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WACC_SECTOR GREEN ENERGY (2)" sheetId="1" r:id="rId5"/>
    <sheet state="visible" name="RESUMEN" sheetId="2" r:id="rId6"/>
    <sheet state="visible" name="WACC" sheetId="3" r:id="rId7"/>
    <sheet state="visible" name="Betas 2025" sheetId="4" r:id="rId8"/>
    <sheet state="hidden" name="MARCA (2)" sheetId="5" r:id="rId9"/>
    <sheet state="visible" name="Expected Growth25" sheetId="6" r:id="rId10"/>
    <sheet state="hidden" name="MEDICION DE INGRESOS  (2)" sheetId="7" r:id="rId11"/>
    <sheet state="visible" name="VALOR NETO CONTABLE" sheetId="8" r:id="rId12"/>
    <sheet state="visible" name="1. Datos" sheetId="9" r:id="rId13"/>
    <sheet state="visible" name="2.Cálculos (2)" sheetId="10" r:id="rId14"/>
    <sheet state="visible" name="MARCA" sheetId="11" r:id="rId15"/>
    <sheet state="hidden" name="4.Resumen-Escenario1" sheetId="12" r:id="rId16"/>
    <sheet state="visible" name="4.Resumen-Escenario" sheetId="13" r:id="rId17"/>
    <sheet state="visible" name="Industry Averages (3)" sheetId="14" r:id="rId18"/>
    <sheet state="visible" name="Proyeccion ngresos" sheetId="15" r:id="rId19"/>
    <sheet state="hidden" name="4.Resumen-Escenario CONSERVADOR" sheetId="16" r:id="rId20"/>
    <sheet state="visible" name="Multiplos damodaran" sheetId="17" r:id="rId21"/>
    <sheet state="visible" name="reinvestment us" sheetId="18" r:id="rId22"/>
    <sheet state="visible" name="Razones financieras" sheetId="19" r:id="rId23"/>
    <sheet state="visible" name="Estructura de deuda" sheetId="20" r:id="rId24"/>
    <sheet state="visible" name="BENEFICIO FISCAL" sheetId="21" r:id="rId25"/>
    <sheet state="visible" name="EV SALES" sheetId="22" r:id="rId26"/>
    <sheet state="visible" name="operating margin" sheetId="23" r:id="rId27"/>
    <sheet state="visible" name="Reinvestment Rate 25" sheetId="24" r:id="rId28"/>
    <sheet state="visible" name="Historical Impl Premiums" sheetId="25" r:id="rId29"/>
    <sheet state="hidden" name="MEDICION DE INGRESOS " sheetId="26" r:id="rId30"/>
    <sheet state="hidden" name="EXPECTED GROWTH" sheetId="27" r:id="rId31"/>
    <sheet state="visible" name="Industry Averages_REINVESTMENT" sheetId="28" r:id="rId32"/>
    <sheet state="hidden" name="Dupont" sheetId="29" r:id="rId33"/>
    <sheet state="hidden" name="ERPs 2021" sheetId="30" r:id="rId34"/>
    <sheet state="visible" name="ERPs by country 25" sheetId="31" r:id="rId35"/>
    <sheet state="hidden" name="Riesgo Pais" sheetId="32" r:id="rId36"/>
  </sheets>
  <definedNames>
    <definedName localSheetId="20" name="__age1">#REF!</definedName>
    <definedName localSheetId="6" name="__GR2">#REF!</definedName>
    <definedName localSheetId="6" name="ad">#REF!</definedName>
    <definedName localSheetId="20" name="ba_Voltaje">#REF!</definedName>
    <definedName localSheetId="6" name="Accidentes_Especiales">#REF!</definedName>
    <definedName localSheetId="0" name="ba_Observaciones">#REF!</definedName>
    <definedName localSheetId="16" name="A">#REF!</definedName>
    <definedName localSheetId="20" name="__dep8">#REF!</definedName>
    <definedName localSheetId="20" name="__DEP15">#REF!</definedName>
    <definedName localSheetId="0" name="__DEP9">#REF!</definedName>
    <definedName localSheetId="22" name="_4">#REF!</definedName>
    <definedName localSheetId="0" name="Bu">#REF!</definedName>
    <definedName localSheetId="19" name="avaub3">#REF!</definedName>
    <definedName name="__DEP18">#REF!</definedName>
    <definedName localSheetId="20" name="_8">#REF!</definedName>
    <definedName name="__DEP14">#REF!</definedName>
    <definedName localSheetId="21" name="ad">#REF!</definedName>
    <definedName localSheetId="0" name="ba_Indice_Final">#REF!</definedName>
    <definedName localSheetId="20" name="_DEP17">#REF!</definedName>
    <definedName name="ba_Marca">#REF!</definedName>
    <definedName localSheetId="0" name="bueno">#REF!</definedName>
    <definedName localSheetId="0" name="_DEP11">#REF!</definedName>
    <definedName localSheetId="20" name="_DEP24">#REF!</definedName>
    <definedName localSheetId="21" name="avaub3">#REF!</definedName>
    <definedName localSheetId="19" name="af">#REF!</definedName>
    <definedName localSheetId="19" name="AVALUO3">#REF!</definedName>
    <definedName localSheetId="0" name="_DEP10">#REF!</definedName>
    <definedName localSheetId="17" name="ale">#REF!</definedName>
    <definedName localSheetId="22" name="Actopan">#REF!</definedName>
    <definedName localSheetId="20" name="_DEP16">#REF!</definedName>
    <definedName localSheetId="13" name="__GR2">#REF!</definedName>
    <definedName localSheetId="20" name="ba_Vida_Consumida">#REF!</definedName>
    <definedName name="ANEXO3">#REF!</definedName>
    <definedName localSheetId="0" name="__DEP6">#REF!</definedName>
    <definedName name="ba_Capacidad_Maxima">#REF!</definedName>
    <definedName localSheetId="0" name="__age10">#REF!</definedName>
    <definedName localSheetId="19" name="B.D">#REF!</definedName>
    <definedName localSheetId="6" name="_age1">#REF!</definedName>
    <definedName localSheetId="0" name="_DEP19">#REF!</definedName>
    <definedName localSheetId="0" name="ba_Moneda">#REF!</definedName>
    <definedName name="CARBON">#REF!</definedName>
    <definedName localSheetId="6" name="Accesorios">#REF!</definedName>
    <definedName name="ANEXO1">#REF!</definedName>
    <definedName name="__age15">#REF!</definedName>
    <definedName localSheetId="20" name="_age30">#REF!</definedName>
    <definedName name="ba_Cimentacion_Especial">#REF!</definedName>
    <definedName localSheetId="10" name="Actopan4">#REF!</definedName>
    <definedName name="_DEP20">#REF!</definedName>
    <definedName name="ce_Importacion">#REF!</definedName>
    <definedName name="Características_Panorámicas">#REF!</definedName>
    <definedName localSheetId="20" name="__DEP9">#REF!</definedName>
    <definedName name="Bu">#REF!</definedName>
    <definedName localSheetId="6" name="B.D.">#REF!</definedName>
    <definedName localSheetId="0" name="Accidentes_Especiales">#REF!</definedName>
    <definedName localSheetId="6" name="AVALUO">#REF!</definedName>
    <definedName localSheetId="0" name="_5">#REF!</definedName>
    <definedName localSheetId="0" name="ba_Fabricacion">#REF!</definedName>
    <definedName localSheetId="20" name="ba_Marca">#REF!</definedName>
    <definedName localSheetId="20" name="__DEP24">#REF!</definedName>
    <definedName name="Calidad_de_los_Revestimientos_y_Acabados_Interiores.">#REF!</definedName>
    <definedName localSheetId="20" name="ba_VURN">#REF!</definedName>
    <definedName localSheetId="0" name="_age1">#REF!</definedName>
    <definedName name="_6">#REF!</definedName>
    <definedName localSheetId="16" name="anal.merc">#REF!</definedName>
    <definedName localSheetId="4" name="Actopan2">#REF!</definedName>
    <definedName localSheetId="20" name="ba_Factor_por_Conservacion">#REF!</definedName>
    <definedName name="ANEXO4">#REF!</definedName>
    <definedName name="_DEP9">#REF!</definedName>
    <definedName name="Actopan2">#REF!</definedName>
    <definedName localSheetId="13" name="_GR2">#REF!</definedName>
    <definedName localSheetId="0" name="ba_Factor_de_Comercializacion">#REF!</definedName>
    <definedName localSheetId="6" name="__age10">#REF!</definedName>
    <definedName localSheetId="0" name="_DEP3">#REF!</definedName>
    <definedName name="Accidentes_Especiales">#REF!</definedName>
    <definedName localSheetId="0" name="ba_Cantidad">#REF!</definedName>
    <definedName localSheetId="20" name="ba_deptos">#REF!</definedName>
    <definedName name="ba_Indice_Final">#REF!</definedName>
    <definedName name="_3">#REF!</definedName>
    <definedName localSheetId="0" name="_6V_71">#REF!</definedName>
    <definedName name="Calidad_de_las_Instalaciones.">#REF!</definedName>
    <definedName localSheetId="0" name="_DEP22">#REF!</definedName>
    <definedName localSheetId="20" name="AVALUO3">#REF!</definedName>
    <definedName localSheetId="0" name="batey">#REF!</definedName>
    <definedName localSheetId="16" name="__GR2">#REF!</definedName>
    <definedName localSheetId="22" name="A">#REF!</definedName>
    <definedName localSheetId="20" name="avaub3">#REF!</definedName>
    <definedName localSheetId="24" name="Accesorios">#REF!</definedName>
    <definedName localSheetId="22" name="ale">#REF!</definedName>
    <definedName localSheetId="20" name="__age12">#REF!</definedName>
    <definedName name="__DEP6">#REF!</definedName>
    <definedName name="ba_Origen">#REF!</definedName>
    <definedName name="ba_VURN">#REF!</definedName>
    <definedName localSheetId="0" name="ba_Serie">#REF!</definedName>
    <definedName localSheetId="17" name="_6">#REF!</definedName>
    <definedName localSheetId="20" name="__DEP16">#REF!</definedName>
    <definedName name="ce_Valor">#REF!</definedName>
    <definedName name="_DEP18">#REF!</definedName>
    <definedName localSheetId="0" name="ba_Potencia">#REF!</definedName>
    <definedName name="_DEP17">#REF!</definedName>
    <definedName name="cachaza">#REF!</definedName>
    <definedName localSheetId="0" name="ba_Indice_Inicial">#REF!</definedName>
    <definedName localSheetId="10" name="anal.merc">#REF!</definedName>
    <definedName localSheetId="22" name="_2">#REF!</definedName>
    <definedName localSheetId="20" name="ANEXO4">#REF!</definedName>
    <definedName localSheetId="20" name="__DEP17">#REF!</definedName>
    <definedName localSheetId="0" name="_">#REF!</definedName>
    <definedName localSheetId="0" name="_CHF2001">#REF!</definedName>
    <definedName localSheetId="0" name="__DEP24">#REF!</definedName>
    <definedName localSheetId="4" name="ale">#REF!</definedName>
    <definedName name="ce_Origen">#REF!</definedName>
    <definedName localSheetId="0" name="ba_Factor_de_Uso">#REF!</definedName>
    <definedName name="ba_Ingenieria">#REF!</definedName>
    <definedName localSheetId="13" name="Actopan">#REF!</definedName>
    <definedName localSheetId="20" name="_age1">#REF!</definedName>
    <definedName name="ba_Montaje">#REF!</definedName>
    <definedName localSheetId="0" name="_dep8">#REF!</definedName>
    <definedName localSheetId="6" name="agresivo">#REF!</definedName>
    <definedName name="B.D">#REF!</definedName>
    <definedName name="_7">#REF!</definedName>
    <definedName localSheetId="0" name="_6">#REF!</definedName>
    <definedName name="ANEXO6">#REF!</definedName>
    <definedName name="batey">#REF!</definedName>
    <definedName name="_age5">#REF!</definedName>
    <definedName localSheetId="10" name="avaub3">#REF!</definedName>
    <definedName localSheetId="0" name="Arraigo">#REF!</definedName>
    <definedName localSheetId="0" name="calentadores">#REF!</definedName>
    <definedName localSheetId="20" name="Actopan2">#REF!</definedName>
    <definedName localSheetId="20" name="__DEP23">#REF!</definedName>
    <definedName localSheetId="0" name="__age30">#REF!</definedName>
    <definedName localSheetId="20" name="__age5">#REF!</definedName>
    <definedName name="_CHF2001">#REF!</definedName>
    <definedName localSheetId="21" name="Actopan">#REF!</definedName>
    <definedName localSheetId="20" name="_age15">#REF!</definedName>
    <definedName localSheetId="17" name="avaub3">#REF!</definedName>
    <definedName localSheetId="0" name="__DEP2">#REF!</definedName>
    <definedName localSheetId="21" name="BASE">#REF!</definedName>
    <definedName localSheetId="4" name="anal.merc">#REF!</definedName>
    <definedName localSheetId="0" name="byh9by9">#REF!</definedName>
    <definedName localSheetId="16" name="baseava1.xlt">#REF!</definedName>
    <definedName localSheetId="0" name="_DEP23">#REF!</definedName>
    <definedName name="_DEP22">#REF!</definedName>
    <definedName localSheetId="0" name="_2">#REF!</definedName>
    <definedName localSheetId="31" name="ANEXO1">#REF!</definedName>
    <definedName localSheetId="0" name="_DEP16">#REF!</definedName>
    <definedName localSheetId="4" name="AVALUO3">#REF!</definedName>
    <definedName localSheetId="6" name="Actopan2">#REF!</definedName>
    <definedName localSheetId="20" name="__age20">#REF!</definedName>
    <definedName name="ce_Cimentacion_especial">#REF!</definedName>
    <definedName localSheetId="31" name="ba_Cantidad">#REF!</definedName>
    <definedName localSheetId="17" name="AVALUO2">#REF!</definedName>
    <definedName localSheetId="0" name="ba_Precio_de_Factura">#REF!</definedName>
    <definedName localSheetId="2" name="__age1">#REF!</definedName>
    <definedName localSheetId="0" name="ba_Cimentacion_Especial">#REF!</definedName>
    <definedName localSheetId="4" name="_7">#REF!</definedName>
    <definedName name="Bg">#REF!</definedName>
    <definedName localSheetId="20" name="ba_Factor_de_Comercializacion">#REF!</definedName>
    <definedName name="ba_Obras_Civiles">#REF!</definedName>
    <definedName name="__age7">#REF!</definedName>
    <definedName name="__DEP17">#REF!</definedName>
    <definedName localSheetId="17" name="af">#REF!</definedName>
    <definedName name="CANCELADO">#REF!</definedName>
    <definedName name="__DEP20">#REF!</definedName>
    <definedName localSheetId="0" name="__DEP5">#REF!</definedName>
    <definedName name="Calidad_constructiva">#REF!</definedName>
    <definedName localSheetId="0" name="ba_Equipos_Accesorios">#REF!</definedName>
    <definedName localSheetId="20" name="ba_Dimensiones">#REF!</definedName>
    <definedName localSheetId="0" name="ba_Valor">#REF!</definedName>
    <definedName localSheetId="21" name="Actopan2">#REF!</definedName>
    <definedName localSheetId="20" name="ba_Tipo_de_cambio_otro">#REF!</definedName>
    <definedName localSheetId="13" name="_age1">#REF!</definedName>
    <definedName name="_age15">#REF!</definedName>
    <definedName localSheetId="6" name="__age12">#REF!</definedName>
    <definedName name="_age30">#REF!</definedName>
    <definedName name="ba_Factor_por_Obsolescencia">#REF!</definedName>
    <definedName localSheetId="5" name="agresivo">#REF!</definedName>
    <definedName name="ce_Marca">#REF!</definedName>
    <definedName name="_6V_71">#REF!</definedName>
    <definedName name="__DEP16">#REF!</definedName>
    <definedName localSheetId="6" name="anal.merc">#REF!</definedName>
    <definedName localSheetId="20" name="_dep8">#REF!</definedName>
    <definedName localSheetId="0" name="_DEP9">#REF!</definedName>
    <definedName name="ba_VUR">#REF!</definedName>
    <definedName localSheetId="0" name="A_impresión_IM">#REF!</definedName>
    <definedName name="Canceles_y_ventanas2">#REF!</definedName>
    <definedName name="ba_Vida_Util_Total">#REF!</definedName>
    <definedName localSheetId="22" name="AVALUO">#REF!</definedName>
    <definedName localSheetId="0" name="ba_Cimentacion">#REF!</definedName>
    <definedName localSheetId="19" name="A">#REF!</definedName>
    <definedName localSheetId="21" name="Actopan4">#REF!</definedName>
    <definedName localSheetId="20" name="__age10">#REF!</definedName>
    <definedName name="__age10">#REF!</definedName>
    <definedName name="ce_Obras_civiles">#REF!</definedName>
    <definedName localSheetId="0" name="Bg">#REF!</definedName>
    <definedName localSheetId="20" name="_age12">#REF!</definedName>
    <definedName localSheetId="20" name="ba_Observaciones">#REF!</definedName>
    <definedName localSheetId="13" name="BASE">#REF!</definedName>
    <definedName localSheetId="0" name="_age7">#REF!</definedName>
    <definedName localSheetId="20" name="_age5">#REF!</definedName>
    <definedName name="ba_VRN">#REF!</definedName>
    <definedName localSheetId="20" name="_DEP7">#REF!</definedName>
    <definedName name="AnexoIn">#REF!</definedName>
    <definedName localSheetId="16" name="AVALUO3">#REF!</definedName>
    <definedName localSheetId="0" name="ANEXO6">#REF!</definedName>
    <definedName localSheetId="2" name="__age10">#REF!</definedName>
    <definedName name="ce_Observaciones">#REF!</definedName>
    <definedName localSheetId="13" name="anal.merc">#REF!</definedName>
    <definedName localSheetId="0" name="__DEP19">#REF!</definedName>
    <definedName localSheetId="2" name="ANEXO1">#REF!</definedName>
    <definedName localSheetId="20" name="_DEP4">#REF!</definedName>
    <definedName localSheetId="0" name="_age25">#REF!</definedName>
    <definedName localSheetId="2" name="Accidentes_Especiales">#REF!</definedName>
    <definedName localSheetId="20" name="ANEXO6">#REF!</definedName>
    <definedName localSheetId="22" name="_5">#REF!</definedName>
    <definedName localSheetId="20" name="ba_Edad">#REF!</definedName>
    <definedName localSheetId="10" name="af">#REF!</definedName>
    <definedName localSheetId="10" name="_6">#REF!</definedName>
    <definedName localSheetId="0" name="_DEP17">#REF!</definedName>
    <definedName localSheetId="19" name="Actopan">#REF!</definedName>
    <definedName localSheetId="13" name="ad">#REF!</definedName>
    <definedName localSheetId="0" name="ba_Obras_Civiles">#REF!</definedName>
    <definedName localSheetId="20" name="ba_Origen">#REF!</definedName>
    <definedName localSheetId="20" name="__CHF2001">#REF!</definedName>
    <definedName localSheetId="0" name="ba_Capacidad_Maxima">#REF!</definedName>
    <definedName localSheetId="10" name="_7">#REF!</definedName>
    <definedName localSheetId="20" name="anal.merc">#REF!</definedName>
    <definedName localSheetId="6" name="_6">#REF!</definedName>
    <definedName name="ce_Factor_por_Obsolescencia">#REF!</definedName>
    <definedName localSheetId="20" name="_DEP3">#REF!</definedName>
    <definedName localSheetId="6" name="ANEXO4">#REF!</definedName>
    <definedName localSheetId="10" name="Actopan2">#REF!</definedName>
    <definedName localSheetId="20" name="_DEP22">#REF!</definedName>
    <definedName localSheetId="0" name="agresivo">#REF!</definedName>
    <definedName localSheetId="0" name="__age5">#REF!</definedName>
    <definedName localSheetId="0" name="AnexoIn">#REF!</definedName>
    <definedName name="byh9by9">#REF!</definedName>
    <definedName name="ba_Modelo">#REF!</definedName>
    <definedName localSheetId="20" name="AnexoIn">#REF!</definedName>
    <definedName name="ba_Cimentacion">#REF!</definedName>
    <definedName localSheetId="16" name="_GR2">#REF!</definedName>
    <definedName localSheetId="10" name="_2">#REF!</definedName>
    <definedName name="buu">#REF!</definedName>
    <definedName localSheetId="0" name="BASE">#REF!</definedName>
    <definedName localSheetId="0" name="baseava1.xlt">#REF!</definedName>
    <definedName localSheetId="0" name="_DEP20">#REF!</definedName>
    <definedName name="_age20">#REF!</definedName>
    <definedName name="Atributos">#REF!</definedName>
    <definedName localSheetId="31" name="_6V_71">#REF!</definedName>
    <definedName name="_age12">#REF!</definedName>
    <definedName name="ba_DA">#REF!</definedName>
    <definedName localSheetId="0" name="__CHF2001">#REF!</definedName>
    <definedName localSheetId="20" name="ba_Precio_de_Factura">#REF!</definedName>
    <definedName localSheetId="20" name="AUD">#REF!</definedName>
    <definedName localSheetId="20" name="_5252_A">#REF!</definedName>
    <definedName localSheetId="20" name="__DEP19">#REF!</definedName>
    <definedName localSheetId="6" name="_age12">#REF!</definedName>
    <definedName localSheetId="0" name="ba_VNR">#REF!</definedName>
    <definedName localSheetId="0" name="_GR2">#REF!</definedName>
    <definedName localSheetId="0" name="Actopan4">#REF!</definedName>
    <definedName localSheetId="0" name="ANEXO7">#REF!</definedName>
    <definedName localSheetId="20" name="__GR2">#REF!</definedName>
    <definedName name="__DEP23">#REF!</definedName>
    <definedName name="ce_Edad">#REF!</definedName>
    <definedName localSheetId="2" name="ba_Cimentacion">#REF!</definedName>
    <definedName localSheetId="2" name="_age12">#REF!</definedName>
    <definedName localSheetId="0" name="__DEP4">#REF!</definedName>
    <definedName name="__age12">#REF!</definedName>
    <definedName name="ba_Tipo_de_Cambio_Dolar">#REF!</definedName>
    <definedName name="baseava1.xlt">#REF!</definedName>
    <definedName name="ce_Caracteristicas">#REF!</definedName>
    <definedName localSheetId="0" name="ba_DA">#REF!</definedName>
    <definedName name="__DEP2">#REF!</definedName>
    <definedName localSheetId="0" name="anal.merc">#REF!</definedName>
    <definedName localSheetId="4" name="BASE">#REF!</definedName>
    <definedName localSheetId="21" name="A">#REF!</definedName>
    <definedName localSheetId="21" name="___GR2">#REF!</definedName>
    <definedName localSheetId="6" name="avaub3">#REF!</definedName>
    <definedName localSheetId="4" name="baseava1.xlt">#REF!</definedName>
    <definedName localSheetId="16" name="_7">#REF!</definedName>
    <definedName localSheetId="0" name="_DEP25">#REF!</definedName>
    <definedName name="Aplanados">#REF!</definedName>
    <definedName name="ce_Serie">#REF!</definedName>
    <definedName localSheetId="20" name="__DEP7">#REF!</definedName>
    <definedName localSheetId="0" name="_4">#REF!</definedName>
    <definedName localSheetId="0" name="__DEP22">#REF!</definedName>
    <definedName localSheetId="0" name="ANEXO3">#REF!</definedName>
    <definedName localSheetId="2" name="_5252_A">#REF!</definedName>
    <definedName name="ba_Dimensiones">#REF!</definedName>
    <definedName localSheetId="0" name="ba_VURN">#REF!</definedName>
    <definedName name="ba_Voltaje">#REF!</definedName>
    <definedName localSheetId="20" name="ba_Importacion">#REF!</definedName>
    <definedName localSheetId="4" name="B.D.">#REF!</definedName>
    <definedName localSheetId="6" name="A">#REF!</definedName>
    <definedName name="ce_Vida_Consumida">#REF!</definedName>
    <definedName localSheetId="0" name="__age15">#REF!</definedName>
    <definedName name="ba_Instalaciones">#REF!</definedName>
    <definedName localSheetId="20" name="ba_Equipos_Accesorios">#REF!</definedName>
    <definedName localSheetId="0" name="__DEP10">#REF!</definedName>
    <definedName localSheetId="24" name="_6V_71">#REF!</definedName>
    <definedName localSheetId="0" name="ba_Instalacion">#REF!</definedName>
    <definedName name="_dep13">#REF!</definedName>
    <definedName localSheetId="0" name="ad">#REF!</definedName>
    <definedName name="__dep8">#REF!</definedName>
    <definedName name="ce_Indice_Final">#REF!</definedName>
    <definedName localSheetId="20" name="_DEP14">#REF!</definedName>
    <definedName name="_">#REF!</definedName>
    <definedName name="_DEP16">#REF!</definedName>
    <definedName localSheetId="0" name="ba_VR">#REF!</definedName>
    <definedName localSheetId="20" name="ba_VNR">#REF!</definedName>
    <definedName localSheetId="20" name="Aplanados">#REF!</definedName>
    <definedName name="A_impresión_IM">#REF!</definedName>
    <definedName name="_5">#REF!</definedName>
    <definedName localSheetId="17" name="AVALUO">#REF!</definedName>
    <definedName localSheetId="0" name="_age30">#REF!</definedName>
    <definedName localSheetId="20" name="_GR2">#REF!</definedName>
    <definedName name="__DEP22">#REF!</definedName>
    <definedName localSheetId="0" name="__age7">#REF!</definedName>
    <definedName localSheetId="22" name="__GR2">#REF!</definedName>
    <definedName localSheetId="19" name="ad">#REF!</definedName>
    <definedName name="Calidad_Instalaciones">#REF!</definedName>
    <definedName localSheetId="20" name="ba_Instalacion">#REF!</definedName>
    <definedName name="_GR2">#REF!</definedName>
    <definedName localSheetId="20" name="ba_Indice_Inicial">#REF!</definedName>
    <definedName localSheetId="10" name="ad">#REF!</definedName>
    <definedName localSheetId="0" name="__DEP18">#REF!</definedName>
    <definedName localSheetId="6" name="__age1">#REF!</definedName>
    <definedName localSheetId="6" name="ba_Cantidad">#REF!</definedName>
    <definedName localSheetId="0" name="_age15">#REF!</definedName>
    <definedName name="_age10">#REF!</definedName>
    <definedName localSheetId="20" name="__DEP4">#REF!</definedName>
    <definedName localSheetId="0" name="__DEP21">#REF!</definedName>
    <definedName localSheetId="0" name="ba_Ingenieria">#REF!</definedName>
    <definedName name="_5252_A">#REF!</definedName>
    <definedName localSheetId="20" name="ba_Tipo_de_Cambio_Dolar">#REF!</definedName>
    <definedName localSheetId="0" name="ba_Vida_Util_Total">#REF!</definedName>
    <definedName localSheetId="10" name="_5">#REF!</definedName>
    <definedName name="ce_Montaje">#REF!</definedName>
    <definedName localSheetId="19" name="B.D.">#REF!</definedName>
    <definedName localSheetId="0" name="_DEP18">#REF!</definedName>
    <definedName localSheetId="4" name="_8">#REF!</definedName>
    <definedName localSheetId="20" name="ba_DA">#REF!</definedName>
    <definedName localSheetId="0" name="ba_Dimensiones">#REF!</definedName>
    <definedName localSheetId="20" name="_DEP11">#REF!</definedName>
    <definedName name="ANEXO7">#REF!</definedName>
    <definedName localSheetId="15" name="agresivo">'4.Resumen-Escenario CONSERVADOR'!$AM$2:$BA$42</definedName>
    <definedName name="Actopan">#REF!</definedName>
    <definedName localSheetId="20" name="ANEXO3">#REF!</definedName>
    <definedName localSheetId="20" name="ba_Potencia">#REF!</definedName>
    <definedName localSheetId="20" name="_age10">#REF!</definedName>
    <definedName localSheetId="22" name="AVALUO3">#REF!</definedName>
    <definedName localSheetId="0" name="__dep8">#REF!</definedName>
    <definedName name="ba_Instalacion">#REF!</definedName>
    <definedName name="Arraigo">#REF!</definedName>
    <definedName localSheetId="10" name="__GR2">#REF!</definedName>
    <definedName localSheetId="17" name="Actopan2">#REF!</definedName>
    <definedName name="ba_Serie">#REF!</definedName>
    <definedName localSheetId="17" name="BASE">#REF!</definedName>
    <definedName name="___GR2">#REF!</definedName>
    <definedName name="_age25">#REF!</definedName>
    <definedName localSheetId="20" name="ba_VUR">#REF!</definedName>
    <definedName localSheetId="20" name="Actopan4">#REF!</definedName>
    <definedName localSheetId="0" name="__DEP14">#REF!</definedName>
    <definedName localSheetId="6" name="B.D">#REF!</definedName>
    <definedName localSheetId="16" name="___GR2">#REF!</definedName>
    <definedName name="__CHF2001">#REF!</definedName>
    <definedName localSheetId="2" name="ba_Cantidad">#REF!</definedName>
    <definedName localSheetId="20" name="ba_Cimentacion">#REF!</definedName>
    <definedName localSheetId="10" name="_4">#REF!</definedName>
    <definedName localSheetId="0" name="af">#REF!</definedName>
    <definedName name="_DEP5">#REF!</definedName>
    <definedName localSheetId="6" name="_4">#REF!</definedName>
    <definedName name="ce_fabricacion">#REF!</definedName>
    <definedName name="__DEP15">#REF!</definedName>
    <definedName name="ba_Vida_Consumida">#REF!</definedName>
    <definedName localSheetId="20" name="__dep13">#REF!</definedName>
    <definedName name="__DEP24">#REF!</definedName>
    <definedName name="__age20">#REF!</definedName>
    <definedName localSheetId="2" name="Atributos">#REF!</definedName>
    <definedName localSheetId="6" name="ale">#REF!</definedName>
    <definedName localSheetId="20" name="ba_Indice_Final">#REF!</definedName>
    <definedName localSheetId="2" name="_">#REF!</definedName>
    <definedName localSheetId="20" name="ba_Cantidad">#REF!</definedName>
    <definedName localSheetId="0" name="_3">#REF!</definedName>
    <definedName localSheetId="0" name="_7">#REF!</definedName>
    <definedName localSheetId="20" name="__DEP22">#REF!</definedName>
    <definedName localSheetId="6" name="ANEXO3">#REF!</definedName>
    <definedName localSheetId="20" name="Actopan">#REF!</definedName>
    <definedName localSheetId="0" name="_DEP5">#REF!</definedName>
    <definedName localSheetId="31" name="A_impresión_IM">#REF!</definedName>
    <definedName localSheetId="20" name="BASE">#REF!</definedName>
    <definedName localSheetId="20" name="__age25">#REF!</definedName>
    <definedName name="_DEP24">#REF!</definedName>
    <definedName localSheetId="22" name="___GR2">#REF!</definedName>
    <definedName localSheetId="20" name="__DEP18">#REF!</definedName>
    <definedName localSheetId="4" name="ad">#REF!</definedName>
    <definedName localSheetId="22" name="_GR2">#REF!</definedName>
    <definedName localSheetId="20" name="_DEP19">#REF!</definedName>
    <definedName localSheetId="0" name="__DEP7">#REF!</definedName>
    <definedName localSheetId="2" name="Arraigo">#REF!</definedName>
    <definedName localSheetId="10" name="A">#REF!</definedName>
    <definedName localSheetId="13" name="avaub3">#REF!</definedName>
    <definedName localSheetId="20" name="_DEP18">#REF!</definedName>
    <definedName localSheetId="16" name="ad">#REF!</definedName>
    <definedName name="__DEP7">#REF!</definedName>
    <definedName name="AVALUO2">#REF!</definedName>
    <definedName name="ce_Tipo_de_Cambio_Dolar">#REF!</definedName>
    <definedName localSheetId="17" name="ad">#REF!</definedName>
    <definedName localSheetId="0" name="ANEXO4">#REF!</definedName>
    <definedName localSheetId="0" name="ba_Fuente">#REF!</definedName>
    <definedName localSheetId="19" name="baseava1.xlt">#REF!</definedName>
    <definedName localSheetId="20" name="ba_concepto">#REF!</definedName>
    <definedName localSheetId="4" name="_2">#REF!</definedName>
    <definedName localSheetId="0" name="__DEP11">#REF!</definedName>
    <definedName localSheetId="20" name="_DEP2">#REF!</definedName>
    <definedName localSheetId="0" name="ba_Edad">#REF!</definedName>
    <definedName localSheetId="6" name="_5252_A">#REF!</definedName>
    <definedName name="Calidad_de_la_Herrería_y_Cancelería.">#REF!</definedName>
    <definedName localSheetId="17" name="Actopan4">#REF!</definedName>
    <definedName localSheetId="0" name="AUD">#REF!</definedName>
    <definedName localSheetId="13" name="_6V_71">#REF!</definedName>
    <definedName name="_DEP25">#REF!</definedName>
    <definedName name="ce_Capacidad_Maxima">#REF!</definedName>
    <definedName name="ba_Factor_de_Uso">#REF!</definedName>
    <definedName localSheetId="20" name="ba_Valor">#REF!</definedName>
    <definedName name="Accesorios">#REF!</definedName>
    <definedName localSheetId="0" name="ba_Marca">#REF!</definedName>
    <definedName localSheetId="22" name="Actopan2">#REF!</definedName>
    <definedName localSheetId="0" name="cachaza">#REF!</definedName>
    <definedName localSheetId="2" name="Accesorios">#REF!</definedName>
    <definedName localSheetId="10" name="AVALUO3">#REF!</definedName>
    <definedName localSheetId="2" name="_age1">#REF!</definedName>
    <definedName localSheetId="0" name="ba_Montaje">#REF!</definedName>
    <definedName name="_DEP2">#REF!</definedName>
    <definedName name="ce_Equipos_Accesorios">#REF!</definedName>
    <definedName localSheetId="16" name="Actopan">#REF!</definedName>
    <definedName name="__DEP19">#REF!</definedName>
    <definedName localSheetId="20" name="__DEP5">#REF!</definedName>
    <definedName localSheetId="0" name="_DEP1">#REF!</definedName>
    <definedName localSheetId="0" name="_age10">#REF!</definedName>
    <definedName localSheetId="0" name="__age20">#REF!</definedName>
    <definedName name="ce_Fuente">#REF!</definedName>
    <definedName name="_DEP6">#REF!</definedName>
    <definedName localSheetId="2" name="ANEXO4">#REF!</definedName>
    <definedName localSheetId="20" name="af">#REF!</definedName>
    <definedName localSheetId="0" name="_DEP4">#REF!</definedName>
    <definedName localSheetId="20" name="__DEP11">#REF!</definedName>
    <definedName name="ba_Precio_de_Factura">#REF!</definedName>
    <definedName localSheetId="20" name="_DEP25">#REF!</definedName>
    <definedName localSheetId="20" name="_DEP9">#REF!</definedName>
    <definedName localSheetId="4" name="avaub3">#REF!</definedName>
    <definedName localSheetId="0" name="__age35">#REF!</definedName>
    <definedName localSheetId="17" name="__GR2">#REF!</definedName>
    <definedName localSheetId="0" name="AVALUO">#REF!</definedName>
    <definedName localSheetId="24" name="A_impresión_IM">#REF!</definedName>
    <definedName name="Actopan4">#REF!</definedName>
    <definedName localSheetId="4" name="Actopan">#REF!</definedName>
    <definedName localSheetId="20" name="_6V_71">#REF!</definedName>
    <definedName name="_DEP3">#REF!</definedName>
    <definedName localSheetId="0" name="_DEP15">#REF!</definedName>
    <definedName localSheetId="20" name="__age15">#REF!</definedName>
    <definedName localSheetId="0" name="A">#REF!</definedName>
    <definedName name="_age1">#REF!</definedName>
    <definedName localSheetId="24" name="_age1">#REF!</definedName>
    <definedName localSheetId="10" name="baseava1.xlt">#REF!</definedName>
    <definedName localSheetId="4" name="_3">#REF!</definedName>
    <definedName localSheetId="0" name="_DEP2">#REF!</definedName>
    <definedName localSheetId="0" name="Atributos">#REF!</definedName>
    <definedName localSheetId="20" name="ba_Montaje">#REF!</definedName>
    <definedName localSheetId="10" name="B.D.">#REF!</definedName>
    <definedName name="__age5">#REF!</definedName>
    <definedName localSheetId="0" name="ba_Vida_Consumida">#REF!</definedName>
    <definedName localSheetId="17" name="___GR2">#REF!</definedName>
    <definedName name="ba_VR">#REF!</definedName>
    <definedName localSheetId="20" name="ba_Vida_Util_Total">#REF!</definedName>
    <definedName localSheetId="6" name="_">#REF!</definedName>
    <definedName localSheetId="16" name="BASE">#REF!</definedName>
    <definedName localSheetId="0" name="__DEP15">#REF!</definedName>
    <definedName name="ce_Factor_por_Conservacion">#REF!</definedName>
    <definedName name="ce_Moneda">#REF!</definedName>
    <definedName localSheetId="10" name="BASE">#REF!</definedName>
    <definedName localSheetId="10" name="AVALUO2">#REF!</definedName>
    <definedName name="_DEP19">#REF!</definedName>
    <definedName localSheetId="16" name="ale">#REF!</definedName>
    <definedName name="B.D.">#REF!</definedName>
    <definedName localSheetId="20" name="ba_Modelo">#REF!</definedName>
    <definedName localSheetId="6" name="_3">#REF!</definedName>
    <definedName localSheetId="20" name="__DEP20">#REF!</definedName>
    <definedName localSheetId="24" name="ba_Cantidad">#REF!</definedName>
    <definedName localSheetId="20" name="Accesorios">#REF!</definedName>
    <definedName localSheetId="0" name="Calidad_constructiva">#REF!</definedName>
    <definedName name="_DEP21">#REF!</definedName>
    <definedName localSheetId="0" name="_5252_A">#REF!</definedName>
    <definedName name="ale">#REF!</definedName>
    <definedName localSheetId="20" name="A">#REF!</definedName>
    <definedName name="_2">#REF!</definedName>
    <definedName localSheetId="20" name="__DEP10">#REF!</definedName>
    <definedName name="_DEP7">#REF!</definedName>
    <definedName localSheetId="17" name="_7">#REF!</definedName>
    <definedName localSheetId="17" name="B.D.">#REF!</definedName>
    <definedName localSheetId="6" name="ANEXO1">#REF!</definedName>
    <definedName localSheetId="20" name="__DEP21">#REF!</definedName>
    <definedName name="__DEP1">#REF!</definedName>
    <definedName localSheetId="10" name="_3">#REF!</definedName>
    <definedName localSheetId="0" name="__DEP16">#REF!</definedName>
    <definedName name="ce_Potencia">#REF!</definedName>
    <definedName localSheetId="13" name="baseava1.xlt">#REF!</definedName>
    <definedName name="ba_concepto">#REF!</definedName>
    <definedName name="ba_VNR">#REF!</definedName>
    <definedName localSheetId="0" name="avaub3">#REF!</definedName>
    <definedName localSheetId="20" name="ba_Moneda">#REF!</definedName>
    <definedName localSheetId="19" name="___GR2">#REF!</definedName>
    <definedName localSheetId="21" name="AVALUO">#REF!</definedName>
    <definedName localSheetId="6" name="AVALUO2">#REF!</definedName>
    <definedName localSheetId="6" name="_2">#REF!</definedName>
    <definedName name="_DEP12">#REF!</definedName>
    <definedName localSheetId="21" name="baseava1.xlt">#REF!</definedName>
    <definedName localSheetId="4" name="_5">#REF!</definedName>
    <definedName localSheetId="0" name="Aplanados">#REF!</definedName>
    <definedName localSheetId="31" name="_age1">#REF!</definedName>
    <definedName name="__age1">#REF!</definedName>
    <definedName name="ba_Fuente">#REF!</definedName>
    <definedName name="AUD">#REF!</definedName>
    <definedName localSheetId="19" name="BASE">#REF!</definedName>
    <definedName localSheetId="6" name="A_impresión_IM">#REF!</definedName>
    <definedName localSheetId="6" name="Actopan">#REF!</definedName>
    <definedName name="ce_Instalaciones">#REF!</definedName>
    <definedName localSheetId="21" name="anal.merc">#REF!</definedName>
    <definedName localSheetId="0" name="__DEP1">#REF!</definedName>
    <definedName localSheetId="4" name="B.D">#REF!</definedName>
    <definedName localSheetId="16" name="avaub3">#REF!</definedName>
    <definedName localSheetId="20" name="_DEP6">#REF!</definedName>
    <definedName name="ce_Ingenieria">#REF!</definedName>
    <definedName localSheetId="20" name="ba_Factor_de_Uso">#REF!</definedName>
    <definedName localSheetId="0" name="_8">#REF!</definedName>
    <definedName name="__DEP4">#REF!</definedName>
    <definedName localSheetId="2" name="_age10">#REF!</definedName>
    <definedName localSheetId="4" name="__GR2">#REF!</definedName>
    <definedName localSheetId="20" name="A_impresión_IM">#REF!</definedName>
    <definedName name="ba_Equipos_Accesorios">#REF!</definedName>
    <definedName localSheetId="20" name="ba_Cimentacion_Especial">#REF!</definedName>
    <definedName localSheetId="20" name="_DEP21">#REF!</definedName>
    <definedName name="__DEP11">#REF!</definedName>
    <definedName localSheetId="20" name="__DEP2">#REF!</definedName>
    <definedName localSheetId="2" name="_6V_71">#REF!</definedName>
    <definedName name="AVALUO3">#REF!</definedName>
    <definedName localSheetId="20" name="__DEP1">#REF!</definedName>
    <definedName localSheetId="22" name="_7">#REF!</definedName>
    <definedName localSheetId="20" name="ANEXO7">#REF!</definedName>
    <definedName localSheetId="20" name="AVALUO2">#REF!</definedName>
    <definedName localSheetId="24" name="_5252_A">#REF!</definedName>
    <definedName name="ce_Maquinaria">#REF!</definedName>
    <definedName localSheetId="20" name="ba_Instalaciones">#REF!</definedName>
    <definedName localSheetId="20" name="ba_VRN">#REF!</definedName>
    <definedName localSheetId="20" name="ba_Fabricacion">#REF!</definedName>
    <definedName localSheetId="6" name="baseava1.xlt">#REF!</definedName>
    <definedName localSheetId="17" name="baseava1.xlt">#REF!</definedName>
    <definedName name="ba_Fabricacion">#REF!</definedName>
    <definedName localSheetId="22" name="avaub3">#REF!</definedName>
    <definedName localSheetId="20" name="ba_Gastos">#REF!</definedName>
    <definedName name="ba_Cantidad">#REF!</definedName>
    <definedName name="Calidad_de_la_Carpintería.">#REF!</definedName>
    <definedName localSheetId="20" name="ANEXO5">#REF!</definedName>
    <definedName localSheetId="22" name="B.D.">#REF!</definedName>
    <definedName localSheetId="19" name="Actopan4">#REF!</definedName>
    <definedName name="ba_Observaciones">#REF!</definedName>
    <definedName localSheetId="0" name="__DEP12">#REF!</definedName>
    <definedName localSheetId="20" name="ANEXO1">#REF!</definedName>
    <definedName localSheetId="4" name="Actopan4">#REF!</definedName>
    <definedName localSheetId="0" name="ba_Voltaje">#REF!</definedName>
    <definedName localSheetId="13" name="AVALUO3">#REF!</definedName>
    <definedName localSheetId="4" name="___GR2">#REF!</definedName>
    <definedName localSheetId="16" name="af">#REF!</definedName>
    <definedName localSheetId="4" name="AVALUO2">#REF!</definedName>
    <definedName name="ce_Factor_de_Comercializacion">#REF!</definedName>
    <definedName localSheetId="20" name="___GR2">#REF!</definedName>
    <definedName localSheetId="0" name="_age5">#REF!</definedName>
    <definedName name="ce_Tipo_de_cambio_Otro">#REF!</definedName>
    <definedName localSheetId="17" name="B.D">#REF!</definedName>
    <definedName localSheetId="22" name="baseava1.xlt">#REF!</definedName>
    <definedName localSheetId="0" name="ale">#REF!</definedName>
    <definedName localSheetId="0" name="__dep13">#REF!</definedName>
    <definedName localSheetId="20" name="AnexoInegi">#REF!</definedName>
    <definedName localSheetId="0" name="_DEP21">#REF!</definedName>
    <definedName localSheetId="4" name="AVALUO">#REF!</definedName>
    <definedName localSheetId="6" name="ba_Capacidad_Maxima">#REF!</definedName>
    <definedName localSheetId="0" name="Accesorios">#REF!</definedName>
    <definedName name="__dep13">#REF!</definedName>
    <definedName localSheetId="0" name="ba_VRN">#REF!</definedName>
    <definedName name="ad">#REF!</definedName>
    <definedName name="ba_Moneda">#REF!</definedName>
    <definedName localSheetId="6" name="AVALUO3">#REF!</definedName>
    <definedName localSheetId="20" name="_DEP12">#REF!</definedName>
    <definedName localSheetId="11" name="agresivo">'4.Resumen-Escenario1'!$AM$2:$BA$42</definedName>
    <definedName name="avaub3">#REF!</definedName>
    <definedName localSheetId="0" name="_DEP6">#REF!</definedName>
    <definedName localSheetId="0" name="__GR2">#REF!</definedName>
    <definedName localSheetId="2" name="ANEXO3">#REF!</definedName>
    <definedName localSheetId="0" name="_DEP12">#REF!</definedName>
    <definedName localSheetId="20" name="_DEP5">#REF!</definedName>
    <definedName localSheetId="22" name="_6">#REF!</definedName>
    <definedName localSheetId="0" name="___GR2">#REF!</definedName>
    <definedName localSheetId="0" name="_DEP7">#REF!</definedName>
    <definedName localSheetId="6" name="___GR2">#REF!</definedName>
    <definedName name="__DEP9">#REF!</definedName>
    <definedName localSheetId="6" name="BASE">#REF!</definedName>
    <definedName localSheetId="21" name="_GR2">#REF!</definedName>
    <definedName localSheetId="0" name="__DEP23">#REF!</definedName>
    <definedName name="_DEP10">#REF!</definedName>
    <definedName localSheetId="13" name="ba_Cantidad">#REF!</definedName>
    <definedName localSheetId="20" name="_age25">#REF!</definedName>
    <definedName localSheetId="13" name="_5252_A">#REF!</definedName>
    <definedName name="ce_Factor_de_Uso">#REF!</definedName>
    <definedName localSheetId="24" name="__age1">#REF!</definedName>
    <definedName localSheetId="13" name="AVALUO">#REF!</definedName>
    <definedName localSheetId="19" name="AVALUO">#REF!</definedName>
    <definedName localSheetId="20" name="Atributos">#REF!</definedName>
    <definedName name="ce_Cimentacion">#REF!</definedName>
    <definedName localSheetId="4" name="af">#REF!</definedName>
    <definedName localSheetId="20" name="_dep13">#REF!</definedName>
    <definedName localSheetId="17" name="Actopan">#REF!</definedName>
    <definedName localSheetId="0" name="ba_deptos">#REF!</definedName>
    <definedName localSheetId="21" name="af">#REF!</definedName>
    <definedName localSheetId="0" name="__age25">#REF!</definedName>
    <definedName localSheetId="21" name="AVALUO2">#REF!</definedName>
    <definedName localSheetId="13" name="Accesorios">#REF!</definedName>
    <definedName name="anal.merc">#REF!</definedName>
    <definedName localSheetId="20" name="__age7">#REF!</definedName>
    <definedName localSheetId="20" name="_age7">#REF!</definedName>
    <definedName localSheetId="21" name="__GR2">#REF!</definedName>
    <definedName name="ba_Gastos">#REF!</definedName>
    <definedName localSheetId="0" name="ba_Modelo">#REF!</definedName>
    <definedName localSheetId="20" name="_DEP20">#REF!</definedName>
    <definedName localSheetId="0" name="ba_Tipo_de_cambio_otro">#REF!</definedName>
    <definedName name="ce_Indice_Inicial">#REF!</definedName>
    <definedName name="ANEXO5">#REF!</definedName>
    <definedName localSheetId="20" name="ad">#REF!</definedName>
    <definedName name="ce_Vida_Util_Total">#REF!</definedName>
    <definedName localSheetId="20" name="ba_Obras_Civiles">#REF!</definedName>
    <definedName localSheetId="22" name="af">#REF!</definedName>
    <definedName name="ce_Instalacion">#REF!</definedName>
    <definedName localSheetId="0" name="ba_Gastos">#REF!</definedName>
    <definedName localSheetId="13" name="A">#REF!</definedName>
    <definedName localSheetId="6" name="_GR2">#REF!</definedName>
    <definedName localSheetId="0" name="AVALUO3">#REF!</definedName>
    <definedName name="__DEP5">#REF!</definedName>
    <definedName name="ba_Indice_Inicial">#REF!</definedName>
    <definedName name="_DEP23">#REF!</definedName>
    <definedName localSheetId="0" name="__DEP3">#REF!</definedName>
    <definedName localSheetId="10" name="_GR2">#REF!</definedName>
    <definedName localSheetId="10" name="B.D">#REF!</definedName>
    <definedName localSheetId="0" name="_age35">#REF!</definedName>
    <definedName name="ce_Precio_de_factura">#REF!</definedName>
    <definedName name="_DEP4">#REF!</definedName>
    <definedName localSheetId="13" name="AVALUO2">#REF!</definedName>
    <definedName localSheetId="20" name="__DEP14">#REF!</definedName>
    <definedName localSheetId="0" name="AnexoInegi">#REF!</definedName>
    <definedName localSheetId="0" name="__DEP20">#REF!</definedName>
    <definedName name="__DEP12">#REF!</definedName>
    <definedName localSheetId="0" name="buu">#REF!</definedName>
    <definedName name="ba_Importacion">#REF!</definedName>
    <definedName localSheetId="19" name="Actopan2">#REF!</definedName>
    <definedName localSheetId="20" name="_age20">#REF!</definedName>
    <definedName localSheetId="20" name="ba_VR">#REF!</definedName>
    <definedName name="ba_Factor_de_Comercializacion">#REF!</definedName>
    <definedName name="ce_Tipos_cambio">#REF!</definedName>
    <definedName name="__DEP21">#REF!</definedName>
    <definedName localSheetId="0" name="ba_concepto">#REF!</definedName>
    <definedName localSheetId="16" name="AVALUO">#REF!</definedName>
    <definedName name="ba_deptos">#REF!</definedName>
    <definedName localSheetId="0" name="_DEP14">#REF!</definedName>
    <definedName localSheetId="0" name="ANEXO5">#REF!</definedName>
    <definedName name="ba_Potencia">#REF!</definedName>
    <definedName name="bueno">#REF!</definedName>
    <definedName localSheetId="22" name="_3">#REF!</definedName>
    <definedName localSheetId="20" name="_age35">#REF!</definedName>
    <definedName localSheetId="20" name="_DEP23">#REF!</definedName>
    <definedName localSheetId="20" name="__DEP3">#REF!</definedName>
    <definedName localSheetId="19" name="anal.merc">#REF!</definedName>
    <definedName name="ce_Modelo">#REF!</definedName>
    <definedName localSheetId="22" name="AVALUO2">#REF!</definedName>
    <definedName name="ce_Gastos">#REF!</definedName>
    <definedName localSheetId="4" name="_4">#REF!</definedName>
    <definedName localSheetId="0" name="ba_Importacion">#REF!</definedName>
    <definedName localSheetId="13" name="Actopan4">#REF!</definedName>
    <definedName localSheetId="13" name="ANEXO1">#REF!</definedName>
    <definedName localSheetId="6" name="ba_Cimentacion">#REF!</definedName>
    <definedName localSheetId="4" name="_6">#REF!</definedName>
    <definedName name="A">#REF!</definedName>
    <definedName localSheetId="10" name="AVALUO">#REF!</definedName>
    <definedName localSheetId="20" name="_DEP1">#REF!</definedName>
    <definedName localSheetId="20" name="__age35">#REF!</definedName>
    <definedName localSheetId="10" name="Actopan">#REF!</definedName>
    <definedName name="agresivo">#REF!</definedName>
    <definedName localSheetId="20" name="_">#REF!</definedName>
    <definedName localSheetId="0" name="Actopan">#REF!</definedName>
    <definedName localSheetId="16" name="Actopan4">#REF!</definedName>
    <definedName name="ba_Tipo_de_cambio_otro">#REF!</definedName>
    <definedName name="ce_Dimensiones">#REF!</definedName>
    <definedName localSheetId="21" name="AVALUO3">#REF!</definedName>
    <definedName localSheetId="13" name="___GR2">#REF!</definedName>
    <definedName localSheetId="10" name="___GR2">#REF!</definedName>
    <definedName localSheetId="4" name="_GR2">#REF!</definedName>
    <definedName localSheetId="6" name="_5">#REF!</definedName>
    <definedName name="__age30">#REF!</definedName>
    <definedName localSheetId="0" name="_age12">#REF!</definedName>
    <definedName localSheetId="17" name="AVALUO3">#REF!</definedName>
    <definedName name="__age25">#REF!</definedName>
    <definedName localSheetId="31" name="Accesorios">#REF!</definedName>
    <definedName localSheetId="10" name="ale">#REF!</definedName>
    <definedName localSheetId="22" name="BASE">#REF!</definedName>
    <definedName localSheetId="22" name="ad">#REF!</definedName>
    <definedName localSheetId="13" name="af">#REF!</definedName>
    <definedName name="_DEP14">#REF!</definedName>
    <definedName localSheetId="24" name="ANEXO1">#REF!</definedName>
    <definedName name="_age7">#REF!</definedName>
    <definedName localSheetId="2" name="A_impresión_IM">#REF!</definedName>
    <definedName localSheetId="20" name="_CHF2001">#REF!</definedName>
    <definedName localSheetId="0" name="_age20">#REF!</definedName>
    <definedName localSheetId="0" name="_DEP24">#REF!</definedName>
    <definedName localSheetId="20" name="_DEP10">#REF!</definedName>
    <definedName localSheetId="20" name="ba_Serie">#REF!</definedName>
    <definedName localSheetId="17" name="A">#REF!</definedName>
    <definedName localSheetId="4" name="A">#REF!</definedName>
    <definedName localSheetId="12" name="agresivo">'4.Resumen-Escenario'!$AM$2:$BA$42</definedName>
    <definedName localSheetId="0" name="ANEXO1">#REF!</definedName>
    <definedName name="ba_Valor">#REF!</definedName>
    <definedName name="__GR2">#REF!</definedName>
    <definedName name="af">#REF!</definedName>
    <definedName localSheetId="20" name="AVALUO">#REF!</definedName>
    <definedName localSheetId="19" name="__GR2">#REF!</definedName>
    <definedName localSheetId="4" name="agresivo">#REF!</definedName>
    <definedName localSheetId="20" name="Arraigo">#REF!</definedName>
    <definedName localSheetId="22" name="B.D">#REF!</definedName>
    <definedName localSheetId="6" name="af">#REF!</definedName>
    <definedName name="AVALUO">#REF!</definedName>
    <definedName localSheetId="6" name="_6V_71">#REF!</definedName>
    <definedName name="ba_Edad">#REF!</definedName>
    <definedName localSheetId="20" name="_DEP15">#REF!</definedName>
    <definedName localSheetId="20" name="__DEP12">#REF!</definedName>
    <definedName localSheetId="17" name="_GR2">#REF!</definedName>
    <definedName localSheetId="6" name="Actopan4">#REF!</definedName>
    <definedName localSheetId="0" name="__DEP25">#REF!</definedName>
    <definedName localSheetId="0" name="ba_Tipo_de_Cambio_Dolar">#REF!</definedName>
    <definedName localSheetId="19" name="_GR2">#REF!</definedName>
    <definedName localSheetId="16" name="Actopan2">#REF!</definedName>
    <definedName localSheetId="13" name="A_impresión_IM">#REF!</definedName>
    <definedName localSheetId="0" name="__age1">#REF!</definedName>
    <definedName localSheetId="0" name="ba_Origen">#REF!</definedName>
    <definedName name="__DEP10">#REF!</definedName>
    <definedName name="Calidad_de_la_Obra_Negra.">#REF!</definedName>
    <definedName name="__age35">#REF!</definedName>
    <definedName localSheetId="10" name="_8">#REF!</definedName>
    <definedName localSheetId="20" name="Accidentes_Especiales">#REF!</definedName>
    <definedName name="_DEP1">#REF!</definedName>
    <definedName localSheetId="20" name="__DEP25">#REF!</definedName>
    <definedName name="AnexoInegi">#REF!</definedName>
    <definedName name="_4">#REF!</definedName>
    <definedName localSheetId="31" name="_5252_A">#REF!</definedName>
    <definedName name="_DEP15">#REF!</definedName>
    <definedName name="_DEP11">#REF!</definedName>
    <definedName localSheetId="17" name="anal.merc">#REF!</definedName>
    <definedName localSheetId="2" name="ba_Capacidad_Maxima">#REF!</definedName>
    <definedName localSheetId="20" name="baseava1.xlt">#REF!</definedName>
    <definedName localSheetId="13" name="Actopan2">#REF!</definedName>
    <definedName localSheetId="0" name="ba_Factor_por_Conservacion">#REF!</definedName>
    <definedName name="_age35">#REF!</definedName>
    <definedName name="_dep8">#REF!</definedName>
    <definedName localSheetId="20" name="ba_Factor_por_Obsolescencia">#REF!</definedName>
    <definedName localSheetId="20" name="__DEP6">#REF!</definedName>
    <definedName localSheetId="13" name="__age1">#REF!</definedName>
    <definedName localSheetId="20" name="ba_Ingenieria">#REF!</definedName>
    <definedName name="Canceles_y_ventanas">#REF!</definedName>
    <definedName localSheetId="20" name="ba_Capacidad_Maxima">#REF!</definedName>
    <definedName localSheetId="0" name="ba_Factor_por_Obsolescencia">#REF!</definedName>
    <definedName localSheetId="19" name="AVALUO2">#REF!</definedName>
    <definedName localSheetId="6" name="_7">#REF!</definedName>
    <definedName localSheetId="2" name="__age12">#REF!</definedName>
    <definedName localSheetId="20" name="__age30">#REF!</definedName>
    <definedName name="_8">#REF!</definedName>
    <definedName localSheetId="0" name="_dep13">#REF!</definedName>
    <definedName name="CARATULA">#REF!</definedName>
    <definedName localSheetId="20" name="ba_Fuente">#REF!</definedName>
    <definedName localSheetId="0" name="__DEP17">#REF!</definedName>
    <definedName localSheetId="0" name="ba_VUR">#REF!</definedName>
    <definedName localSheetId="0" name="AVALUO2">#REF!</definedName>
    <definedName name="BASE">#REF!</definedName>
    <definedName localSheetId="22" name="Actopan4">#REF!</definedName>
    <definedName name="ba_Factor_por_Conservacion">#REF!</definedName>
    <definedName localSheetId="6" name="_age10">#REF!</definedName>
    <definedName localSheetId="0" name="__age12">#REF!</definedName>
    <definedName localSheetId="22" name="anal.merc">#REF!</definedName>
    <definedName localSheetId="0" name="ba_Instalaciones">#REF!</definedName>
    <definedName localSheetId="31" name="__age1">#REF!</definedName>
    <definedName localSheetId="16" name="AVALUO2">#REF!</definedName>
    <definedName name="__DEP3">#REF!</definedName>
    <definedName localSheetId="16" name="_6">#REF!</definedName>
    <definedName localSheetId="0" name="Actopan2">#REF!</definedName>
    <definedName name="calentadores">#REF!</definedName>
    <definedName name="__DEP25">#REF!</definedName>
    <definedName hidden="1" localSheetId="3" name="_xlnm._FilterDatabase">'Betas 2025'!$A$10:$P$108</definedName>
    <definedName hidden="1" localSheetId="5" name="_xlnm._FilterDatabase">'Expected Growth25'!$A$8:$G$104</definedName>
    <definedName hidden="1" localSheetId="13" name="_xlnm._FilterDatabase">'Industry Averages (3)'!$A$9:$J$105</definedName>
    <definedName hidden="1" localSheetId="16" name="_xlnm._FilterDatabase">'Multiplos damodaran'!$A$12:$F$108</definedName>
    <definedName hidden="1" localSheetId="17" name="_xlnm._FilterDatabase">'reinvestment us'!$A$8:$E$105</definedName>
    <definedName hidden="1" localSheetId="19" name="_xlnm._FilterDatabase">'Estructura de deuda'!$A$19:$K$116</definedName>
    <definedName hidden="1" localSheetId="21" name="_xlnm._FilterDatabase">'EV SALES'!$A$8:$F$104</definedName>
    <definedName hidden="1" localSheetId="22" name="_xlnm._FilterDatabase">'operating margin'!$A$9:$S$106</definedName>
    <definedName hidden="1" localSheetId="23" name="_xlnm._FilterDatabase">'Reinvestment Rate 25'!$A$8:$Z$104</definedName>
    <definedName hidden="1" localSheetId="30" name="_xlnm._FilterDatabase">'ERPs by country 25'!$A$7:$J$164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1">
      <text>
        <t xml:space="preserve">======
ID#AAABdABHTpI
Proyectos ANEPSA    (2021-06-14 22:30:00)
+ 1 % riesgo por activo intangible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1">
      <text>
        <t xml:space="preserve">======
ID#AAABdABHGW4
Proyectos ANEPSA    (2021-06-14 22:30:00)
+ 1 % riesgo por activo intangible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
ID#AAABdABHTpM
Proyectos ANEPSA    (2023-02-27 18:36:28)
Valor Terminal, Valor a Perpetuidad, Valor Residual</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
ID#AAABdABHGW8
Proyectos ANEPSA    (2023-02-27 18:36:28)
Valor Terminal, Valor a Perpetuidad, Valor Residual</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9">
      <text>
        <t xml:space="preserve">======
ID#AAABdABHTpk
Proyectos ANEPSA    (2023-02-27 18:36:28)
NO es determinante. YA que no presentan desglose de costo de ventas mas que en el año 2018.</t>
      </text>
    </comment>
    <comment authorId="0" ref="B23">
      <text>
        <t xml:space="preserve">======
ID#AAABdABHTpo
Proyectos ANEPSA    (2023-02-27 18:36:28)
Intereses pagados</t>
      </text>
    </comment>
    <comment authorId="0" ref="B26">
      <text>
        <t xml:space="preserve">======
ID#AAABdABHGXQ
Proyectos ANEPSA    (2023-02-27 18:36:28)
UT NETA / CAPITAL CONTABLE</t>
      </text>
    </comment>
    <comment authorId="0" ref="B27">
      <text>
        <t xml:space="preserve">======
ID#AAABdABHTo8
Proyectos ANEPSA    (2023-02-27 18:36:28)
UTILIDAD NETA/ ACTIVO TOTAL</t>
      </text>
    </comment>
    <comment authorId="0" ref="B31">
      <text>
        <t xml:space="preserve">======
ID#AAABdABHGXE
Proyectos ANEPSA    (2023-02-27 18:36:28)
Ut Neta / Ventas  Netas</t>
      </text>
    </comment>
    <comment authorId="0" ref="B32">
      <text>
        <t xml:space="preserve">======
ID#AAABdABHTpA
Proyectos ANEPSA    (2023-02-27 18:36:28)
Activo Total/Ventas Netas</t>
      </text>
    </comment>
    <comment authorId="0" ref="B33">
      <text>
        <t xml:space="preserve">======
ID#AAABdABHGXI
Proyectos ANEPSA    (2023-02-27 18:36:28)
Activo Total/ Capital</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9">
      <text>
        <t xml:space="preserve">======
ID#AAABdABHTpY
Proyectos ANEPSA    (2023-02-27 18:36:28)
Para activos de vida indeterminada como marcas, recomiendan usar la tasa del 15% anual para amortizar. Artículo 32 ISR</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6">
      <text>
        <t xml:space="preserve">======
ID#AAABdABHTpU
Proyectos ANEPSA    (2023-02-27 18:36:28)
UT NETA / CAPITAL CONTABLE</t>
      </text>
    </comment>
    <comment authorId="0" ref="B17">
      <text>
        <t xml:space="preserve">======
ID#AAABdABHTpE
Proyectos ANEPSA    (2023-02-27 18:36:28)
UTILIDAD NETA/ ACTIVO TOTAL</t>
      </text>
    </comment>
    <comment authorId="0" ref="B21">
      <text>
        <t xml:space="preserve">======
ID#AAABdABHTpg
Proyectos ANEPSA    (2023-02-27 18:36:28)
Ut Neta / Ventas  Netas</t>
      </text>
    </comment>
    <comment authorId="0" ref="B23">
      <text>
        <t xml:space="preserve">======
ID#AAABdABHTo4
Proyectos ANEPSA    (2023-02-27 18:36:28)
Activo Total/ Capital</t>
      </text>
    </comment>
    <comment authorId="0" ref="B30">
      <text>
        <t xml:space="preserve">======
ID#AAABdABHGXA
Proyectos ANEPSA    (2023-02-27 18:36:28)
Ut Neta / Ventas  Netas</t>
      </text>
    </comment>
    <comment authorId="0" ref="B35">
      <text>
        <t xml:space="preserve">======
ID#AAABdABHGXU
Proyectos ANEPSA    (2023-02-27 18:36:28)
Activo Total/Ventas Netas</t>
      </text>
    </comment>
    <comment authorId="0" ref="B39">
      <text>
        <t xml:space="preserve">======
ID#AAABdABHTpQ
Proyectos ANEPSA    (2023-02-27 18:36:28)
Activo Total/ Capital</t>
      </text>
    </comment>
    <comment authorId="0" ref="B44">
      <text>
        <t xml:space="preserve">======
ID#AAABdABHGXM
Proyectos ANEPSA    (2023-02-27 18:36:28)
UTILIDAD NETA/ ACTIVO TOTAL</t>
      </text>
    </comment>
    <comment authorId="0" ref="B48">
      <text>
        <t xml:space="preserve">======
ID#AAABdABHTpw
Proyectos ANEPSA    (2023-02-27 18:36:28)
UT NETA / CAPITAL CONTABLE</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
      <text>
        <t xml:space="preserve">======
ID#AAABdABHTps
Aswath Damodaran    (2023-02-27 18:36:28)
See worksheet on relative equity market volatility.</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
      <text>
        <t xml:space="preserve">======
ID#AAABdABHTpc
Aswath Damodaran    (2025-02-12 14:52:40)
See worksheet on relative equity market volatility.</t>
      </text>
    </comment>
  </commentList>
</comments>
</file>

<file path=xl/sharedStrings.xml><?xml version="1.0" encoding="utf-8"?>
<sst xmlns="http://schemas.openxmlformats.org/spreadsheetml/2006/main" count="4072" uniqueCount="1018">
  <si>
    <t>DATOS</t>
  </si>
  <si>
    <t>FUENTE</t>
  </si>
  <si>
    <t>VALORES</t>
  </si>
  <si>
    <t>OBSERVACIÓN</t>
  </si>
  <si>
    <t>BETA DESAPALANCADA DE LA IND.</t>
  </si>
  <si>
    <t>http://pages.stern.nyu.edu/~adamodar/New_Home_Page/datafile/Betas.html</t>
  </si>
  <si>
    <t>D/E = APALANCAMIENTO</t>
  </si>
  <si>
    <t>TASA LIBRE DE RIESGO</t>
  </si>
  <si>
    <t>Tbon 10 años (últimos 20 años)</t>
  </si>
  <si>
    <t xml:space="preserve">PREMIO POR RIESGO </t>
  </si>
  <si>
    <t>http://pages.stern.nyu.edu/~adamodar/New_Home_Page/datafile/ctryprem.html</t>
  </si>
  <si>
    <t xml:space="preserve">RIESGO PAÍS </t>
  </si>
  <si>
    <t>https://estadisticas.bcrp.gob.pe/estadisticas/series/diarias/resultados/PD04713XD/html</t>
  </si>
  <si>
    <t>Bu</t>
  </si>
  <si>
    <t>D/P</t>
  </si>
  <si>
    <t>TASA DE IMPUESTOS</t>
  </si>
  <si>
    <t>t</t>
  </si>
  <si>
    <t>BETA APALANCADA DE LA EMPRESA</t>
  </si>
  <si>
    <t>BL</t>
  </si>
  <si>
    <t>CÁLCULO DE TASA DE DESCUENTO (ke)</t>
  </si>
  <si>
    <t>CÁLCULO DE TASA DE DESCUENTO (WACC)</t>
  </si>
  <si>
    <t>fórmula a utilizar    (1)</t>
  </si>
  <si>
    <t>fórmula a utilizar   (2)</t>
  </si>
  <si>
    <t>Ke= Rf + (Rm-Rf)B + Rp + SCP</t>
  </si>
  <si>
    <t>Ke=</t>
  </si>
  <si>
    <t>Kd=</t>
  </si>
  <si>
    <t>TASA LIBRE DE RIESGO         (RF)</t>
  </si>
  <si>
    <t>ke=</t>
  </si>
  <si>
    <t>BETA DE LA EMPRESA             (B)</t>
  </si>
  <si>
    <t>T=</t>
  </si>
  <si>
    <t>PREMIO POR RIESGO       ( RM - RF )</t>
  </si>
  <si>
    <t>D=</t>
  </si>
  <si>
    <t>RIESGO PAÍS (URUGUAY)           (RP)</t>
  </si>
  <si>
    <t>C=</t>
  </si>
  <si>
    <t>PRIMA TAMAÑO EMPRESA  (SCP)</t>
  </si>
  <si>
    <t>wacc=</t>
  </si>
  <si>
    <t>Wacc=</t>
  </si>
  <si>
    <t>DLP</t>
  </si>
  <si>
    <t>C</t>
  </si>
  <si>
    <t>% DLP</t>
  </si>
  <si>
    <t>% C</t>
  </si>
  <si>
    <t>Valoracion Negocio En Marcha Grupo OVANDO</t>
  </si>
  <si>
    <t>CONCEPTO</t>
  </si>
  <si>
    <t>Valor</t>
  </si>
  <si>
    <t>Comentario</t>
  </si>
  <si>
    <t>WACC</t>
  </si>
  <si>
    <t>Considero adecuada la WACC, se deefinió un nivel de riesgo medio y se tomaron los datos de damodaran para modelar, se sensibilizó con la falta de deuda a largo plazo</t>
  </si>
  <si>
    <t>Valor Neto Contable</t>
  </si>
  <si>
    <t>Tomado de cruce contable</t>
  </si>
  <si>
    <t>EBITDA 2025</t>
  </si>
  <si>
    <t>Tomado a cierre del 25</t>
  </si>
  <si>
    <t>Valor compañía por flujos</t>
  </si>
  <si>
    <t>No es muy alta porque la compañía venia presentamndo flujos bajos, hasta el 2025 el EBITDA es relativamente bueno, tuvo un crecimiento exponencial de más del 70% en comparación con los años anteriores</t>
  </si>
  <si>
    <t>Veces EBITDA</t>
  </si>
  <si>
    <t>Si se compara con la media estamos sobre la cota baja, pero dado el tamaño de la compañía y el comportamiento de valor considero adecuado el valor</t>
  </si>
  <si>
    <t>Multiplos de EBITDA para venta</t>
  </si>
  <si>
    <t>Media del rango definido por segmento de negocio en Atlas KPMG</t>
  </si>
  <si>
    <t>https://atlas.kpmg.com/de/en/deal-advisory-services/cost-of-capital-and-multiples/industry-specific-multiples?utm_source=chatgpt.com</t>
  </si>
  <si>
    <t>EBITDA ULTIMO AÑO</t>
  </si>
  <si>
    <t>Valor por EBITDA</t>
  </si>
  <si>
    <t>Se toma como techo</t>
  </si>
  <si>
    <t xml:space="preserve">PROYECCIONES </t>
  </si>
  <si>
    <t>PORCENTAJE</t>
  </si>
  <si>
    <t>Barregio, 2025</t>
  </si>
  <si>
    <t>Banorte, 2025</t>
  </si>
  <si>
    <t>HSBC, 2025</t>
  </si>
  <si>
    <t>SECTOR</t>
  </si>
  <si>
    <t>RIESGO PAÍS (   (RP)</t>
  </si>
  <si>
    <t>TOTAL</t>
  </si>
  <si>
    <t>Date updated:</t>
  </si>
  <si>
    <t>YouTube Video explaining estimation choices and process.</t>
  </si>
  <si>
    <t>Notes</t>
  </si>
  <si>
    <t>Created by:</t>
  </si>
  <si>
    <t>Aswath Damodaran, adamodar@stern.nyu.edu</t>
  </si>
  <si>
    <t>if you are looking for a pure-play beta, i.e., a beta for a  business, the unlevered beta corrected for cash is your best bet. Since even sector betas can move over time, I have also reported the average of the this sector beta across time in the last column. This number, for obvious reasons, is less likely to be volatile over time.</t>
  </si>
  <si>
    <t>What is this data?</t>
  </si>
  <si>
    <t>Beta, Unlevered beta and other risk measures</t>
  </si>
  <si>
    <t>US companies</t>
  </si>
  <si>
    <t>Home Page:</t>
  </si>
  <si>
    <t>http://www.damodaran.com</t>
  </si>
  <si>
    <t>Data website:</t>
  </si>
  <si>
    <t>https://pages.stern.nyu.edu/~adamodar/New_Home_Page/datafile/Betas.html</t>
  </si>
  <si>
    <t>Companies in each industry:</t>
  </si>
  <si>
    <t>https://pages.stern.nyu.edu/~adamodar/pc/datasets/indname.xls</t>
  </si>
  <si>
    <t>Variable definitions:</t>
  </si>
  <si>
    <t>https://pages.stern.nyu.edu/~adamodar/New_Home_Page/datafile/variable.htm</t>
  </si>
  <si>
    <t>Do you want to use marginal or effective tax rates in unlevering betas?</t>
  </si>
  <si>
    <t>Marginal</t>
  </si>
  <si>
    <t>If marginal tax rate, enter the marginal tax rate to use</t>
  </si>
  <si>
    <t>Unlevered beta corrected for cash - Over time</t>
  </si>
  <si>
    <t>Industry name</t>
  </si>
  <si>
    <t>Number of firms</t>
  </si>
  <si>
    <t xml:space="preserve">Beta </t>
  </si>
  <si>
    <t>D/E Ratio</t>
  </si>
  <si>
    <t>Effective Tax rate</t>
  </si>
  <si>
    <t>Unlevered beta</t>
  </si>
  <si>
    <t>Cash/Firm value</t>
  </si>
  <si>
    <t>Unlevered beta corrected for cash</t>
  </si>
  <si>
    <t>HiLo Risk</t>
  </si>
  <si>
    <t>Standard deviation of equity</t>
  </si>
  <si>
    <t>Standard deviation in operating income (last 10 years)</t>
  </si>
  <si>
    <t>2019</t>
  </si>
  <si>
    <t>2020</t>
  </si>
  <si>
    <t>2021</t>
  </si>
  <si>
    <t>2022</t>
  </si>
  <si>
    <t>Average (2019-23)</t>
  </si>
  <si>
    <t>Advertising</t>
  </si>
  <si>
    <t>Aerospace/Defense</t>
  </si>
  <si>
    <t>Air Transport</t>
  </si>
  <si>
    <t>Apparel</t>
  </si>
  <si>
    <t>Auto &amp; Truck</t>
  </si>
  <si>
    <t>Auto Parts</t>
  </si>
  <si>
    <t>Bank (Money Center)</t>
  </si>
  <si>
    <t>NA</t>
  </si>
  <si>
    <t>Banks (Regional)</t>
  </si>
  <si>
    <t>Beverage (Alcoholic)</t>
  </si>
  <si>
    <t>Beverage (Soft)</t>
  </si>
  <si>
    <t>Broadcasting</t>
  </si>
  <si>
    <t>Brokerage &amp; Investment Banking</t>
  </si>
  <si>
    <t>Building Materials</t>
  </si>
  <si>
    <t>Business &amp; Consumer Services</t>
  </si>
  <si>
    <t>Cable TV</t>
  </si>
  <si>
    <t>Chemical (Basic)</t>
  </si>
  <si>
    <t>Chemical (Diversified)</t>
  </si>
  <si>
    <t>Chemical (Specialty)</t>
  </si>
  <si>
    <t>Coal &amp; Related Energy</t>
  </si>
  <si>
    <t>Computer Services</t>
  </si>
  <si>
    <t>Computers/Peripherals</t>
  </si>
  <si>
    <t>Construction Supplies</t>
  </si>
  <si>
    <t>Diversified</t>
  </si>
  <si>
    <t>Drugs (Biotechnology)</t>
  </si>
  <si>
    <t>Drugs (Pharmaceutical)</t>
  </si>
  <si>
    <t>Education</t>
  </si>
  <si>
    <t>Electrical Equipment</t>
  </si>
  <si>
    <t>Electronics (Consumer &amp; Office)</t>
  </si>
  <si>
    <t>Electronics (General)</t>
  </si>
  <si>
    <t>Engineering/Construction</t>
  </si>
  <si>
    <t>Entertainment</t>
  </si>
  <si>
    <t>Environmental &amp; Waste Services</t>
  </si>
  <si>
    <t>Farming/Agriculture</t>
  </si>
  <si>
    <t>Financial Svcs. (Non-bank &amp; Insur</t>
  </si>
  <si>
    <t>Food Processing</t>
  </si>
  <si>
    <t>Food Wholesalers</t>
  </si>
  <si>
    <t>Furn/Home Furnishings</t>
  </si>
  <si>
    <t>Green &amp; Renewable Energy</t>
  </si>
  <si>
    <t>Healthcare Products</t>
  </si>
  <si>
    <t>Healthcare Support Services</t>
  </si>
  <si>
    <t>Heathcare Information and Techno</t>
  </si>
  <si>
    <t>Homebuilding</t>
  </si>
  <si>
    <t>Hospitals/Healthcare Facilities</t>
  </si>
  <si>
    <t>Hotel/Gaming</t>
  </si>
  <si>
    <t>Household Products</t>
  </si>
  <si>
    <t>Information Services</t>
  </si>
  <si>
    <t>Insurance (General)</t>
  </si>
  <si>
    <t>Insurance (Life)</t>
  </si>
  <si>
    <t>Insurance (Prop/Cas.)</t>
  </si>
  <si>
    <t>Investments &amp; Asset Management</t>
  </si>
  <si>
    <t>Machinery</t>
  </si>
  <si>
    <t>Metals &amp; Mining</t>
  </si>
  <si>
    <t>Office Equipment &amp; Services</t>
  </si>
  <si>
    <t>Oil/Gas (Integrated)</t>
  </si>
  <si>
    <t>Oil/Gas (Production and Exploratio</t>
  </si>
  <si>
    <t>Oil/Gas Distribution</t>
  </si>
  <si>
    <t>Oilfield Svcs/Equip.</t>
  </si>
  <si>
    <t>Packaging &amp; Container</t>
  </si>
  <si>
    <t>Paper/Forest Products</t>
  </si>
  <si>
    <t>Power</t>
  </si>
  <si>
    <t>Precious Metals</t>
  </si>
  <si>
    <t>Publishing &amp; Newspapers</t>
  </si>
  <si>
    <t>R.E.I.T.</t>
  </si>
  <si>
    <t>Real Estate (Development)</t>
  </si>
  <si>
    <t>Real Estate (General/Diversified)</t>
  </si>
  <si>
    <t>Real Estate (Operations &amp; Service</t>
  </si>
  <si>
    <t>Recreation</t>
  </si>
  <si>
    <t>Reinsurance</t>
  </si>
  <si>
    <t>Restaurant/Dining</t>
  </si>
  <si>
    <t>Retail (Automotive)</t>
  </si>
  <si>
    <t>Retail (Building Supply)</t>
  </si>
  <si>
    <t>Retail (Distributors)</t>
  </si>
  <si>
    <t>Retail (General)</t>
  </si>
  <si>
    <t>Retail (Grocery and Food)</t>
  </si>
  <si>
    <t>Retail (REITs)</t>
  </si>
  <si>
    <t>Retail (Special Lines)</t>
  </si>
  <si>
    <t>Rubber&amp; Tires</t>
  </si>
  <si>
    <t>Semiconductor</t>
  </si>
  <si>
    <t>Semiconductor Equip</t>
  </si>
  <si>
    <t>Shipbuilding &amp; Marine</t>
  </si>
  <si>
    <t>Shoe</t>
  </si>
  <si>
    <t>Software (Entertainment)</t>
  </si>
  <si>
    <t>Software (Internet)</t>
  </si>
  <si>
    <t>Software (System &amp; Application)</t>
  </si>
  <si>
    <t>Steel</t>
  </si>
  <si>
    <t>Telecom (Wireless)</t>
  </si>
  <si>
    <t>Telecom. Equipment</t>
  </si>
  <si>
    <t>Telecom. Services</t>
  </si>
  <si>
    <t>Tobacco</t>
  </si>
  <si>
    <t>Transportation</t>
  </si>
  <si>
    <t>Transportation (Railroads)</t>
  </si>
  <si>
    <t>Trucking</t>
  </si>
  <si>
    <t>Utility (General)</t>
  </si>
  <si>
    <t>Utility (Water)</t>
  </si>
  <si>
    <t>Total Market</t>
  </si>
  <si>
    <t>Total Market (without financial</t>
  </si>
  <si>
    <t>BETAS</t>
  </si>
  <si>
    <t>Industry Name</t>
  </si>
  <si>
    <t>SOURCE</t>
  </si>
  <si>
    <t>Tasa
Impuestos MXN</t>
  </si>
  <si>
    <t>Beta Apalancada
al Sector</t>
  </si>
  <si>
    <t>US</t>
  </si>
  <si>
    <t xml:space="preserve"> VALOR DE MARCA</t>
  </si>
  <si>
    <t>RANGO DE REGALIAS</t>
  </si>
  <si>
    <t xml:space="preserve">INGRESOS REALES </t>
  </si>
  <si>
    <t>MIN</t>
  </si>
  <si>
    <t>MAX</t>
  </si>
  <si>
    <t>**Se puede evaluar la parte cualitativa de la marca.</t>
  </si>
  <si>
    <t>2022**</t>
  </si>
  <si>
    <t>CAGR</t>
  </si>
  <si>
    <t>Sector</t>
  </si>
  <si>
    <t>MEDIA</t>
  </si>
  <si>
    <t>INGRESOS HISTORICOS PESOS CORRIENTES</t>
  </si>
  <si>
    <t>INCREMENTOS</t>
  </si>
  <si>
    <t>Tasa de Regalía</t>
  </si>
  <si>
    <t>Homologación</t>
  </si>
  <si>
    <t>PROYECCIÓN</t>
  </si>
  <si>
    <t>PARAMETROS</t>
  </si>
  <si>
    <t>VT</t>
  </si>
  <si>
    <t>AÑOS</t>
  </si>
  <si>
    <t>Eficiencia Operativa</t>
  </si>
  <si>
    <t>CRECIMIENTO SECTOR</t>
  </si>
  <si>
    <t xml:space="preserve">INGRESOS </t>
  </si>
  <si>
    <t>AHORRO EN REGALÍAS</t>
  </si>
  <si>
    <t>GASTO POR MANTENIMIENTO</t>
  </si>
  <si>
    <t>INGRESOS NETOS DE MARCA</t>
  </si>
  <si>
    <t xml:space="preserve"> </t>
  </si>
  <si>
    <t>AHORRO EN REGALÍAS NETO</t>
  </si>
  <si>
    <t>Tasa de Descuento Wacc</t>
  </si>
  <si>
    <t>Van de los flujos de Royalty</t>
  </si>
  <si>
    <t>G de largo plazo (expec. Inflaciíón)</t>
  </si>
  <si>
    <t xml:space="preserve">Estimación del Valor de Marca </t>
  </si>
  <si>
    <t>Margen Superior Valor Marca</t>
  </si>
  <si>
    <t>Estimación del Valor de Marca</t>
  </si>
  <si>
    <t>Margen Inferior Valor Marca</t>
  </si>
  <si>
    <t xml:space="preserve">Beneficio Fiscal </t>
  </si>
  <si>
    <t xml:space="preserve">VALOR DE MARCA TOTAL 
</t>
  </si>
  <si>
    <t>Historical (compounded annual) growth rate in net income and revenues - last 5 years</t>
  </si>
  <si>
    <t>Global</t>
  </si>
  <si>
    <t>https://pages.stern.nyu.edu/~adamodar/pc/datasets/histgr.xls</t>
  </si>
  <si>
    <t>Number of Firms</t>
  </si>
  <si>
    <t>CAGR in Net Income- Last 5 years</t>
  </si>
  <si>
    <t>CAGR in Revenues- Last 5 years</t>
  </si>
  <si>
    <t>Expected Growth in Revenues - Next 2 years</t>
  </si>
  <si>
    <t>Expected Growth in Revenues - Next 5 years</t>
  </si>
  <si>
    <t>Expected Growth in EPS - Next 5 years</t>
  </si>
  <si>
    <t>#DIV/0!</t>
  </si>
  <si>
    <t>Financial Svcs. (Non-bank &amp; Insurance)</t>
  </si>
  <si>
    <t>Heathcare Information and Technology</t>
  </si>
  <si>
    <t>Oil/Gas (Production and Exploration)</t>
  </si>
  <si>
    <t>Real Estate (Operations &amp; Services)</t>
  </si>
  <si>
    <t>Total Market (without financials)</t>
  </si>
  <si>
    <t>Growth(%)</t>
  </si>
  <si>
    <t>Crecimiento (%)</t>
  </si>
  <si>
    <t>EMPRESA</t>
  </si>
  <si>
    <t>Fuente</t>
  </si>
  <si>
    <t>Revenue Growth Rate (5Y)</t>
  </si>
  <si>
    <t>Revenue Growth Rate (3Y)*</t>
  </si>
  <si>
    <t>PayPal Holdings Inc</t>
  </si>
  <si>
    <t>https://www.reuters.com/markets/companies/pypl.o/financials/income-annual</t>
  </si>
  <si>
    <t>FORGUL, S.A.</t>
  </si>
  <si>
    <t>Promedio</t>
  </si>
  <si>
    <t>En miles</t>
  </si>
  <si>
    <t>Crecimiento por Año</t>
  </si>
  <si>
    <t xml:space="preserve">Ingresos Totales </t>
  </si>
  <si>
    <t>Utilidad Operativa</t>
  </si>
  <si>
    <t xml:space="preserve">PLATAFORMA INMOBILIARIA CIEN LADRILLOS, S.A.P.I. DE C.V. </t>
  </si>
  <si>
    <t>S/D</t>
  </si>
  <si>
    <t>**Últimos 3 años.</t>
  </si>
  <si>
    <t>Crecimiento Promedio</t>
  </si>
  <si>
    <t>Total Revenue</t>
  </si>
  <si>
    <t>Operating Income</t>
  </si>
  <si>
    <t>Análisis Vertical</t>
  </si>
  <si>
    <t>Media</t>
  </si>
  <si>
    <t>Promedio*</t>
  </si>
  <si>
    <t>Promedio Sector</t>
  </si>
  <si>
    <t>VALOR CONTABLE</t>
  </si>
  <si>
    <t>ACTIVOS</t>
  </si>
  <si>
    <t>Efectivo y bancos</t>
  </si>
  <si>
    <t>Clientes</t>
  </si>
  <si>
    <t>Inventarios</t>
  </si>
  <si>
    <t>Deudores Diversos</t>
  </si>
  <si>
    <t>Inversiones</t>
  </si>
  <si>
    <t>Impuestos a Favor</t>
  </si>
  <si>
    <t>Mobiliario y Equipo Neto</t>
  </si>
  <si>
    <t>Otros activos</t>
  </si>
  <si>
    <t>Bienes inmobiliarios</t>
  </si>
  <si>
    <t>Dep. En Garantia</t>
  </si>
  <si>
    <t>TOTAL DE ACTIVOS</t>
  </si>
  <si>
    <t>PASIVOS</t>
  </si>
  <si>
    <t>Acreedores Diversos</t>
  </si>
  <si>
    <t>Proveedores</t>
  </si>
  <si>
    <t>Impuestos y Derechos por pagar</t>
  </si>
  <si>
    <t>Acreedores a corto plazo</t>
  </si>
  <si>
    <t>Otros pasivos</t>
  </si>
  <si>
    <t>Impuestos por pagar</t>
  </si>
  <si>
    <t>Documentos por pagar</t>
  </si>
  <si>
    <t>Otros Pasivos</t>
  </si>
  <si>
    <t>TOTAL DE PASIVOS</t>
  </si>
  <si>
    <t>VALOR NETO CONTABLE</t>
  </si>
  <si>
    <t>GRUPO OVANDO CONTRUCCIÓN- IMOBILIARIA- TRANSPORTES S.A. de C.V.</t>
  </si>
  <si>
    <t>Estado de Resultados</t>
  </si>
  <si>
    <t>2025 proyecctado</t>
  </si>
  <si>
    <t>Ventas</t>
  </si>
  <si>
    <t>VENTAS NETAS</t>
  </si>
  <si>
    <t>Costo de Ventas</t>
  </si>
  <si>
    <t>UTILIDAD BRUTA</t>
  </si>
  <si>
    <t xml:space="preserve">COSTOS Y GASTOS </t>
  </si>
  <si>
    <t>Gastos de operación</t>
  </si>
  <si>
    <t>Gastos generales</t>
  </si>
  <si>
    <t>Gastos de administracion</t>
  </si>
  <si>
    <t>UITILIDAD DE LA OPERACIÓN</t>
  </si>
  <si>
    <t>Otros Gastos</t>
  </si>
  <si>
    <t>Otros Ingresos</t>
  </si>
  <si>
    <t>RESULTADO INTEGRAL DE FINANCIAMIENTO</t>
  </si>
  <si>
    <t>ISR diferido</t>
  </si>
  <si>
    <t>ISR</t>
  </si>
  <si>
    <t>Provision de PTU</t>
  </si>
  <si>
    <t>Total Impts</t>
  </si>
  <si>
    <t xml:space="preserve"> UTILDIDAD O PERDIDA NETA DEL AÑO </t>
  </si>
  <si>
    <t>ACTIVO</t>
  </si>
  <si>
    <t>Activo Circulante</t>
  </si>
  <si>
    <t>Efectivo y equivalentes de efectivo</t>
  </si>
  <si>
    <t>Cuentas por cobrar</t>
  </si>
  <si>
    <t>Impuestos a favor</t>
  </si>
  <si>
    <t>otros activos circulantes</t>
  </si>
  <si>
    <t>Deudores diversos</t>
  </si>
  <si>
    <t>Pagos anticipados</t>
  </si>
  <si>
    <t>Activo No Circulante (Largo Plazo)</t>
  </si>
  <si>
    <t>Equipo de transporte</t>
  </si>
  <si>
    <t>Equipo de Computo</t>
  </si>
  <si>
    <t>Mobiliario y equipo de oficina</t>
  </si>
  <si>
    <t>Depreciación acumulada</t>
  </si>
  <si>
    <t>Activos Diferidos</t>
  </si>
  <si>
    <t>Activo Total</t>
  </si>
  <si>
    <t>DEPRECIACION ACUMULADA</t>
  </si>
  <si>
    <t>DEPRECIACION POR PERIODO</t>
  </si>
  <si>
    <t>PASIVO</t>
  </si>
  <si>
    <t>Pasivo Circulante</t>
  </si>
  <si>
    <t>Cuentas y documentos por pagar</t>
  </si>
  <si>
    <t>Acreedores diversos</t>
  </si>
  <si>
    <t>Provisiones</t>
  </si>
  <si>
    <t>Pasivo a largo plazo</t>
  </si>
  <si>
    <t>Dividendos decretados</t>
  </si>
  <si>
    <t>Pasivo por arrendamiento</t>
  </si>
  <si>
    <t>Pasivo Total</t>
  </si>
  <si>
    <t xml:space="preserve">Capital </t>
  </si>
  <si>
    <t>Capital social</t>
  </si>
  <si>
    <t>Resultados acumulados</t>
  </si>
  <si>
    <t>Resultado del ejercicio</t>
  </si>
  <si>
    <t>Capital Total</t>
  </si>
  <si>
    <t>Total Pasivo + Capital</t>
  </si>
  <si>
    <t>%</t>
  </si>
  <si>
    <t>EDO DE RESULTADOS</t>
  </si>
  <si>
    <t>VENTAS NETAS (1)</t>
  </si>
  <si>
    <t>COSTOS DE VENTAS (2)</t>
  </si>
  <si>
    <t>GASTOS DE VENTAS (2)</t>
  </si>
  <si>
    <t>EBIT (UT OPERATIVA)</t>
  </si>
  <si>
    <t>UTILIDAD ANTES DE IMPUESTOS (UAI)</t>
  </si>
  <si>
    <t>(1) INFORMACION PROPORCIONADA DE VENTAS NETAS REALES. INFORMACIÓN PROPORCIONADA POR CLINICA FUTURA.</t>
  </si>
  <si>
    <t xml:space="preserve">(2) INFORMACION DE ESTADOS FINANCIEROS PROPORCIONADOS POR LA EMPRESA CLINICA FUTURA. </t>
  </si>
  <si>
    <t>ANÁLISIS VERTICAL RESULTADOS</t>
  </si>
  <si>
    <t>PROMEDIO</t>
  </si>
  <si>
    <t>DESVEST</t>
  </si>
  <si>
    <t>Max</t>
  </si>
  <si>
    <t>Min</t>
  </si>
  <si>
    <t>Ventas Netas</t>
  </si>
  <si>
    <t>UB</t>
  </si>
  <si>
    <t>EBIT</t>
  </si>
  <si>
    <t>UAI</t>
  </si>
  <si>
    <t>ANÁLISIS HORIZONTAL RESULTADOS</t>
  </si>
  <si>
    <t>(Crecimiento)</t>
  </si>
  <si>
    <t>( % )</t>
  </si>
  <si>
    <t>TASA CRECIMIENTO INTERNA</t>
  </si>
  <si>
    <t>NORMALIZACIÓN</t>
  </si>
  <si>
    <t>COSTOS DE VENTAS</t>
  </si>
  <si>
    <t>GASTOS DE VENTAS</t>
  </si>
  <si>
    <t>EBIT (ESTRUCTURA SECTOR)</t>
  </si>
  <si>
    <t>UTILIDAD NETA</t>
  </si>
  <si>
    <t>TASA FISCAL CORPORATIVA</t>
  </si>
  <si>
    <t>NOPLAT</t>
  </si>
  <si>
    <t>REINVERSIONES</t>
  </si>
  <si>
    <t>REINVERSIONES EN % noplat</t>
  </si>
  <si>
    <t>FCFF</t>
  </si>
  <si>
    <t>"g" CRECIMIENTO</t>
  </si>
  <si>
    <t>ROIC (Sector Damodaran**)</t>
  </si>
  <si>
    <t>REINVERSIONES (Sector Damodaran**)</t>
  </si>
  <si>
    <t>Gdamodaran</t>
  </si>
  <si>
    <t>REINVERSIONES PROM</t>
  </si>
  <si>
    <t>G Nopat</t>
  </si>
  <si>
    <t>g  DAMODARAN</t>
  </si>
  <si>
    <t>g EBIT PROMEDIO</t>
  </si>
  <si>
    <t>g Lplazo</t>
  </si>
  <si>
    <t>VALUACIÓN</t>
  </si>
  <si>
    <t>Item</t>
  </si>
  <si>
    <t>Factor Pv</t>
  </si>
  <si>
    <t>Pv</t>
  </si>
  <si>
    <t>Npv descuento</t>
  </si>
  <si>
    <t>Npv directo</t>
  </si>
  <si>
    <t>VALOR DE LA FIRMA</t>
  </si>
  <si>
    <t>PASIVOS (Dlp)</t>
  </si>
  <si>
    <t>**Reportado al 30 de diciembre de 2019. Información Adjunta de los créditos a largo plazo.</t>
  </si>
  <si>
    <t>CAPITAL MINORITARIO</t>
  </si>
  <si>
    <t>VALOR DEL NEGOCIO</t>
  </si>
  <si>
    <t>VENTAS</t>
  </si>
  <si>
    <t>ROIC</t>
  </si>
  <si>
    <t xml:space="preserve">g </t>
  </si>
  <si>
    <t>g PROMEDIO</t>
  </si>
  <si>
    <t>INGRESOS NETOS</t>
  </si>
  <si>
    <t>TASA FISCAL</t>
  </si>
  <si>
    <t>Utilidad Neta</t>
  </si>
  <si>
    <t>ROE</t>
  </si>
  <si>
    <t>Promedio de reinversión</t>
  </si>
  <si>
    <t>Dividendos</t>
  </si>
  <si>
    <t>% de Dividendos</t>
  </si>
  <si>
    <t>Tasa de Reinversión</t>
  </si>
  <si>
    <t>Crecimiento (g)                            Promedio</t>
  </si>
  <si>
    <t>Crecimiento (g)</t>
  </si>
  <si>
    <t>CAMBIO NETO EN CAPITAL DE TRABAJO OPERATIVO</t>
  </si>
  <si>
    <t>mediageom</t>
  </si>
  <si>
    <t>ROE=</t>
  </si>
  <si>
    <t>Capital de Trabajo (AC-PC)</t>
  </si>
  <si>
    <t>Δ Capital de Trabajo</t>
  </si>
  <si>
    <t>Utilidad de Operación (EBIT)</t>
  </si>
  <si>
    <t>Impuestos (Tax)</t>
  </si>
  <si>
    <t>Utilidad Antes de Impuestos</t>
  </si>
  <si>
    <t>Tasa Impositiva (t)</t>
  </si>
  <si>
    <t>EBIT*(1-t)</t>
  </si>
  <si>
    <t>Depreciación</t>
  </si>
  <si>
    <t>Flujo Bruto de Efectivo (FBE)</t>
  </si>
  <si>
    <t>Capex</t>
  </si>
  <si>
    <t>Incremento Otros Activos</t>
  </si>
  <si>
    <t>Inversión Bruta</t>
  </si>
  <si>
    <t>Flujo de Caja Libre (FCF)</t>
  </si>
  <si>
    <t>Promedio de FCF%</t>
  </si>
  <si>
    <t>FCF% = FCF / EBIT(1-t)</t>
  </si>
  <si>
    <t>Reinversión (1-FCF%)</t>
  </si>
  <si>
    <t>Promedio de Reinversión%</t>
  </si>
  <si>
    <t>Rentabilidad = EBIT / CAPITAL</t>
  </si>
  <si>
    <t>NO SE OCUPA</t>
  </si>
  <si>
    <t>#REF!</t>
  </si>
  <si>
    <t>(Incremento) de efectivo operativo</t>
  </si>
  <si>
    <t>(Incremento) de cuentas por cobrar</t>
  </si>
  <si>
    <t>(Incremento) de inventarios</t>
  </si>
  <si>
    <t>Otros activos circulantes</t>
  </si>
  <si>
    <t>(Incremento) de otros activos circulantes</t>
  </si>
  <si>
    <t>Δ En Activo Circulante</t>
  </si>
  <si>
    <t>Cuentas por pagar</t>
  </si>
  <si>
    <t>(Incremento) de cuentas por pagar</t>
  </si>
  <si>
    <t>(Incremento) de otros pasivos circulantes</t>
  </si>
  <si>
    <t>Δ En  PasivoCirculante</t>
  </si>
  <si>
    <t>CAMBIO NETO EN CAPITAL DE TRABAJO</t>
  </si>
  <si>
    <t>CAPEX</t>
  </si>
  <si>
    <t>Inmuebles, planta y equipo (Neto)</t>
  </si>
  <si>
    <t>Δ Inmuebles, planta y Equipo</t>
  </si>
  <si>
    <t>Capex en % de la Depreciación</t>
  </si>
  <si>
    <t>SE PODRÍA ANALIZAR Y MEJORAR EL CALCULO DEL ROIC</t>
  </si>
  <si>
    <t>Pasivo Circulante (Corto Plazo)</t>
  </si>
  <si>
    <t>Capital Invertido (Ic)</t>
  </si>
  <si>
    <t>Si ROIC&gt; WACC hay excedente de utilidades, lo que genera valor intangible.</t>
  </si>
  <si>
    <t>CAGR Empresa</t>
  </si>
  <si>
    <t>-</t>
  </si>
  <si>
    <t xml:space="preserve">Tasa Crecimiento ROE/Dividendos </t>
  </si>
  <si>
    <t>FLUJOS DE EFECTIVO</t>
  </si>
  <si>
    <t>Modelo a Perpetuidad (Conservador)</t>
  </si>
  <si>
    <t>Modelo de Ventaja Competitiva</t>
  </si>
  <si>
    <t>DIRECCION Y CONTROL DE FRANQUICIAS S.A DE C.V</t>
  </si>
  <si>
    <t>HISTÓRICO</t>
  </si>
  <si>
    <t xml:space="preserve">    G SECTOR 2 YEARS</t>
  </si>
  <si>
    <t xml:space="preserve">PROYECCIÓN </t>
  </si>
  <si>
    <t>Tasa de Crecimiento para Perpetuidad**</t>
  </si>
  <si>
    <t>G crecimiento</t>
  </si>
  <si>
    <t>**Variación Anual Promedio INPC útlimos 9 años</t>
  </si>
  <si>
    <t xml:space="preserve">Inflacion </t>
  </si>
  <si>
    <t>Reinversion=</t>
  </si>
  <si>
    <t xml:space="preserve">Se tomo en consideracion la tasa inflacionaria de 3.65% de acuerdo con las perspectivas de inflacion de Banco Mexico </t>
  </si>
  <si>
    <t xml:space="preserve">    G</t>
  </si>
  <si>
    <t>NOPAT = EBIT (1-t)</t>
  </si>
  <si>
    <t>EBIT (1-t)</t>
  </si>
  <si>
    <t>DEPRECIACIÓN</t>
  </si>
  <si>
    <t>Valor Terminal = NOPLAT (1+g)</t>
  </si>
  <si>
    <t>FLUJO BRUTO DE 
EFECTIVO (FBE)</t>
  </si>
  <si>
    <t>FLUJO PROYECTADO =                      EBIT(1-T)* (1+g)</t>
  </si>
  <si>
    <t xml:space="preserve">        WACC -g</t>
  </si>
  <si>
    <t>VALOR TERMINAL</t>
  </si>
  <si>
    <t>FCF</t>
  </si>
  <si>
    <t>INVERSION BRUTA</t>
  </si>
  <si>
    <t>REINVERSION</t>
  </si>
  <si>
    <t>FLUJO DE CAJA LIBRE (FCF)</t>
  </si>
  <si>
    <t>VALOR PRESENTE</t>
  </si>
  <si>
    <t>REINVERSIÓN</t>
  </si>
  <si>
    <t>FCF %</t>
  </si>
  <si>
    <t>∑ VP</t>
  </si>
  <si>
    <t>MEDIA  FCF %</t>
  </si>
  <si>
    <t>DEUDA</t>
  </si>
  <si>
    <t>DEUDA LARGO PLAZO</t>
  </si>
  <si>
    <t>PROMEDIO FCF %</t>
  </si>
  <si>
    <t>VALOR DEL NEGOCIO
Números redondos</t>
  </si>
  <si>
    <t>VALOR DE CAPITAL ACCIONARIO CAP</t>
  </si>
  <si>
    <t>PARA EL FCF%</t>
  </si>
  <si>
    <t>VALOR NEGOCIO</t>
  </si>
  <si>
    <t>VALOR NEG REDONDEADO</t>
  </si>
  <si>
    <t>REINVERSIÓN [Damodaran]</t>
  </si>
  <si>
    <t>VALOR FIRMA</t>
  </si>
  <si>
    <t>Articulo sexto</t>
  </si>
  <si>
    <t>NÚMERO DE ACCIONES</t>
  </si>
  <si>
    <t>VALOR TOTAL DE LA ENTIDAD</t>
  </si>
  <si>
    <t>VALOR POR ACCIÓN</t>
  </si>
  <si>
    <t>Valor Empresa</t>
  </si>
  <si>
    <t>Valor Marca</t>
  </si>
  <si>
    <t>VENTAS ANUALES POR EL MULTIPLO DE LAS VENTAS</t>
  </si>
  <si>
    <t>%Valor sobre Neg.</t>
  </si>
  <si>
    <t>PROPIO</t>
  </si>
  <si>
    <t xml:space="preserve">FACTOR DE HOMOLOGACION </t>
  </si>
  <si>
    <t xml:space="preserve">Factor Homologacion Operacion + Crecimiento </t>
  </si>
  <si>
    <t xml:space="preserve">Factor Homologacion (Rentabilidad) </t>
  </si>
  <si>
    <t xml:space="preserve">f.h. </t>
  </si>
  <si>
    <t>EBIT / EV (FCFF )</t>
  </si>
  <si>
    <t>EBIT SECTOR</t>
  </si>
  <si>
    <t>EBT HOMOLOGADO</t>
  </si>
  <si>
    <t>EBIT/ EV</t>
  </si>
  <si>
    <t>SALES/EV</t>
  </si>
  <si>
    <t>Corporativo González Vergara S.A de C.V</t>
  </si>
  <si>
    <t>52 ACCIONES</t>
  </si>
  <si>
    <t>Vidal Julián Elías Murillo</t>
  </si>
  <si>
    <t>24 ACCIONES</t>
  </si>
  <si>
    <t>EV/EBIT (FCFF)</t>
  </si>
  <si>
    <t>Juan Alberto Nacíf Figueroa</t>
  </si>
  <si>
    <t>EV/EBIT (SECTOR HOMOLOGADO)</t>
  </si>
  <si>
    <t>VALOR MINIMO DE LA EMPRESA (FCFF)</t>
  </si>
  <si>
    <t>VALOR MAXIMO DE LA EMPRESA (SECTOR HOMOLOGADO)</t>
  </si>
  <si>
    <t>VALOR PROMEDIO DE CONCLUSIÒN (MULTIPLO SECTOR HOMOLOGADO)</t>
  </si>
  <si>
    <t xml:space="preserve">FLUJOS DE EFECTIVO </t>
  </si>
  <si>
    <t xml:space="preserve">40%(APROXIM.) </t>
  </si>
  <si>
    <t>EBIT HOMOLOGADO</t>
  </si>
  <si>
    <t>VALOR DE MERCADO</t>
  </si>
  <si>
    <t>https://medicalcentertecamac.com/especialidades-1</t>
  </si>
  <si>
    <t>Enterprise value multiples by sector</t>
  </si>
  <si>
    <t>https://pages.stern.nyu.edu/~adamodar/pc/datasets/vebitdaGlobal.xls</t>
  </si>
  <si>
    <t>Only positive EBITDA firms</t>
  </si>
  <si>
    <t>All firms</t>
  </si>
  <si>
    <t>EV/EBITDAR&amp;D</t>
  </si>
  <si>
    <t>EV/EBITDA</t>
  </si>
  <si>
    <t>EV/EBIT</t>
  </si>
  <si>
    <t>EV/EBIT (1-t)</t>
  </si>
  <si>
    <t>Tiotal Market</t>
  </si>
  <si>
    <t>MEDICAL CENTER TECAMAC</t>
  </si>
  <si>
    <t xml:space="preserve">NO HAY DATOS </t>
  </si>
  <si>
    <t>Revenue Multiples by Sector (US)</t>
  </si>
  <si>
    <t>Data Used: Multiple data services</t>
  </si>
  <si>
    <t>Date of Analysis: Data used is as of January 2025</t>
  </si>
  <si>
    <t>Download as an excel file instead: https://www.stern.nyu.edu/~adamodar/pc/datasets/psdata.xls</t>
  </si>
  <si>
    <t>For global datasets: https://www.stern.nyu.edu/~adamodar/New_Home_Page/data.html</t>
  </si>
  <si>
    <t>Indusry Name</t>
  </si>
  <si>
    <t>Price/Sales</t>
  </si>
  <si>
    <t>Net Margin</t>
  </si>
  <si>
    <t>EV/Sales</t>
  </si>
  <si>
    <t>Pre-tax Operating Margin</t>
  </si>
  <si>
    <t>Fundamental (Sustainable) growth rate in operating income</t>
  </si>
  <si>
    <t>https://pages.stern.nyu.edu/adamodar/pc/datasets/fundgrEB.xls</t>
  </si>
  <si>
    <t>ROC</t>
  </si>
  <si>
    <t>Reinvestment Rate</t>
  </si>
  <si>
    <t>Expected Growth in EBIT</t>
  </si>
  <si>
    <t>RAZONES FINANCIERAS</t>
  </si>
  <si>
    <t>Pesos Constantes</t>
  </si>
  <si>
    <t>2015</t>
  </si>
  <si>
    <t>UN (Utilidad Neta)</t>
  </si>
  <si>
    <t>Capital Contable</t>
  </si>
  <si>
    <t>AC (Activo Circulante)</t>
  </si>
  <si>
    <t>PC (Pasivo Circulante)</t>
  </si>
  <si>
    <t>AT (Activo Total)</t>
  </si>
  <si>
    <t>PLP (Pasivo de Largo Plazo)</t>
  </si>
  <si>
    <t>PT (Pasivo Total)</t>
  </si>
  <si>
    <t>CC (Capital Contable)</t>
  </si>
  <si>
    <t>CV (Costo de Ventas)</t>
  </si>
  <si>
    <t>CxC Cuentas por Cobrar</t>
  </si>
  <si>
    <t>CxP Cuentas por Pagar</t>
  </si>
  <si>
    <t>UB (Utilidad Bruta)</t>
  </si>
  <si>
    <t>UO (Utilidad Operativa)</t>
  </si>
  <si>
    <t>AFn Activo Fijo Neto</t>
  </si>
  <si>
    <t>Gastos Financieros (Intereses)</t>
  </si>
  <si>
    <t>Rentabilidad Patrimonial</t>
  </si>
  <si>
    <t>ROA</t>
  </si>
  <si>
    <t>ROA (Rentabilidad de Activos)</t>
  </si>
  <si>
    <t>Palanqueo Operativo</t>
  </si>
  <si>
    <t>AF</t>
  </si>
  <si>
    <t>Apalancamiento Financiero</t>
  </si>
  <si>
    <t>Palanqueo Financiero</t>
  </si>
  <si>
    <t>Margen Neto</t>
  </si>
  <si>
    <t>Rotación de Activo Total</t>
  </si>
  <si>
    <t xml:space="preserve">  ROE  [ROA*Apalanca. Fin]</t>
  </si>
  <si>
    <t>Prueba</t>
  </si>
  <si>
    <t>Razón Financiera</t>
  </si>
  <si>
    <t>Expresión</t>
  </si>
  <si>
    <t>Circulante</t>
  </si>
  <si>
    <t>AC/PC</t>
  </si>
  <si>
    <t xml:space="preserve">Esta razón muestra la liquidez de la empresa. La empresa en los últimos 5  años ha cubierto su deuda de Corto Plazo a razon de 11.34 veces. </t>
  </si>
  <si>
    <t>Ácido</t>
  </si>
  <si>
    <t>(AC-Inv)/PC</t>
  </si>
  <si>
    <t>Esta razón muestra la liquidez de la empresa sin contar con los inventarios. La empresa muestra capacidad de liquidez sobre la deuda a corto plazo.</t>
  </si>
  <si>
    <t>Rotación cuentas por cobrar (días)</t>
  </si>
  <si>
    <t>(CxC*365) /Ventas</t>
  </si>
  <si>
    <t>Esto se refiere al número de días que se tarda la empresa en cobrar sus CxC. En promedio la empresa tarda 72 días en cobrar sus Cuentas por Cobrar.</t>
  </si>
  <si>
    <t>Rotación del inventario (días)</t>
  </si>
  <si>
    <t>(Inv*365)/CV</t>
  </si>
  <si>
    <t>Esta relación se refiere al número de días que tarda la empresa en vender sus inventarios. En promedio la empresa tarda 162 días en vender sus inventarios.</t>
  </si>
  <si>
    <t>Rotación del activo fijo</t>
  </si>
  <si>
    <t>Ventas netas/ AFn</t>
  </si>
  <si>
    <t>Esta razón financiera no es posible analizarla, ya que la empresa no reporta activo fijo en las declaraciones fiscales.</t>
  </si>
  <si>
    <t>Apalancamiento</t>
  </si>
  <si>
    <t>PT/CC</t>
  </si>
  <si>
    <t>Esta razón se refiere a la proporcion que representa el Pasivo Total del Capital Contable.  Esta razón muestra un eudentadmiento elevado.</t>
  </si>
  <si>
    <t>Capitalización</t>
  </si>
  <si>
    <t>PLP/CC</t>
  </si>
  <si>
    <t>Esta relación muestra la proporción que representa el Pasivo de Largo Plazo del Capital Contable.  En los últimos 3 años se tiene un 33% de relación de la deuda de largo plazo con el capital contable.</t>
  </si>
  <si>
    <t>NA Sin suficiente información</t>
  </si>
  <si>
    <t>Cobertura de Intereses</t>
  </si>
  <si>
    <t>EBIT/Gastos Financieros(Intereses)</t>
  </si>
  <si>
    <t>No se analiza esta razón financiera.</t>
  </si>
  <si>
    <t>Margen Bruto de Venta</t>
  </si>
  <si>
    <t>UB/Ventas</t>
  </si>
  <si>
    <t>Se refiere a la proporción que representa la Utilidad Bruta de las Ventas.  La empresa presenta un margen bruto del 89%. Esto representa el beneficio que se obtiene de  la diferencia de un producto y su coste de producción.</t>
  </si>
  <si>
    <t>Margen Operativo de Venta</t>
  </si>
  <si>
    <t>UO/Ventas</t>
  </si>
  <si>
    <t>Se refiere a la proporción que representa la Utilidad Operativa de las ventas. Como se aprecia, el promedio de los últimos 4 años corresponde al 5%.</t>
  </si>
  <si>
    <t>YouTube Video Guide</t>
  </si>
  <si>
    <t>Cost of equity and capital (updateable)</t>
  </si>
  <si>
    <t>https://pages.stern.nyu.edu/adamodar/pc/datasets/waccGlobal.xls</t>
  </si>
  <si>
    <t>https://www.stern.nyu.edu/~adamodar/pc/datasets/indname.xls</t>
  </si>
  <si>
    <t>https://www.stern.nyu.edu/~adamodar/New_Home_Page/datafile/variable.htm</t>
  </si>
  <si>
    <t>To update this spreadsheet, enter the following</t>
  </si>
  <si>
    <t>Cost of Debt Lookup Table (based on std dev in stock prices)</t>
  </si>
  <si>
    <t>Long Term Treasury bond rate =</t>
  </si>
  <si>
    <t>Standard Deviation</t>
  </si>
  <si>
    <t>Basis Spread</t>
  </si>
  <si>
    <t>Risk Premium to Use for Equity =</t>
  </si>
  <si>
    <t>Global Default Spread to add to cost of debt =</t>
  </si>
  <si>
    <t>Do you want to use the marginal tax rate for cost of debt?</t>
  </si>
  <si>
    <t>Yes</t>
  </si>
  <si>
    <t>If yes, enter the marginal tax rate to use</t>
  </si>
  <si>
    <t>These costs of capital are in US$. To convert to a different currency, please enter</t>
  </si>
  <si>
    <t>Expected inflation rate in local currency =</t>
  </si>
  <si>
    <t>Expected inflation rate in US $ =</t>
  </si>
  <si>
    <t>Beta</t>
  </si>
  <si>
    <t>Cost of Equity</t>
  </si>
  <si>
    <t>E/(D+E)</t>
  </si>
  <si>
    <t>Std Dev in Stock</t>
  </si>
  <si>
    <t>Cost of Debt</t>
  </si>
  <si>
    <t>Tax Rate</t>
  </si>
  <si>
    <t>After-tax Cost of Debt</t>
  </si>
  <si>
    <t>D/(D+E)</t>
  </si>
  <si>
    <t>Cost of Capital</t>
  </si>
  <si>
    <t>Valor de Marca</t>
  </si>
  <si>
    <t>TABLA DE AMORTIZACION  MARCA (B2E BLUE ENERGY AND ELECTRICITY)</t>
  </si>
  <si>
    <t>Cálculo de Beneficio Fiscal por Deducción de Activo Intangible</t>
  </si>
  <si>
    <t>TAX AMORTIZATION BENEFIT (TAB)</t>
  </si>
  <si>
    <t>Valor de Activo Intangible</t>
  </si>
  <si>
    <t>VALOR DEL ACTIVO</t>
  </si>
  <si>
    <t>Tasa Descuento (Marca)</t>
  </si>
  <si>
    <t>TASA DE CAPITAL</t>
  </si>
  <si>
    <t>Años de Deducción</t>
  </si>
  <si>
    <t>Tasa Fiscal</t>
  </si>
  <si>
    <t>PERIODO (AMORTIZACION)</t>
  </si>
  <si>
    <t>FACTOR DE CAPITALIZACIÓN</t>
  </si>
  <si>
    <t xml:space="preserve">Año </t>
  </si>
  <si>
    <t>Saldo Inicial</t>
  </si>
  <si>
    <t>Monto a Deducir</t>
  </si>
  <si>
    <t>Saldo Final</t>
  </si>
  <si>
    <t>Tasa por Año</t>
  </si>
  <si>
    <t>Beneficio Fiscal</t>
  </si>
  <si>
    <t>Periodo Desc.</t>
  </si>
  <si>
    <t>Factor Desc</t>
  </si>
  <si>
    <t>VP Beneficio Fiscal</t>
  </si>
  <si>
    <t>TASA FISCAL / PERIODO</t>
  </si>
  <si>
    <t>A</t>
  </si>
  <si>
    <t>B</t>
  </si>
  <si>
    <t>C = A - B</t>
  </si>
  <si>
    <t>D</t>
  </si>
  <si>
    <t>E = D * B</t>
  </si>
  <si>
    <t>F</t>
  </si>
  <si>
    <t>G = 1/(1+TASA DESC)^(F)</t>
  </si>
  <si>
    <t>H = G * E</t>
  </si>
  <si>
    <t>TAB</t>
  </si>
  <si>
    <t>Valor de Intangible incluyendo Beneficio Fiscal</t>
  </si>
  <si>
    <t>Efecto por Beneficio Fiscal</t>
  </si>
  <si>
    <t>D = C / A</t>
  </si>
  <si>
    <t xml:space="preserve">Revenue multiples </t>
  </si>
  <si>
    <t> https://www.stern.nyu.edu/~adamodar/pc/datasets/psdata.xls</t>
  </si>
  <si>
    <t>Profit margins (net, operating and EBITDA)</t>
  </si>
  <si>
    <t>https://pages.stern.nyu.edu/~adamodar/pc/datasets/margin.xls</t>
  </si>
  <si>
    <t>Gross Income Based</t>
  </si>
  <si>
    <t>Net Income Based</t>
  </si>
  <si>
    <t>Operating Income Based</t>
  </si>
  <si>
    <t>EBITDA Based</t>
  </si>
  <si>
    <t>Expense Ratios</t>
  </si>
  <si>
    <t>Gross Margin</t>
  </si>
  <si>
    <t>Pre-tax, Pre-stock compensation Operating Margin</t>
  </si>
  <si>
    <t>Pre-tax Unadjusted Operating Margin</t>
  </si>
  <si>
    <t>After-tax Unadjusted Operating Margin</t>
  </si>
  <si>
    <t>Pre-tax Lease adjusted Margin</t>
  </si>
  <si>
    <t>After-tax Lease Adjusted Margin</t>
  </si>
  <si>
    <t>Pre-tax Lease &amp; R&amp;D adj Margin</t>
  </si>
  <si>
    <t>After-tax Lease &amp; R&amp;D adj Margin</t>
  </si>
  <si>
    <t>EBITDA/Sales</t>
  </si>
  <si>
    <t>EBITDASG&amp;A/Sales</t>
  </si>
  <si>
    <t>EBITDAR&amp;D/Sales</t>
  </si>
  <si>
    <t>COGS/Sales</t>
  </si>
  <si>
    <t>R&amp;D/Sales</t>
  </si>
  <si>
    <t>SG&amp;A/ Sales</t>
  </si>
  <si>
    <t>Stock-Based Compensation/Sales</t>
  </si>
  <si>
    <t>Lease Expense/Sales</t>
  </si>
  <si>
    <t>https://pages.stern.nyu.edu/~adamodar/New_Home_Page/datafile/fundgrEB.html</t>
  </si>
  <si>
    <t>Implied Equity Risk Premiums (by year)</t>
  </si>
  <si>
    <t>S&amp;P 500</t>
  </si>
  <si>
    <t>https://pages.stern.nyu.edu/~adamodar/New_Home_Page/data.html</t>
  </si>
  <si>
    <t>Year</t>
  </si>
  <si>
    <t>Earnings Yield</t>
  </si>
  <si>
    <t>Dividend Yield</t>
  </si>
  <si>
    <t>Earnings*</t>
  </si>
  <si>
    <t>Dividends*</t>
  </si>
  <si>
    <t>Dividends + Buybacks</t>
  </si>
  <si>
    <t>Change in Earnings</t>
  </si>
  <si>
    <t>Change in Dividends</t>
  </si>
  <si>
    <t>T.Bill Rate</t>
  </si>
  <si>
    <t>T.Bond Rate</t>
  </si>
  <si>
    <t>Bond-Bill</t>
  </si>
  <si>
    <t>Smoothed Growth</t>
  </si>
  <si>
    <t>Implied Premium (DDM)</t>
  </si>
  <si>
    <t>Analyst Growth Estimate</t>
  </si>
  <si>
    <t>Implied Premium (FCFE)</t>
  </si>
  <si>
    <t>Implied Premium (FCFE with sustainable Payout)</t>
  </si>
  <si>
    <t>ERP/Riskfree Rate</t>
  </si>
  <si>
    <t>* Earnings and dividends numbers each year reflect the estimated numbers as of the end of the year. These numbers get updated later in the year but I do not update the numbers in this spreadsheet, since I would not have had access to them at the end of the year.</t>
  </si>
  <si>
    <t>Period</t>
  </si>
  <si>
    <t>ERP</t>
  </si>
  <si>
    <t>ERP + Riskfree Rate</t>
  </si>
  <si>
    <t>1960-2021</t>
  </si>
  <si>
    <t>2002-2021</t>
  </si>
  <si>
    <t>2012-2021</t>
  </si>
  <si>
    <t>End of 2023</t>
  </si>
  <si>
    <t>M2CROWD, S.A. DE C.V.</t>
  </si>
  <si>
    <t xml:space="preserve">MONIFI, S.A. DE C.V. </t>
  </si>
  <si>
    <t>29/092019</t>
  </si>
  <si>
    <t>29/092020</t>
  </si>
  <si>
    <t>29/092021</t>
  </si>
  <si>
    <t>https://www.stern.nyu.edu/~adamodar/New_Home_Page/data.html</t>
  </si>
  <si>
    <t>Retail (Online)</t>
  </si>
  <si>
    <t>Capital Expenditures, Acquisitions and R&amp;D and Sales/Invested Capital Ratios ($ values in millions)</t>
  </si>
  <si>
    <t>https://pages.stern.nyu.edu/~adamodar/pc/datasets/capex.xls</t>
  </si>
  <si>
    <t>Capital Expenditures (US $ millions)</t>
  </si>
  <si>
    <t>Depreciation &amp; Amort ((US $ millions)</t>
  </si>
  <si>
    <t>Cap Ex/Deprecn</t>
  </si>
  <si>
    <t>Acquisitions (US $ millions)</t>
  </si>
  <si>
    <t>Net R&amp;D (US $ millions)</t>
  </si>
  <si>
    <t>Net Cap Ex/Sales</t>
  </si>
  <si>
    <t>Net Cap Ex/ EBIT (1-t)</t>
  </si>
  <si>
    <t>Sales/ Invested Capital (LTM)</t>
  </si>
  <si>
    <t>Dupont = (Margen de Utilidad X Rotación de Activo Total X Palanca Financiera)</t>
  </si>
  <si>
    <t>•(1) El primer componente de la ecuación nos dice que % de ganancias obtenemos sobre las ventas netas.</t>
  </si>
  <si>
    <t>•(2) El segundo indica, los recursos mínimos requeridos ($)para soportar las ventas netas.</t>
  </si>
  <si>
    <t>•( 3) El tercer componente indica, el importe de capital accionario invertido($) para financiar los recursos mínimos requeridos.</t>
  </si>
  <si>
    <t>• Si en la ecuación Dupont, simplificamos las Ventas Netas, los dos primeros
términos nos dan el ROA, y si posteriormente simplificamos el Activo Total,
obtenemos el ROE.</t>
  </si>
  <si>
    <t>Pesos Corrientes</t>
  </si>
  <si>
    <t>Concepto</t>
  </si>
  <si>
    <t>2016</t>
  </si>
  <si>
    <t>2017</t>
  </si>
  <si>
    <t>2018</t>
  </si>
  <si>
    <t>ANALISIS</t>
  </si>
  <si>
    <t>El margen Neto en el ejercicio 2016 muestra un descenso considerable en comparativa con los demás ejercicios;  el  margen oscila en 19.64% en promedio considerando los últimos 5 años.  La empresa actualmente genera beneficios económicos, sobre la actividad que desempeña.</t>
  </si>
  <si>
    <t>ok</t>
  </si>
  <si>
    <t>La empresa ha mostrado un rendimiento negativo respeto con el activo. La rotación de activo total promedio es de -10.45%. Esta relación se ha mantenido negativo durante los  en los últimos 5 años, obteniendo el mayor rendiemiento de 46.17% en el año 2017.</t>
  </si>
  <si>
    <t xml:space="preserve">Se puede observar que el rendimiento más importante viene del apalancamiento financiero. Durante los últimos 6 años la empresa ha manifestado resultados negativos. </t>
  </si>
  <si>
    <t xml:space="preserve">Esta razón indica la rentabilidad de la empresa en relación con sus activos. Demuestra la efectividad con la que los activos son utilizados para poder generar los ingresos de la compañía. Durante los ultimos 6 años, la empresa no cuentan con rentabilidad suficiente para ser frende su actividad. </t>
  </si>
  <si>
    <t>Indica la efectividad con la que la administración está utilizando las aportaciones realizadas por los accionistas para la generación de ingresos en la compañía. Indica a los accionistas la eficiencia del dinero invertido. Se muestra que para el año 2016 se tuvieron rendimientos por arriba del 100% del capital. Para el año 2018, 2019 y 2020 se manifiesta  un rendimiento sobre el capital, excediendo el 50%. En promedio se ha tenido un rendimiento de 103.69%.</t>
  </si>
  <si>
    <t>http://web.uqroo.mx/archivos/jlesparza/acpef140/Razones%20fins.pdf</t>
  </si>
  <si>
    <t>Country and Equity Risk Premiums</t>
  </si>
  <si>
    <t>Date of update:</t>
  </si>
  <si>
    <t>Enter the current risk premium for a mature equity market</t>
  </si>
  <si>
    <t>Updated January 1, 2021</t>
  </si>
  <si>
    <t>Do you want to adjust the country default spread for the additional volatility of the equity market to get to a country premium?</t>
  </si>
  <si>
    <t>If yes, enter the multiplier to use on the default spread (See worksheet for volatility numbers for selected emerging markets)</t>
  </si>
  <si>
    <t>Country</t>
  </si>
  <si>
    <t>Africa</t>
  </si>
  <si>
    <t>Moody's rating</t>
  </si>
  <si>
    <t>Rating-based Default Spread</t>
  </si>
  <si>
    <t>Total Equity Risk Premium</t>
  </si>
  <si>
    <t>Country Risk Premium</t>
  </si>
  <si>
    <t>Sovereign CDS, net of US</t>
  </si>
  <si>
    <t>Total Equity Risk Premium2</t>
  </si>
  <si>
    <t>Country Risk Premium3</t>
  </si>
  <si>
    <t>Has to be sorted in ascending order</t>
  </si>
  <si>
    <t>Abu Dhabi</t>
  </si>
  <si>
    <t>Middle East</t>
  </si>
  <si>
    <t>Aa2</t>
  </si>
  <si>
    <t>Rating</t>
  </si>
  <si>
    <t>Default spread in basis points</t>
  </si>
  <si>
    <t>Albania</t>
  </si>
  <si>
    <t>Eastern Europe &amp; Russia</t>
  </si>
  <si>
    <t>B1</t>
  </si>
  <si>
    <t>A1</t>
  </si>
  <si>
    <t>Andorra (Principality of)</t>
  </si>
  <si>
    <t>Western Europe</t>
  </si>
  <si>
    <t>Caa1</t>
  </si>
  <si>
    <t>A2</t>
  </si>
  <si>
    <t>Angola</t>
  </si>
  <si>
    <t>A3</t>
  </si>
  <si>
    <t>Argentina</t>
  </si>
  <si>
    <t>Central and South America</t>
  </si>
  <si>
    <t>Ca</t>
  </si>
  <si>
    <t>Aa1</t>
  </si>
  <si>
    <t>Armenia</t>
  </si>
  <si>
    <t>Ba3</t>
  </si>
  <si>
    <t>Aruba</t>
  </si>
  <si>
    <t>Caribbean</t>
  </si>
  <si>
    <t>Baa1</t>
  </si>
  <si>
    <t>Aa3</t>
  </si>
  <si>
    <t>Australia</t>
  </si>
  <si>
    <t>Australia &amp; New Zealand</t>
  </si>
  <si>
    <t>Aaa</t>
  </si>
  <si>
    <t>Austria</t>
  </si>
  <si>
    <t>Azerbaijan</t>
  </si>
  <si>
    <t>Ba2</t>
  </si>
  <si>
    <t>B2</t>
  </si>
  <si>
    <t>Bahamas</t>
  </si>
  <si>
    <t>B3</t>
  </si>
  <si>
    <t>Bahrain</t>
  </si>
  <si>
    <t>Ba1</t>
  </si>
  <si>
    <t>Bangladesh</t>
  </si>
  <si>
    <t>Asia</t>
  </si>
  <si>
    <t>Barbados</t>
  </si>
  <si>
    <t>Belarus</t>
  </si>
  <si>
    <t>Belgium</t>
  </si>
  <si>
    <t>Baa2</t>
  </si>
  <si>
    <t>Belize</t>
  </si>
  <si>
    <t>Caa3</t>
  </si>
  <si>
    <t>Baa3</t>
  </si>
  <si>
    <t>Benin</t>
  </si>
  <si>
    <t>Bermuda</t>
  </si>
  <si>
    <t>Bolivia</t>
  </si>
  <si>
    <t>Bosnia and Herzegovina</t>
  </si>
  <si>
    <t>Botswana</t>
  </si>
  <si>
    <t>Brazil</t>
  </si>
  <si>
    <t>NR</t>
  </si>
  <si>
    <t>Bulgaria</t>
  </si>
  <si>
    <t>Burkina Faso</t>
  </si>
  <si>
    <t>Cambodia</t>
  </si>
  <si>
    <t>Cameroon</t>
  </si>
  <si>
    <t>Canada</t>
  </si>
  <si>
    <t>North America</t>
  </si>
  <si>
    <t>Cape Verde</t>
  </si>
  <si>
    <t>Cayman Islands</t>
  </si>
  <si>
    <t>Chile</t>
  </si>
  <si>
    <t>China</t>
  </si>
  <si>
    <t>Colombia</t>
  </si>
  <si>
    <t>Congo (Democratic Republic of)</t>
  </si>
  <si>
    <t>Congo (Republic of)</t>
  </si>
  <si>
    <t>Caa2</t>
  </si>
  <si>
    <t>Cook Islands</t>
  </si>
  <si>
    <t>Costa Rica</t>
  </si>
  <si>
    <t>Côte d'Ivoire</t>
  </si>
  <si>
    <t>Croatia</t>
  </si>
  <si>
    <t>Cuba</t>
  </si>
  <si>
    <t>Curacao</t>
  </si>
  <si>
    <t>Cyprus</t>
  </si>
  <si>
    <t>Czech Republic</t>
  </si>
  <si>
    <t>Denmark</t>
  </si>
  <si>
    <t>Dominican Republic</t>
  </si>
  <si>
    <t>Ecuador</t>
  </si>
  <si>
    <t>Egypt</t>
  </si>
  <si>
    <t>El Salvador</t>
  </si>
  <si>
    <t>Estonia</t>
  </si>
  <si>
    <t>Ethiopia</t>
  </si>
  <si>
    <t>Fiji</t>
  </si>
  <si>
    <t>Finland</t>
  </si>
  <si>
    <t>France</t>
  </si>
  <si>
    <t>Gabon</t>
  </si>
  <si>
    <t>Georgia</t>
  </si>
  <si>
    <t>Germany</t>
  </si>
  <si>
    <t>Ghana</t>
  </si>
  <si>
    <t>Greece</t>
  </si>
  <si>
    <t>Guatemala</t>
  </si>
  <si>
    <t>Guernsey (States of)</t>
  </si>
  <si>
    <t>Honduras</t>
  </si>
  <si>
    <t>Hong Kong</t>
  </si>
  <si>
    <t>Hungary</t>
  </si>
  <si>
    <t>Iceland</t>
  </si>
  <si>
    <t>India</t>
  </si>
  <si>
    <t>Indonesia</t>
  </si>
  <si>
    <t>Iraq</t>
  </si>
  <si>
    <t>Ireland</t>
  </si>
  <si>
    <t>Isle of Man</t>
  </si>
  <si>
    <t>Israel</t>
  </si>
  <si>
    <t>Italy</t>
  </si>
  <si>
    <t>Jamaica</t>
  </si>
  <si>
    <t>Japan</t>
  </si>
  <si>
    <t>Jersey (States of)</t>
  </si>
  <si>
    <t>Jordan</t>
  </si>
  <si>
    <t>Kazakhstan</t>
  </si>
  <si>
    <t>Kenya</t>
  </si>
  <si>
    <t>Korea</t>
  </si>
  <si>
    <t>Kuwait</t>
  </si>
  <si>
    <t>Kyrgyzstan</t>
  </si>
  <si>
    <t>Laos</t>
  </si>
  <si>
    <t>Latvia</t>
  </si>
  <si>
    <t>Lebanon</t>
  </si>
  <si>
    <t>Liechtenstein</t>
  </si>
  <si>
    <t>Lithuania</t>
  </si>
  <si>
    <t>Luxembourg</t>
  </si>
  <si>
    <t>Macao</t>
  </si>
  <si>
    <t>Macedonia</t>
  </si>
  <si>
    <t>Malaysia</t>
  </si>
  <si>
    <t>Maldives</t>
  </si>
  <si>
    <t>Mali</t>
  </si>
  <si>
    <t>Malta</t>
  </si>
  <si>
    <t>Mauritius</t>
  </si>
  <si>
    <t>Mexico</t>
  </si>
  <si>
    <t>Moldova</t>
  </si>
  <si>
    <t>Mongolia</t>
  </si>
  <si>
    <t>Montenegro</t>
  </si>
  <si>
    <t>Montserrat</t>
  </si>
  <si>
    <t>Morocco</t>
  </si>
  <si>
    <t>Mozambique</t>
  </si>
  <si>
    <t>Namibia</t>
  </si>
  <si>
    <t>Netherlands</t>
  </si>
  <si>
    <t>New Zealand</t>
  </si>
  <si>
    <t>Nicaragua</t>
  </si>
  <si>
    <t>Niger</t>
  </si>
  <si>
    <t>Nigeria</t>
  </si>
  <si>
    <t>Norway</t>
  </si>
  <si>
    <t>Oman</t>
  </si>
  <si>
    <t>Pakistan</t>
  </si>
  <si>
    <t>Panama</t>
  </si>
  <si>
    <t>Papua New Guinea</t>
  </si>
  <si>
    <t>Paraguay</t>
  </si>
  <si>
    <t>Peru</t>
  </si>
  <si>
    <t>Philippines</t>
  </si>
  <si>
    <t>Poland</t>
  </si>
  <si>
    <t>Portugal</t>
  </si>
  <si>
    <t>Qatar</t>
  </si>
  <si>
    <t>Ras Al Khaimah (Emirate of)</t>
  </si>
  <si>
    <t>Romania</t>
  </si>
  <si>
    <t>Russia</t>
  </si>
  <si>
    <t>Rwanda</t>
  </si>
  <si>
    <t>Saudi Arabia</t>
  </si>
  <si>
    <t>Senegal</t>
  </si>
  <si>
    <t>Serbia</t>
  </si>
  <si>
    <t>Sharjah</t>
  </si>
  <si>
    <t>Singapore</t>
  </si>
  <si>
    <t>Slovakia</t>
  </si>
  <si>
    <t>Slovenia</t>
  </si>
  <si>
    <t>Solomon Islands</t>
  </si>
  <si>
    <t>South Africa</t>
  </si>
  <si>
    <t>Spain</t>
  </si>
  <si>
    <t>Sri Lanka</t>
  </si>
  <si>
    <t>St. Maarten</t>
  </si>
  <si>
    <t>St. Vincent &amp; the Grenadines</t>
  </si>
  <si>
    <t>Suriname</t>
  </si>
  <si>
    <t>Swaziland</t>
  </si>
  <si>
    <t>Sweden</t>
  </si>
  <si>
    <t>Switzerland</t>
  </si>
  <si>
    <t>Taiwan</t>
  </si>
  <si>
    <t>Tajikistan</t>
  </si>
  <si>
    <t>Tanzania</t>
  </si>
  <si>
    <t>Thailand</t>
  </si>
  <si>
    <t>Togo</t>
  </si>
  <si>
    <t>Trinidad and Tobago</t>
  </si>
  <si>
    <t>Tunisia</t>
  </si>
  <si>
    <t>Turkey</t>
  </si>
  <si>
    <t>Turks and Caicos Islands</t>
  </si>
  <si>
    <t>Uganda</t>
  </si>
  <si>
    <t>Ukraine</t>
  </si>
  <si>
    <t>United Arab Emirates</t>
  </si>
  <si>
    <t>United Kingdom</t>
  </si>
  <si>
    <t>United States</t>
  </si>
  <si>
    <t>Uruguay</t>
  </si>
  <si>
    <t>Uzbekistan</t>
  </si>
  <si>
    <t>Venezuela</t>
  </si>
  <si>
    <t>Vietnam</t>
  </si>
  <si>
    <t>Zambia</t>
  </si>
  <si>
    <t>Frontier Markets (no sovereign ratings)</t>
  </si>
  <si>
    <t>PRS Composite Risk Score</t>
  </si>
  <si>
    <t>CRP</t>
  </si>
  <si>
    <t>Default Spread</t>
  </si>
  <si>
    <t>Algeria</t>
  </si>
  <si>
    <t>Brunei</t>
  </si>
  <si>
    <t>Gambia</t>
  </si>
  <si>
    <t>Guinea</t>
  </si>
  <si>
    <t>Guinea-Bissau</t>
  </si>
  <si>
    <t>Guyana</t>
  </si>
  <si>
    <t>Haiti</t>
  </si>
  <si>
    <t>Iran</t>
  </si>
  <si>
    <t>Korea, D.P.R.</t>
  </si>
  <si>
    <t>Liberia</t>
  </si>
  <si>
    <t>Libya</t>
  </si>
  <si>
    <t>Madagascar</t>
  </si>
  <si>
    <t>Malawi</t>
  </si>
  <si>
    <t>Myanmar</t>
  </si>
  <si>
    <t>Sierra Leone</t>
  </si>
  <si>
    <t>Somalia</t>
  </si>
  <si>
    <t>Sudan</t>
  </si>
  <si>
    <t>Syria</t>
  </si>
  <si>
    <t>Yemen, Republic</t>
  </si>
  <si>
    <t>Zimbabwe</t>
  </si>
  <si>
    <t>Updated January 1, 2025</t>
  </si>
  <si>
    <t>Nepal</t>
  </si>
  <si>
    <t>https://www.ambito.com/contenidos/riesgo-pais-mexico-historico.html</t>
  </si>
  <si>
    <t>Riesgo país México histórico</t>
  </si>
  <si>
    <t>https://lopezdoriga.com/economia-y-finanzas/economia/riesgo-pais-de-mexico-cierra-semana-sin-cambios/</t>
  </si>
  <si>
    <t>https://www.elfinanciero.com.mx/economia/cae-riesgo-pais-y-crece-apetito-por-deuda-mexicana#:~:text=El%20%C3%ADndice%20riesgo%20pa%C3%ADs%20se,nivel%20desde%20finales%20de%20febrero.&amp;text=A%20la%20par%20que%20se,inversionistas%20extranjeros%20por%20valores%20gubernamentales.</t>
  </si>
  <si>
    <t>Fecha</t>
  </si>
  <si>
    <t>Puntos</t>
  </si>
</sst>
</file>

<file path=xl/styles.xml><?xml version="1.0" encoding="utf-8"?>
<styleSheet xmlns="http://schemas.openxmlformats.org/spreadsheetml/2006/main" xmlns:x14ac="http://schemas.microsoft.com/office/spreadsheetml/2009/9/ac" xmlns:mc="http://schemas.openxmlformats.org/markup-compatibility/2006">
  <numFmts count="28">
    <numFmt numFmtId="164" formatCode="0.000%"/>
    <numFmt numFmtId="165" formatCode="0.000"/>
    <numFmt numFmtId="166" formatCode="_-* #,##0.00_-;\-* #,##0.00_-;_-* &quot;-&quot;??_-;_-@"/>
    <numFmt numFmtId="167" formatCode="_-&quot;$&quot;* #,##0.00_-;\-&quot;$&quot;* #,##0.00_-;_-&quot;$&quot;* &quot;-&quot;??_-;_-@"/>
    <numFmt numFmtId="168" formatCode="_-&quot;$&quot;* #,##0_-;_-&quot;$&quot;* \-#,##0_-;_-&quot;$&quot;* &quot;-&quot;??_-;_-@"/>
    <numFmt numFmtId="169" formatCode="0.0%"/>
    <numFmt numFmtId="170" formatCode="&quot;$&quot;#,##0.00"/>
    <numFmt numFmtId="171" formatCode="&quot;$&quot;#,##0;\-&quot;$&quot;#,##0"/>
    <numFmt numFmtId="172" formatCode="&quot;$&quot;#,##0;[Red]\-&quot;$&quot;#,##0"/>
    <numFmt numFmtId="173" formatCode="0.0000%"/>
    <numFmt numFmtId="174" formatCode="&quot;$&quot;#,##0"/>
    <numFmt numFmtId="175" formatCode="_-&quot;$&quot;* #,##0_-;\-&quot;$&quot;* #,##0_-;_-&quot;$&quot;* &quot;-&quot;??_-;_-@"/>
    <numFmt numFmtId="176" formatCode="0.0000"/>
    <numFmt numFmtId="177" formatCode="&quot;$&quot;#,##0.00;\-&quot;$&quot;#,##0.00"/>
    <numFmt numFmtId="178" formatCode="\ #,##0\ ;[Black]\(#,##0\);\-\ ;"/>
    <numFmt numFmtId="179" formatCode="_-* #,##0_-;\-* #,##0_-;_-* &quot;-&quot;??_-;_-@"/>
    <numFmt numFmtId="180" formatCode="\ #,##0\ ;[Red]\(#,##0\);\-\ ;"/>
    <numFmt numFmtId="181" formatCode="#,##0.0000_ ;\-#,##0.0000\ "/>
    <numFmt numFmtId="182" formatCode="&quot;Wacc = &quot;\ 0.00%"/>
    <numFmt numFmtId="183" formatCode="_-* #,##0.0000_-;\-* #,##0.0000_-;_-* &quot;-&quot;??_-;_-@"/>
    <numFmt numFmtId="184" formatCode="#,##0.00;[Red]\(#,##0.00\);\-\ ;"/>
    <numFmt numFmtId="185" formatCode="[$£-809]#,##0.00"/>
    <numFmt numFmtId="186" formatCode="&quot;$&quot;#,##0.00;[Red]\-&quot;$&quot;#,##0.00"/>
    <numFmt numFmtId="187" formatCode="_-&quot;$&quot;* #,##0.0_-;\-&quot;$&quot;* #,##0.0_-;_-&quot;$&quot;* &quot;-&quot;??_-;_-@"/>
    <numFmt numFmtId="188" formatCode="_-* #,##0.0_-;\-* #,##0.0_-;_-* &quot;-&quot;??_-;_-@"/>
    <numFmt numFmtId="189" formatCode="0.0000000"/>
    <numFmt numFmtId="190" formatCode="[$-409]d\-mmm\-yy"/>
    <numFmt numFmtId="191" formatCode="0.0"/>
  </numFmts>
  <fonts count="181">
    <font>
      <sz val="11.0"/>
      <color theme="1"/>
      <name val="Calibri"/>
      <scheme val="minor"/>
    </font>
    <font>
      <sz val="11.0"/>
      <color theme="1"/>
      <name val="Calibri"/>
    </font>
    <font>
      <b/>
      <sz val="9.0"/>
      <color theme="0"/>
      <name val="Calibri"/>
    </font>
    <font/>
    <font>
      <sz val="9.0"/>
      <color theme="1"/>
      <name val="Arial"/>
    </font>
    <font>
      <u/>
      <sz val="10.0"/>
      <color theme="10"/>
      <name val="Calibri"/>
    </font>
    <font>
      <sz val="10.0"/>
      <color theme="1"/>
      <name val="Calibri"/>
    </font>
    <font>
      <u/>
      <sz val="10.0"/>
      <color theme="10"/>
      <name val="Calibri"/>
    </font>
    <font>
      <u/>
      <sz val="11.0"/>
      <color rgb="FF0000FF"/>
      <name val="Calibri"/>
    </font>
    <font>
      <u/>
      <sz val="10.0"/>
      <color rgb="FF0000FF"/>
      <name val="Calibri"/>
    </font>
    <font>
      <i/>
      <sz val="10.0"/>
      <color theme="1"/>
      <name val="Calibri"/>
    </font>
    <font>
      <u/>
      <sz val="11.0"/>
      <color theme="10"/>
      <name val="Calibri"/>
    </font>
    <font>
      <sz val="8.0"/>
      <color theme="1"/>
      <name val="Arial"/>
    </font>
    <font>
      <b/>
      <sz val="8.0"/>
      <color theme="0"/>
      <name val="Arial"/>
    </font>
    <font>
      <sz val="11.0"/>
      <color theme="0"/>
      <name val="Calibri"/>
    </font>
    <font>
      <b/>
      <sz val="9.0"/>
      <color theme="0"/>
      <name val="Arial"/>
    </font>
    <font>
      <b/>
      <sz val="11.0"/>
      <color rgb="FFBFBFBF"/>
      <name val="Arial Narrow"/>
    </font>
    <font>
      <b/>
      <sz val="9.0"/>
      <color rgb="FFBFBFBF"/>
      <name val="Arial Narrow"/>
    </font>
    <font>
      <b/>
      <sz val="9.0"/>
      <color theme="1"/>
      <name val="Arial Narrow"/>
    </font>
    <font>
      <sz val="9.0"/>
      <color theme="1"/>
      <name val="Arial Narrow"/>
    </font>
    <font>
      <b/>
      <sz val="9.0"/>
      <color theme="0"/>
      <name val="Arial Narrow"/>
    </font>
    <font>
      <sz val="8.0"/>
      <color theme="0"/>
      <name val="Arial"/>
    </font>
    <font>
      <b/>
      <sz val="8.0"/>
      <color theme="1"/>
      <name val="Arial"/>
    </font>
    <font>
      <b/>
      <sz val="9.0"/>
      <color theme="1"/>
      <name val="Arial"/>
    </font>
    <font>
      <b/>
      <u/>
      <sz val="11.0"/>
      <color theme="1"/>
      <name val="Calibri"/>
    </font>
    <font>
      <b/>
      <sz val="11.0"/>
      <color theme="1"/>
      <name val="Arial"/>
    </font>
    <font>
      <b/>
      <i/>
      <sz val="11.0"/>
      <color theme="1"/>
      <name val="Calibri"/>
    </font>
    <font>
      <b/>
      <sz val="13.0"/>
      <color theme="1"/>
      <name val="Calibri"/>
    </font>
    <font>
      <sz val="14.0"/>
      <color theme="1"/>
      <name val="Calibri"/>
    </font>
    <font>
      <sz val="12.0"/>
      <color theme="1"/>
      <name val="Calibri"/>
    </font>
    <font>
      <u/>
      <color rgb="FF0000FF"/>
    </font>
    <font>
      <color theme="1"/>
      <name val="Calibri"/>
    </font>
    <font>
      <u/>
      <sz val="11.0"/>
      <color theme="10"/>
      <name val="Calibri"/>
    </font>
    <font>
      <u/>
      <sz val="11.0"/>
      <color theme="10"/>
      <name val="Calibri"/>
    </font>
    <font>
      <u/>
      <sz val="11.0"/>
      <color theme="10"/>
      <name val="Calibri"/>
    </font>
    <font>
      <sz val="11.0"/>
      <color rgb="FF000000"/>
      <name val="Calibri"/>
    </font>
    <font>
      <b/>
      <sz val="8.0"/>
      <color rgb="FF000000"/>
      <name val="Arial"/>
    </font>
    <font>
      <b/>
      <sz val="11.0"/>
      <color theme="1"/>
      <name val="Calibri"/>
    </font>
    <font>
      <sz val="9.0"/>
      <color rgb="FFFF0000"/>
      <name val="Arial Narrow"/>
    </font>
    <font>
      <b/>
      <sz val="12.0"/>
      <color rgb="FF000000"/>
      <name val="Arial Narrow"/>
    </font>
    <font>
      <sz val="12.0"/>
      <color rgb="FF000000"/>
      <name val="Arial"/>
    </font>
    <font>
      <sz val="12.0"/>
      <color rgb="FF000000"/>
      <name val="Calibri"/>
    </font>
    <font>
      <b/>
      <sz val="12.0"/>
      <color rgb="FF000000"/>
      <name val="Arial"/>
    </font>
    <font>
      <b/>
      <sz val="15.0"/>
      <color rgb="FF000000"/>
      <name val="Arial"/>
    </font>
    <font>
      <b/>
      <sz val="12.0"/>
      <color rgb="FF000000"/>
      <name val="Calibri"/>
    </font>
    <font>
      <i/>
      <sz val="12.0"/>
      <color rgb="FF000000"/>
      <name val="Calibri"/>
    </font>
    <font>
      <u/>
      <sz val="14.0"/>
      <color rgb="FF0000FF"/>
      <name val="Calibri"/>
    </font>
    <font>
      <b/>
      <sz val="12.0"/>
      <color theme="1"/>
      <name val="Calibri"/>
    </font>
    <font>
      <u/>
      <sz val="12.0"/>
      <color theme="10"/>
      <name val="Calibri"/>
    </font>
    <font>
      <u/>
      <sz val="12.0"/>
      <color theme="10"/>
      <name val="Calibri"/>
    </font>
    <font>
      <u/>
      <sz val="12.0"/>
      <color theme="10"/>
      <name val="Calibri"/>
    </font>
    <font>
      <b/>
      <sz val="12.0"/>
      <color rgb="FFFF0000"/>
      <name val="Calibri"/>
    </font>
    <font>
      <b/>
      <i/>
      <sz val="12.0"/>
      <color theme="1"/>
      <name val="Calibri"/>
    </font>
    <font>
      <i/>
      <sz val="10.0"/>
      <color theme="1"/>
      <name val="Verdana"/>
    </font>
    <font>
      <b/>
      <sz val="12.0"/>
      <color theme="0"/>
      <name val="Calibri"/>
    </font>
    <font>
      <b/>
      <i/>
      <sz val="10.0"/>
      <color theme="1"/>
      <name val="Verdana"/>
    </font>
    <font>
      <b/>
      <i/>
      <sz val="8.0"/>
      <color theme="1"/>
      <name val="Verdana"/>
    </font>
    <font>
      <b/>
      <sz val="18.0"/>
      <color rgb="FFFFFFFF"/>
      <name val="Calibri"/>
    </font>
    <font>
      <sz val="11.0"/>
      <color theme="1"/>
      <name val="Arial"/>
    </font>
    <font>
      <b/>
      <sz val="11.0"/>
      <color theme="0"/>
      <name val="Calibri"/>
    </font>
    <font>
      <sz val="11.0"/>
      <color theme="0"/>
      <name val="Arial"/>
    </font>
    <font>
      <b/>
      <sz val="11.0"/>
      <color rgb="FFFF0000"/>
      <name val="Calibri"/>
    </font>
    <font>
      <b/>
      <sz val="14.0"/>
      <color theme="0"/>
      <name val="Calibri"/>
    </font>
    <font>
      <b/>
      <sz val="11.0"/>
      <color rgb="FFBFBFBF"/>
      <name val="Calibri"/>
    </font>
    <font>
      <u/>
      <sz val="12.0"/>
      <color theme="10"/>
      <name val="Calibri"/>
    </font>
    <font>
      <i/>
      <sz val="9.0"/>
      <color theme="1"/>
      <name val="Arimo"/>
    </font>
    <font>
      <i/>
      <sz val="12.0"/>
      <color theme="1"/>
      <name val="Calibri"/>
    </font>
    <font>
      <sz val="10.0"/>
      <color theme="1"/>
      <name val="Arial"/>
    </font>
    <font>
      <b/>
      <sz val="9.0"/>
      <color rgb="FFC00000"/>
      <name val="Arial"/>
    </font>
    <font>
      <sz val="10.0"/>
      <color theme="0"/>
      <name val="Arial"/>
    </font>
    <font>
      <b/>
      <sz val="8.0"/>
      <color rgb="FF3F3F3F"/>
      <name val="Knowledge-medium"/>
    </font>
    <font>
      <sz val="9.0"/>
      <color theme="1"/>
      <name val="Knowledge-medium"/>
    </font>
    <font>
      <sz val="9.0"/>
      <color theme="0"/>
      <name val="Arial"/>
    </font>
    <font>
      <b/>
      <sz val="7.0"/>
      <color theme="0"/>
      <name val="Arial"/>
    </font>
    <font>
      <sz val="8.0"/>
      <color rgb="FF313132"/>
      <name val="Knowledge"/>
    </font>
    <font>
      <sz val="8.0"/>
      <color theme="1"/>
      <name val="Knowledge"/>
    </font>
    <font>
      <sz val="8.0"/>
      <color rgb="FF000000"/>
      <name val="Knowledge"/>
    </font>
    <font>
      <sz val="7.0"/>
      <color rgb="FF000000"/>
      <name val="Arial"/>
    </font>
    <font>
      <b/>
      <sz val="12.0"/>
      <color theme="0"/>
      <name val="Arial"/>
    </font>
    <font>
      <b/>
      <sz val="10.0"/>
      <color theme="1"/>
      <name val="Arial"/>
    </font>
    <font>
      <b/>
      <sz val="10.0"/>
      <color rgb="FFFFFFFF"/>
      <name val="Calibri"/>
    </font>
    <font>
      <b/>
      <sz val="11.0"/>
      <color rgb="FFFFFFFF"/>
      <name val="Calibri"/>
    </font>
    <font>
      <b/>
      <sz val="16.0"/>
      <color rgb="FFFFFFFF"/>
      <name val="Arial"/>
    </font>
    <font>
      <b/>
      <sz val="20.0"/>
      <color theme="1"/>
      <name val="Arial"/>
    </font>
    <font>
      <b/>
      <sz val="12.0"/>
      <color theme="1"/>
      <name val="Arial"/>
    </font>
    <font>
      <b/>
      <sz val="12.0"/>
      <color rgb="FFFFFFFF"/>
      <name val="Arial"/>
    </font>
    <font>
      <b/>
      <sz val="11.0"/>
      <color rgb="FFFFFFFF"/>
      <name val="Arial"/>
    </font>
    <font>
      <sz val="11.0"/>
      <color rgb="FF000000"/>
      <name val="Arial"/>
    </font>
    <font>
      <b/>
      <sz val="11.0"/>
      <color rgb="FF0000CC"/>
      <name val="Arial"/>
    </font>
    <font>
      <b/>
      <sz val="11.0"/>
      <color rgb="FF2A2EA0"/>
      <name val="Arial"/>
    </font>
    <font>
      <sz val="11.0"/>
      <color rgb="FF2A2EA0"/>
      <name val="Arial"/>
    </font>
    <font>
      <b/>
      <sz val="11.0"/>
      <color rgb="FF3333CC"/>
      <name val="Arial"/>
    </font>
    <font>
      <b/>
      <sz val="11.0"/>
      <color rgb="FF0000FF"/>
      <name val="Arial"/>
    </font>
    <font>
      <b/>
      <sz val="11.0"/>
      <color theme="0"/>
      <name val="Arial"/>
    </font>
    <font>
      <b/>
      <sz val="14.0"/>
      <color rgb="FFFFFFFF"/>
      <name val="Arial"/>
    </font>
    <font>
      <b/>
      <sz val="14.0"/>
      <color theme="1"/>
      <name val="Arial"/>
    </font>
    <font>
      <sz val="10.0"/>
      <color rgb="FF000000"/>
      <name val="Arial"/>
    </font>
    <font>
      <b/>
      <i/>
      <sz val="11.0"/>
      <color theme="1"/>
      <name val="Arial"/>
    </font>
    <font>
      <i/>
      <sz val="11.0"/>
      <color theme="1"/>
      <name val="Arial"/>
    </font>
    <font>
      <sz val="11.0"/>
      <color rgb="FF006100"/>
      <name val="Calibri"/>
    </font>
    <font>
      <sz val="18.0"/>
      <color rgb="FF0070C0"/>
      <name val="Calibri"/>
    </font>
    <font>
      <b/>
      <sz val="14.0"/>
      <color theme="1"/>
      <name val="Calibri"/>
    </font>
    <font>
      <b/>
      <sz val="16.0"/>
      <color theme="0"/>
      <name val="Arial"/>
    </font>
    <font>
      <sz val="18.0"/>
      <color rgb="FFFFFFFF"/>
      <name val="Calibri"/>
    </font>
    <font>
      <b/>
      <sz val="14.0"/>
      <color rgb="FFFFFFFF"/>
      <name val="Calibri"/>
    </font>
    <font>
      <sz val="14.0"/>
      <color rgb="FF0070C0"/>
      <name val="Calibri"/>
    </font>
    <font>
      <sz val="12.0"/>
      <color rgb="FF0070C0"/>
      <name val="Calibri"/>
    </font>
    <font>
      <sz val="14.0"/>
      <color theme="0"/>
      <name val="Calibri"/>
    </font>
    <font>
      <sz val="12.0"/>
      <color theme="1"/>
      <name val="Arial"/>
    </font>
    <font>
      <sz val="18.0"/>
      <color rgb="FF0070C0"/>
      <name val="Arial"/>
    </font>
    <font>
      <b/>
      <sz val="12.0"/>
      <color rgb="FF800000"/>
      <name val="Arial"/>
    </font>
    <font>
      <b/>
      <sz val="12.0"/>
      <color rgb="FF0000CC"/>
      <name val="Arial"/>
    </font>
    <font>
      <b/>
      <sz val="18.0"/>
      <color theme="1"/>
      <name val="Arial"/>
    </font>
    <font>
      <b/>
      <sz val="11.0"/>
      <color rgb="FF000000"/>
      <name val="Arial"/>
    </font>
    <font>
      <sz val="11.0"/>
      <color rgb="FF0000CC"/>
      <name val="Arial"/>
    </font>
    <font>
      <b/>
      <sz val="11.0"/>
      <color rgb="FF0070C0"/>
      <name val="Arial"/>
    </font>
    <font>
      <sz val="11.0"/>
      <color rgb="FFFFFFFF"/>
      <name val="Arial"/>
    </font>
    <font>
      <b/>
      <sz val="14.0"/>
      <color rgb="FF003366"/>
      <name val="Arial"/>
    </font>
    <font>
      <b/>
      <sz val="11.0"/>
      <color rgb="FF003366"/>
      <name val="Arial"/>
    </font>
    <font>
      <b/>
      <i/>
      <sz val="14.0"/>
      <color rgb="FF003366"/>
      <name val="Arial"/>
    </font>
    <font>
      <b/>
      <sz val="10.0"/>
      <color rgb="FF800000"/>
      <name val="Arial"/>
    </font>
    <font>
      <sz val="11.0"/>
      <color rgb="FFD8D8D8"/>
      <name val="Arial"/>
    </font>
    <font>
      <b/>
      <sz val="12.0"/>
      <color rgb="FF800000"/>
      <name val="Calibri"/>
    </font>
    <font>
      <b/>
      <sz val="9.0"/>
      <color rgb="FF800000"/>
      <name val="Arial"/>
    </font>
    <font>
      <b/>
      <sz val="11.0"/>
      <color rgb="FF800000"/>
      <name val="Arial"/>
    </font>
    <font>
      <b/>
      <sz val="15.0"/>
      <color rgb="FF800000"/>
      <name val="Arial"/>
    </font>
    <font>
      <b/>
      <sz val="15.0"/>
      <color theme="1"/>
      <name val="Arial"/>
    </font>
    <font>
      <b/>
      <sz val="10.0"/>
      <color rgb="FF800000"/>
      <name val="Calibri"/>
    </font>
    <font>
      <b/>
      <sz val="14.0"/>
      <color rgb="FF800000"/>
      <name val="Times New Roman"/>
    </font>
    <font>
      <b/>
      <sz val="12.0"/>
      <color rgb="FF800000"/>
      <name val="Times New Roman"/>
    </font>
    <font>
      <sz val="12.0"/>
      <color rgb="FFFFFFFF"/>
      <name val="Arial"/>
    </font>
    <font>
      <b/>
      <sz val="15.0"/>
      <color rgb="FFFFFFFF"/>
      <name val="Arial"/>
    </font>
    <font>
      <b/>
      <sz val="13.0"/>
      <color rgb="FFFFFFFF"/>
      <name val="Arial"/>
    </font>
    <font>
      <sz val="11.0"/>
      <color rgb="FFFF0000"/>
      <name val="Arial"/>
    </font>
    <font>
      <u/>
      <sz val="11.0"/>
      <color theme="1"/>
      <name val="Arial"/>
    </font>
    <font>
      <u/>
      <sz val="11.0"/>
      <color theme="10"/>
      <name val="Calibri"/>
    </font>
    <font>
      <b/>
      <sz val="11.0"/>
      <color rgb="FF3366FF"/>
      <name val="Calibri"/>
    </font>
    <font>
      <b/>
      <sz val="8.0"/>
      <color rgb="FF3F3F3F"/>
      <name val="Arial"/>
    </font>
    <font>
      <sz val="11.0"/>
      <color rgb="FF3F3F3F"/>
      <name val="Calibri"/>
    </font>
    <font>
      <sz val="11.0"/>
      <color rgb="FF006100"/>
      <name val="Arial"/>
    </font>
    <font>
      <sz val="9.0"/>
      <color rgb="FFC00000"/>
      <name val="Arial"/>
    </font>
    <font>
      <u/>
      <sz val="12.0"/>
      <color theme="10"/>
      <name val="Calibri"/>
    </font>
    <font>
      <b/>
      <i/>
      <sz val="9.0"/>
      <color theme="1"/>
      <name val="Arimo"/>
    </font>
    <font>
      <sz val="9.0"/>
      <color theme="1"/>
      <name val="Arimo"/>
    </font>
    <font>
      <b/>
      <sz val="9.0"/>
      <color theme="1"/>
      <name val="Arimo"/>
    </font>
    <font>
      <b/>
      <sz val="10.0"/>
      <color theme="1"/>
      <name val="Verdana"/>
    </font>
    <font>
      <b/>
      <sz val="16.0"/>
      <color rgb="FF0C0C0C"/>
      <name val="Arial"/>
    </font>
    <font>
      <sz val="8.0"/>
      <color rgb="FF0C0C0C"/>
      <name val="Calibri"/>
    </font>
    <font>
      <sz val="12.0"/>
      <color rgb="FF0C0C0C"/>
      <name val="Arial"/>
    </font>
    <font>
      <b/>
      <i/>
      <sz val="12.0"/>
      <color rgb="FF0C0C0C"/>
      <name val="Arial"/>
    </font>
    <font>
      <b/>
      <i/>
      <sz val="11.0"/>
      <color rgb="FF0C0C0C"/>
      <name val="Arial"/>
    </font>
    <font>
      <u/>
      <sz val="15.0"/>
      <color rgb="FF002060"/>
      <name val="Calibri"/>
    </font>
    <font>
      <sz val="11.0"/>
      <color rgb="FF00B0F0"/>
      <name val="Calibri"/>
    </font>
    <font>
      <sz val="12.0"/>
      <color rgb="FFFF0000"/>
      <name val="Calibri"/>
    </font>
    <font>
      <sz val="11.0"/>
      <color rgb="FF002060"/>
      <name val="Calibri"/>
    </font>
    <font>
      <sz val="15.0"/>
      <color theme="1"/>
      <name val="Calibri"/>
    </font>
    <font>
      <u/>
      <sz val="12.0"/>
      <color theme="10"/>
      <name val="Calibri"/>
    </font>
    <font>
      <b/>
      <i/>
      <sz val="12.0"/>
      <color rgb="FF000000"/>
      <name val="Calibri"/>
    </font>
    <font>
      <sz val="10.0"/>
      <color theme="1"/>
      <name val="Arimo"/>
    </font>
    <font>
      <u/>
      <sz val="10.0"/>
      <color rgb="FF0000FF"/>
      <name val="Arimo"/>
    </font>
    <font>
      <u/>
      <sz val="10.0"/>
      <color rgb="FF0000FF"/>
      <name val="Arimo"/>
    </font>
    <font>
      <u/>
      <sz val="10.0"/>
      <color rgb="FF0000FF"/>
      <name val="Arimo"/>
    </font>
    <font>
      <i/>
      <sz val="10.0"/>
      <color theme="1"/>
      <name val="Times"/>
    </font>
    <font>
      <sz val="10.0"/>
      <color theme="1"/>
      <name val="Times"/>
    </font>
    <font>
      <b/>
      <sz val="10.0"/>
      <color theme="1"/>
      <name val="Calibri"/>
    </font>
    <font>
      <i/>
      <sz val="10.0"/>
      <color theme="1"/>
      <name val="Arimo"/>
    </font>
    <font>
      <b/>
      <sz val="16.0"/>
      <color theme="1"/>
      <name val="Calibri"/>
    </font>
    <font>
      <sz val="14.0"/>
      <color rgb="FF000000"/>
      <name val="Calibri"/>
    </font>
    <font>
      <u/>
      <sz val="11.0"/>
      <color theme="1"/>
      <name val="Calibri"/>
    </font>
    <font>
      <sz val="9.0"/>
      <color theme="1"/>
      <name val="Calibri"/>
    </font>
    <font>
      <b/>
      <sz val="9.0"/>
      <color theme="1"/>
      <name val="Calibri"/>
    </font>
    <font>
      <sz val="9.0"/>
      <color rgb="FF000000"/>
      <name val="Arial"/>
    </font>
    <font>
      <b/>
      <sz val="9.0"/>
      <color rgb="FF3366FF"/>
      <name val="Calibri"/>
    </font>
    <font>
      <b/>
      <sz val="11.0"/>
      <color rgb="FF006100"/>
      <name val="Arial"/>
    </font>
    <font>
      <b/>
      <sz val="12.0"/>
      <color theme="1"/>
      <name val="Times"/>
    </font>
    <font>
      <sz val="12.0"/>
      <color theme="1"/>
      <name val="Times"/>
    </font>
    <font>
      <b/>
      <i/>
      <sz val="12.0"/>
      <color theme="1"/>
      <name val="Times"/>
    </font>
    <font>
      <i/>
      <sz val="12.0"/>
      <color theme="1"/>
      <name val="Times"/>
    </font>
    <font>
      <u/>
      <sz val="8.0"/>
      <color theme="10"/>
      <name val="Calibri"/>
    </font>
    <font>
      <b/>
      <sz val="8.0"/>
      <color rgb="FFFFFFFF"/>
      <name val="Arial"/>
    </font>
    <font>
      <sz val="8.0"/>
      <color rgb="FF666666"/>
      <name val="Inherit"/>
    </font>
  </fonts>
  <fills count="48">
    <fill>
      <patternFill patternType="none"/>
    </fill>
    <fill>
      <patternFill patternType="lightGray"/>
    </fill>
    <fill>
      <patternFill patternType="solid">
        <fgColor rgb="FF656565"/>
        <bgColor rgb="FF656565"/>
      </patternFill>
    </fill>
    <fill>
      <patternFill patternType="solid">
        <fgColor rgb="FF000000"/>
        <bgColor rgb="FF000000"/>
      </patternFill>
    </fill>
    <fill>
      <patternFill patternType="solid">
        <fgColor rgb="FFD9EAD3"/>
        <bgColor rgb="FFD9EAD3"/>
      </patternFill>
    </fill>
    <fill>
      <patternFill patternType="solid">
        <fgColor rgb="FFFFFF00"/>
        <bgColor rgb="FFFFFF00"/>
      </patternFill>
    </fill>
    <fill>
      <patternFill patternType="solid">
        <fgColor rgb="FF548DD4"/>
        <bgColor rgb="FF548DD4"/>
      </patternFill>
    </fill>
    <fill>
      <patternFill patternType="solid">
        <fgColor rgb="FF1F497D"/>
        <bgColor rgb="FF1F497D"/>
      </patternFill>
    </fill>
    <fill>
      <patternFill patternType="solid">
        <fgColor rgb="FFD8D8D8"/>
        <bgColor rgb="FFD8D8D8"/>
      </patternFill>
    </fill>
    <fill>
      <patternFill patternType="solid">
        <fgColor rgb="FFBFBFBF"/>
        <bgColor rgb="FFBFBFBF"/>
      </patternFill>
    </fill>
    <fill>
      <patternFill patternType="solid">
        <fgColor theme="0"/>
        <bgColor theme="0"/>
      </patternFill>
    </fill>
    <fill>
      <patternFill patternType="solid">
        <fgColor rgb="FFDBE5F1"/>
        <bgColor rgb="FFDBE5F1"/>
      </patternFill>
    </fill>
    <fill>
      <patternFill patternType="solid">
        <fgColor rgb="FF0000FF"/>
        <bgColor rgb="FF0000FF"/>
      </patternFill>
    </fill>
    <fill>
      <patternFill patternType="solid">
        <fgColor rgb="FF00B0F0"/>
        <bgColor rgb="FF00B0F0"/>
      </patternFill>
    </fill>
    <fill>
      <patternFill patternType="solid">
        <fgColor rgb="FF244061"/>
        <bgColor rgb="FF244061"/>
      </patternFill>
    </fill>
    <fill>
      <patternFill patternType="solid">
        <fgColor rgb="FF92D050"/>
        <bgColor rgb="FF92D050"/>
      </patternFill>
    </fill>
    <fill>
      <patternFill patternType="solid">
        <fgColor rgb="FF101351"/>
        <bgColor rgb="FF101351"/>
      </patternFill>
    </fill>
    <fill>
      <patternFill patternType="solid">
        <fgColor rgb="FFB8CCE4"/>
        <bgColor rgb="FFB8CCE4"/>
      </patternFill>
    </fill>
    <fill>
      <patternFill patternType="solid">
        <fgColor rgb="FFECECEC"/>
        <bgColor rgb="FFECECEC"/>
      </patternFill>
    </fill>
    <fill>
      <patternFill patternType="solid">
        <fgColor rgb="FF002060"/>
        <bgColor rgb="FF002060"/>
      </patternFill>
    </fill>
    <fill>
      <patternFill patternType="solid">
        <fgColor rgb="FFC6D9F0"/>
        <bgColor rgb="FFC6D9F0"/>
      </patternFill>
    </fill>
    <fill>
      <patternFill patternType="solid">
        <fgColor rgb="FF1C4587"/>
        <bgColor rgb="FF1C4587"/>
      </patternFill>
    </fill>
    <fill>
      <patternFill patternType="solid">
        <fgColor rgb="FFFFFFFF"/>
        <bgColor rgb="FFFFFFFF"/>
      </patternFill>
    </fill>
    <fill>
      <patternFill patternType="solid">
        <fgColor rgb="FFC6EFCE"/>
        <bgColor rgb="FFC6EFCE"/>
      </patternFill>
    </fill>
    <fill>
      <patternFill patternType="solid">
        <fgColor rgb="FFB6DDE8"/>
        <bgColor rgb="FFB6DDE8"/>
      </patternFill>
    </fill>
    <fill>
      <patternFill patternType="solid">
        <fgColor rgb="FF4F6128"/>
        <bgColor rgb="FF4F6128"/>
      </patternFill>
    </fill>
    <fill>
      <patternFill patternType="solid">
        <fgColor rgb="FFD6E3BC"/>
        <bgColor rgb="FFD6E3BC"/>
      </patternFill>
    </fill>
    <fill>
      <patternFill patternType="solid">
        <fgColor rgb="FFEAF1DD"/>
        <bgColor rgb="FFEAF1DD"/>
      </patternFill>
    </fill>
    <fill>
      <patternFill patternType="solid">
        <fgColor rgb="FF2A2EA0"/>
        <bgColor rgb="FF2A2EA0"/>
      </patternFill>
    </fill>
    <fill>
      <patternFill patternType="solid">
        <fgColor rgb="FF95B3D7"/>
        <bgColor rgb="FF95B3D7"/>
      </patternFill>
    </fill>
    <fill>
      <patternFill patternType="solid">
        <fgColor rgb="FF00B050"/>
        <bgColor rgb="FF00B050"/>
      </patternFill>
    </fill>
    <fill>
      <patternFill patternType="solid">
        <fgColor rgb="FF99FF99"/>
        <bgColor rgb="FF99FF99"/>
      </patternFill>
    </fill>
    <fill>
      <patternFill patternType="solid">
        <fgColor rgb="FFFF0000"/>
        <bgColor rgb="FFFF0000"/>
      </patternFill>
    </fill>
    <fill>
      <patternFill patternType="solid">
        <fgColor theme="4"/>
        <bgColor theme="4"/>
      </patternFill>
    </fill>
    <fill>
      <patternFill patternType="solid">
        <fgColor rgb="FFA5A5A5"/>
        <bgColor rgb="FFA5A5A5"/>
      </patternFill>
    </fill>
    <fill>
      <patternFill patternType="solid">
        <fgColor rgb="FFB6D7A8"/>
        <bgColor rgb="FFB6D7A8"/>
      </patternFill>
    </fill>
    <fill>
      <patternFill patternType="solid">
        <fgColor rgb="FF93C47D"/>
        <bgColor rgb="FF93C47D"/>
      </patternFill>
    </fill>
    <fill>
      <patternFill patternType="solid">
        <fgColor rgb="FF20124D"/>
        <bgColor rgb="FF20124D"/>
      </patternFill>
    </fill>
    <fill>
      <patternFill patternType="solid">
        <fgColor rgb="FFD9D9D9"/>
        <bgColor rgb="FFD9D9D9"/>
      </patternFill>
    </fill>
    <fill>
      <patternFill patternType="solid">
        <fgColor rgb="FFF2F2F2"/>
        <bgColor rgb="FFF2F2F2"/>
      </patternFill>
    </fill>
    <fill>
      <patternFill patternType="solid">
        <fgColor rgb="FFFCE5CD"/>
        <bgColor rgb="FFFCE5CD"/>
      </patternFill>
    </fill>
    <fill>
      <patternFill patternType="solid">
        <fgColor rgb="FFFCF305"/>
        <bgColor rgb="FFFCF305"/>
      </patternFill>
    </fill>
    <fill>
      <patternFill patternType="solid">
        <fgColor rgb="FFDAEEF3"/>
        <bgColor rgb="FFDAEEF3"/>
      </patternFill>
    </fill>
    <fill>
      <patternFill patternType="solid">
        <fgColor theme="1"/>
        <bgColor theme="1"/>
      </patternFill>
    </fill>
    <fill>
      <patternFill patternType="solid">
        <fgColor rgb="FFEEECE1"/>
        <bgColor rgb="FFEEECE1"/>
      </patternFill>
    </fill>
    <fill>
      <patternFill patternType="solid">
        <fgColor rgb="FF002040"/>
        <bgColor rgb="FF002040"/>
      </patternFill>
    </fill>
    <fill>
      <patternFill patternType="solid">
        <fgColor rgb="FF0289CB"/>
        <bgColor rgb="FF0289CB"/>
      </patternFill>
    </fill>
    <fill>
      <patternFill patternType="solid">
        <fgColor rgb="FFF9F9F9"/>
        <bgColor rgb="FFF9F9F9"/>
      </patternFill>
    </fill>
  </fills>
  <borders count="142">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border>
    <border>
      <top/>
      <bottom/>
    </border>
    <border>
      <right/>
      <top/>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thin">
        <color rgb="FF595959"/>
      </left>
      <right style="thin">
        <color rgb="FF595959"/>
      </right>
      <top style="thin">
        <color rgb="FF595959"/>
      </top>
      <bottom style="thin">
        <color rgb="FF595959"/>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right/>
      <top/>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left style="thin">
        <color rgb="FF000000"/>
      </left>
      <right style="thin">
        <color rgb="FF000000"/>
      </right>
      <top style="thin">
        <color rgb="FF000000"/>
      </top>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left style="thin">
        <color rgb="FF000000"/>
      </left>
      <right style="thin">
        <color rgb="FF000000"/>
      </right>
    </border>
    <border>
      <top style="thin">
        <color rgb="FF000000"/>
      </top>
    </border>
    <border>
      <right style="medium">
        <color rgb="FF000000"/>
      </right>
      <top style="thin">
        <color rgb="FF000000"/>
      </top>
    </border>
    <border>
      <left style="medium">
        <color rgb="FF000000"/>
      </left>
      <right style="thin">
        <color rgb="FF000000"/>
      </right>
    </border>
    <border>
      <left style="thin">
        <color rgb="FF000000"/>
      </left>
      <top style="thin">
        <color rgb="FF000000"/>
      </top>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medium">
        <color rgb="FF000000"/>
      </left>
      <top/>
      <bottom/>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top style="thin">
        <color rgb="FF000000"/>
      </top>
      <bottom style="double">
        <color rgb="FF000000"/>
      </bottom>
    </border>
    <border>
      <right style="medium">
        <color rgb="FF000000"/>
      </right>
      <top style="thin">
        <color rgb="FF000000"/>
      </top>
      <bottom style="double">
        <color rgb="FF000000"/>
      </bottom>
    </border>
    <border>
      <left style="medium">
        <color rgb="FF000000"/>
      </left>
      <top style="medium">
        <color rgb="FF000000"/>
      </top>
      <bottom style="double">
        <color rgb="FF000000"/>
      </bottom>
    </border>
    <border>
      <right style="medium">
        <color rgb="FF000000"/>
      </right>
      <top style="medium">
        <color rgb="FF000000"/>
      </top>
      <bottom style="double">
        <color rgb="FF000000"/>
      </bottom>
    </border>
    <border>
      <left style="medium">
        <color rgb="FF000000"/>
      </left>
      <right style="medium">
        <color rgb="FF000000"/>
      </right>
      <top style="medium">
        <color rgb="FF000000"/>
      </top>
      <bottom style="double">
        <color rgb="FF000000"/>
      </bottom>
    </border>
    <border>
      <right style="medium">
        <color rgb="FF000000"/>
      </right>
      <top style="thin">
        <color rgb="FF000000"/>
      </top>
      <bottom style="thin">
        <color rgb="FF000000"/>
      </bottom>
    </border>
    <border>
      <left style="thin">
        <color rgb="FF000000"/>
      </left>
      <top style="thin">
        <color rgb="FF000000"/>
      </top>
      <bottom style="medium">
        <color rgb="FF000000"/>
      </bottom>
    </border>
    <border>
      <left/>
      <right style="thin">
        <color rgb="FF000000"/>
      </right>
      <top/>
      <bottom style="thin">
        <color rgb="FF000000"/>
      </bottom>
    </border>
    <border>
      <left style="thin">
        <color rgb="FF000000"/>
      </left>
      <right/>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medium">
        <color rgb="FF205867"/>
      </left>
      <right style="medium">
        <color rgb="FF000000"/>
      </right>
      <top style="medium">
        <color rgb="FF205867"/>
      </top>
      <bottom/>
    </border>
    <border>
      <top style="medium">
        <color rgb="FF205867"/>
      </top>
    </border>
    <border>
      <right style="medium">
        <color rgb="FF000000"/>
      </right>
      <top style="medium">
        <color rgb="FF205867"/>
      </top>
    </border>
    <border>
      <left style="medium">
        <color rgb="FF000000"/>
      </left>
      <top style="medium">
        <color rgb="FF205867"/>
      </top>
    </border>
    <border>
      <left style="medium">
        <color rgb="FF000000"/>
      </left>
      <right style="medium">
        <color rgb="FF000000"/>
      </right>
      <top style="medium">
        <color rgb="FF205867"/>
      </top>
    </border>
    <border>
      <left style="medium">
        <color rgb="FF000000"/>
      </left>
      <right style="medium">
        <color rgb="FF205867"/>
      </right>
      <top style="medium">
        <color rgb="FF205867"/>
      </top>
    </border>
    <border>
      <left style="medium">
        <color rgb="FF205867"/>
      </left>
      <top style="dotted">
        <color rgb="FF000000"/>
      </top>
      <bottom style="dotted">
        <color rgb="FF000000"/>
      </bottom>
    </border>
    <border>
      <top style="dotted">
        <color rgb="FF000000"/>
      </top>
      <bottom style="dotted">
        <color rgb="FF000000"/>
      </bottom>
    </border>
    <border>
      <right style="medium">
        <color rgb="FF000000"/>
      </right>
      <top style="dotted">
        <color rgb="FF000000"/>
      </top>
      <bottom style="dotted">
        <color rgb="FF000000"/>
      </bottom>
    </border>
    <border>
      <left style="medium">
        <color rgb="FF000000"/>
      </left>
      <top style="dotted">
        <color rgb="FF000000"/>
      </top>
      <bottom style="dotted">
        <color rgb="FF000000"/>
      </bottom>
    </border>
    <border>
      <left style="medium">
        <color rgb="FF000000"/>
      </left>
      <right style="medium">
        <color rgb="FF000000"/>
      </right>
      <top style="dotted">
        <color rgb="FF000000"/>
      </top>
      <bottom style="dotted">
        <color rgb="FF000000"/>
      </bottom>
    </border>
    <border>
      <left style="medium">
        <color rgb="FF000000"/>
      </left>
      <right style="medium">
        <color rgb="FF205867"/>
      </right>
      <top style="dotted">
        <color rgb="FF000000"/>
      </top>
      <bottom style="dotted">
        <color rgb="FF000000"/>
      </bottom>
    </border>
    <border>
      <left style="medium">
        <color rgb="FF205867"/>
      </left>
      <top style="dotted">
        <color rgb="FF000000"/>
      </top>
      <bottom style="medium">
        <color rgb="FF205867"/>
      </bottom>
    </border>
    <border>
      <top style="dotted">
        <color rgb="FF000000"/>
      </top>
      <bottom style="medium">
        <color rgb="FF205867"/>
      </bottom>
    </border>
    <border>
      <right style="medium">
        <color rgb="FF000000"/>
      </right>
      <top style="dotted">
        <color rgb="FF000000"/>
      </top>
      <bottom style="medium">
        <color rgb="FF205867"/>
      </bottom>
    </border>
    <border>
      <left style="medium">
        <color rgb="FF000000"/>
      </left>
      <top style="dotted">
        <color rgb="FF000000"/>
      </top>
      <bottom style="medium">
        <color rgb="FF205867"/>
      </bottom>
    </border>
    <border>
      <left style="medium">
        <color rgb="FF000000"/>
      </left>
      <right style="medium">
        <color rgb="FF000000"/>
      </right>
      <top style="dotted">
        <color rgb="FF000000"/>
      </top>
      <bottom style="medium">
        <color rgb="FF205867"/>
      </bottom>
    </border>
    <border>
      <left style="medium">
        <color rgb="FF000000"/>
      </left>
      <right style="medium">
        <color rgb="FF205867"/>
      </right>
      <top style="dotted">
        <color rgb="FF000000"/>
      </top>
      <bottom style="medium">
        <color rgb="FF205867"/>
      </bottom>
    </border>
    <border>
      <left style="medium">
        <color rgb="FF000000"/>
      </left>
      <right style="medium">
        <color rgb="FF000000"/>
      </right>
      <top style="medium">
        <color rgb="FF000000"/>
      </top>
    </border>
    <border>
      <left style="medium">
        <color rgb="FF000000"/>
      </left>
      <top style="dotted">
        <color rgb="FF000000"/>
      </top>
      <bottom style="medium">
        <color rgb="FF000000"/>
      </bottom>
    </border>
    <border>
      <top style="dotted">
        <color rgb="FF000000"/>
      </top>
      <bottom style="medium">
        <color rgb="FF000000"/>
      </bottom>
    </border>
    <border>
      <right style="medium">
        <color rgb="FF000000"/>
      </right>
      <top style="dotted">
        <color rgb="FF000000"/>
      </top>
      <bottom style="medium">
        <color rgb="FF000000"/>
      </bottom>
    </border>
    <border>
      <left style="medium">
        <color rgb="FF000000"/>
      </left>
      <right style="medium">
        <color rgb="FF000000"/>
      </right>
      <top style="dotted">
        <color rgb="FF000000"/>
      </top>
      <bottom style="medium">
        <color rgb="FF000000"/>
      </bottom>
    </border>
    <border>
      <left style="dotted">
        <color rgb="FF000000"/>
      </left>
      <right/>
      <top style="medium">
        <color rgb="FF000000"/>
      </top>
      <bottom style="dotted">
        <color rgb="FF000000"/>
      </bottom>
    </border>
    <border>
      <top style="medium">
        <color rgb="FF000000"/>
      </top>
      <bottom style="dotted">
        <color rgb="FF000000"/>
      </bottom>
    </border>
    <border>
      <right style="dotted">
        <color rgb="FF000000"/>
      </right>
      <top style="medium">
        <color rgb="FF000000"/>
      </top>
      <bottom style="dotted">
        <color rgb="FF000000"/>
      </bottom>
    </border>
    <border>
      <left style="dotted">
        <color rgb="FF000000"/>
      </left>
      <top style="dotted">
        <color rgb="FF000000"/>
      </top>
      <bottom style="dotted">
        <color rgb="FF000000"/>
      </bottom>
    </border>
    <border>
      <right style="dotted">
        <color rgb="FF000000"/>
      </right>
      <top style="dotted">
        <color rgb="FF000000"/>
      </top>
      <bottom style="dotted">
        <color rgb="FF000000"/>
      </bottom>
    </border>
    <border>
      <left style="thick">
        <color rgb="FFCCCCCC"/>
      </left>
      <right style="thick">
        <color rgb="FFCCCCCC"/>
      </right>
      <top style="medium">
        <color rgb="FFCCCCCC"/>
      </top>
      <bottom style="thick">
        <color rgb="FFCCCCCC"/>
      </bottom>
    </border>
    <border>
      <left style="medium">
        <color rgb="FF000000"/>
      </left>
      <right style="medium">
        <color rgb="FF000000"/>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bottom style="thin">
        <color rgb="FF000000"/>
      </bottom>
    </border>
    <border>
      <left style="medium">
        <color rgb="FF000000"/>
      </left>
      <right style="medium">
        <color rgb="FF000000"/>
      </right>
    </border>
    <border>
      <left style="medium">
        <color rgb="FF000000"/>
      </left>
      <right style="medium">
        <color rgb="FF000000"/>
      </right>
      <top style="thin">
        <color rgb="FF000000"/>
      </top>
    </border>
    <border>
      <left style="medium">
        <color rgb="FF000000"/>
      </lef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right style="medium">
        <color rgb="FF000000"/>
      </right>
      <bottom style="thin">
        <color rgb="FF000000"/>
      </bottom>
    </border>
    <border>
      <left style="medium">
        <color rgb="FF000000"/>
      </left>
      <bottom style="thin">
        <color rgb="FF000000"/>
      </bottom>
    </border>
    <border>
      <left style="medium">
        <color rgb="FF000000"/>
      </left>
      <right style="medium">
        <color rgb="FF000000"/>
      </right>
      <bottom style="medium">
        <color rgb="FF000000"/>
      </bottom>
    </border>
    <border>
      <left style="medium">
        <color rgb="FF000000"/>
      </left>
      <top style="thin">
        <color rgb="FF000000"/>
      </top>
    </border>
    <border>
      <right/>
      <top style="thin">
        <color rgb="FF000000"/>
      </top>
    </border>
    <border>
      <left style="thin">
        <color rgb="FF000000"/>
      </left>
      <bottom/>
    </border>
    <border>
      <bottom/>
    </border>
    <border>
      <right/>
      <bottom/>
    </border>
    <border>
      <left style="medium">
        <color rgb="FF000000"/>
      </left>
      <right style="thin">
        <color rgb="FF000000"/>
      </right>
      <top style="medium">
        <color rgb="FF000000"/>
      </top>
    </border>
    <border>
      <right style="thin">
        <color rgb="FF000000"/>
      </right>
      <top style="medium">
        <color rgb="FF000000"/>
      </top>
    </border>
    <border>
      <left/>
      <right/>
      <top style="thin">
        <color rgb="FF000000"/>
      </top>
      <bottom style="thin">
        <color rgb="FF000000"/>
      </bottom>
    </border>
    <border>
      <left/>
      <right/>
      <top style="thin">
        <color rgb="FF000000"/>
      </top>
      <bottom/>
    </border>
    <border>
      <bottom style="double">
        <color rgb="FF000000"/>
      </bottom>
    </border>
    <border>
      <left style="thin">
        <color rgb="FF000000"/>
      </left>
    </border>
    <border>
      <left style="thin">
        <color rgb="FF000000"/>
      </left>
      <bottom style="thin">
        <color rgb="FF000000"/>
      </bottom>
    </border>
    <border>
      <left style="medium">
        <color rgb="FF000000"/>
      </left>
      <right style="medium">
        <color rgb="FF000000"/>
      </right>
      <top style="medium">
        <color rgb="FF000000"/>
      </top>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thin">
        <color rgb="FF000000"/>
      </right>
      <top style="medium">
        <color rgb="FF000000"/>
      </top>
      <bottom style="thin">
        <color rgb="FF000000"/>
      </bottom>
    </border>
    <border>
      <left style="medium">
        <color rgb="FF000000"/>
      </left>
      <right style="thin">
        <color rgb="FF000000"/>
      </right>
      <bottom style="medium">
        <color rgb="FF000000"/>
      </bottom>
    </border>
    <border>
      <left style="medium">
        <color rgb="FF000000"/>
      </left>
      <right style="thin">
        <color rgb="FF000000"/>
      </right>
      <top style="thin">
        <color rgb="FF000000"/>
      </top>
    </border>
    <border>
      <right style="thin">
        <color rgb="FF000000"/>
      </right>
      <top style="thin">
        <color rgb="FF000000"/>
      </top>
      <bottom style="medium">
        <color rgb="FF000000"/>
      </bottom>
    </border>
    <border>
      <right style="thin">
        <color rgb="FF000000"/>
      </right>
    </border>
    <border>
      <right style="thin">
        <color rgb="FF000000"/>
      </right>
      <bottom style="thin">
        <color rgb="FF000000"/>
      </bottom>
    </border>
    <border>
      <right style="thin">
        <color rgb="FF000000"/>
      </right>
      <top style="thin">
        <color rgb="FF000000"/>
      </top>
    </border>
    <border>
      <left/>
      <right style="medium">
        <color rgb="FF000000"/>
      </right>
      <top/>
      <bottom style="medium">
        <color rgb="FF000000"/>
      </bottom>
    </border>
    <border>
      <left/>
      <top/>
      <bottom style="medium">
        <color rgb="FF000000"/>
      </bottom>
    </border>
    <border>
      <top/>
      <bottom style="medium">
        <color rgb="FF000000"/>
      </bottom>
    </border>
    <border>
      <right style="medium">
        <color rgb="FF000000"/>
      </right>
      <top/>
      <bottom style="medium">
        <color rgb="FF000000"/>
      </bottom>
    </border>
    <border>
      <right/>
      <top style="medium">
        <color rgb="FF000000"/>
      </top>
      <bottom style="medium">
        <color rgb="FF000000"/>
      </bottom>
    </border>
    <border>
      <left style="medium">
        <color rgb="FF000000"/>
      </left>
      <right/>
      <top style="medium">
        <color rgb="FF000000"/>
      </top>
      <bottom/>
    </border>
    <border>
      <right/>
      <top style="medium">
        <color rgb="FF000000"/>
      </top>
      <bottom/>
    </border>
    <border>
      <left/>
      <right style="medium">
        <color rgb="FF000000"/>
      </right>
      <top style="medium">
        <color rgb="FF000000"/>
      </top>
      <bottom/>
    </border>
    <border>
      <left style="medium">
        <color rgb="FF000000"/>
      </left>
      <right style="thin">
        <color rgb="FF000000"/>
      </right>
      <top/>
      <bottom/>
    </border>
    <border>
      <left style="thin">
        <color rgb="FF000000"/>
      </left>
      <right/>
      <top/>
      <bottom/>
    </border>
    <border>
      <left/>
      <right style="thin">
        <color rgb="FF000000"/>
      </right>
      <top/>
      <bottom/>
    </border>
    <border>
      <left style="thin">
        <color rgb="FF000000"/>
      </left>
      <right style="thin">
        <color rgb="FF000000"/>
      </right>
      <top style="medium">
        <color rgb="FF000000"/>
      </top>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style="thin">
        <color rgb="FF000000"/>
      </bottom>
    </border>
    <border>
      <left style="thin">
        <color rgb="FF000000"/>
      </left>
      <right style="medium">
        <color rgb="FF000000"/>
      </right>
      <top style="medium">
        <color rgb="FF000000"/>
      </top>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FFFFFF"/>
      </left>
      <right/>
      <top/>
      <bottom/>
    </border>
    <border>
      <top style="medium">
        <color rgb="FFDEE2E6"/>
      </top>
    </border>
    <border>
      <left/>
      <right/>
      <top style="medium">
        <color rgb="FFDEE2E6"/>
      </top>
      <bottom/>
    </border>
  </borders>
  <cellStyleXfs count="1">
    <xf borderId="0" fillId="0" fontId="0" numFmtId="0" applyAlignment="1" applyFont="1"/>
  </cellStyleXfs>
  <cellXfs count="1502">
    <xf borderId="0" fillId="0" fontId="0" numFmtId="0" xfId="0" applyAlignment="1" applyFont="1">
      <alignment readingOrder="0" shrinkToFit="0" vertical="bottom" wrapText="0"/>
    </xf>
    <xf borderId="0" fillId="0" fontId="1" numFmtId="0" xfId="0" applyFont="1"/>
    <xf borderId="0" fillId="0" fontId="2" numFmtId="9" xfId="0" applyAlignment="1" applyFont="1" applyNumberFormat="1">
      <alignment horizontal="center"/>
    </xf>
    <xf borderId="1" fillId="0" fontId="2" numFmtId="9" xfId="0" applyAlignment="1" applyBorder="1" applyFont="1" applyNumberFormat="1">
      <alignment horizontal="center"/>
    </xf>
    <xf borderId="1" fillId="0" fontId="3" numFmtId="0" xfId="0" applyBorder="1" applyFont="1"/>
    <xf borderId="2" fillId="0" fontId="4" numFmtId="0" xfId="0" applyBorder="1" applyFont="1"/>
    <xf borderId="3" fillId="0" fontId="5" numFmtId="0" xfId="0" applyBorder="1" applyFont="1"/>
    <xf borderId="4" fillId="0" fontId="3" numFmtId="0" xfId="0" applyBorder="1" applyFont="1"/>
    <xf borderId="5" fillId="0" fontId="3" numFmtId="0" xfId="0" applyBorder="1" applyFont="1"/>
    <xf borderId="2" fillId="0" fontId="6" numFmtId="2" xfId="0" applyAlignment="1" applyBorder="1" applyFont="1" applyNumberFormat="1">
      <alignment horizontal="center"/>
    </xf>
    <xf borderId="2" fillId="0" fontId="6" numFmtId="0" xfId="0" applyAlignment="1" applyBorder="1" applyFont="1">
      <alignment horizontal="center"/>
    </xf>
    <xf borderId="2" fillId="0" fontId="6" numFmtId="0" xfId="0" applyBorder="1" applyFont="1"/>
    <xf borderId="2" fillId="0" fontId="7" numFmtId="0" xfId="0" applyAlignment="1" applyBorder="1" applyFont="1">
      <alignment horizontal="left"/>
    </xf>
    <xf borderId="2" fillId="0" fontId="6" numFmtId="10" xfId="0" applyAlignment="1" applyBorder="1" applyFont="1" applyNumberFormat="1">
      <alignment horizontal="center"/>
    </xf>
    <xf borderId="2" fillId="0" fontId="4" numFmtId="0" xfId="0" applyAlignment="1" applyBorder="1" applyFont="1">
      <alignment horizontal="left"/>
    </xf>
    <xf borderId="3" fillId="0" fontId="8" numFmtId="0" xfId="0" applyBorder="1" applyFont="1"/>
    <xf borderId="2" fillId="0" fontId="6" numFmtId="17" xfId="0" applyAlignment="1" applyBorder="1" applyFont="1" applyNumberFormat="1">
      <alignment horizontal="center"/>
    </xf>
    <xf borderId="3" fillId="0" fontId="6" numFmtId="0" xfId="0" applyBorder="1" applyFont="1"/>
    <xf borderId="3" fillId="0" fontId="9" numFmtId="0" xfId="0" applyAlignment="1" applyBorder="1" applyFont="1">
      <alignment horizontal="left"/>
    </xf>
    <xf borderId="2" fillId="0" fontId="10" numFmtId="17" xfId="0" applyAlignment="1" applyBorder="1" applyFont="1" applyNumberFormat="1">
      <alignment horizontal="center"/>
    </xf>
    <xf borderId="0" fillId="0" fontId="11" numFmtId="0" xfId="0" applyFont="1"/>
    <xf borderId="2" fillId="0" fontId="12" numFmtId="0" xfId="0" applyBorder="1" applyFont="1"/>
    <xf borderId="2" fillId="0" fontId="1" numFmtId="0" xfId="0" applyAlignment="1" applyBorder="1" applyFont="1">
      <alignment horizontal="center"/>
    </xf>
    <xf borderId="2" fillId="0" fontId="12" numFmtId="2" xfId="0" applyAlignment="1" applyBorder="1" applyFont="1" applyNumberFormat="1">
      <alignment horizontal="center" vertical="center"/>
    </xf>
    <xf borderId="2" fillId="0" fontId="12" numFmtId="10" xfId="0" applyAlignment="1" applyBorder="1" applyFont="1" applyNumberFormat="1">
      <alignment horizontal="center" vertical="center"/>
    </xf>
    <xf borderId="2" fillId="0" fontId="13" numFmtId="0" xfId="0" applyBorder="1" applyFont="1"/>
    <xf borderId="2" fillId="0" fontId="14" numFmtId="0" xfId="0" applyAlignment="1" applyBorder="1" applyFont="1">
      <alignment horizontal="center"/>
    </xf>
    <xf borderId="2" fillId="0" fontId="13" numFmtId="2" xfId="0" applyAlignment="1" applyBorder="1" applyFont="1" applyNumberFormat="1">
      <alignment horizontal="center" vertical="center"/>
    </xf>
    <xf borderId="6" fillId="2" fontId="15" numFmtId="0" xfId="0" applyAlignment="1" applyBorder="1" applyFill="1" applyFont="1">
      <alignment horizontal="center"/>
    </xf>
    <xf borderId="7" fillId="0" fontId="3" numFmtId="0" xfId="0" applyBorder="1" applyFont="1"/>
    <xf borderId="8" fillId="0" fontId="3" numFmtId="0" xfId="0" applyBorder="1" applyFont="1"/>
    <xf borderId="0" fillId="0" fontId="13" numFmtId="0" xfId="0" applyFont="1"/>
    <xf borderId="0" fillId="0" fontId="15" numFmtId="0" xfId="0" applyFont="1"/>
    <xf borderId="9" fillId="3" fontId="16" numFmtId="0" xfId="0" applyAlignment="1" applyBorder="1" applyFill="1" applyFont="1">
      <alignment horizontal="center"/>
    </xf>
    <xf borderId="10" fillId="0" fontId="3" numFmtId="0" xfId="0" applyBorder="1" applyFont="1"/>
    <xf borderId="11" fillId="0" fontId="3" numFmtId="0" xfId="0" applyBorder="1" applyFont="1"/>
    <xf borderId="12" fillId="0" fontId="17" numFmtId="0" xfId="0" applyAlignment="1" applyBorder="1" applyFont="1">
      <alignment horizontal="center"/>
    </xf>
    <xf borderId="13" fillId="0" fontId="3" numFmtId="0" xfId="0" applyBorder="1" applyFont="1"/>
    <xf borderId="14" fillId="0" fontId="3" numFmtId="0" xfId="0" applyBorder="1" applyFont="1"/>
    <xf borderId="15" fillId="0" fontId="18" numFmtId="0" xfId="0" applyAlignment="1" applyBorder="1" applyFont="1">
      <alignment horizontal="center"/>
    </xf>
    <xf borderId="16" fillId="0" fontId="3" numFmtId="0" xfId="0" applyBorder="1" applyFont="1"/>
    <xf borderId="15" fillId="0" fontId="19" numFmtId="0" xfId="0" applyBorder="1" applyFont="1"/>
    <xf borderId="0" fillId="0" fontId="19" numFmtId="0" xfId="0" applyFont="1"/>
    <xf borderId="16" fillId="0" fontId="19" numFmtId="0" xfId="0" applyBorder="1" applyFont="1"/>
    <xf borderId="0" fillId="0" fontId="19" numFmtId="10" xfId="0" applyFont="1" applyNumberFormat="1"/>
    <xf borderId="15" fillId="0" fontId="18" numFmtId="0" xfId="0" applyAlignment="1" applyBorder="1" applyFont="1">
      <alignment horizontal="right"/>
    </xf>
    <xf borderId="17" fillId="0" fontId="20" numFmtId="10" xfId="0" applyAlignment="1" applyBorder="1" applyFont="1" applyNumberFormat="1">
      <alignment horizontal="center"/>
    </xf>
    <xf borderId="18" fillId="0" fontId="19" numFmtId="0" xfId="0" applyBorder="1" applyFont="1"/>
    <xf borderId="19" fillId="0" fontId="19" numFmtId="0" xfId="0" applyBorder="1" applyFont="1"/>
    <xf borderId="20" fillId="0" fontId="19" numFmtId="0" xfId="0" applyBorder="1" applyFont="1"/>
    <xf borderId="0" fillId="0" fontId="21" numFmtId="0" xfId="0" applyFont="1"/>
    <xf borderId="15" fillId="0" fontId="19" numFmtId="0" xfId="0" applyAlignment="1" applyBorder="1" applyFont="1">
      <alignment horizontal="right"/>
    </xf>
    <xf borderId="2" fillId="0" fontId="21" numFmtId="0" xfId="0" applyBorder="1" applyFont="1"/>
    <xf borderId="2" fillId="0" fontId="12" numFmtId="164" xfId="0" applyAlignment="1" applyBorder="1" applyFont="1" applyNumberFormat="1">
      <alignment horizontal="center"/>
    </xf>
    <xf borderId="0" fillId="0" fontId="12" numFmtId="0" xfId="0" applyFont="1"/>
    <xf borderId="2" fillId="0" fontId="12" numFmtId="165" xfId="0" applyAlignment="1" applyBorder="1" applyFont="1" applyNumberFormat="1">
      <alignment horizontal="center"/>
    </xf>
    <xf borderId="0" fillId="0" fontId="19" numFmtId="9" xfId="0" applyFont="1" applyNumberFormat="1"/>
    <xf borderId="2" fillId="0" fontId="12" numFmtId="10" xfId="0" applyAlignment="1" applyBorder="1" applyFont="1" applyNumberFormat="1">
      <alignment horizontal="center"/>
    </xf>
    <xf borderId="0" fillId="0" fontId="1" numFmtId="10" xfId="0" applyFont="1" applyNumberFormat="1"/>
    <xf borderId="0" fillId="0" fontId="22" numFmtId="10" xfId="0" applyAlignment="1" applyFont="1" applyNumberFormat="1">
      <alignment horizontal="center"/>
    </xf>
    <xf borderId="0" fillId="0" fontId="22" numFmtId="0" xfId="0" applyAlignment="1" applyFont="1">
      <alignment horizontal="center" shrinkToFit="0" vertical="center" wrapText="1"/>
    </xf>
    <xf borderId="21" fillId="0" fontId="20" numFmtId="0" xfId="0" applyAlignment="1" applyBorder="1" applyFont="1">
      <alignment horizontal="right"/>
    </xf>
    <xf borderId="22" fillId="0" fontId="20" numFmtId="10" xfId="0" applyBorder="1" applyFont="1" applyNumberFormat="1"/>
    <xf borderId="23" fillId="0" fontId="19" numFmtId="0" xfId="0" applyBorder="1" applyFont="1"/>
    <xf borderId="0" fillId="0" fontId="18" numFmtId="0" xfId="0" applyAlignment="1" applyFont="1">
      <alignment horizontal="right"/>
    </xf>
    <xf borderId="0" fillId="0" fontId="23" numFmtId="10" xfId="0" applyFont="1" applyNumberFormat="1"/>
    <xf borderId="0" fillId="0" fontId="4" numFmtId="0" xfId="0" applyFont="1"/>
    <xf borderId="0" fillId="0" fontId="23" numFmtId="0" xfId="0" applyFont="1"/>
    <xf borderId="0" fillId="0" fontId="23" numFmtId="166" xfId="0" applyFont="1" applyNumberFormat="1"/>
    <xf borderId="0" fillId="0" fontId="24" numFmtId="0" xfId="0" applyAlignment="1" applyFont="1">
      <alignment horizontal="center"/>
    </xf>
    <xf borderId="0" fillId="0" fontId="1" numFmtId="167" xfId="0" applyFont="1" applyNumberFormat="1"/>
    <xf borderId="0" fillId="0" fontId="1" numFmtId="167" xfId="0" applyAlignment="1" applyFont="1" applyNumberFormat="1">
      <alignment horizontal="center"/>
    </xf>
    <xf borderId="0" fillId="0" fontId="25" numFmtId="0" xfId="0" applyFont="1"/>
    <xf borderId="0" fillId="0" fontId="26" numFmtId="0" xfId="0" applyAlignment="1" applyFont="1">
      <alignment horizontal="right"/>
    </xf>
    <xf borderId="0" fillId="0" fontId="26" numFmtId="167" xfId="0" applyAlignment="1" applyFont="1" applyNumberFormat="1">
      <alignment horizontal="center"/>
    </xf>
    <xf borderId="0" fillId="0" fontId="1" numFmtId="166" xfId="0" applyFont="1" applyNumberFormat="1"/>
    <xf borderId="0" fillId="0" fontId="1" numFmtId="9" xfId="0" applyFont="1" applyNumberFormat="1"/>
    <xf borderId="0" fillId="0" fontId="27" numFmtId="0" xfId="0" applyAlignment="1" applyFont="1">
      <alignment vertical="bottom"/>
    </xf>
    <xf borderId="2" fillId="0" fontId="27" numFmtId="0" xfId="0" applyAlignment="1" applyBorder="1" applyFont="1">
      <alignment vertical="bottom"/>
    </xf>
    <xf borderId="2" fillId="0" fontId="28" numFmtId="0" xfId="0" applyAlignment="1" applyBorder="1" applyFont="1">
      <alignment vertical="bottom"/>
    </xf>
    <xf borderId="2" fillId="0" fontId="29" numFmtId="10" xfId="0" applyAlignment="1" applyBorder="1" applyFont="1" applyNumberFormat="1">
      <alignment horizontal="right" vertical="bottom"/>
    </xf>
    <xf borderId="2" fillId="0" fontId="1" numFmtId="0" xfId="0" applyAlignment="1" applyBorder="1" applyFont="1">
      <alignment shrinkToFit="0" vertical="bottom" wrapText="1"/>
    </xf>
    <xf borderId="2" fillId="0" fontId="29" numFmtId="168" xfId="0" applyAlignment="1" applyBorder="1" applyFont="1" applyNumberFormat="1">
      <alignment horizontal="right" vertical="bottom"/>
    </xf>
    <xf borderId="2" fillId="0" fontId="29" numFmtId="166" xfId="0" applyAlignment="1" applyBorder="1" applyFont="1" applyNumberFormat="1">
      <alignment horizontal="right" vertical="bottom"/>
    </xf>
    <xf borderId="2" fillId="0" fontId="29" numFmtId="169" xfId="0" applyAlignment="1" applyBorder="1" applyFont="1" applyNumberFormat="1">
      <alignment horizontal="right" vertical="bottom"/>
    </xf>
    <xf borderId="2" fillId="0" fontId="1" numFmtId="0" xfId="0" applyAlignment="1" applyBorder="1" applyFont="1">
      <alignment vertical="bottom"/>
    </xf>
    <xf borderId="2" fillId="4" fontId="29" numFmtId="4" xfId="0" applyAlignment="1" applyBorder="1" applyFill="1" applyFont="1" applyNumberFormat="1">
      <alignment horizontal="right" vertical="bottom"/>
    </xf>
    <xf borderId="0" fillId="0" fontId="30" numFmtId="0" xfId="0" applyFont="1"/>
    <xf borderId="0" fillId="0" fontId="31" numFmtId="0" xfId="0" applyFont="1"/>
    <xf borderId="0" fillId="5" fontId="31" numFmtId="0" xfId="0" applyFill="1" applyFont="1"/>
    <xf borderId="3" fillId="0" fontId="32" numFmtId="0" xfId="0" applyBorder="1" applyFont="1"/>
    <xf borderId="2" fillId="0" fontId="33" numFmtId="0" xfId="0" applyBorder="1" applyFont="1"/>
    <xf borderId="3" fillId="0" fontId="34" numFmtId="0" xfId="0" applyAlignment="1" applyBorder="1" applyFont="1">
      <alignment horizontal="left"/>
    </xf>
    <xf borderId="0" fillId="0" fontId="23" numFmtId="0" xfId="0" applyAlignment="1" applyFont="1">
      <alignment horizontal="center"/>
    </xf>
    <xf borderId="2" fillId="0" fontId="4" numFmtId="10" xfId="0" applyBorder="1" applyFont="1" applyNumberFormat="1"/>
    <xf borderId="2" fillId="0" fontId="35" numFmtId="0" xfId="0" applyAlignment="1" applyBorder="1" applyFont="1">
      <alignment horizontal="center"/>
    </xf>
    <xf borderId="2" fillId="0" fontId="36" numFmtId="2" xfId="0" applyAlignment="1" applyBorder="1" applyFont="1" applyNumberFormat="1">
      <alignment horizontal="center" vertical="center"/>
    </xf>
    <xf borderId="6" fillId="6" fontId="15" numFmtId="0" xfId="0" applyAlignment="1" applyBorder="1" applyFill="1" applyFont="1">
      <alignment horizontal="center"/>
    </xf>
    <xf borderId="0" fillId="0" fontId="37" numFmtId="0" xfId="0" applyFont="1"/>
    <xf borderId="9" fillId="7" fontId="16" numFmtId="0" xfId="0" applyAlignment="1" applyBorder="1" applyFill="1" applyFont="1">
      <alignment horizontal="center"/>
    </xf>
    <xf borderId="17" fillId="0" fontId="18" numFmtId="10" xfId="0" applyAlignment="1" applyBorder="1" applyFont="1" applyNumberFormat="1">
      <alignment horizontal="center"/>
    </xf>
    <xf borderId="0" fillId="0" fontId="18" numFmtId="10" xfId="0" applyFont="1" applyNumberFormat="1"/>
    <xf borderId="2" fillId="0" fontId="22" numFmtId="164" xfId="0" applyAlignment="1" applyBorder="1" applyFont="1" applyNumberFormat="1">
      <alignment horizontal="center"/>
    </xf>
    <xf borderId="2" fillId="0" fontId="22" numFmtId="165" xfId="0" applyAlignment="1" applyBorder="1" applyFont="1" applyNumberFormat="1">
      <alignment horizontal="center"/>
    </xf>
    <xf borderId="2" fillId="0" fontId="22" numFmtId="10" xfId="0" applyAlignment="1" applyBorder="1" applyFont="1" applyNumberFormat="1">
      <alignment horizontal="center"/>
    </xf>
    <xf borderId="0" fillId="0" fontId="38" numFmtId="10" xfId="0" applyFont="1" applyNumberFormat="1"/>
    <xf borderId="22" fillId="0" fontId="18" numFmtId="10" xfId="0" applyBorder="1" applyFont="1" applyNumberFormat="1"/>
    <xf borderId="0" fillId="0" fontId="39" numFmtId="0" xfId="0" applyAlignment="1" applyFont="1">
      <alignment horizontal="right"/>
    </xf>
    <xf borderId="0" fillId="0" fontId="40" numFmtId="0" xfId="0" applyFont="1"/>
    <xf borderId="0" fillId="0" fontId="40" numFmtId="9" xfId="0" applyFont="1" applyNumberFormat="1"/>
    <xf borderId="0" fillId="0" fontId="41" numFmtId="0" xfId="0" applyFont="1"/>
    <xf borderId="0" fillId="0" fontId="42" numFmtId="0" xfId="0" applyFont="1"/>
    <xf borderId="24" fillId="5" fontId="43" numFmtId="166" xfId="0" applyBorder="1" applyFont="1" applyNumberFormat="1"/>
    <xf borderId="0" fillId="0" fontId="42" numFmtId="166" xfId="0" applyFont="1" applyNumberFormat="1"/>
    <xf borderId="0" fillId="0" fontId="44" numFmtId="0" xfId="0" applyFont="1"/>
    <xf borderId="0" fillId="0" fontId="42" numFmtId="170" xfId="0" applyFont="1" applyNumberFormat="1"/>
    <xf borderId="0" fillId="0" fontId="42" numFmtId="10" xfId="0" applyFont="1" applyNumberFormat="1"/>
    <xf borderId="25" fillId="8" fontId="44" numFmtId="0" xfId="0" applyBorder="1" applyFill="1" applyFont="1"/>
    <xf borderId="26" fillId="0" fontId="45" numFmtId="15" xfId="0" applyAlignment="1" applyBorder="1" applyFont="1" applyNumberFormat="1">
      <alignment horizontal="left"/>
    </xf>
    <xf borderId="27" fillId="0" fontId="3" numFmtId="0" xfId="0" applyBorder="1" applyFont="1"/>
    <xf borderId="28" fillId="9" fontId="46" numFmtId="0" xfId="0" applyAlignment="1" applyBorder="1" applyFill="1" applyFont="1">
      <alignment horizontal="center" shrinkToFit="0" vertical="center" wrapText="1"/>
    </xf>
    <xf borderId="27" fillId="0" fontId="47" numFmtId="0" xfId="0" applyAlignment="1" applyBorder="1" applyFont="1">
      <alignment horizontal="center"/>
    </xf>
    <xf borderId="29" fillId="0" fontId="3" numFmtId="0" xfId="0" applyBorder="1" applyFont="1"/>
    <xf borderId="0" fillId="0" fontId="29" numFmtId="0" xfId="0" applyFont="1"/>
    <xf borderId="0" fillId="0" fontId="29" numFmtId="2" xfId="0" applyFont="1" applyNumberFormat="1"/>
    <xf borderId="30" fillId="0" fontId="44" numFmtId="0" xfId="0" applyBorder="1" applyFont="1"/>
    <xf borderId="3" fillId="0" fontId="48" numFmtId="0" xfId="0" applyAlignment="1" applyBorder="1" applyFont="1">
      <alignment horizontal="left"/>
    </xf>
    <xf borderId="31" fillId="0" fontId="3" numFmtId="0" xfId="0" applyBorder="1" applyFont="1"/>
    <xf borderId="32" fillId="0" fontId="29" numFmtId="0" xfId="0" applyAlignment="1" applyBorder="1" applyFont="1">
      <alignment horizontal="left" shrinkToFit="0" vertical="top" wrapText="1"/>
    </xf>
    <xf borderId="32" fillId="0" fontId="3" numFmtId="0" xfId="0" applyBorder="1" applyFont="1"/>
    <xf borderId="33" fillId="0" fontId="3" numFmtId="0" xfId="0" applyBorder="1" applyFont="1"/>
    <xf borderId="3" fillId="0" fontId="29" numFmtId="0" xfId="0" applyAlignment="1" applyBorder="1" applyFont="1">
      <alignment horizontal="left"/>
    </xf>
    <xf borderId="3" fillId="0" fontId="49" numFmtId="15" xfId="0" applyAlignment="1" applyBorder="1" applyFont="1" applyNumberFormat="1">
      <alignment horizontal="left"/>
    </xf>
    <xf borderId="0" fillId="0" fontId="47" numFmtId="0" xfId="0" applyFont="1"/>
    <xf borderId="0" fillId="0" fontId="47" numFmtId="2" xfId="0" applyFont="1" applyNumberFormat="1"/>
    <xf borderId="34" fillId="0" fontId="44" numFmtId="0" xfId="0" applyBorder="1" applyFont="1"/>
    <xf borderId="35" fillId="0" fontId="50" numFmtId="0" xfId="0" applyAlignment="1" applyBorder="1" applyFont="1">
      <alignment horizontal="left"/>
    </xf>
    <xf borderId="36" fillId="0" fontId="3" numFmtId="0" xfId="0" applyBorder="1" applyFont="1"/>
    <xf borderId="19" fillId="0" fontId="3" numFmtId="0" xfId="0" applyBorder="1" applyFont="1"/>
    <xf borderId="20" fillId="0" fontId="3" numFmtId="0" xfId="0" applyBorder="1" applyFont="1"/>
    <xf borderId="0" fillId="0" fontId="29" numFmtId="0" xfId="0" applyAlignment="1" applyFont="1">
      <alignment horizontal="center"/>
    </xf>
    <xf borderId="0" fillId="0" fontId="29" numFmtId="2" xfId="0" applyAlignment="1" applyFont="1" applyNumberFormat="1">
      <alignment horizontal="center"/>
    </xf>
    <xf borderId="2" fillId="0" fontId="29" numFmtId="0" xfId="0" applyAlignment="1" applyBorder="1" applyFont="1">
      <alignment horizontal="center"/>
    </xf>
    <xf borderId="0" fillId="0" fontId="51" numFmtId="0" xfId="0" applyAlignment="1" applyFont="1">
      <alignment horizontal="left"/>
    </xf>
    <xf borderId="0" fillId="0" fontId="29" numFmtId="10" xfId="0" applyAlignment="1" applyFont="1" applyNumberFormat="1">
      <alignment horizontal="center"/>
    </xf>
    <xf borderId="2" fillId="0" fontId="29" numFmtId="10" xfId="0" applyAlignment="1" applyBorder="1" applyFont="1" applyNumberFormat="1">
      <alignment horizontal="center"/>
    </xf>
    <xf borderId="21" fillId="0" fontId="52" numFmtId="0" xfId="0" applyAlignment="1" applyBorder="1" applyFont="1">
      <alignment horizontal="center"/>
    </xf>
    <xf borderId="22" fillId="0" fontId="3" numFmtId="0" xfId="0" applyBorder="1" applyFont="1"/>
    <xf borderId="23" fillId="0" fontId="3" numFmtId="0" xfId="0" applyBorder="1" applyFont="1"/>
    <xf borderId="2" fillId="10" fontId="53" numFmtId="0" xfId="0" applyAlignment="1" applyBorder="1" applyFill="1" applyFont="1">
      <alignment horizontal="left" shrinkToFit="0" wrapText="1"/>
    </xf>
    <xf borderId="2" fillId="10" fontId="53" numFmtId="0" xfId="0" applyAlignment="1" applyBorder="1" applyFont="1">
      <alignment horizontal="center" shrinkToFit="0" wrapText="1"/>
    </xf>
    <xf borderId="2" fillId="10" fontId="53" numFmtId="2" xfId="0" applyAlignment="1" applyBorder="1" applyFont="1" applyNumberFormat="1">
      <alignment horizontal="center" shrinkToFit="0" wrapText="1"/>
    </xf>
    <xf borderId="2" fillId="10" fontId="53" numFmtId="10" xfId="0" applyAlignment="1" applyBorder="1" applyFont="1" applyNumberFormat="1">
      <alignment horizontal="center" shrinkToFit="0" wrapText="1"/>
    </xf>
    <xf borderId="37" fillId="10" fontId="53" numFmtId="0" xfId="0" applyAlignment="1" applyBorder="1" applyFont="1">
      <alignment horizontal="center" shrinkToFit="0" wrapText="1"/>
    </xf>
    <xf borderId="37" fillId="10" fontId="53" numFmtId="2" xfId="0" applyAlignment="1" applyBorder="1" applyFont="1" applyNumberFormat="1">
      <alignment horizontal="center" shrinkToFit="0" wrapText="1"/>
    </xf>
    <xf borderId="2" fillId="8" fontId="41" numFmtId="0" xfId="0" applyBorder="1" applyFont="1"/>
    <xf borderId="2" fillId="8" fontId="41" numFmtId="0" xfId="0" applyAlignment="1" applyBorder="1" applyFont="1">
      <alignment horizontal="center"/>
    </xf>
    <xf borderId="2" fillId="8" fontId="41" numFmtId="10" xfId="0" applyAlignment="1" applyBorder="1" applyFont="1" applyNumberFormat="1">
      <alignment horizontal="center"/>
    </xf>
    <xf borderId="2" fillId="11" fontId="41" numFmtId="0" xfId="0" applyBorder="1" applyFill="1" applyFont="1"/>
    <xf borderId="2" fillId="11" fontId="41" numFmtId="0" xfId="0" applyAlignment="1" applyBorder="1" applyFont="1">
      <alignment horizontal="center"/>
    </xf>
    <xf borderId="2" fillId="11" fontId="41" numFmtId="10" xfId="0" applyAlignment="1" applyBorder="1" applyFont="1" applyNumberFormat="1">
      <alignment horizontal="center"/>
    </xf>
    <xf borderId="2" fillId="12" fontId="41" numFmtId="0" xfId="0" applyBorder="1" applyFill="1" applyFont="1"/>
    <xf borderId="2" fillId="8" fontId="44" numFmtId="0" xfId="0" applyAlignment="1" applyBorder="1" applyFont="1">
      <alignment horizontal="center"/>
    </xf>
    <xf borderId="2" fillId="11" fontId="44" numFmtId="0" xfId="0" applyAlignment="1" applyBorder="1" applyFont="1">
      <alignment horizontal="center"/>
    </xf>
    <xf borderId="1" fillId="0" fontId="54" numFmtId="0" xfId="0" applyAlignment="1" applyBorder="1" applyFont="1">
      <alignment horizontal="center"/>
    </xf>
    <xf borderId="0" fillId="0" fontId="54" numFmtId="0" xfId="0" applyAlignment="1" applyFont="1">
      <alignment horizontal="center"/>
    </xf>
    <xf borderId="2" fillId="0" fontId="55" numFmtId="0" xfId="0" applyAlignment="1" applyBorder="1" applyFont="1">
      <alignment horizontal="center" shrinkToFit="0" vertical="center" wrapText="1"/>
    </xf>
    <xf borderId="2" fillId="0" fontId="55" numFmtId="2" xfId="0" applyAlignment="1" applyBorder="1" applyFont="1" applyNumberFormat="1">
      <alignment horizontal="center" shrinkToFit="0" vertical="center" wrapText="1"/>
    </xf>
    <xf borderId="2" fillId="0" fontId="47" numFmtId="0" xfId="0" applyAlignment="1" applyBorder="1" applyFont="1">
      <alignment horizontal="center" vertical="center"/>
    </xf>
    <xf borderId="2" fillId="0" fontId="47" numFmtId="0" xfId="0" applyAlignment="1" applyBorder="1" applyFont="1">
      <alignment horizontal="center" shrinkToFit="0" vertical="center" wrapText="1"/>
    </xf>
    <xf borderId="2" fillId="0" fontId="56" numFmtId="0" xfId="0" applyAlignment="1" applyBorder="1" applyFont="1">
      <alignment horizontal="center" shrinkToFit="0" vertical="center" wrapText="1"/>
    </xf>
    <xf borderId="2" fillId="0" fontId="29" numFmtId="9" xfId="0" applyAlignment="1" applyBorder="1" applyFont="1" applyNumberFormat="1">
      <alignment horizontal="center"/>
    </xf>
    <xf borderId="2" fillId="13" fontId="47" numFmtId="2" xfId="0" applyAlignment="1" applyBorder="1" applyFill="1" applyFont="1" applyNumberFormat="1">
      <alignment horizontal="center"/>
    </xf>
    <xf borderId="38" fillId="14" fontId="57" numFmtId="0" xfId="0" applyAlignment="1" applyBorder="1" applyFill="1" applyFont="1">
      <alignment horizontal="center"/>
    </xf>
    <xf borderId="0" fillId="0" fontId="37" numFmtId="0" xfId="0" applyAlignment="1" applyFont="1">
      <alignment horizontal="center"/>
    </xf>
    <xf borderId="0" fillId="0" fontId="58" numFmtId="0" xfId="0" applyFont="1"/>
    <xf borderId="0" fillId="0" fontId="59" numFmtId="0" xfId="0" applyFont="1"/>
    <xf borderId="0" fillId="0" fontId="59" numFmtId="0" xfId="0" applyAlignment="1" applyFont="1">
      <alignment horizontal="center"/>
    </xf>
    <xf borderId="0" fillId="0" fontId="37" numFmtId="169" xfId="0" applyFont="1" applyNumberFormat="1"/>
    <xf borderId="0" fillId="0" fontId="37" numFmtId="169" xfId="0" applyAlignment="1" applyFont="1" applyNumberFormat="1">
      <alignment horizontal="center"/>
    </xf>
    <xf borderId="0" fillId="0" fontId="37" numFmtId="10" xfId="0" applyAlignment="1" applyFont="1" applyNumberFormat="1">
      <alignment horizontal="center"/>
    </xf>
    <xf borderId="12" fillId="0" fontId="37" numFmtId="0" xfId="0" applyBorder="1" applyFont="1"/>
    <xf borderId="13" fillId="0" fontId="37" numFmtId="0" xfId="0" applyAlignment="1" applyBorder="1" applyFont="1">
      <alignment horizontal="center"/>
    </xf>
    <xf borderId="13" fillId="0" fontId="25" numFmtId="0" xfId="0" applyAlignment="1" applyBorder="1" applyFont="1">
      <alignment horizontal="center"/>
    </xf>
    <xf borderId="14" fillId="0" fontId="25" numFmtId="0" xfId="0" applyAlignment="1" applyBorder="1" applyFont="1">
      <alignment horizontal="center"/>
    </xf>
    <xf borderId="0" fillId="0" fontId="59" numFmtId="169" xfId="0" applyAlignment="1" applyFont="1" applyNumberFormat="1">
      <alignment horizontal="center"/>
    </xf>
    <xf borderId="21" fillId="0" fontId="37" numFmtId="0" xfId="0" applyAlignment="1" applyBorder="1" applyFont="1">
      <alignment horizontal="left" shrinkToFit="0" wrapText="1"/>
    </xf>
    <xf borderId="22" fillId="0" fontId="1" numFmtId="171" xfId="0" applyAlignment="1" applyBorder="1" applyFont="1" applyNumberFormat="1">
      <alignment horizontal="center"/>
    </xf>
    <xf borderId="0" fillId="0" fontId="37" numFmtId="10" xfId="0" applyFont="1" applyNumberFormat="1"/>
    <xf borderId="18" fillId="0" fontId="37" numFmtId="0" xfId="0" applyAlignment="1" applyBorder="1" applyFont="1">
      <alignment horizontal="left"/>
    </xf>
    <xf borderId="19" fillId="0" fontId="37" numFmtId="169" xfId="0" applyAlignment="1" applyBorder="1" applyFont="1" applyNumberFormat="1">
      <alignment horizontal="center"/>
    </xf>
    <xf borderId="20" fillId="0" fontId="37" numFmtId="169" xfId="0" applyAlignment="1" applyBorder="1" applyFont="1" applyNumberFormat="1">
      <alignment horizontal="center"/>
    </xf>
    <xf borderId="0" fillId="0" fontId="25" numFmtId="10" xfId="0" applyFont="1" applyNumberFormat="1"/>
    <xf borderId="0" fillId="0" fontId="37" numFmtId="9" xfId="0" applyFont="1" applyNumberFormat="1"/>
    <xf borderId="2" fillId="0" fontId="59" numFmtId="0" xfId="0" applyBorder="1" applyFont="1"/>
    <xf borderId="12" fillId="0" fontId="37" numFmtId="0" xfId="0" applyAlignment="1" applyBorder="1" applyFont="1">
      <alignment horizontal="center"/>
    </xf>
    <xf borderId="13" fillId="0" fontId="37" numFmtId="1" xfId="0" applyAlignment="1" applyBorder="1" applyFont="1" applyNumberFormat="1">
      <alignment horizontal="center"/>
    </xf>
    <xf borderId="14" fillId="0" fontId="37" numFmtId="0" xfId="0" applyAlignment="1" applyBorder="1" applyFont="1">
      <alignment horizontal="center"/>
    </xf>
    <xf borderId="2" fillId="0" fontId="58" numFmtId="10" xfId="0" applyBorder="1" applyFont="1" applyNumberFormat="1"/>
    <xf borderId="2" fillId="0" fontId="58" numFmtId="0" xfId="0" applyBorder="1" applyFont="1"/>
    <xf borderId="18" fillId="0" fontId="37" numFmtId="0" xfId="0" applyAlignment="1" applyBorder="1" applyFont="1">
      <alignment horizontal="center"/>
    </xf>
    <xf borderId="19" fillId="0" fontId="37" numFmtId="0" xfId="0" applyAlignment="1" applyBorder="1" applyFont="1">
      <alignment horizontal="center"/>
    </xf>
    <xf borderId="19" fillId="0" fontId="25" numFmtId="0" xfId="0" applyAlignment="1" applyBorder="1" applyFont="1">
      <alignment horizontal="center"/>
    </xf>
    <xf borderId="20" fillId="0" fontId="37" numFmtId="0" xfId="0" applyAlignment="1" applyBorder="1" applyFont="1">
      <alignment horizontal="center"/>
    </xf>
    <xf borderId="28" fillId="0" fontId="60" numFmtId="0" xfId="0" applyAlignment="1" applyBorder="1" applyFont="1">
      <alignment horizontal="center" shrinkToFit="0" wrapText="1"/>
    </xf>
    <xf borderId="2" fillId="0" fontId="37" numFmtId="9" xfId="0" applyBorder="1" applyFont="1" applyNumberFormat="1"/>
    <xf borderId="15" fillId="0" fontId="25" numFmtId="0" xfId="0" applyBorder="1" applyFont="1"/>
    <xf borderId="0" fillId="0" fontId="25" numFmtId="10" xfId="0" applyAlignment="1" applyFont="1" applyNumberFormat="1">
      <alignment horizontal="center"/>
    </xf>
    <xf borderId="16" fillId="0" fontId="37" numFmtId="10" xfId="0" applyAlignment="1" applyBorder="1" applyFont="1" applyNumberFormat="1">
      <alignment horizontal="center"/>
    </xf>
    <xf borderId="2" fillId="0" fontId="59" numFmtId="10" xfId="0" applyAlignment="1" applyBorder="1" applyFont="1" applyNumberFormat="1">
      <alignment vertical="center"/>
    </xf>
    <xf borderId="15" fillId="0" fontId="37" numFmtId="0" xfId="0" applyBorder="1" applyFont="1"/>
    <xf borderId="0" fillId="0" fontId="37" numFmtId="172" xfId="0" applyAlignment="1" applyFont="1" applyNumberFormat="1">
      <alignment horizontal="center"/>
    </xf>
    <xf borderId="0" fillId="0" fontId="1" numFmtId="171" xfId="0" applyAlignment="1" applyFont="1" applyNumberFormat="1">
      <alignment horizontal="center"/>
    </xf>
    <xf borderId="16" fillId="0" fontId="1" numFmtId="171" xfId="0" applyAlignment="1" applyBorder="1" applyFont="1" applyNumberFormat="1">
      <alignment horizontal="center"/>
    </xf>
    <xf borderId="0" fillId="0" fontId="25" numFmtId="173" xfId="0" applyFont="1" applyNumberFormat="1"/>
    <xf borderId="0" fillId="0" fontId="1" numFmtId="174" xfId="0" applyAlignment="1" applyFont="1" applyNumberFormat="1">
      <alignment horizontal="center"/>
    </xf>
    <xf borderId="16" fillId="0" fontId="1" numFmtId="174" xfId="0" applyAlignment="1" applyBorder="1" applyFont="1" applyNumberFormat="1">
      <alignment horizontal="center"/>
    </xf>
    <xf borderId="0" fillId="0" fontId="61" numFmtId="0" xfId="0" applyFont="1"/>
    <xf borderId="18" fillId="0" fontId="37" numFmtId="0" xfId="0" applyBorder="1" applyFont="1"/>
    <xf borderId="19" fillId="0" fontId="25" numFmtId="10" xfId="0" applyAlignment="1" applyBorder="1" applyFont="1" applyNumberFormat="1">
      <alignment horizontal="center"/>
    </xf>
    <xf borderId="19" fillId="0" fontId="1" numFmtId="174" xfId="0" applyAlignment="1" applyBorder="1" applyFont="1" applyNumberFormat="1">
      <alignment horizontal="center"/>
    </xf>
    <xf borderId="20" fillId="0" fontId="1" numFmtId="174" xfId="0" applyAlignment="1" applyBorder="1" applyFont="1" applyNumberFormat="1">
      <alignment horizontal="center"/>
    </xf>
    <xf borderId="0" fillId="0" fontId="37" numFmtId="3" xfId="0" applyFont="1" applyNumberFormat="1"/>
    <xf borderId="39" fillId="0" fontId="54" numFmtId="0" xfId="0" applyBorder="1" applyFont="1"/>
    <xf borderId="40" fillId="0" fontId="54" numFmtId="10" xfId="0" applyAlignment="1" applyBorder="1" applyFont="1" applyNumberFormat="1">
      <alignment horizontal="center"/>
    </xf>
    <xf borderId="40" fillId="0" fontId="54" numFmtId="174" xfId="0" applyAlignment="1" applyBorder="1" applyFont="1" applyNumberFormat="1">
      <alignment horizontal="center"/>
    </xf>
    <xf borderId="41" fillId="0" fontId="54" numFmtId="174" xfId="0" applyAlignment="1" applyBorder="1" applyFont="1" applyNumberFormat="1">
      <alignment horizontal="center"/>
    </xf>
    <xf borderId="0" fillId="0" fontId="37" numFmtId="175" xfId="0" applyFont="1" applyNumberFormat="1"/>
    <xf borderId="0" fillId="0" fontId="37" numFmtId="9" xfId="0" applyAlignment="1" applyFont="1" applyNumberFormat="1">
      <alignment horizontal="center"/>
    </xf>
    <xf borderId="0" fillId="0" fontId="37" numFmtId="167" xfId="0" applyFont="1" applyNumberFormat="1"/>
    <xf borderId="42" fillId="0" fontId="1" numFmtId="174" xfId="0" applyAlignment="1" applyBorder="1" applyFont="1" applyNumberFormat="1">
      <alignment horizontal="center"/>
    </xf>
    <xf borderId="43" fillId="0" fontId="1" numFmtId="174" xfId="0" applyAlignment="1" applyBorder="1" applyFont="1" applyNumberFormat="1">
      <alignment horizontal="center"/>
    </xf>
    <xf borderId="16" fillId="0" fontId="37" numFmtId="0" xfId="0" applyBorder="1" applyFont="1"/>
    <xf borderId="21" fillId="0" fontId="37" numFmtId="0" xfId="0" applyBorder="1" applyFont="1"/>
    <xf borderId="22" fillId="0" fontId="37" numFmtId="10" xfId="0" applyAlignment="1" applyBorder="1" applyFont="1" applyNumberFormat="1">
      <alignment horizontal="center"/>
    </xf>
    <xf borderId="21" fillId="0" fontId="37" numFmtId="171" xfId="0" applyAlignment="1" applyBorder="1" applyFont="1" applyNumberFormat="1">
      <alignment horizontal="center"/>
    </xf>
    <xf borderId="22" fillId="0" fontId="37" numFmtId="171" xfId="0" applyAlignment="1" applyBorder="1" applyFont="1" applyNumberFormat="1">
      <alignment horizontal="center"/>
    </xf>
    <xf borderId="23" fillId="0" fontId="37" numFmtId="171" xfId="0" applyAlignment="1" applyBorder="1" applyFont="1" applyNumberFormat="1">
      <alignment horizontal="center"/>
    </xf>
    <xf borderId="44" fillId="0" fontId="62" numFmtId="0" xfId="0" applyAlignment="1" applyBorder="1" applyFont="1">
      <alignment horizontal="center" shrinkToFit="0" vertical="center" wrapText="1"/>
    </xf>
    <xf borderId="45" fillId="0" fontId="3" numFmtId="0" xfId="0" applyBorder="1" applyFont="1"/>
    <xf borderId="46" fillId="0" fontId="62" numFmtId="171" xfId="0" applyAlignment="1" applyBorder="1" applyFont="1" applyNumberFormat="1">
      <alignment horizontal="right" vertical="center"/>
    </xf>
    <xf borderId="0" fillId="0" fontId="58" numFmtId="166" xfId="0" applyFont="1" applyNumberFormat="1"/>
    <xf borderId="0" fillId="0" fontId="58" numFmtId="10" xfId="0" applyFont="1" applyNumberFormat="1"/>
    <xf borderId="0" fillId="0" fontId="37" numFmtId="3" xfId="0" applyAlignment="1" applyFont="1" applyNumberFormat="1">
      <alignment horizontal="right" vertical="center"/>
    </xf>
    <xf borderId="0" fillId="0" fontId="4" numFmtId="167" xfId="0" applyFont="1" applyNumberFormat="1"/>
    <xf borderId="0" fillId="0" fontId="63" numFmtId="0" xfId="0" applyFont="1"/>
    <xf borderId="46" fillId="0" fontId="62" numFmtId="176" xfId="0" applyAlignment="1" applyBorder="1" applyFont="1" applyNumberFormat="1">
      <alignment vertical="center"/>
    </xf>
    <xf borderId="44" fillId="0" fontId="62" numFmtId="0" xfId="0" applyAlignment="1" applyBorder="1" applyFont="1">
      <alignment horizontal="center" shrinkToFit="0" vertical="top" wrapText="1"/>
    </xf>
    <xf borderId="46" fillId="0" fontId="62" numFmtId="171" xfId="0" applyAlignment="1" applyBorder="1" applyFont="1" applyNumberFormat="1">
      <alignment vertical="center"/>
    </xf>
    <xf borderId="0" fillId="0" fontId="37" numFmtId="171" xfId="0" applyFont="1" applyNumberFormat="1"/>
    <xf borderId="0" fillId="0" fontId="37" numFmtId="177" xfId="0" applyFont="1" applyNumberFormat="1"/>
    <xf borderId="30" fillId="0" fontId="44" numFmtId="0" xfId="0" applyAlignment="1" applyBorder="1" applyFont="1">
      <alignment horizontal="left"/>
    </xf>
    <xf borderId="47" fillId="0" fontId="3" numFmtId="0" xfId="0" applyBorder="1" applyFont="1"/>
    <xf borderId="34" fillId="0" fontId="44" numFmtId="0" xfId="0" applyAlignment="1" applyBorder="1" applyFont="1">
      <alignment horizontal="left"/>
    </xf>
    <xf borderId="48" fillId="0" fontId="64" numFmtId="0" xfId="0" applyAlignment="1" applyBorder="1" applyFont="1">
      <alignment horizontal="left"/>
    </xf>
    <xf borderId="40" fillId="0" fontId="3" numFmtId="0" xfId="0" applyBorder="1" applyFont="1"/>
    <xf borderId="41" fillId="0" fontId="3" numFmtId="0" xfId="0" applyBorder="1" applyFont="1"/>
    <xf borderId="49" fillId="10" fontId="65" numFmtId="0" xfId="0" applyBorder="1" applyFont="1"/>
    <xf borderId="37" fillId="10" fontId="65" numFmtId="0" xfId="0" applyAlignment="1" applyBorder="1" applyFont="1">
      <alignment horizontal="center"/>
    </xf>
    <xf borderId="37" fillId="10" fontId="65" numFmtId="0" xfId="0" applyAlignment="1" applyBorder="1" applyFont="1">
      <alignment horizontal="center" shrinkToFit="0" wrapText="1"/>
    </xf>
    <xf borderId="37" fillId="10" fontId="29" numFmtId="0" xfId="0" applyAlignment="1" applyBorder="1" applyFont="1">
      <alignment horizontal="center" shrinkToFit="0" wrapText="1"/>
    </xf>
    <xf borderId="50" fillId="10" fontId="29" numFmtId="0" xfId="0" applyAlignment="1" applyBorder="1" applyFont="1">
      <alignment horizontal="center" shrinkToFit="0" wrapText="1"/>
    </xf>
    <xf borderId="24" fillId="10" fontId="29" numFmtId="0" xfId="0" applyAlignment="1" applyBorder="1" applyFont="1">
      <alignment horizontal="center" shrinkToFit="0" wrapText="1"/>
    </xf>
    <xf borderId="0" fillId="0" fontId="66" numFmtId="0" xfId="0" applyFont="1"/>
    <xf borderId="0" fillId="0" fontId="66" numFmtId="0" xfId="0" applyAlignment="1" applyFont="1">
      <alignment shrinkToFit="0" wrapText="1"/>
    </xf>
    <xf borderId="51" fillId="11" fontId="29" numFmtId="0" xfId="0" applyBorder="1" applyFont="1"/>
    <xf borderId="2" fillId="11" fontId="29" numFmtId="0" xfId="0" applyAlignment="1" applyBorder="1" applyFont="1">
      <alignment horizontal="center"/>
    </xf>
    <xf borderId="2" fillId="11" fontId="29" numFmtId="10" xfId="0" applyAlignment="1" applyBorder="1" applyFont="1" applyNumberFormat="1">
      <alignment horizontal="center"/>
    </xf>
    <xf borderId="52" fillId="11" fontId="29" numFmtId="10" xfId="0" applyAlignment="1" applyBorder="1" applyFont="1" applyNumberFormat="1">
      <alignment horizontal="center"/>
    </xf>
    <xf borderId="24" fillId="11" fontId="29" numFmtId="10" xfId="0" applyAlignment="1" applyBorder="1" applyFont="1" applyNumberFormat="1">
      <alignment horizontal="center"/>
    </xf>
    <xf borderId="0" fillId="0" fontId="29" numFmtId="10" xfId="0" applyFont="1" applyNumberFormat="1"/>
    <xf borderId="51" fillId="8" fontId="29" numFmtId="0" xfId="0" applyBorder="1" applyFont="1"/>
    <xf borderId="2" fillId="8" fontId="29" numFmtId="0" xfId="0" applyAlignment="1" applyBorder="1" applyFont="1">
      <alignment horizontal="center"/>
    </xf>
    <xf borderId="2" fillId="8" fontId="29" numFmtId="10" xfId="0" applyAlignment="1" applyBorder="1" applyFont="1" applyNumberFormat="1">
      <alignment horizontal="center"/>
    </xf>
    <xf borderId="52" fillId="8" fontId="29" numFmtId="10" xfId="0" applyAlignment="1" applyBorder="1" applyFont="1" applyNumberFormat="1">
      <alignment horizontal="center"/>
    </xf>
    <xf borderId="24" fillId="8" fontId="29" numFmtId="10" xfId="0" applyAlignment="1" applyBorder="1" applyFont="1" applyNumberFormat="1">
      <alignment horizontal="center"/>
    </xf>
    <xf borderId="52" fillId="11" fontId="29" numFmtId="0" xfId="0" applyAlignment="1" applyBorder="1" applyFont="1">
      <alignment horizontal="center"/>
    </xf>
    <xf borderId="51" fillId="15" fontId="47" numFmtId="0" xfId="0" applyBorder="1" applyFill="1" applyFont="1"/>
    <xf borderId="0" fillId="0" fontId="47" numFmtId="10" xfId="0" applyFont="1" applyNumberFormat="1"/>
    <xf borderId="53" fillId="11" fontId="29" numFmtId="0" xfId="0" applyBorder="1" applyFont="1"/>
    <xf borderId="54" fillId="11" fontId="29" numFmtId="0" xfId="0" applyAlignment="1" applyBorder="1" applyFont="1">
      <alignment horizontal="center"/>
    </xf>
    <xf borderId="54" fillId="11" fontId="29" numFmtId="10" xfId="0" applyAlignment="1" applyBorder="1" applyFont="1" applyNumberFormat="1">
      <alignment horizontal="center"/>
    </xf>
    <xf borderId="55" fillId="11" fontId="29" numFmtId="10" xfId="0" applyAlignment="1" applyBorder="1" applyFont="1" applyNumberFormat="1">
      <alignment horizontal="center"/>
    </xf>
    <xf borderId="24" fillId="8" fontId="29" numFmtId="0" xfId="0" applyAlignment="1" applyBorder="1" applyFont="1">
      <alignment horizontal="left"/>
    </xf>
    <xf borderId="24" fillId="8" fontId="29" numFmtId="0" xfId="0" applyBorder="1" applyFont="1"/>
    <xf borderId="24" fillId="8" fontId="29" numFmtId="10" xfId="0" applyBorder="1" applyFont="1" applyNumberFormat="1"/>
    <xf borderId="24" fillId="11" fontId="29" numFmtId="0" xfId="0" applyAlignment="1" applyBorder="1" applyFont="1">
      <alignment horizontal="left"/>
    </xf>
    <xf borderId="24" fillId="11" fontId="29" numFmtId="0" xfId="0" applyBorder="1" applyFont="1"/>
    <xf borderId="24" fillId="11" fontId="29" numFmtId="10" xfId="0" applyBorder="1" applyFont="1" applyNumberFormat="1"/>
    <xf borderId="0" fillId="0" fontId="29" numFmtId="0" xfId="0" applyAlignment="1" applyFont="1">
      <alignment horizontal="left"/>
    </xf>
    <xf borderId="0" fillId="0" fontId="67" numFmtId="0" xfId="0" applyFont="1"/>
    <xf borderId="0" fillId="0" fontId="68" numFmtId="0" xfId="0" applyAlignment="1" applyFont="1">
      <alignment horizontal="center" shrinkToFit="0" wrapText="1"/>
    </xf>
    <xf borderId="24" fillId="10" fontId="67" numFmtId="0" xfId="0" applyBorder="1" applyFont="1"/>
    <xf borderId="24" fillId="16" fontId="69" numFmtId="0" xfId="0" applyBorder="1" applyFill="1" applyFont="1"/>
    <xf borderId="2" fillId="17" fontId="70" numFmtId="0" xfId="0" applyAlignment="1" applyBorder="1" applyFill="1" applyFont="1">
      <alignment horizontal="center" shrinkToFit="0" vertical="center" wrapText="1"/>
    </xf>
    <xf borderId="2" fillId="0" fontId="23" numFmtId="0" xfId="0" applyAlignment="1" applyBorder="1" applyFont="1">
      <alignment horizontal="center"/>
    </xf>
    <xf borderId="2" fillId="0" fontId="71" numFmtId="10" xfId="0" applyAlignment="1" applyBorder="1" applyFont="1" applyNumberFormat="1">
      <alignment horizontal="right"/>
    </xf>
    <xf borderId="0" fillId="0" fontId="67" numFmtId="167" xfId="0" applyFont="1" applyNumberFormat="1"/>
    <xf borderId="37" fillId="18" fontId="23" numFmtId="0" xfId="0" applyAlignment="1" applyBorder="1" applyFill="1" applyFont="1">
      <alignment horizontal="center" shrinkToFit="0" vertical="center" wrapText="1"/>
    </xf>
    <xf borderId="2" fillId="0" fontId="4" numFmtId="10" xfId="0" applyAlignment="1" applyBorder="1" applyFont="1" applyNumberFormat="1">
      <alignment horizontal="right"/>
    </xf>
    <xf borderId="2" fillId="0" fontId="23" numFmtId="0" xfId="0" applyAlignment="1" applyBorder="1" applyFont="1">
      <alignment horizontal="center" shrinkToFit="0" wrapText="1"/>
    </xf>
    <xf borderId="2" fillId="0" fontId="4" numFmtId="0" xfId="0" applyAlignment="1" applyBorder="1" applyFont="1">
      <alignment horizontal="right"/>
    </xf>
    <xf borderId="2" fillId="0" fontId="72" numFmtId="0" xfId="0" applyBorder="1" applyFont="1"/>
    <xf borderId="0" fillId="0" fontId="72" numFmtId="10" xfId="0" applyFont="1" applyNumberFormat="1"/>
    <xf borderId="0" fillId="0" fontId="67" numFmtId="9" xfId="0" applyFont="1" applyNumberFormat="1"/>
    <xf borderId="0" fillId="0" fontId="67" numFmtId="166" xfId="0" applyFont="1" applyNumberFormat="1"/>
    <xf borderId="0" fillId="0" fontId="67" numFmtId="10" xfId="0" applyFont="1" applyNumberFormat="1"/>
    <xf borderId="0" fillId="0" fontId="67" numFmtId="10" xfId="0" applyAlignment="1" applyFont="1" applyNumberFormat="1">
      <alignment horizontal="right"/>
    </xf>
    <xf borderId="56" fillId="19" fontId="15" numFmtId="0" xfId="0" applyBorder="1" applyFill="1" applyFont="1"/>
    <xf borderId="57" fillId="0" fontId="73" numFmtId="14" xfId="0" applyAlignment="1" applyBorder="1" applyFont="1" applyNumberFormat="1">
      <alignment horizontal="center" shrinkToFit="0" vertical="center" wrapText="1"/>
    </xf>
    <xf borderId="58" fillId="0" fontId="73" numFmtId="14" xfId="0" applyAlignment="1" applyBorder="1" applyFont="1" applyNumberFormat="1">
      <alignment horizontal="center" shrinkToFit="0" vertical="center" wrapText="1"/>
    </xf>
    <xf borderId="59" fillId="0" fontId="15" numFmtId="0" xfId="0" applyAlignment="1" applyBorder="1" applyFont="1">
      <alignment horizontal="center"/>
    </xf>
    <xf borderId="57" fillId="0" fontId="3" numFmtId="0" xfId="0" applyBorder="1" applyFont="1"/>
    <xf borderId="60" fillId="0" fontId="15" numFmtId="0" xfId="0" applyBorder="1" applyFont="1"/>
    <xf borderId="61" fillId="0" fontId="15" numFmtId="0" xfId="0" applyAlignment="1" applyBorder="1" applyFont="1">
      <alignment horizontal="right"/>
    </xf>
    <xf borderId="62" fillId="0" fontId="67" numFmtId="0" xfId="0" applyBorder="1" applyFont="1"/>
    <xf borderId="63" fillId="0" fontId="74" numFmtId="3" xfId="0" applyAlignment="1" applyBorder="1" applyFont="1" applyNumberFormat="1">
      <alignment horizontal="right" shrinkToFit="0" vertical="center" wrapText="1"/>
    </xf>
    <xf borderId="63" fillId="0" fontId="74" numFmtId="3" xfId="0" applyBorder="1" applyFont="1" applyNumberFormat="1"/>
    <xf borderId="64" fillId="0" fontId="74" numFmtId="3" xfId="0" applyBorder="1" applyFont="1" applyNumberFormat="1"/>
    <xf borderId="65" fillId="0" fontId="75" numFmtId="9" xfId="0" applyBorder="1" applyFont="1" applyNumberFormat="1"/>
    <xf borderId="63" fillId="0" fontId="75" numFmtId="9" xfId="0" applyBorder="1" applyFont="1" applyNumberFormat="1"/>
    <xf borderId="66" fillId="0" fontId="75" numFmtId="10" xfId="0" applyBorder="1" applyFont="1" applyNumberFormat="1"/>
    <xf borderId="67" fillId="0" fontId="75" numFmtId="10" xfId="0" applyAlignment="1" applyBorder="1" applyFont="1" applyNumberFormat="1">
      <alignment horizontal="right"/>
    </xf>
    <xf borderId="68" fillId="0" fontId="67" numFmtId="0" xfId="0" applyBorder="1" applyFont="1"/>
    <xf borderId="69" fillId="0" fontId="74" numFmtId="3" xfId="0" applyBorder="1" applyFont="1" applyNumberFormat="1"/>
    <xf borderId="69" fillId="0" fontId="76" numFmtId="3" xfId="0" applyAlignment="1" applyBorder="1" applyFont="1" applyNumberFormat="1">
      <alignment horizontal="right"/>
    </xf>
    <xf borderId="70" fillId="0" fontId="76" numFmtId="3" xfId="0" applyAlignment="1" applyBorder="1" applyFont="1" applyNumberFormat="1">
      <alignment horizontal="right"/>
    </xf>
    <xf borderId="71" fillId="0" fontId="75" numFmtId="9" xfId="0" applyBorder="1" applyFont="1" applyNumberFormat="1"/>
    <xf borderId="69" fillId="0" fontId="75" numFmtId="9" xfId="0" applyBorder="1" applyFont="1" applyNumberFormat="1"/>
    <xf borderId="72" fillId="0" fontId="75" numFmtId="10" xfId="0" applyBorder="1" applyFont="1" applyNumberFormat="1"/>
    <xf borderId="73" fillId="0" fontId="75" numFmtId="10" xfId="0" applyAlignment="1" applyBorder="1" applyFont="1" applyNumberFormat="1">
      <alignment horizontal="right"/>
    </xf>
    <xf borderId="0" fillId="0" fontId="77" numFmtId="3" xfId="0" applyAlignment="1" applyFont="1" applyNumberFormat="1">
      <alignment horizontal="right" shrinkToFit="0" vertical="center" wrapText="1"/>
    </xf>
    <xf borderId="0" fillId="0" fontId="77" numFmtId="3" xfId="0" applyAlignment="1" applyFont="1" applyNumberFormat="1">
      <alignment horizontal="right"/>
    </xf>
    <xf borderId="74" fillId="0" fontId="15" numFmtId="0" xfId="0" applyBorder="1" applyFont="1"/>
    <xf borderId="12" fillId="0" fontId="15" numFmtId="0" xfId="0" applyAlignment="1" applyBorder="1" applyFont="1">
      <alignment horizontal="center"/>
    </xf>
    <xf borderId="74" fillId="0" fontId="15" numFmtId="0" xfId="0" applyAlignment="1" applyBorder="1" applyFont="1">
      <alignment horizontal="right"/>
    </xf>
    <xf borderId="65" fillId="0" fontId="67" numFmtId="0" xfId="0" applyBorder="1" applyFont="1"/>
    <xf borderId="63" fillId="0" fontId="74" numFmtId="2" xfId="0" applyAlignment="1" applyBorder="1" applyFont="1" applyNumberFormat="1">
      <alignment horizontal="right" shrinkToFit="0" vertical="center" wrapText="1"/>
    </xf>
    <xf borderId="63" fillId="0" fontId="74" numFmtId="2" xfId="0" applyBorder="1" applyFont="1" applyNumberFormat="1"/>
    <xf borderId="64" fillId="0" fontId="74" numFmtId="2" xfId="0" applyBorder="1" applyFont="1" applyNumberFormat="1"/>
    <xf borderId="66" fillId="0" fontId="75" numFmtId="10" xfId="0" applyAlignment="1" applyBorder="1" applyFont="1" applyNumberFormat="1">
      <alignment horizontal="right"/>
    </xf>
    <xf borderId="75" fillId="0" fontId="67" numFmtId="0" xfId="0" applyBorder="1" applyFont="1"/>
    <xf borderId="76" fillId="0" fontId="74" numFmtId="2" xfId="0" applyBorder="1" applyFont="1" applyNumberFormat="1"/>
    <xf borderId="76" fillId="0" fontId="76" numFmtId="2" xfId="0" applyAlignment="1" applyBorder="1" applyFont="1" applyNumberFormat="1">
      <alignment horizontal="right"/>
    </xf>
    <xf borderId="77" fillId="0" fontId="76" numFmtId="2" xfId="0" applyAlignment="1" applyBorder="1" applyFont="1" applyNumberFormat="1">
      <alignment horizontal="right"/>
    </xf>
    <xf borderId="75" fillId="0" fontId="75" numFmtId="9" xfId="0" applyBorder="1" applyFont="1" applyNumberFormat="1"/>
    <xf borderId="76" fillId="0" fontId="75" numFmtId="9" xfId="0" applyBorder="1" applyFont="1" applyNumberFormat="1"/>
    <xf borderId="78" fillId="0" fontId="75" numFmtId="10" xfId="0" applyBorder="1" applyFont="1" applyNumberFormat="1"/>
    <xf borderId="78" fillId="0" fontId="75" numFmtId="10" xfId="0" applyAlignment="1" applyBorder="1" applyFont="1" applyNumberFormat="1">
      <alignment horizontal="right"/>
    </xf>
    <xf borderId="0" fillId="0" fontId="74" numFmtId="2" xfId="0" applyFont="1" applyNumberFormat="1"/>
    <xf borderId="0" fillId="0" fontId="76" numFmtId="2" xfId="0" applyAlignment="1" applyFont="1" applyNumberFormat="1">
      <alignment horizontal="right"/>
    </xf>
    <xf borderId="0" fillId="0" fontId="75" numFmtId="9" xfId="0" applyFont="1" applyNumberFormat="1"/>
    <xf borderId="0" fillId="0" fontId="75" numFmtId="10" xfId="0" applyFont="1" applyNumberFormat="1"/>
    <xf borderId="0" fillId="0" fontId="75" numFmtId="10" xfId="0" applyAlignment="1" applyFont="1" applyNumberFormat="1">
      <alignment horizontal="right"/>
    </xf>
    <xf borderId="74" fillId="0" fontId="15" numFmtId="0" xfId="0" applyAlignment="1" applyBorder="1" applyFont="1">
      <alignment shrinkToFit="0" wrapText="1"/>
    </xf>
    <xf borderId="76" fillId="0" fontId="74" numFmtId="3" xfId="0" applyAlignment="1" applyBorder="1" applyFont="1" applyNumberFormat="1">
      <alignment horizontal="right"/>
    </xf>
    <xf borderId="76" fillId="0" fontId="76" numFmtId="3" xfId="0" applyAlignment="1" applyBorder="1" applyFont="1" applyNumberFormat="1">
      <alignment horizontal="right"/>
    </xf>
    <xf borderId="77" fillId="0" fontId="76" numFmtId="3" xfId="0" applyAlignment="1" applyBorder="1" applyFont="1" applyNumberFormat="1">
      <alignment horizontal="right"/>
    </xf>
    <xf borderId="21" fillId="0" fontId="67" numFmtId="0" xfId="0" applyAlignment="1" applyBorder="1" applyFont="1">
      <alignment horizontal="center"/>
    </xf>
    <xf borderId="23" fillId="0" fontId="67" numFmtId="10" xfId="0" applyBorder="1" applyFont="1" applyNumberFormat="1"/>
    <xf borderId="0" fillId="0" fontId="67" numFmtId="0" xfId="0" applyAlignment="1" applyFont="1">
      <alignment horizontal="center"/>
    </xf>
    <xf borderId="24" fillId="20" fontId="67" numFmtId="0" xfId="0" applyBorder="1" applyFill="1" applyFont="1"/>
    <xf borderId="13" fillId="0" fontId="73" numFmtId="14" xfId="0" applyAlignment="1" applyBorder="1" applyFont="1" applyNumberFormat="1">
      <alignment horizontal="center" shrinkToFit="0" vertical="center" wrapText="1"/>
    </xf>
    <xf borderId="14" fillId="0" fontId="73" numFmtId="14" xfId="0" applyAlignment="1" applyBorder="1" applyFont="1" applyNumberFormat="1">
      <alignment horizontal="center" shrinkToFit="0" vertical="center" wrapText="1"/>
    </xf>
    <xf borderId="63" fillId="0" fontId="74" numFmtId="166" xfId="0" applyBorder="1" applyFont="1" applyNumberFormat="1"/>
    <xf borderId="69" fillId="0" fontId="74" numFmtId="2" xfId="0" applyBorder="1" applyFont="1" applyNumberFormat="1"/>
    <xf borderId="69" fillId="0" fontId="76" numFmtId="2" xfId="0" applyAlignment="1" applyBorder="1" applyFont="1" applyNumberFormat="1">
      <alignment horizontal="right"/>
    </xf>
    <xf borderId="70" fillId="0" fontId="76" numFmtId="2" xfId="0" applyAlignment="1" applyBorder="1" applyFont="1" applyNumberFormat="1">
      <alignment horizontal="right"/>
    </xf>
    <xf borderId="0" fillId="0" fontId="78" numFmtId="0" xfId="0" applyFont="1"/>
    <xf borderId="21" fillId="0" fontId="72" numFmtId="0" xfId="0" applyBorder="1" applyFont="1"/>
    <xf borderId="23" fillId="0" fontId="73" numFmtId="0" xfId="0" applyAlignment="1" applyBorder="1" applyFont="1">
      <alignment horizontal="center"/>
    </xf>
    <xf borderId="79" fillId="11" fontId="67" numFmtId="0" xfId="0" applyBorder="1" applyFont="1"/>
    <xf borderId="80" fillId="0" fontId="77" numFmtId="9" xfId="0" applyAlignment="1" applyBorder="1" applyFont="1" applyNumberFormat="1">
      <alignment horizontal="right"/>
    </xf>
    <xf borderId="81" fillId="0" fontId="77" numFmtId="9" xfId="0" applyAlignment="1" applyBorder="1" applyFont="1" applyNumberFormat="1">
      <alignment horizontal="right"/>
    </xf>
    <xf borderId="82" fillId="0" fontId="67" numFmtId="0" xfId="0" applyBorder="1" applyFont="1"/>
    <xf borderId="63" fillId="0" fontId="77" numFmtId="10" xfId="0" applyAlignment="1" applyBorder="1" applyFont="1" applyNumberFormat="1">
      <alignment horizontal="right"/>
    </xf>
    <xf borderId="83" fillId="0" fontId="77" numFmtId="10" xfId="0" applyAlignment="1" applyBorder="1" applyFont="1" applyNumberFormat="1">
      <alignment horizontal="right"/>
    </xf>
    <xf borderId="74" fillId="0" fontId="72" numFmtId="0" xfId="0" applyBorder="1" applyFont="1"/>
    <xf borderId="0" fillId="0" fontId="79" numFmtId="0" xfId="0" applyAlignment="1" applyFont="1">
      <alignment horizontal="center"/>
    </xf>
    <xf borderId="0" fillId="0" fontId="79" numFmtId="10" xfId="0" applyFont="1" applyNumberFormat="1"/>
    <xf borderId="0" fillId="0" fontId="1" numFmtId="0" xfId="0" applyAlignment="1" applyFont="1">
      <alignment shrinkToFit="0" wrapText="1"/>
    </xf>
    <xf borderId="24" fillId="21" fontId="80" numFmtId="0" xfId="0" applyAlignment="1" applyBorder="1" applyFill="1" applyFont="1">
      <alignment shrinkToFit="0" wrapText="1"/>
    </xf>
    <xf borderId="84" fillId="21" fontId="80" numFmtId="0" xfId="0" applyAlignment="1" applyBorder="1" applyFont="1">
      <alignment shrinkToFit="0" wrapText="1"/>
    </xf>
    <xf borderId="0" fillId="0" fontId="6" numFmtId="0" xfId="0" applyAlignment="1" applyFont="1">
      <alignment shrinkToFit="0" wrapText="1"/>
    </xf>
    <xf borderId="0" fillId="0" fontId="1" numFmtId="170" xfId="0" applyFont="1" applyNumberFormat="1"/>
    <xf borderId="84" fillId="0" fontId="6" numFmtId="0" xfId="0" applyAlignment="1" applyBorder="1" applyFont="1">
      <alignment shrinkToFit="0" wrapText="1"/>
    </xf>
    <xf borderId="24" fillId="5" fontId="6" numFmtId="0" xfId="0" applyAlignment="1" applyBorder="1" applyFont="1">
      <alignment shrinkToFit="0" wrapText="1"/>
    </xf>
    <xf borderId="24" fillId="5" fontId="1" numFmtId="170" xfId="0" applyBorder="1" applyFont="1" applyNumberFormat="1"/>
    <xf borderId="84" fillId="5" fontId="6" numFmtId="0" xfId="0" applyAlignment="1" applyBorder="1" applyFont="1">
      <alignment shrinkToFit="0" wrapText="1"/>
    </xf>
    <xf borderId="84" fillId="0" fontId="1" numFmtId="0" xfId="0" applyAlignment="1" applyBorder="1" applyFont="1">
      <alignment shrinkToFit="0" wrapText="1"/>
    </xf>
    <xf borderId="24" fillId="21" fontId="80" numFmtId="167" xfId="0" applyAlignment="1" applyBorder="1" applyFont="1" applyNumberFormat="1">
      <alignment shrinkToFit="0" wrapText="1"/>
    </xf>
    <xf borderId="84" fillId="21" fontId="80" numFmtId="167" xfId="0" applyAlignment="1" applyBorder="1" applyFont="1" applyNumberFormat="1">
      <alignment shrinkToFit="0" wrapText="1"/>
    </xf>
    <xf borderId="0" fillId="0" fontId="58" numFmtId="0" xfId="0" applyAlignment="1" applyFont="1">
      <alignment horizontal="left" shrinkToFit="0" vertical="top" wrapText="1"/>
    </xf>
    <xf borderId="24" fillId="21" fontId="80" numFmtId="170" xfId="0" applyAlignment="1" applyBorder="1" applyFont="1" applyNumberFormat="1">
      <alignment shrinkToFit="0" wrapText="1"/>
    </xf>
    <xf borderId="84" fillId="21" fontId="81" numFmtId="0" xfId="0" applyAlignment="1" applyBorder="1" applyFont="1">
      <alignment horizontal="center" shrinkToFit="0" vertical="center" wrapText="1"/>
    </xf>
    <xf borderId="84" fillId="21" fontId="81" numFmtId="167" xfId="0" applyAlignment="1" applyBorder="1" applyFont="1" applyNumberFormat="1">
      <alignment horizontal="center" shrinkToFit="0" vertical="center" wrapText="1"/>
    </xf>
    <xf borderId="24" fillId="21" fontId="81" numFmtId="0" xfId="0" applyAlignment="1" applyBorder="1" applyFont="1">
      <alignment horizontal="center" shrinkToFit="0" vertical="center" wrapText="1"/>
    </xf>
    <xf borderId="24" fillId="21" fontId="81" numFmtId="167" xfId="0" applyAlignment="1" applyBorder="1" applyFont="1" applyNumberFormat="1">
      <alignment horizontal="center" shrinkToFit="0" vertical="center" wrapText="1"/>
    </xf>
    <xf borderId="0" fillId="0" fontId="1" numFmtId="0" xfId="0" applyAlignment="1" applyFont="1">
      <alignment horizontal="center"/>
    </xf>
    <xf borderId="38" fillId="19" fontId="82" numFmtId="0" xfId="0" applyAlignment="1" applyBorder="1" applyFont="1">
      <alignment horizontal="center" vertical="center"/>
    </xf>
    <xf borderId="15" fillId="0" fontId="83" numFmtId="0" xfId="0" applyAlignment="1" applyBorder="1" applyFont="1">
      <alignment horizontal="center" shrinkToFit="0" vertical="center" wrapText="1"/>
    </xf>
    <xf borderId="15" fillId="0" fontId="84" numFmtId="10" xfId="0" applyAlignment="1" applyBorder="1" applyFont="1" applyNumberFormat="1">
      <alignment horizontal="center" shrinkToFit="0" vertical="center" wrapText="1"/>
    </xf>
    <xf borderId="0" fillId="0" fontId="84" numFmtId="10" xfId="0" applyAlignment="1" applyFont="1" applyNumberFormat="1">
      <alignment horizontal="center" shrinkToFit="0" vertical="center" wrapText="1"/>
    </xf>
    <xf borderId="0" fillId="0" fontId="85" numFmtId="10" xfId="0" applyAlignment="1" applyFont="1" applyNumberFormat="1">
      <alignment horizontal="center" shrinkToFit="0" vertical="center" wrapText="1"/>
    </xf>
    <xf borderId="24" fillId="22" fontId="86" numFmtId="10" xfId="0" applyBorder="1" applyFill="1" applyFont="1" applyNumberFormat="1"/>
    <xf borderId="15" fillId="0" fontId="58" numFmtId="0" xfId="0" applyBorder="1" applyFont="1"/>
    <xf borderId="85" fillId="5" fontId="25" numFmtId="0" xfId="0" applyAlignment="1" applyBorder="1" applyFont="1">
      <alignment horizontal="center"/>
    </xf>
    <xf borderId="86" fillId="5" fontId="25" numFmtId="0" xfId="0" applyAlignment="1" applyBorder="1" applyFont="1">
      <alignment horizontal="center"/>
    </xf>
    <xf borderId="85" fillId="22" fontId="25" numFmtId="0" xfId="0" applyAlignment="1" applyBorder="1" applyFont="1">
      <alignment horizontal="center"/>
    </xf>
    <xf borderId="87" fillId="22" fontId="25" numFmtId="0" xfId="0" applyAlignment="1" applyBorder="1" applyFont="1">
      <alignment horizontal="center"/>
    </xf>
    <xf borderId="85" fillId="0" fontId="25" numFmtId="0" xfId="0" applyBorder="1" applyFont="1"/>
    <xf borderId="88" fillId="0" fontId="58" numFmtId="0" xfId="0" applyBorder="1" applyFont="1"/>
    <xf borderId="89" fillId="0" fontId="58" numFmtId="178" xfId="0" applyAlignment="1" applyBorder="1" applyFont="1" applyNumberFormat="1">
      <alignment horizontal="right" vertical="center"/>
    </xf>
    <xf borderId="1" fillId="0" fontId="58" numFmtId="178" xfId="0" applyAlignment="1" applyBorder="1" applyFont="1" applyNumberFormat="1">
      <alignment horizontal="right" vertical="center"/>
    </xf>
    <xf borderId="1" fillId="0" fontId="87" numFmtId="3" xfId="0" applyAlignment="1" applyBorder="1" applyFont="1" applyNumberFormat="1">
      <alignment horizontal="right" vertical="top"/>
    </xf>
    <xf borderId="1" fillId="0" fontId="58" numFmtId="178" xfId="0" applyAlignment="1" applyBorder="1" applyFont="1" applyNumberFormat="1">
      <alignment horizontal="center" vertical="center"/>
    </xf>
    <xf borderId="90" fillId="0" fontId="58" numFmtId="166" xfId="0" applyBorder="1" applyFont="1" applyNumberFormat="1"/>
    <xf borderId="91" fillId="0" fontId="58" numFmtId="0" xfId="0" applyBorder="1" applyFont="1"/>
    <xf borderId="90" fillId="0" fontId="58" numFmtId="178" xfId="0" applyAlignment="1" applyBorder="1" applyFont="1" applyNumberFormat="1">
      <alignment horizontal="right" vertical="center"/>
    </xf>
    <xf borderId="32" fillId="0" fontId="58" numFmtId="178" xfId="0" applyAlignment="1" applyBorder="1" applyFont="1" applyNumberFormat="1">
      <alignment horizontal="right" vertical="center"/>
    </xf>
    <xf borderId="91" fillId="0" fontId="58" numFmtId="178" xfId="0" applyAlignment="1" applyBorder="1" applyFont="1" applyNumberFormat="1">
      <alignment horizontal="right" vertical="center"/>
    </xf>
    <xf borderId="32" fillId="0" fontId="58" numFmtId="178" xfId="0" applyAlignment="1" applyBorder="1" applyFont="1" applyNumberFormat="1">
      <alignment horizontal="center" vertical="center"/>
    </xf>
    <xf borderId="91" fillId="0" fontId="58" numFmtId="166" xfId="0" applyBorder="1" applyFont="1" applyNumberFormat="1"/>
    <xf borderId="74" fillId="0" fontId="88" numFmtId="0" xfId="0" applyBorder="1" applyFont="1"/>
    <xf borderId="85" fillId="0" fontId="25" numFmtId="178" xfId="0" applyAlignment="1" applyBorder="1" applyFont="1" applyNumberFormat="1">
      <alignment horizontal="center"/>
    </xf>
    <xf borderId="21" fillId="0" fontId="25" numFmtId="178" xfId="0" applyAlignment="1" applyBorder="1" applyFont="1" applyNumberFormat="1">
      <alignment horizontal="center"/>
    </xf>
    <xf borderId="22" fillId="0" fontId="25" numFmtId="178" xfId="0" applyAlignment="1" applyBorder="1" applyFont="1" applyNumberFormat="1">
      <alignment horizontal="center"/>
    </xf>
    <xf borderId="23" fillId="0" fontId="25" numFmtId="178" xfId="0" applyAlignment="1" applyBorder="1" applyFont="1" applyNumberFormat="1">
      <alignment horizontal="center"/>
    </xf>
    <xf borderId="74" fillId="0" fontId="58" numFmtId="0" xfId="0" applyBorder="1" applyFont="1"/>
    <xf borderId="0" fillId="0" fontId="58" numFmtId="178" xfId="0" applyAlignment="1" applyFont="1" applyNumberFormat="1">
      <alignment horizontal="right" vertical="center"/>
    </xf>
    <xf borderId="15" fillId="0" fontId="58" numFmtId="178" xfId="0" applyAlignment="1" applyBorder="1" applyFont="1" applyNumberFormat="1">
      <alignment horizontal="right" vertical="center"/>
    </xf>
    <xf borderId="90" fillId="0" fontId="87" numFmtId="3" xfId="0" applyAlignment="1" applyBorder="1" applyFont="1" applyNumberFormat="1">
      <alignment horizontal="right" vertical="top"/>
    </xf>
    <xf borderId="0" fillId="0" fontId="58" numFmtId="179" xfId="0" applyAlignment="1" applyFont="1" applyNumberFormat="1">
      <alignment horizontal="right"/>
    </xf>
    <xf borderId="90" fillId="0" fontId="58" numFmtId="178" xfId="0" applyAlignment="1" applyBorder="1" applyFont="1" applyNumberFormat="1">
      <alignment horizontal="center" vertical="center"/>
    </xf>
    <xf borderId="16" fillId="0" fontId="58" numFmtId="166" xfId="0" applyBorder="1" applyFont="1" applyNumberFormat="1"/>
    <xf borderId="85" fillId="0" fontId="89" numFmtId="0" xfId="0" applyBorder="1" applyFont="1"/>
    <xf borderId="85" fillId="0" fontId="25" numFmtId="178" xfId="0" applyAlignment="1" applyBorder="1" applyFont="1" applyNumberFormat="1">
      <alignment horizontal="center" vertical="center"/>
    </xf>
    <xf borderId="21" fillId="0" fontId="25" numFmtId="178" xfId="0" applyAlignment="1" applyBorder="1" applyFont="1" applyNumberFormat="1">
      <alignment horizontal="center" vertical="center"/>
    </xf>
    <xf borderId="22" fillId="0" fontId="25" numFmtId="178" xfId="0" applyAlignment="1" applyBorder="1" applyFont="1" applyNumberFormat="1">
      <alignment horizontal="center" vertical="center"/>
    </xf>
    <xf borderId="23" fillId="0" fontId="25" numFmtId="178" xfId="0" applyAlignment="1" applyBorder="1" applyFont="1" applyNumberFormat="1">
      <alignment horizontal="center" vertical="center"/>
    </xf>
    <xf borderId="90" fillId="0" fontId="90" numFmtId="178" xfId="0" applyAlignment="1" applyBorder="1" applyFont="1" applyNumberFormat="1">
      <alignment horizontal="center" vertical="center"/>
    </xf>
    <xf borderId="90" fillId="0" fontId="58" numFmtId="166" xfId="0" applyAlignment="1" applyBorder="1" applyFont="1" applyNumberFormat="1">
      <alignment horizontal="right" vertical="center"/>
    </xf>
    <xf borderId="0" fillId="0" fontId="58" numFmtId="166" xfId="0" applyAlignment="1" applyFont="1" applyNumberFormat="1">
      <alignment horizontal="right" vertical="center"/>
    </xf>
    <xf borderId="90" fillId="0" fontId="58" numFmtId="166" xfId="0" applyAlignment="1" applyBorder="1" applyFont="1" applyNumberFormat="1">
      <alignment horizontal="center" vertical="center"/>
    </xf>
    <xf borderId="85" fillId="0" fontId="88" numFmtId="0" xfId="0" applyBorder="1" applyFont="1"/>
    <xf borderId="90" fillId="0" fontId="58" numFmtId="0" xfId="0" applyBorder="1" applyFont="1"/>
    <xf borderId="90" fillId="0" fontId="58" numFmtId="178" xfId="0" applyAlignment="1" applyBorder="1" applyFont="1" applyNumberFormat="1">
      <alignment horizontal="center"/>
    </xf>
    <xf borderId="32" fillId="0" fontId="58" numFmtId="178" xfId="0" applyAlignment="1" applyBorder="1" applyFont="1" applyNumberFormat="1">
      <alignment horizontal="center"/>
    </xf>
    <xf borderId="16" fillId="0" fontId="58" numFmtId="178" xfId="0" applyAlignment="1" applyBorder="1" applyFont="1" applyNumberFormat="1">
      <alignment horizontal="right"/>
    </xf>
    <xf borderId="0" fillId="0" fontId="58" numFmtId="178" xfId="0" applyAlignment="1" applyFont="1" applyNumberFormat="1">
      <alignment horizontal="right"/>
    </xf>
    <xf borderId="91" fillId="0" fontId="58" numFmtId="178" xfId="0" applyAlignment="1" applyBorder="1" applyFont="1" applyNumberFormat="1">
      <alignment horizontal="center"/>
    </xf>
    <xf borderId="92" fillId="0" fontId="58" numFmtId="178" xfId="0" applyAlignment="1" applyBorder="1" applyFont="1" applyNumberFormat="1">
      <alignment horizontal="center"/>
    </xf>
    <xf borderId="93" fillId="0" fontId="58" numFmtId="178" xfId="0" applyAlignment="1" applyBorder="1" applyFont="1" applyNumberFormat="1">
      <alignment horizontal="right" vertical="center"/>
    </xf>
    <xf borderId="33" fillId="0" fontId="58" numFmtId="178" xfId="0" applyAlignment="1" applyBorder="1" applyFont="1" applyNumberFormat="1">
      <alignment horizontal="right"/>
    </xf>
    <xf borderId="32" fillId="0" fontId="58" numFmtId="178" xfId="0" applyAlignment="1" applyBorder="1" applyFont="1" applyNumberFormat="1">
      <alignment horizontal="right"/>
    </xf>
    <xf borderId="33" fillId="0" fontId="58" numFmtId="166" xfId="0" applyBorder="1" applyFont="1" applyNumberFormat="1"/>
    <xf borderId="93" fillId="0" fontId="58" numFmtId="0" xfId="0" applyBorder="1" applyFont="1"/>
    <xf borderId="93" fillId="0" fontId="58" numFmtId="178" xfId="0" applyAlignment="1" applyBorder="1" applyFont="1" applyNumberFormat="1">
      <alignment horizontal="center"/>
    </xf>
    <xf borderId="89" fillId="0" fontId="58" numFmtId="178" xfId="0" applyAlignment="1" applyBorder="1" applyFont="1" applyNumberFormat="1">
      <alignment horizontal="center"/>
    </xf>
    <xf borderId="4" fillId="0" fontId="58" numFmtId="178" xfId="0" applyAlignment="1" applyBorder="1" applyFont="1" applyNumberFormat="1">
      <alignment horizontal="center"/>
    </xf>
    <xf borderId="47" fillId="0" fontId="58" numFmtId="178" xfId="0" applyAlignment="1" applyBorder="1" applyFont="1" applyNumberFormat="1">
      <alignment horizontal="center"/>
    </xf>
    <xf borderId="0" fillId="0" fontId="58" numFmtId="178" xfId="0" applyAlignment="1" applyFont="1" applyNumberFormat="1">
      <alignment horizontal="center"/>
    </xf>
    <xf borderId="15" fillId="0" fontId="58" numFmtId="178" xfId="0" applyAlignment="1" applyBorder="1" applyFont="1" applyNumberFormat="1">
      <alignment horizontal="center"/>
    </xf>
    <xf borderId="33" fillId="0" fontId="58" numFmtId="178" xfId="0" applyAlignment="1" applyBorder="1" applyFont="1" applyNumberFormat="1">
      <alignment horizontal="right" vertical="center"/>
    </xf>
    <xf borderId="32" fillId="0" fontId="58" numFmtId="166" xfId="0" applyAlignment="1" applyBorder="1" applyFont="1" applyNumberFormat="1">
      <alignment horizontal="right" vertical="center"/>
    </xf>
    <xf borderId="91" fillId="0" fontId="58" numFmtId="166" xfId="0" applyAlignment="1" applyBorder="1" applyFont="1" applyNumberFormat="1">
      <alignment horizontal="center" vertical="center"/>
    </xf>
    <xf borderId="33" fillId="0" fontId="58" numFmtId="166" xfId="0" applyAlignment="1" applyBorder="1" applyFont="1" applyNumberFormat="1">
      <alignment horizontal="right" vertical="center"/>
    </xf>
    <xf borderId="47" fillId="0" fontId="58" numFmtId="166" xfId="0" applyAlignment="1" applyBorder="1" applyFont="1" applyNumberFormat="1">
      <alignment horizontal="right" vertical="center"/>
    </xf>
    <xf borderId="94" fillId="0" fontId="58" numFmtId="0" xfId="0" applyBorder="1" applyFont="1"/>
    <xf borderId="94" fillId="0" fontId="58" numFmtId="178" xfId="0" applyAlignment="1" applyBorder="1" applyFont="1" applyNumberFormat="1">
      <alignment horizontal="center" vertical="center"/>
    </xf>
    <xf borderId="40" fillId="0" fontId="58" numFmtId="178" xfId="0" applyAlignment="1" applyBorder="1" applyFont="1" applyNumberFormat="1">
      <alignment horizontal="right" vertical="center"/>
    </xf>
    <xf borderId="94" fillId="0" fontId="58" numFmtId="178" xfId="0" applyAlignment="1" applyBorder="1" applyFont="1" applyNumberFormat="1">
      <alignment horizontal="right" vertical="center"/>
    </xf>
    <xf borderId="41" fillId="0" fontId="58" numFmtId="178" xfId="0" applyAlignment="1" applyBorder="1" applyFont="1" applyNumberFormat="1">
      <alignment horizontal="right" vertical="center"/>
    </xf>
    <xf borderId="41" fillId="0" fontId="58" numFmtId="166" xfId="0" applyBorder="1" applyFont="1" applyNumberFormat="1"/>
    <xf borderId="85" fillId="0" fontId="91" numFmtId="0" xfId="0" applyBorder="1" applyFont="1"/>
    <xf borderId="85" fillId="0" fontId="25" numFmtId="178" xfId="0" applyAlignment="1" applyBorder="1" applyFont="1" applyNumberFormat="1">
      <alignment horizontal="right" vertical="center"/>
    </xf>
    <xf borderId="22" fillId="0" fontId="25" numFmtId="178" xfId="0" applyAlignment="1" applyBorder="1" applyFont="1" applyNumberFormat="1">
      <alignment horizontal="right" vertical="center"/>
    </xf>
    <xf borderId="23" fillId="0" fontId="25" numFmtId="178" xfId="0" applyAlignment="1" applyBorder="1" applyFont="1" applyNumberFormat="1">
      <alignment horizontal="right" vertical="center"/>
    </xf>
    <xf borderId="4" fillId="0" fontId="58" numFmtId="178" xfId="0" applyAlignment="1" applyBorder="1" applyFont="1" applyNumberFormat="1">
      <alignment horizontal="right" vertical="center"/>
    </xf>
    <xf borderId="47" fillId="0" fontId="58" numFmtId="178" xfId="0" applyAlignment="1" applyBorder="1" applyFont="1" applyNumberFormat="1">
      <alignment horizontal="right" vertical="center"/>
    </xf>
    <xf borderId="4" fillId="0" fontId="58" numFmtId="179" xfId="0" applyAlignment="1" applyBorder="1" applyFont="1" applyNumberFormat="1">
      <alignment horizontal="right" vertical="center"/>
    </xf>
    <xf borderId="93" fillId="0" fontId="58" numFmtId="179" xfId="0" applyAlignment="1" applyBorder="1" applyFont="1" applyNumberFormat="1">
      <alignment horizontal="center" vertical="center"/>
    </xf>
    <xf borderId="4" fillId="0" fontId="58" numFmtId="166" xfId="0" applyAlignment="1" applyBorder="1" applyFont="1" applyNumberFormat="1">
      <alignment horizontal="right" vertical="center"/>
    </xf>
    <xf borderId="93" fillId="0" fontId="58" numFmtId="166" xfId="0" applyAlignment="1" applyBorder="1" applyFont="1" applyNumberFormat="1">
      <alignment horizontal="right" vertical="center"/>
    </xf>
    <xf borderId="89" fillId="0" fontId="58" numFmtId="178" xfId="0" applyAlignment="1" applyBorder="1" applyFont="1" applyNumberFormat="1">
      <alignment horizontal="center" vertical="center"/>
    </xf>
    <xf borderId="95" fillId="0" fontId="58" numFmtId="178" xfId="0" applyAlignment="1" applyBorder="1" applyFont="1" applyNumberFormat="1">
      <alignment horizontal="right" vertical="center"/>
    </xf>
    <xf borderId="96" fillId="0" fontId="58" numFmtId="178" xfId="0" applyAlignment="1" applyBorder="1" applyFont="1" applyNumberFormat="1">
      <alignment horizontal="right" vertical="center"/>
    </xf>
    <xf borderId="89" fillId="0" fontId="58" numFmtId="0" xfId="0" applyBorder="1" applyFont="1"/>
    <xf borderId="97" fillId="0" fontId="58" numFmtId="0" xfId="0" applyBorder="1" applyFont="1"/>
    <xf borderId="16" fillId="0" fontId="58" numFmtId="178" xfId="0" applyAlignment="1" applyBorder="1" applyFont="1" applyNumberFormat="1">
      <alignment horizontal="right" vertical="center"/>
    </xf>
    <xf borderId="1" fillId="0" fontId="58" numFmtId="166" xfId="0" applyAlignment="1" applyBorder="1" applyFont="1" applyNumberFormat="1">
      <alignment horizontal="right" vertical="center"/>
    </xf>
    <xf borderId="89" fillId="0" fontId="58" numFmtId="166" xfId="0" applyAlignment="1" applyBorder="1" applyFont="1" applyNumberFormat="1">
      <alignment horizontal="center" vertical="center"/>
    </xf>
    <xf borderId="95" fillId="0" fontId="58" numFmtId="166" xfId="0" applyAlignment="1" applyBorder="1" applyFont="1" applyNumberFormat="1">
      <alignment horizontal="right" vertical="center"/>
    </xf>
    <xf borderId="93" fillId="0" fontId="58" numFmtId="166" xfId="0" applyAlignment="1" applyBorder="1" applyFont="1" applyNumberFormat="1">
      <alignment horizontal="center" vertical="center"/>
    </xf>
    <xf borderId="92" fillId="0" fontId="58" numFmtId="178" xfId="0" applyAlignment="1" applyBorder="1" applyFont="1" applyNumberFormat="1">
      <alignment horizontal="right" vertical="center"/>
    </xf>
    <xf borderId="94" fillId="0" fontId="92" numFmtId="0" xfId="0" applyBorder="1" applyFont="1"/>
    <xf borderId="91" fillId="0" fontId="25" numFmtId="178" xfId="0" applyAlignment="1" applyBorder="1" applyFont="1" applyNumberFormat="1">
      <alignment horizontal="right" vertical="center"/>
    </xf>
    <xf borderId="32" fillId="0" fontId="25" numFmtId="178" xfId="0" applyAlignment="1" applyBorder="1" applyFont="1" applyNumberFormat="1">
      <alignment horizontal="right" vertical="center"/>
    </xf>
    <xf borderId="98" fillId="0" fontId="25" numFmtId="178" xfId="0" applyAlignment="1" applyBorder="1" applyFont="1" applyNumberFormat="1">
      <alignment horizontal="right" vertical="center"/>
    </xf>
    <xf borderId="91" fillId="0" fontId="25" numFmtId="178" xfId="0" applyAlignment="1" applyBorder="1" applyFont="1" applyNumberFormat="1">
      <alignment horizontal="center" vertical="center"/>
    </xf>
    <xf borderId="33" fillId="0" fontId="25" numFmtId="178" xfId="0" applyAlignment="1" applyBorder="1" applyFont="1" applyNumberFormat="1">
      <alignment horizontal="right" vertical="center"/>
    </xf>
    <xf borderId="21" fillId="0" fontId="92" numFmtId="0" xfId="0" applyBorder="1" applyFont="1"/>
    <xf borderId="85" fillId="0" fontId="25" numFmtId="178" xfId="0" applyAlignment="1" applyBorder="1" applyFont="1" applyNumberFormat="1">
      <alignment horizontal="right"/>
    </xf>
    <xf borderId="21" fillId="0" fontId="25" numFmtId="178" xfId="0" applyAlignment="1" applyBorder="1" applyFont="1" applyNumberFormat="1">
      <alignment horizontal="right"/>
    </xf>
    <xf borderId="22" fillId="0" fontId="25" numFmtId="178" xfId="0" applyAlignment="1" applyBorder="1" applyFont="1" applyNumberFormat="1">
      <alignment horizontal="right"/>
    </xf>
    <xf borderId="23" fillId="0" fontId="25" numFmtId="178" xfId="0" applyAlignment="1" applyBorder="1" applyFont="1" applyNumberFormat="1">
      <alignment horizontal="right"/>
    </xf>
    <xf borderId="0" fillId="0" fontId="58" numFmtId="0" xfId="0" applyAlignment="1" applyFont="1">
      <alignment horizontal="center"/>
    </xf>
    <xf borderId="0" fillId="0" fontId="58" numFmtId="4" xfId="0" applyAlignment="1" applyFont="1" applyNumberFormat="1">
      <alignment horizontal="right"/>
    </xf>
    <xf borderId="0" fillId="0" fontId="58" numFmtId="4" xfId="0" applyAlignment="1" applyFont="1" applyNumberFormat="1">
      <alignment horizontal="center"/>
    </xf>
    <xf borderId="0" fillId="0" fontId="58" numFmtId="0" xfId="0" applyAlignment="1" applyFont="1">
      <alignment horizontal="right"/>
    </xf>
    <xf borderId="2" fillId="0" fontId="58" numFmtId="0" xfId="0" applyAlignment="1" applyBorder="1" applyFont="1">
      <alignment horizontal="center"/>
    </xf>
    <xf borderId="2" fillId="0" fontId="93" numFmtId="0" xfId="0" applyAlignment="1" applyBorder="1" applyFont="1">
      <alignment horizontal="center"/>
    </xf>
    <xf borderId="2" fillId="0" fontId="93" numFmtId="0" xfId="0" applyAlignment="1" applyBorder="1" applyFont="1">
      <alignment horizontal="right"/>
    </xf>
    <xf borderId="0" fillId="0" fontId="93" numFmtId="0" xfId="0" applyAlignment="1" applyFont="1">
      <alignment horizontal="center"/>
    </xf>
    <xf borderId="28" fillId="0" fontId="58" numFmtId="0" xfId="0" applyBorder="1" applyFont="1"/>
    <xf borderId="28" fillId="0" fontId="58" numFmtId="3" xfId="0" applyAlignment="1" applyBorder="1" applyFont="1" applyNumberFormat="1">
      <alignment horizontal="center"/>
    </xf>
    <xf borderId="28" fillId="0" fontId="58" numFmtId="3" xfId="0" applyAlignment="1" applyBorder="1" applyFont="1" applyNumberFormat="1">
      <alignment horizontal="right"/>
    </xf>
    <xf borderId="0" fillId="0" fontId="58" numFmtId="3" xfId="0" applyAlignment="1" applyFont="1" applyNumberFormat="1">
      <alignment horizontal="center"/>
    </xf>
    <xf borderId="31" fillId="0" fontId="58" numFmtId="0" xfId="0" applyBorder="1" applyFont="1"/>
    <xf borderId="31" fillId="0" fontId="58" numFmtId="2" xfId="0" applyAlignment="1" applyBorder="1" applyFont="1" applyNumberFormat="1">
      <alignment horizontal="center"/>
    </xf>
    <xf borderId="31" fillId="0" fontId="58" numFmtId="2" xfId="0" applyAlignment="1" applyBorder="1" applyFont="1" applyNumberFormat="1">
      <alignment horizontal="right"/>
    </xf>
    <xf borderId="0" fillId="0" fontId="58" numFmtId="2" xfId="0" applyAlignment="1" applyFont="1" applyNumberFormat="1">
      <alignment horizontal="center"/>
    </xf>
    <xf borderId="36" fillId="0" fontId="58" numFmtId="0" xfId="0" applyBorder="1" applyFont="1"/>
    <xf borderId="36" fillId="0" fontId="58" numFmtId="2" xfId="0" applyAlignment="1" applyBorder="1" applyFont="1" applyNumberFormat="1">
      <alignment horizontal="center"/>
    </xf>
    <xf borderId="36" fillId="0" fontId="58" numFmtId="2" xfId="0" applyAlignment="1" applyBorder="1" applyFont="1" applyNumberFormat="1">
      <alignment horizontal="right"/>
    </xf>
    <xf borderId="35" fillId="16" fontId="94" numFmtId="0" xfId="0" applyAlignment="1" applyBorder="1" applyFont="1">
      <alignment horizontal="center" vertical="center"/>
    </xf>
    <xf borderId="99" fillId="0" fontId="3" numFmtId="0" xfId="0" applyBorder="1" applyFont="1"/>
    <xf borderId="0" fillId="0" fontId="58" numFmtId="178" xfId="0" applyFont="1" applyNumberFormat="1"/>
    <xf borderId="0" fillId="0" fontId="35" numFmtId="0" xfId="0" applyFont="1"/>
    <xf borderId="100" fillId="0" fontId="3" numFmtId="0" xfId="0" applyBorder="1" applyFont="1"/>
    <xf borderId="101" fillId="0" fontId="3" numFmtId="0" xfId="0" applyBorder="1" applyFont="1"/>
    <xf borderId="102" fillId="0" fontId="3" numFmtId="0" xfId="0" applyBorder="1" applyFont="1"/>
    <xf borderId="74" fillId="0" fontId="25" numFmtId="0" xfId="0" applyAlignment="1" applyBorder="1" applyFont="1">
      <alignment horizontal="center"/>
    </xf>
    <xf borderId="12" fillId="0" fontId="25" numFmtId="0" xfId="0" applyAlignment="1" applyBorder="1" applyFont="1">
      <alignment horizontal="center"/>
    </xf>
    <xf borderId="85" fillId="0" fontId="25" numFmtId="0" xfId="0" applyAlignment="1" applyBorder="1" applyFont="1">
      <alignment horizontal="center"/>
    </xf>
    <xf borderId="103" fillId="0" fontId="95" numFmtId="0" xfId="0" applyBorder="1" applyFont="1"/>
    <xf borderId="74" fillId="0" fontId="25" numFmtId="0" xfId="0" applyAlignment="1" applyBorder="1" applyFont="1">
      <alignment horizontal="right"/>
    </xf>
    <xf borderId="0" fillId="0" fontId="25" numFmtId="0" xfId="0" applyAlignment="1" applyFont="1">
      <alignment horizontal="right"/>
    </xf>
    <xf borderId="74" fillId="0" fontId="58" numFmtId="0" xfId="0" applyAlignment="1" applyBorder="1" applyFont="1">
      <alignment horizontal="center"/>
    </xf>
    <xf borderId="88" fillId="0" fontId="58" numFmtId="0" xfId="0" applyAlignment="1" applyBorder="1" applyFont="1">
      <alignment shrinkToFit="0" wrapText="1"/>
    </xf>
    <xf borderId="96" fillId="0" fontId="58" numFmtId="178" xfId="0" applyAlignment="1" applyBorder="1" applyFont="1" applyNumberFormat="1">
      <alignment horizontal="center"/>
    </xf>
    <xf borderId="89" fillId="0" fontId="58" numFmtId="178" xfId="0" applyAlignment="1" applyBorder="1" applyFont="1" applyNumberFormat="1">
      <alignment horizontal="right"/>
    </xf>
    <xf borderId="1" fillId="0" fontId="58" numFmtId="178" xfId="0" applyAlignment="1" applyBorder="1" applyFont="1" applyNumberFormat="1">
      <alignment horizontal="right"/>
    </xf>
    <xf borderId="89" fillId="0" fontId="58" numFmtId="0" xfId="0" applyAlignment="1" applyBorder="1" applyFont="1">
      <alignment shrinkToFit="0" wrapText="1"/>
    </xf>
    <xf borderId="91" fillId="0" fontId="58" numFmtId="0" xfId="0" applyAlignment="1" applyBorder="1" applyFont="1">
      <alignment shrinkToFit="0" wrapText="1"/>
    </xf>
    <xf borderId="93" fillId="0" fontId="58" numFmtId="0" xfId="0" applyAlignment="1" applyBorder="1" applyFont="1">
      <alignment shrinkToFit="0" wrapText="1"/>
    </xf>
    <xf borderId="90" fillId="0" fontId="96" numFmtId="49" xfId="0" applyAlignment="1" applyBorder="1" applyFont="1" applyNumberFormat="1">
      <alignment horizontal="left" vertical="top"/>
    </xf>
    <xf borderId="93" fillId="0" fontId="58" numFmtId="178" xfId="0" applyAlignment="1" applyBorder="1" applyFont="1" applyNumberFormat="1">
      <alignment horizontal="right"/>
    </xf>
    <xf borderId="4" fillId="0" fontId="58" numFmtId="178" xfId="0" applyAlignment="1" applyBorder="1" applyFont="1" applyNumberFormat="1">
      <alignment horizontal="right"/>
    </xf>
    <xf borderId="93" fillId="0" fontId="58" numFmtId="180" xfId="0" applyAlignment="1" applyBorder="1" applyFont="1" applyNumberFormat="1">
      <alignment horizontal="right"/>
    </xf>
    <xf borderId="90" fillId="0" fontId="58" numFmtId="180" xfId="0" applyAlignment="1" applyBorder="1" applyFont="1" applyNumberFormat="1">
      <alignment horizontal="center"/>
    </xf>
    <xf borderId="93" fillId="0" fontId="58" numFmtId="180" xfId="0" applyAlignment="1" applyBorder="1" applyFont="1" applyNumberFormat="1">
      <alignment horizontal="center"/>
    </xf>
    <xf borderId="98" fillId="0" fontId="58" numFmtId="178" xfId="0" applyAlignment="1" applyBorder="1" applyFont="1" applyNumberFormat="1">
      <alignment horizontal="center"/>
    </xf>
    <xf borderId="91" fillId="0" fontId="58" numFmtId="178" xfId="0" applyAlignment="1" applyBorder="1" applyFont="1" applyNumberFormat="1">
      <alignment horizontal="right"/>
    </xf>
    <xf borderId="91" fillId="0" fontId="58" numFmtId="180" xfId="0" applyAlignment="1" applyBorder="1" applyFont="1" applyNumberFormat="1">
      <alignment horizontal="right"/>
    </xf>
    <xf borderId="90" fillId="0" fontId="58" numFmtId="178" xfId="0" applyAlignment="1" applyBorder="1" applyFont="1" applyNumberFormat="1">
      <alignment horizontal="right"/>
    </xf>
    <xf borderId="94" fillId="0" fontId="58" numFmtId="180" xfId="0" applyAlignment="1" applyBorder="1" applyFont="1" applyNumberFormat="1">
      <alignment horizontal="center"/>
    </xf>
    <xf borderId="22" fillId="0" fontId="97" numFmtId="178" xfId="0" applyAlignment="1" applyBorder="1" applyFont="1" applyNumberFormat="1">
      <alignment horizontal="center"/>
    </xf>
    <xf borderId="85" fillId="0" fontId="97" numFmtId="178" xfId="0" applyAlignment="1" applyBorder="1" applyFont="1" applyNumberFormat="1">
      <alignment horizontal="center"/>
    </xf>
    <xf borderId="85" fillId="0" fontId="25" numFmtId="180" xfId="0" applyBorder="1" applyFont="1" applyNumberFormat="1"/>
    <xf borderId="23" fillId="0" fontId="25" numFmtId="180" xfId="0" applyAlignment="1" applyBorder="1" applyFont="1" applyNumberFormat="1">
      <alignment horizontal="center"/>
    </xf>
    <xf borderId="85" fillId="0" fontId="25" numFmtId="180" xfId="0" applyAlignment="1" applyBorder="1" applyFont="1" applyNumberFormat="1">
      <alignment horizontal="center"/>
    </xf>
    <xf borderId="93" fillId="0" fontId="58" numFmtId="0" xfId="0" applyAlignment="1" applyBorder="1" applyFont="1">
      <alignment horizontal="left" shrinkToFit="0" wrapText="1"/>
    </xf>
    <xf borderId="1" fillId="0" fontId="58" numFmtId="178" xfId="0" applyAlignment="1" applyBorder="1" applyFont="1" applyNumberFormat="1">
      <alignment horizontal="center"/>
    </xf>
    <xf borderId="95" fillId="0" fontId="58" numFmtId="178" xfId="0" applyAlignment="1" applyBorder="1" applyFont="1" applyNumberFormat="1">
      <alignment horizontal="right"/>
    </xf>
    <xf borderId="47" fillId="0" fontId="58" numFmtId="178" xfId="0" applyAlignment="1" applyBorder="1" applyFont="1" applyNumberFormat="1">
      <alignment horizontal="right"/>
    </xf>
    <xf borderId="47" fillId="0" fontId="58" numFmtId="180" xfId="0" applyAlignment="1" applyBorder="1" applyFont="1" applyNumberFormat="1">
      <alignment horizontal="center"/>
    </xf>
    <xf borderId="91" fillId="0" fontId="58" numFmtId="0" xfId="0" applyAlignment="1" applyBorder="1" applyFont="1">
      <alignment horizontal="left" shrinkToFit="0" wrapText="1"/>
    </xf>
    <xf borderId="33" fillId="0" fontId="58" numFmtId="180" xfId="0" applyAlignment="1" applyBorder="1" applyFont="1" applyNumberFormat="1">
      <alignment horizontal="center"/>
    </xf>
    <xf borderId="91" fillId="0" fontId="58" numFmtId="180" xfId="0" applyAlignment="1" applyBorder="1" applyFont="1" applyNumberFormat="1">
      <alignment horizontal="center"/>
    </xf>
    <xf borderId="23" fillId="0" fontId="97" numFmtId="178" xfId="0" applyAlignment="1" applyBorder="1" applyFont="1" applyNumberFormat="1">
      <alignment horizontal="center"/>
    </xf>
    <xf borderId="89" fillId="0" fontId="58" numFmtId="0" xfId="0" applyAlignment="1" applyBorder="1" applyFont="1">
      <alignment horizontal="left" shrinkToFit="0" wrapText="1"/>
    </xf>
    <xf borderId="4" fillId="0" fontId="1" numFmtId="0" xfId="0" applyBorder="1" applyFont="1"/>
    <xf borderId="93" fillId="0" fontId="1" numFmtId="0" xfId="0" applyBorder="1" applyFont="1"/>
    <xf borderId="89" fillId="0" fontId="58" numFmtId="0" xfId="0" applyAlignment="1" applyBorder="1" applyFont="1">
      <alignment horizontal="left"/>
    </xf>
    <xf borderId="89" fillId="0" fontId="98" numFmtId="178" xfId="0" applyAlignment="1" applyBorder="1" applyFont="1" applyNumberFormat="1">
      <alignment horizontal="right"/>
    </xf>
    <xf borderId="1" fillId="0" fontId="98" numFmtId="178" xfId="0" applyAlignment="1" applyBorder="1" applyFont="1" applyNumberFormat="1">
      <alignment horizontal="right"/>
    </xf>
    <xf borderId="89" fillId="0" fontId="98" numFmtId="180" xfId="0" applyAlignment="1" applyBorder="1" applyFont="1" applyNumberFormat="1">
      <alignment horizontal="right"/>
    </xf>
    <xf borderId="1" fillId="0" fontId="98" numFmtId="180" xfId="0" applyAlignment="1" applyBorder="1" applyFont="1" applyNumberFormat="1">
      <alignment horizontal="right"/>
    </xf>
    <xf borderId="89" fillId="0" fontId="58" numFmtId="180" xfId="0" applyAlignment="1" applyBorder="1" applyFont="1" applyNumberFormat="1">
      <alignment horizontal="right"/>
    </xf>
    <xf borderId="93" fillId="0" fontId="58" numFmtId="0" xfId="0" applyAlignment="1" applyBorder="1" applyFont="1">
      <alignment horizontal="left"/>
    </xf>
    <xf borderId="94" fillId="0" fontId="58" numFmtId="0" xfId="0" applyAlignment="1" applyBorder="1" applyFont="1">
      <alignment horizontal="left"/>
    </xf>
    <xf borderId="32" fillId="0" fontId="98" numFmtId="180" xfId="0" applyAlignment="1" applyBorder="1" applyFont="1" applyNumberFormat="1">
      <alignment horizontal="right"/>
    </xf>
    <xf borderId="97" fillId="0" fontId="89" numFmtId="0" xfId="0" applyBorder="1" applyFont="1"/>
    <xf borderId="18" fillId="0" fontId="25" numFmtId="0" xfId="0" applyBorder="1" applyFont="1"/>
    <xf borderId="19" fillId="0" fontId="97" numFmtId="174" xfId="0" applyAlignment="1" applyBorder="1" applyFont="1" applyNumberFormat="1">
      <alignment horizontal="center"/>
    </xf>
    <xf borderId="19" fillId="0" fontId="97" numFmtId="174" xfId="0" applyAlignment="1" applyBorder="1" applyFont="1" applyNumberFormat="1">
      <alignment horizontal="right"/>
    </xf>
    <xf borderId="0" fillId="0" fontId="97" numFmtId="174" xfId="0" applyAlignment="1" applyFont="1" applyNumberFormat="1">
      <alignment horizontal="center"/>
    </xf>
    <xf borderId="21" fillId="0" fontId="25" numFmtId="0" xfId="0" applyBorder="1" applyFont="1"/>
    <xf borderId="22" fillId="0" fontId="25" numFmtId="3" xfId="0" applyAlignment="1" applyBorder="1" applyFont="1" applyNumberFormat="1">
      <alignment horizontal="center"/>
    </xf>
    <xf borderId="12" fillId="0" fontId="25" numFmtId="0" xfId="0" applyAlignment="1" applyBorder="1" applyFont="1">
      <alignment horizontal="center" shrinkToFit="0" wrapText="1"/>
    </xf>
    <xf borderId="18" fillId="0" fontId="3" numFmtId="0" xfId="0" applyBorder="1" applyFont="1"/>
    <xf borderId="12" fillId="0" fontId="58" numFmtId="0" xfId="0" applyBorder="1" applyFont="1"/>
    <xf borderId="13" fillId="0" fontId="93" numFmtId="0" xfId="0" applyAlignment="1" applyBorder="1" applyFont="1">
      <alignment horizontal="center"/>
    </xf>
    <xf borderId="13" fillId="0" fontId="93" numFmtId="0" xfId="0" applyAlignment="1" applyBorder="1" applyFont="1">
      <alignment horizontal="right"/>
    </xf>
    <xf borderId="104" fillId="0" fontId="93" numFmtId="0" xfId="0" applyAlignment="1" applyBorder="1" applyFont="1">
      <alignment horizontal="right"/>
    </xf>
    <xf borderId="23" fillId="0" fontId="25" numFmtId="0" xfId="0" applyAlignment="1" applyBorder="1" applyFont="1">
      <alignment horizontal="center"/>
    </xf>
    <xf borderId="91" fillId="0" fontId="95" numFmtId="0" xfId="0" applyBorder="1" applyFont="1"/>
    <xf borderId="98" fillId="0" fontId="58" numFmtId="174" xfId="0" applyAlignment="1" applyBorder="1" applyFont="1" applyNumberFormat="1">
      <alignment horizontal="center"/>
    </xf>
    <xf borderId="74" fillId="0" fontId="58" numFmtId="174" xfId="0" applyAlignment="1" applyBorder="1" applyFont="1" applyNumberFormat="1">
      <alignment horizontal="right"/>
    </xf>
    <xf borderId="16" fillId="0" fontId="58" numFmtId="174" xfId="0" applyAlignment="1" applyBorder="1" applyFont="1" applyNumberFormat="1">
      <alignment horizontal="right"/>
    </xf>
    <xf borderId="90" fillId="0" fontId="58" numFmtId="174" xfId="0" applyAlignment="1" applyBorder="1" applyFont="1" applyNumberFormat="1">
      <alignment horizontal="right"/>
    </xf>
    <xf borderId="74" fillId="0" fontId="58" numFmtId="174" xfId="0" applyAlignment="1" applyBorder="1" applyFont="1" applyNumberFormat="1">
      <alignment horizontal="center"/>
    </xf>
    <xf borderId="16" fillId="0" fontId="58" numFmtId="174" xfId="0" applyAlignment="1" applyBorder="1" applyFont="1" applyNumberFormat="1">
      <alignment horizontal="center"/>
    </xf>
    <xf borderId="21" fillId="0" fontId="89" numFmtId="0" xfId="0" applyBorder="1" applyFont="1"/>
    <xf borderId="96" fillId="0" fontId="58" numFmtId="0" xfId="0" applyAlignment="1" applyBorder="1" applyFont="1">
      <alignment horizontal="left" shrinkToFit="0" vertical="top" wrapText="1"/>
    </xf>
    <xf borderId="98" fillId="0" fontId="58" numFmtId="178" xfId="0" applyAlignment="1" applyBorder="1" applyFont="1" applyNumberFormat="1">
      <alignment horizontal="right"/>
    </xf>
    <xf borderId="91" fillId="0" fontId="58" numFmtId="179" xfId="0" applyAlignment="1" applyBorder="1" applyFont="1" applyNumberFormat="1">
      <alignment horizontal="right"/>
    </xf>
    <xf borderId="15" fillId="0" fontId="58" numFmtId="179" xfId="0" applyAlignment="1" applyBorder="1" applyFont="1" applyNumberFormat="1">
      <alignment horizontal="right"/>
    </xf>
    <xf borderId="93" fillId="0" fontId="58" numFmtId="179" xfId="0" applyAlignment="1" applyBorder="1" applyFont="1" applyNumberFormat="1">
      <alignment horizontal="center"/>
    </xf>
    <xf borderId="47" fillId="0" fontId="58" numFmtId="179" xfId="0" applyAlignment="1" applyBorder="1" applyFont="1" applyNumberFormat="1">
      <alignment horizontal="center"/>
    </xf>
    <xf borderId="92" fillId="0" fontId="58" numFmtId="178" xfId="0" applyAlignment="1" applyBorder="1" applyFont="1" applyNumberFormat="1">
      <alignment horizontal="right"/>
    </xf>
    <xf borderId="93" fillId="0" fontId="58" numFmtId="179" xfId="0" applyAlignment="1" applyBorder="1" applyFont="1" applyNumberFormat="1">
      <alignment horizontal="right"/>
    </xf>
    <xf borderId="92" fillId="0" fontId="58" numFmtId="179" xfId="0" applyAlignment="1" applyBorder="1" applyFont="1" applyNumberFormat="1">
      <alignment horizontal="right"/>
    </xf>
    <xf borderId="89" fillId="0" fontId="58" numFmtId="179" xfId="0" applyAlignment="1" applyBorder="1" applyFont="1" applyNumberFormat="1">
      <alignment horizontal="center"/>
    </xf>
    <xf borderId="95" fillId="0" fontId="58" numFmtId="179" xfId="0" applyAlignment="1" applyBorder="1" applyFont="1" applyNumberFormat="1">
      <alignment horizontal="center"/>
    </xf>
    <xf borderId="96" fillId="0" fontId="58" numFmtId="178" xfId="0" applyAlignment="1" applyBorder="1" applyFont="1" applyNumberFormat="1">
      <alignment horizontal="right"/>
    </xf>
    <xf borderId="89" fillId="0" fontId="58" numFmtId="179" xfId="0" applyAlignment="1" applyBorder="1" applyFont="1" applyNumberFormat="1">
      <alignment horizontal="right"/>
    </xf>
    <xf borderId="96" fillId="0" fontId="58" numFmtId="179" xfId="0" applyAlignment="1" applyBorder="1" applyFont="1" applyNumberFormat="1">
      <alignment horizontal="right"/>
    </xf>
    <xf borderId="92" fillId="0" fontId="58" numFmtId="0" xfId="0" applyBorder="1" applyFont="1"/>
    <xf borderId="24" fillId="5" fontId="58" numFmtId="0" xfId="0" applyBorder="1" applyFont="1"/>
    <xf borderId="98" fillId="0" fontId="58" numFmtId="0" xfId="0" applyAlignment="1" applyBorder="1" applyFont="1">
      <alignment horizontal="left" shrinkToFit="0" vertical="top" wrapText="1"/>
    </xf>
    <xf borderId="15" fillId="0" fontId="58" numFmtId="178" xfId="0" applyAlignment="1" applyBorder="1" applyFont="1" applyNumberFormat="1">
      <alignment horizontal="right"/>
    </xf>
    <xf borderId="90" fillId="0" fontId="58" numFmtId="179" xfId="0" applyAlignment="1" applyBorder="1" applyFont="1" applyNumberFormat="1">
      <alignment horizontal="right"/>
    </xf>
    <xf borderId="98" fillId="0" fontId="58" numFmtId="179" xfId="0" applyAlignment="1" applyBorder="1" applyFont="1" applyNumberFormat="1">
      <alignment horizontal="right"/>
    </xf>
    <xf borderId="91" fillId="0" fontId="58" numFmtId="179" xfId="0" applyAlignment="1" applyBorder="1" applyFont="1" applyNumberFormat="1">
      <alignment horizontal="center"/>
    </xf>
    <xf borderId="33" fillId="0" fontId="58" numFmtId="179" xfId="0" applyAlignment="1" applyBorder="1" applyFont="1" applyNumberFormat="1">
      <alignment horizontal="center"/>
    </xf>
    <xf borderId="24" fillId="22" fontId="58" numFmtId="0" xfId="0" applyBorder="1" applyFont="1"/>
    <xf borderId="89" fillId="0" fontId="98" numFmtId="178" xfId="0" applyAlignment="1" applyBorder="1" applyFont="1" applyNumberFormat="1">
      <alignment horizontal="center"/>
    </xf>
    <xf borderId="1" fillId="0" fontId="98" numFmtId="178" xfId="0" applyAlignment="1" applyBorder="1" applyFont="1" applyNumberFormat="1">
      <alignment horizontal="center"/>
    </xf>
    <xf borderId="95" fillId="0" fontId="58" numFmtId="179" xfId="0" applyBorder="1" applyFont="1" applyNumberFormat="1"/>
    <xf borderId="93" fillId="0" fontId="98" numFmtId="178" xfId="0" applyAlignment="1" applyBorder="1" applyFont="1" applyNumberFormat="1">
      <alignment horizontal="center"/>
    </xf>
    <xf borderId="4" fillId="0" fontId="98" numFmtId="178" xfId="0" applyAlignment="1" applyBorder="1" applyFont="1" applyNumberFormat="1">
      <alignment horizontal="center"/>
    </xf>
    <xf borderId="47" fillId="0" fontId="58" numFmtId="179" xfId="0" applyBorder="1" applyFont="1" applyNumberFormat="1"/>
    <xf borderId="97" fillId="0" fontId="58" numFmtId="178" xfId="0" applyAlignment="1" applyBorder="1" applyFont="1" applyNumberFormat="1">
      <alignment horizontal="center" vertical="center"/>
    </xf>
    <xf borderId="97" fillId="0" fontId="58" numFmtId="179" xfId="0" applyAlignment="1" applyBorder="1" applyFont="1" applyNumberFormat="1">
      <alignment horizontal="right"/>
    </xf>
    <xf borderId="95" fillId="0" fontId="58" numFmtId="179" xfId="0" applyAlignment="1" applyBorder="1" applyFont="1" applyNumberFormat="1">
      <alignment horizontal="right"/>
    </xf>
    <xf borderId="90" fillId="0" fontId="97" numFmtId="179" xfId="0" applyAlignment="1" applyBorder="1" applyFont="1" applyNumberFormat="1">
      <alignment horizontal="center"/>
    </xf>
    <xf borderId="21" fillId="0" fontId="97" numFmtId="178" xfId="0" applyAlignment="1" applyBorder="1" applyFont="1" applyNumberFormat="1">
      <alignment horizontal="center"/>
    </xf>
    <xf borderId="97" fillId="0" fontId="97" numFmtId="178" xfId="0" applyAlignment="1" applyBorder="1" applyFont="1" applyNumberFormat="1">
      <alignment horizontal="center"/>
    </xf>
    <xf borderId="85" fillId="0" fontId="25" numFmtId="178" xfId="0" applyBorder="1" applyFont="1" applyNumberFormat="1"/>
    <xf borderId="90" fillId="0" fontId="58" numFmtId="179" xfId="0" applyAlignment="1" applyBorder="1" applyFont="1" applyNumberFormat="1">
      <alignment horizontal="center"/>
    </xf>
    <xf borderId="85" fillId="0" fontId="25" numFmtId="179" xfId="0" applyBorder="1" applyFont="1" applyNumberFormat="1"/>
    <xf borderId="85" fillId="0" fontId="25" numFmtId="179" xfId="0" applyAlignment="1" applyBorder="1" applyFont="1" applyNumberFormat="1">
      <alignment horizontal="center"/>
    </xf>
    <xf borderId="93" fillId="0" fontId="58" numFmtId="3" xfId="0" applyBorder="1" applyFont="1" applyNumberFormat="1"/>
    <xf borderId="91" fillId="0" fontId="58" numFmtId="0" xfId="0" applyAlignment="1" applyBorder="1" applyFont="1">
      <alignment horizontal="left"/>
    </xf>
    <xf borderId="91" fillId="0" fontId="58" numFmtId="3" xfId="0" applyBorder="1" applyFont="1" applyNumberFormat="1"/>
    <xf borderId="74" fillId="0" fontId="58" numFmtId="178" xfId="0" applyAlignment="1" applyBorder="1" applyFont="1" applyNumberFormat="1">
      <alignment horizontal="right"/>
    </xf>
    <xf borderId="74" fillId="0" fontId="58" numFmtId="179" xfId="0" applyAlignment="1" applyBorder="1" applyFont="1" applyNumberFormat="1">
      <alignment horizontal="right"/>
    </xf>
    <xf borderId="97" fillId="0" fontId="25" numFmtId="178" xfId="0" applyAlignment="1" applyBorder="1" applyFont="1" applyNumberFormat="1">
      <alignment horizontal="center"/>
    </xf>
    <xf borderId="97" fillId="0" fontId="97" numFmtId="178" xfId="0" applyAlignment="1" applyBorder="1" applyFont="1" applyNumberFormat="1">
      <alignment horizontal="right"/>
    </xf>
    <xf borderId="97" fillId="0" fontId="97" numFmtId="179" xfId="0" applyAlignment="1" applyBorder="1" applyFont="1" applyNumberFormat="1">
      <alignment horizontal="right"/>
    </xf>
    <xf borderId="97" fillId="0" fontId="97" numFmtId="179" xfId="0" applyAlignment="1" applyBorder="1" applyFont="1" applyNumberFormat="1">
      <alignment horizontal="center"/>
    </xf>
    <xf borderId="0" fillId="0" fontId="58" numFmtId="3" xfId="0" applyFont="1" applyNumberFormat="1"/>
    <xf borderId="0" fillId="0" fontId="58" numFmtId="174" xfId="0" applyAlignment="1" applyFont="1" applyNumberFormat="1">
      <alignment horizontal="center"/>
    </xf>
    <xf borderId="0" fillId="0" fontId="58" numFmtId="174" xfId="0" applyAlignment="1" applyFont="1" applyNumberFormat="1">
      <alignment horizontal="right"/>
    </xf>
    <xf borderId="24" fillId="23" fontId="99" numFmtId="174" xfId="0" applyAlignment="1" applyBorder="1" applyFill="1" applyFont="1" applyNumberFormat="1">
      <alignment horizontal="center"/>
    </xf>
    <xf borderId="28" fillId="0" fontId="86" numFmtId="0" xfId="0" applyAlignment="1" applyBorder="1" applyFont="1">
      <alignment horizontal="center"/>
    </xf>
    <xf borderId="28" fillId="0" fontId="93" numFmtId="0" xfId="0" applyAlignment="1" applyBorder="1" applyFont="1">
      <alignment horizontal="right"/>
    </xf>
    <xf borderId="28" fillId="0" fontId="86" numFmtId="0" xfId="0" applyAlignment="1" applyBorder="1" applyFont="1">
      <alignment horizontal="right"/>
    </xf>
    <xf borderId="0" fillId="0" fontId="86" numFmtId="0" xfId="0" applyAlignment="1" applyFont="1">
      <alignment horizontal="center"/>
    </xf>
    <xf borderId="28" fillId="0" fontId="93" numFmtId="0" xfId="0" applyAlignment="1" applyBorder="1" applyFont="1">
      <alignment horizontal="center"/>
    </xf>
    <xf borderId="28" fillId="0" fontId="58" numFmtId="0" xfId="0" applyAlignment="1" applyBorder="1" applyFont="1">
      <alignment horizontal="center" shrinkToFit="0" wrapText="1"/>
    </xf>
    <xf borderId="2" fillId="0" fontId="25" numFmtId="169" xfId="0" applyAlignment="1" applyBorder="1" applyFont="1" applyNumberFormat="1">
      <alignment horizontal="center"/>
    </xf>
    <xf borderId="32" fillId="0" fontId="58" numFmtId="172" xfId="0" applyAlignment="1" applyBorder="1" applyFont="1" applyNumberFormat="1">
      <alignment horizontal="right"/>
    </xf>
    <xf borderId="2" fillId="0" fontId="25" numFmtId="169" xfId="0" applyAlignment="1" applyBorder="1" applyFont="1" applyNumberFormat="1">
      <alignment horizontal="right"/>
    </xf>
    <xf borderId="32" fillId="0" fontId="25" numFmtId="169" xfId="0" applyAlignment="1" applyBorder="1" applyFont="1" applyNumberFormat="1">
      <alignment horizontal="center"/>
    </xf>
    <xf borderId="0" fillId="0" fontId="25" numFmtId="169" xfId="0" applyAlignment="1" applyFont="1" applyNumberFormat="1">
      <alignment horizontal="center"/>
    </xf>
    <xf borderId="2" fillId="24" fontId="58" numFmtId="169" xfId="0" applyAlignment="1" applyBorder="1" applyFill="1" applyFont="1" applyNumberFormat="1">
      <alignment horizontal="center"/>
    </xf>
    <xf borderId="32" fillId="0" fontId="58" numFmtId="172" xfId="0" applyBorder="1" applyFont="1" applyNumberFormat="1"/>
    <xf borderId="36" fillId="0" fontId="1" numFmtId="0" xfId="0" applyBorder="1" applyFont="1"/>
    <xf borderId="1" fillId="0" fontId="58" numFmtId="172" xfId="0" applyAlignment="1" applyBorder="1" applyFont="1" applyNumberFormat="1">
      <alignment horizontal="right"/>
    </xf>
    <xf borderId="1" fillId="0" fontId="25" numFmtId="169" xfId="0" applyAlignment="1" applyBorder="1" applyFont="1" applyNumberFormat="1">
      <alignment horizontal="center"/>
    </xf>
    <xf borderId="1" fillId="0" fontId="58" numFmtId="172" xfId="0" applyBorder="1" applyFont="1" applyNumberFormat="1"/>
    <xf borderId="31" fillId="0" fontId="58" numFmtId="0" xfId="0" applyAlignment="1" applyBorder="1" applyFont="1">
      <alignment horizontal="center" shrinkToFit="0" wrapText="1"/>
    </xf>
    <xf borderId="31" fillId="0" fontId="25" numFmtId="0" xfId="0" applyBorder="1" applyFont="1"/>
    <xf borderId="0" fillId="0" fontId="25" numFmtId="172" xfId="0" applyAlignment="1" applyFont="1" applyNumberFormat="1">
      <alignment horizontal="right"/>
    </xf>
    <xf borderId="0" fillId="0" fontId="25" numFmtId="172" xfId="0" applyFont="1" applyNumberFormat="1"/>
    <xf borderId="36" fillId="0" fontId="25" numFmtId="0" xfId="0" applyBorder="1" applyFont="1"/>
    <xf borderId="1" fillId="0" fontId="25" numFmtId="172" xfId="0" applyAlignment="1" applyBorder="1" applyFont="1" applyNumberFormat="1">
      <alignment horizontal="right"/>
    </xf>
    <xf borderId="1" fillId="0" fontId="25" numFmtId="172" xfId="0" applyBorder="1" applyFont="1" applyNumberFormat="1"/>
    <xf borderId="0" fillId="0" fontId="25" numFmtId="9" xfId="0" applyAlignment="1" applyFont="1" applyNumberFormat="1">
      <alignment horizontal="center"/>
    </xf>
    <xf borderId="0" fillId="0" fontId="25" numFmtId="3" xfId="0" applyAlignment="1" applyFont="1" applyNumberFormat="1">
      <alignment horizontal="right"/>
    </xf>
    <xf borderId="0" fillId="0" fontId="25" numFmtId="9" xfId="0" applyAlignment="1" applyFont="1" applyNumberFormat="1">
      <alignment horizontal="right"/>
    </xf>
    <xf borderId="0" fillId="0" fontId="25" numFmtId="9" xfId="0" applyFont="1" applyNumberFormat="1"/>
    <xf borderId="0" fillId="0" fontId="25" numFmtId="3" xfId="0" applyFont="1" applyNumberFormat="1"/>
    <xf borderId="0" fillId="0" fontId="95" numFmtId="0" xfId="0" applyFont="1"/>
    <xf borderId="0" fillId="0" fontId="93" numFmtId="0" xfId="0" applyAlignment="1" applyFont="1">
      <alignment horizontal="right"/>
    </xf>
    <xf borderId="0" fillId="0" fontId="58" numFmtId="0" xfId="0" applyAlignment="1" applyFont="1">
      <alignment vertical="center"/>
    </xf>
    <xf borderId="0" fillId="0" fontId="25" numFmtId="0" xfId="0" applyAlignment="1" applyFont="1">
      <alignment vertical="center"/>
    </xf>
    <xf borderId="0" fillId="0" fontId="93" numFmtId="0" xfId="0" applyAlignment="1" applyFont="1">
      <alignment horizontal="center" vertical="center"/>
    </xf>
    <xf borderId="0" fillId="0" fontId="93" numFmtId="0" xfId="0" applyAlignment="1" applyFont="1">
      <alignment horizontal="right" vertical="center"/>
    </xf>
    <xf borderId="0" fillId="0" fontId="25" numFmtId="0" xfId="0" applyAlignment="1" applyFont="1">
      <alignment horizontal="center" shrinkToFit="1" wrapText="0"/>
    </xf>
    <xf borderId="0" fillId="0" fontId="58" numFmtId="176" xfId="0" applyAlignment="1" applyFont="1" applyNumberFormat="1">
      <alignment horizontal="center"/>
    </xf>
    <xf borderId="0" fillId="0" fontId="100" numFmtId="0" xfId="0" applyAlignment="1" applyFont="1">
      <alignment vertical="center"/>
    </xf>
    <xf borderId="0" fillId="0" fontId="101" numFmtId="0" xfId="0" applyAlignment="1" applyFont="1">
      <alignment horizontal="center"/>
    </xf>
    <xf borderId="0" fillId="0" fontId="37" numFmtId="179" xfId="0" applyAlignment="1" applyFont="1" applyNumberFormat="1">
      <alignment horizontal="center"/>
    </xf>
    <xf borderId="0" fillId="0" fontId="1" numFmtId="179" xfId="0" applyAlignment="1" applyFont="1" applyNumberFormat="1">
      <alignment horizontal="center"/>
    </xf>
    <xf borderId="0" fillId="0" fontId="1" numFmtId="0" xfId="0" applyAlignment="1" applyFont="1">
      <alignment horizontal="right"/>
    </xf>
    <xf borderId="0" fillId="0" fontId="100" numFmtId="0" xfId="0" applyFont="1"/>
    <xf borderId="0" fillId="0" fontId="25" numFmtId="0" xfId="0" applyAlignment="1" applyFont="1">
      <alignment horizontal="center"/>
    </xf>
    <xf borderId="24" fillId="25" fontId="93" numFmtId="0" xfId="0" applyAlignment="1" applyBorder="1" applyFill="1" applyFont="1">
      <alignment horizontal="center"/>
    </xf>
    <xf borderId="0" fillId="0" fontId="1" numFmtId="9" xfId="0" applyAlignment="1" applyFont="1" applyNumberFormat="1">
      <alignment horizontal="right"/>
    </xf>
    <xf borderId="24" fillId="19" fontId="60" numFmtId="0" xfId="0" applyBorder="1" applyFont="1"/>
    <xf borderId="24" fillId="19" fontId="60" numFmtId="0" xfId="0" applyAlignment="1" applyBorder="1" applyFont="1">
      <alignment horizontal="center"/>
    </xf>
    <xf borderId="24" fillId="19" fontId="60" numFmtId="10" xfId="0" applyBorder="1" applyFont="1" applyNumberFormat="1"/>
    <xf borderId="24" fillId="19" fontId="60" numFmtId="10" xfId="0" applyAlignment="1" applyBorder="1" applyFont="1" applyNumberFormat="1">
      <alignment horizontal="center"/>
    </xf>
    <xf borderId="0" fillId="0" fontId="1" numFmtId="9" xfId="0" applyAlignment="1" applyFont="1" applyNumberFormat="1">
      <alignment horizontal="center"/>
    </xf>
    <xf borderId="3" fillId="0" fontId="1" numFmtId="0" xfId="0" applyBorder="1" applyFont="1"/>
    <xf borderId="4" fillId="0" fontId="1" numFmtId="9" xfId="0" applyAlignment="1" applyBorder="1" applyFont="1" applyNumberFormat="1">
      <alignment horizontal="right"/>
    </xf>
    <xf borderId="105" fillId="5" fontId="1" numFmtId="9" xfId="0" applyAlignment="1" applyBorder="1" applyFont="1" applyNumberFormat="1">
      <alignment horizontal="right"/>
    </xf>
    <xf borderId="51" fillId="5" fontId="1" numFmtId="9" xfId="0" applyAlignment="1" applyBorder="1" applyFont="1" applyNumberFormat="1">
      <alignment horizontal="right"/>
    </xf>
    <xf borderId="5" fillId="0" fontId="1" numFmtId="9" xfId="0" applyAlignment="1" applyBorder="1" applyFont="1" applyNumberFormat="1">
      <alignment horizontal="right"/>
    </xf>
    <xf borderId="0" fillId="0" fontId="60" numFmtId="0" xfId="0" applyAlignment="1" applyFont="1">
      <alignment horizontal="center"/>
    </xf>
    <xf borderId="0" fillId="0" fontId="60" numFmtId="0" xfId="0" applyFont="1"/>
    <xf borderId="0" fillId="0" fontId="101" numFmtId="0" xfId="0" applyAlignment="1" applyFont="1">
      <alignment horizontal="right"/>
    </xf>
    <xf borderId="0" fillId="0" fontId="93" numFmtId="0" xfId="0" applyFont="1"/>
    <xf borderId="0" fillId="0" fontId="58" numFmtId="166" xfId="0" applyAlignment="1" applyFont="1" applyNumberFormat="1">
      <alignment horizontal="center"/>
    </xf>
    <xf borderId="0" fillId="0" fontId="1" numFmtId="179" xfId="0" applyAlignment="1" applyFont="1" applyNumberFormat="1">
      <alignment horizontal="right"/>
    </xf>
    <xf borderId="21" fillId="0" fontId="1" numFmtId="0" xfId="0" applyBorder="1" applyFont="1"/>
    <xf borderId="22" fillId="0" fontId="1" numFmtId="179" xfId="0" applyAlignment="1" applyBorder="1" applyFont="1" applyNumberFormat="1">
      <alignment horizontal="right"/>
    </xf>
    <xf borderId="0" fillId="0" fontId="58" numFmtId="175" xfId="0" applyAlignment="1" applyFont="1" applyNumberFormat="1">
      <alignment horizontal="center"/>
    </xf>
    <xf borderId="0" fillId="0" fontId="58" numFmtId="175" xfId="0" applyAlignment="1" applyFont="1" applyNumberFormat="1">
      <alignment horizontal="right"/>
    </xf>
    <xf borderId="0" fillId="0" fontId="102" numFmtId="0" xfId="0" applyAlignment="1" applyFont="1">
      <alignment horizontal="left" shrinkToFit="0" wrapText="1"/>
    </xf>
    <xf borderId="24" fillId="16" fontId="103" numFmtId="0" xfId="0" applyAlignment="1" applyBorder="1" applyFont="1">
      <alignment vertical="center"/>
    </xf>
    <xf borderId="24" fillId="16" fontId="104" numFmtId="0" xfId="0" applyAlignment="1" applyBorder="1" applyFont="1">
      <alignment horizontal="center"/>
    </xf>
    <xf borderId="24" fillId="16" fontId="86" numFmtId="0" xfId="0" applyAlignment="1" applyBorder="1" applyFont="1">
      <alignment horizontal="center"/>
    </xf>
    <xf borderId="0" fillId="0" fontId="37" numFmtId="179" xfId="0" applyAlignment="1" applyFont="1" applyNumberFormat="1">
      <alignment horizontal="right"/>
    </xf>
    <xf borderId="0" fillId="0" fontId="58" numFmtId="10" xfId="0" applyAlignment="1" applyFont="1" applyNumberFormat="1">
      <alignment horizontal="center"/>
    </xf>
    <xf borderId="0" fillId="0" fontId="58" numFmtId="9" xfId="0" applyAlignment="1" applyFont="1" applyNumberFormat="1">
      <alignment horizontal="center"/>
    </xf>
    <xf borderId="0" fillId="0" fontId="1" numFmtId="10" xfId="0" applyAlignment="1" applyFont="1" applyNumberFormat="1">
      <alignment horizontal="center"/>
    </xf>
    <xf borderId="0" fillId="0" fontId="1" numFmtId="10" xfId="0" applyAlignment="1" applyFont="1" applyNumberFormat="1">
      <alignment horizontal="right"/>
    </xf>
    <xf borderId="0" fillId="0" fontId="1" numFmtId="3" xfId="0" applyAlignment="1" applyFont="1" applyNumberFormat="1">
      <alignment horizontal="right"/>
    </xf>
    <xf borderId="0" fillId="0" fontId="1" numFmtId="3" xfId="0" applyAlignment="1" applyFont="1" applyNumberFormat="1">
      <alignment horizontal="center"/>
    </xf>
    <xf borderId="0" fillId="0" fontId="60" numFmtId="9" xfId="0" applyAlignment="1" applyFont="1" applyNumberFormat="1">
      <alignment horizontal="center"/>
    </xf>
    <xf borderId="4" fillId="0" fontId="1" numFmtId="166" xfId="0" applyAlignment="1" applyBorder="1" applyFont="1" applyNumberFormat="1">
      <alignment horizontal="center"/>
    </xf>
    <xf borderId="4" fillId="0" fontId="1" numFmtId="166" xfId="0" applyAlignment="1" applyBorder="1" applyFont="1" applyNumberFormat="1">
      <alignment horizontal="right"/>
    </xf>
    <xf borderId="0" fillId="0" fontId="62" numFmtId="0" xfId="0" applyAlignment="1" applyFont="1">
      <alignment horizontal="center" vertical="center"/>
    </xf>
    <xf borderId="0" fillId="0" fontId="62" numFmtId="0" xfId="0" applyAlignment="1" applyFont="1">
      <alignment horizontal="right" vertical="center"/>
    </xf>
    <xf borderId="0" fillId="0" fontId="14" numFmtId="0" xfId="0" applyAlignment="1" applyFont="1">
      <alignment horizontal="right"/>
    </xf>
    <xf borderId="0" fillId="0" fontId="1" numFmtId="0" xfId="0" applyAlignment="1" applyFont="1">
      <alignment vertical="center"/>
    </xf>
    <xf borderId="0" fillId="0" fontId="1" numFmtId="10" xfId="0" applyAlignment="1" applyFont="1" applyNumberFormat="1">
      <alignment horizontal="center" vertical="center"/>
    </xf>
    <xf borderId="0" fillId="0" fontId="1" numFmtId="10" xfId="0" applyAlignment="1" applyFont="1" applyNumberFormat="1">
      <alignment horizontal="right" vertical="center"/>
    </xf>
    <xf borderId="0" fillId="0" fontId="14" numFmtId="181" xfId="0" applyAlignment="1" applyFont="1" applyNumberFormat="1">
      <alignment horizontal="right"/>
    </xf>
    <xf borderId="0" fillId="0" fontId="28" numFmtId="0" xfId="0" applyAlignment="1" applyFont="1">
      <alignment vertical="center"/>
    </xf>
    <xf borderId="0" fillId="0" fontId="14" numFmtId="169" xfId="0" applyAlignment="1" applyFont="1" applyNumberFormat="1">
      <alignment horizontal="right"/>
    </xf>
    <xf borderId="0" fillId="0" fontId="1" numFmtId="179" xfId="0" applyAlignment="1" applyFont="1" applyNumberFormat="1">
      <alignment horizontal="center" vertical="center"/>
    </xf>
    <xf borderId="0" fillId="0" fontId="1" numFmtId="179" xfId="0" applyAlignment="1" applyFont="1" applyNumberFormat="1">
      <alignment horizontal="right" vertical="center"/>
    </xf>
    <xf borderId="85" fillId="0" fontId="93" numFmtId="10" xfId="0" applyAlignment="1" applyBorder="1" applyFont="1" applyNumberFormat="1">
      <alignment horizontal="right"/>
    </xf>
    <xf borderId="21" fillId="0" fontId="47" numFmtId="0" xfId="0" applyAlignment="1" applyBorder="1" applyFont="1">
      <alignment horizontal="left" vertical="center"/>
    </xf>
    <xf borderId="21" fillId="0" fontId="101" numFmtId="0" xfId="0" applyAlignment="1" applyBorder="1" applyFont="1">
      <alignment vertical="center"/>
    </xf>
    <xf borderId="0" fillId="0" fontId="58" numFmtId="167" xfId="0" applyFont="1" applyNumberFormat="1"/>
    <xf borderId="85" fillId="0" fontId="25" numFmtId="9" xfId="0" applyAlignment="1" applyBorder="1" applyFont="1" applyNumberFormat="1">
      <alignment horizontal="right"/>
    </xf>
    <xf borderId="0" fillId="0" fontId="28" numFmtId="182" xfId="0" applyAlignment="1" applyFont="1" applyNumberFormat="1">
      <alignment horizontal="left" vertical="center"/>
    </xf>
    <xf borderId="85" fillId="0" fontId="37" numFmtId="10" xfId="0" applyAlignment="1" applyBorder="1" applyFont="1" applyNumberFormat="1">
      <alignment horizontal="center" vertical="center"/>
    </xf>
    <xf borderId="85" fillId="0" fontId="37" numFmtId="10" xfId="0" applyAlignment="1" applyBorder="1" applyFont="1" applyNumberFormat="1">
      <alignment horizontal="right" vertical="center"/>
    </xf>
    <xf borderId="0" fillId="0" fontId="37" numFmtId="10" xfId="0" applyAlignment="1" applyFont="1" applyNumberFormat="1">
      <alignment horizontal="right" vertical="center"/>
    </xf>
    <xf borderId="32" fillId="0" fontId="100" numFmtId="0" xfId="0" applyAlignment="1" applyBorder="1" applyFont="1">
      <alignment horizontal="center" vertical="center"/>
    </xf>
    <xf borderId="106" fillId="26" fontId="105" numFmtId="0" xfId="0" applyAlignment="1" applyBorder="1" applyFill="1" applyFont="1">
      <alignment horizontal="center" vertical="center"/>
    </xf>
    <xf borderId="32" fillId="0" fontId="105" numFmtId="0" xfId="0" applyAlignment="1" applyBorder="1" applyFont="1">
      <alignment horizontal="right" vertical="center"/>
    </xf>
    <xf borderId="0" fillId="0" fontId="105" numFmtId="0" xfId="0" applyAlignment="1" applyFont="1">
      <alignment horizontal="right" vertical="center"/>
    </xf>
    <xf borderId="24" fillId="27" fontId="105" numFmtId="0" xfId="0" applyAlignment="1" applyBorder="1" applyFill="1" applyFont="1">
      <alignment horizontal="center"/>
    </xf>
    <xf borderId="0" fillId="0" fontId="105" numFmtId="0" xfId="0" applyAlignment="1" applyFont="1">
      <alignment horizontal="right"/>
    </xf>
    <xf borderId="32" fillId="0" fontId="1" numFmtId="0" xfId="0" applyAlignment="1" applyBorder="1" applyFont="1">
      <alignment horizontal="left" vertical="center"/>
    </xf>
    <xf borderId="32" fillId="0" fontId="1" numFmtId="3" xfId="0" applyAlignment="1" applyBorder="1" applyFont="1" applyNumberFormat="1">
      <alignment horizontal="center" vertical="center"/>
    </xf>
    <xf borderId="32" fillId="0" fontId="1" numFmtId="3" xfId="0" applyAlignment="1" applyBorder="1" applyFont="1" applyNumberFormat="1">
      <alignment horizontal="right" vertical="center"/>
    </xf>
    <xf borderId="0" fillId="0" fontId="1" numFmtId="3" xfId="0" applyAlignment="1" applyFont="1" applyNumberFormat="1">
      <alignment horizontal="right" vertical="center"/>
    </xf>
    <xf borderId="0" fillId="0" fontId="1" numFmtId="0" xfId="0" applyAlignment="1" applyFont="1">
      <alignment horizontal="left" vertical="center"/>
    </xf>
    <xf borderId="0" fillId="0" fontId="1" numFmtId="183" xfId="0" applyAlignment="1" applyFont="1" applyNumberFormat="1">
      <alignment horizontal="center" vertical="center"/>
    </xf>
    <xf borderId="0" fillId="0" fontId="1" numFmtId="183" xfId="0" applyAlignment="1" applyFont="1" applyNumberFormat="1">
      <alignment horizontal="right" vertical="center"/>
    </xf>
    <xf borderId="4" fillId="0" fontId="1" numFmtId="0" xfId="0" applyAlignment="1" applyBorder="1" applyFont="1">
      <alignment horizontal="left" vertical="center"/>
    </xf>
    <xf borderId="4" fillId="0" fontId="1" numFmtId="179" xfId="0" applyAlignment="1" applyBorder="1" applyFont="1" applyNumberFormat="1">
      <alignment horizontal="center" vertical="center"/>
    </xf>
    <xf borderId="4" fillId="0" fontId="1" numFmtId="179" xfId="0" applyAlignment="1" applyBorder="1" applyFont="1" applyNumberFormat="1">
      <alignment horizontal="right" vertical="center"/>
    </xf>
    <xf borderId="32" fillId="0" fontId="47" numFmtId="0" xfId="0" applyAlignment="1" applyBorder="1" applyFont="1">
      <alignment vertical="center"/>
    </xf>
    <xf borderId="0" fillId="0" fontId="29" numFmtId="0" xfId="0" applyAlignment="1" applyFont="1">
      <alignment vertical="center"/>
    </xf>
    <xf borderId="107" fillId="0" fontId="106" numFmtId="0" xfId="0" applyAlignment="1" applyBorder="1" applyFont="1">
      <alignment vertical="center"/>
    </xf>
    <xf borderId="0" fillId="0" fontId="107" numFmtId="0" xfId="0" applyAlignment="1" applyFont="1">
      <alignment horizontal="center" vertical="center"/>
    </xf>
    <xf borderId="0" fillId="0" fontId="107" numFmtId="0" xfId="0" applyAlignment="1" applyFont="1">
      <alignment horizontal="right" vertical="center"/>
    </xf>
    <xf borderId="0" fillId="0" fontId="60" numFmtId="2" xfId="0" applyAlignment="1" applyFont="1" applyNumberFormat="1">
      <alignment horizontal="right"/>
    </xf>
    <xf borderId="0" fillId="0" fontId="1" numFmtId="166" xfId="0" applyAlignment="1" applyFont="1" applyNumberFormat="1">
      <alignment horizontal="right"/>
    </xf>
    <xf borderId="0" fillId="0" fontId="107" numFmtId="0" xfId="0" applyAlignment="1" applyFont="1">
      <alignment horizontal="center"/>
    </xf>
    <xf borderId="0" fillId="0" fontId="107" numFmtId="0" xfId="0" applyAlignment="1" applyFont="1">
      <alignment horizontal="right"/>
    </xf>
    <xf borderId="2" fillId="0" fontId="108" numFmtId="0" xfId="0" applyBorder="1" applyFont="1"/>
    <xf borderId="2" fillId="0" fontId="58" numFmtId="10" xfId="0" applyAlignment="1" applyBorder="1" applyFont="1" applyNumberFormat="1">
      <alignment horizontal="center"/>
    </xf>
    <xf borderId="0" fillId="0" fontId="109" numFmtId="0" xfId="0" applyAlignment="1" applyFont="1">
      <alignment vertical="center"/>
    </xf>
    <xf borderId="0" fillId="0" fontId="28" numFmtId="0" xfId="0" applyAlignment="1" applyFont="1">
      <alignment horizontal="center"/>
    </xf>
    <xf borderId="0" fillId="0" fontId="25" numFmtId="179" xfId="0" applyFont="1" applyNumberFormat="1"/>
    <xf borderId="0" fillId="0" fontId="58" numFmtId="179" xfId="0" applyFont="1" applyNumberFormat="1"/>
    <xf borderId="6" fillId="28" fontId="94" numFmtId="0" xfId="0" applyAlignment="1" applyBorder="1" applyFill="1" applyFont="1">
      <alignment horizontal="center"/>
    </xf>
    <xf borderId="0" fillId="0" fontId="94" numFmtId="0" xfId="0" applyAlignment="1" applyFont="1">
      <alignment horizontal="center"/>
    </xf>
    <xf borderId="108" fillId="0" fontId="93" numFmtId="0" xfId="0" applyAlignment="1" applyBorder="1" applyFont="1">
      <alignment horizontal="center"/>
    </xf>
    <xf borderId="2" fillId="0" fontId="84" numFmtId="0" xfId="0" applyAlignment="1" applyBorder="1" applyFont="1">
      <alignment horizontal="center"/>
    </xf>
    <xf borderId="3" fillId="0" fontId="84" numFmtId="0" xfId="0" applyAlignment="1" applyBorder="1" applyFont="1">
      <alignment horizontal="center"/>
    </xf>
    <xf borderId="0" fillId="0" fontId="84" numFmtId="0" xfId="0" applyAlignment="1" applyFont="1">
      <alignment horizontal="center"/>
    </xf>
    <xf borderId="35" fillId="0" fontId="58" numFmtId="0" xfId="0" applyBorder="1" applyFont="1"/>
    <xf borderId="2" fillId="0" fontId="58" numFmtId="3" xfId="0" applyBorder="1" applyFont="1" applyNumberFormat="1"/>
    <xf borderId="0" fillId="0" fontId="110" numFmtId="0" xfId="0" applyAlignment="1" applyFont="1">
      <alignment horizontal="center"/>
    </xf>
    <xf borderId="0" fillId="0" fontId="58" numFmtId="9" xfId="0" applyFont="1" applyNumberFormat="1"/>
    <xf borderId="0" fillId="0" fontId="110" numFmtId="9" xfId="0" applyAlignment="1" applyFont="1" applyNumberFormat="1">
      <alignment horizontal="center"/>
    </xf>
    <xf borderId="109" fillId="0" fontId="58" numFmtId="0" xfId="0" applyBorder="1" applyFont="1"/>
    <xf borderId="3" fillId="0" fontId="84" numFmtId="0" xfId="0" applyBorder="1" applyFont="1"/>
    <xf borderId="2" fillId="0" fontId="111" numFmtId="10" xfId="0" applyBorder="1" applyFont="1" applyNumberFormat="1"/>
    <xf borderId="12" fillId="0" fontId="110" numFmtId="0" xfId="0" applyAlignment="1" applyBorder="1" applyFont="1">
      <alignment horizontal="center" shrinkToFit="0" wrapText="1"/>
    </xf>
    <xf borderId="74" fillId="0" fontId="110" numFmtId="10" xfId="0" applyAlignment="1" applyBorder="1" applyFont="1" applyNumberFormat="1">
      <alignment horizontal="center" vertical="center"/>
    </xf>
    <xf borderId="3" fillId="0" fontId="42" numFmtId="0" xfId="0" applyBorder="1" applyFont="1"/>
    <xf borderId="2" fillId="0" fontId="58" numFmtId="167" xfId="0" applyBorder="1" applyFont="1" applyNumberFormat="1"/>
    <xf borderId="97" fillId="0" fontId="3" numFmtId="0" xfId="0" applyBorder="1" applyFont="1"/>
    <xf borderId="108" fillId="0" fontId="42" numFmtId="0" xfId="0" applyBorder="1" applyFont="1"/>
    <xf borderId="3" fillId="0" fontId="58" numFmtId="0" xfId="0" applyBorder="1" applyFont="1"/>
    <xf borderId="2" fillId="0" fontId="58" numFmtId="169" xfId="0" applyBorder="1" applyFont="1" applyNumberFormat="1"/>
    <xf borderId="110" fillId="29" fontId="110" numFmtId="10" xfId="0" applyAlignment="1" applyBorder="1" applyFill="1" applyFont="1" applyNumberFormat="1">
      <alignment vertical="center"/>
    </xf>
    <xf borderId="109" fillId="0" fontId="84" numFmtId="0" xfId="0" applyBorder="1" applyFont="1"/>
    <xf borderId="97" fillId="0" fontId="1" numFmtId="0" xfId="0" applyBorder="1" applyFont="1"/>
    <xf borderId="12" fillId="0" fontId="112" numFmtId="0" xfId="0" applyAlignment="1" applyBorder="1" applyFont="1">
      <alignment horizontal="center"/>
    </xf>
    <xf borderId="0" fillId="0" fontId="112" numFmtId="0" xfId="0" applyAlignment="1" applyFont="1">
      <alignment horizontal="center"/>
    </xf>
    <xf borderId="15" fillId="0" fontId="3" numFmtId="0" xfId="0" applyBorder="1" applyFont="1"/>
    <xf borderId="21" fillId="0" fontId="25" numFmtId="3" xfId="0" applyAlignment="1" applyBorder="1" applyFont="1" applyNumberFormat="1">
      <alignment horizontal="right"/>
    </xf>
    <xf borderId="22" fillId="0" fontId="25" numFmtId="0" xfId="0" applyBorder="1" applyFont="1"/>
    <xf borderId="23" fillId="0" fontId="25" numFmtId="0" xfId="0" applyBorder="1" applyFont="1"/>
    <xf borderId="0" fillId="0" fontId="84" numFmtId="0" xfId="0" applyFont="1"/>
    <xf borderId="30" fillId="0" fontId="58" numFmtId="0" xfId="0" applyBorder="1" applyFont="1"/>
    <xf borderId="36" fillId="0" fontId="58" numFmtId="3" xfId="0" applyBorder="1" applyFont="1" applyNumberFormat="1"/>
    <xf borderId="24" fillId="30" fontId="58" numFmtId="0" xfId="0" applyBorder="1" applyFill="1" applyFont="1"/>
    <xf borderId="111" fillId="0" fontId="58" numFmtId="0" xfId="0" applyBorder="1" applyFont="1"/>
    <xf borderId="112" fillId="0" fontId="113" numFmtId="0" xfId="0" applyBorder="1" applyFont="1"/>
    <xf borderId="113" fillId="0" fontId="88" numFmtId="3" xfId="0" applyBorder="1" applyFont="1" applyNumberFormat="1"/>
    <xf borderId="0" fillId="0" fontId="88" numFmtId="3" xfId="0" applyFont="1" applyNumberFormat="1"/>
    <xf borderId="74" fillId="29" fontId="110" numFmtId="10" xfId="0" applyAlignment="1" applyBorder="1" applyFont="1" applyNumberFormat="1">
      <alignment horizontal="center" vertical="center"/>
    </xf>
    <xf borderId="108" fillId="0" fontId="58" numFmtId="0" xfId="0" applyBorder="1" applyFont="1"/>
    <xf borderId="2" fillId="0" fontId="114" numFmtId="10" xfId="0" applyBorder="1" applyFont="1" applyNumberFormat="1"/>
    <xf borderId="0" fillId="0" fontId="114" numFmtId="10" xfId="0" applyFont="1" applyNumberFormat="1"/>
    <xf borderId="2" fillId="0" fontId="114" numFmtId="3" xfId="0" applyBorder="1" applyFont="1" applyNumberFormat="1"/>
    <xf borderId="0" fillId="0" fontId="114" numFmtId="3" xfId="0" applyFont="1" applyNumberFormat="1"/>
    <xf borderId="2" fillId="0" fontId="111" numFmtId="3" xfId="0" applyBorder="1" applyFont="1" applyNumberFormat="1"/>
    <xf borderId="0" fillId="0" fontId="111" numFmtId="3" xfId="0" applyFont="1" applyNumberFormat="1"/>
    <xf borderId="103" fillId="0" fontId="113" numFmtId="0" xfId="0" applyBorder="1" applyFont="1"/>
    <xf borderId="114" fillId="0" fontId="88" numFmtId="3" xfId="0" applyBorder="1" applyFont="1" applyNumberFormat="1"/>
    <xf borderId="14" fillId="0" fontId="88" numFmtId="3" xfId="0" applyBorder="1" applyFont="1" applyNumberFormat="1"/>
    <xf borderId="34" fillId="0" fontId="87" numFmtId="0" xfId="0" applyBorder="1" applyFont="1"/>
    <xf borderId="2" fillId="0" fontId="87" numFmtId="3" xfId="0" applyBorder="1" applyFont="1" applyNumberFormat="1"/>
    <xf borderId="16" fillId="0" fontId="87" numFmtId="3" xfId="0" applyBorder="1" applyFont="1" applyNumberFormat="1"/>
    <xf borderId="34" fillId="0" fontId="113" numFmtId="0" xfId="0" applyBorder="1" applyFont="1"/>
    <xf borderId="115" fillId="0" fontId="58" numFmtId="0" xfId="0" applyBorder="1" applyFont="1"/>
    <xf borderId="113" fillId="0" fontId="87" numFmtId="3" xfId="0" applyBorder="1" applyFont="1" applyNumberFormat="1"/>
    <xf borderId="20" fillId="0" fontId="87" numFmtId="3" xfId="0" applyBorder="1" applyFont="1" applyNumberFormat="1"/>
    <xf borderId="36" fillId="0" fontId="114" numFmtId="3" xfId="0" applyAlignment="1" applyBorder="1" applyFont="1" applyNumberFormat="1">
      <alignment horizontal="right"/>
    </xf>
    <xf borderId="0" fillId="0" fontId="114" numFmtId="3" xfId="0" applyAlignment="1" applyFont="1" applyNumberFormat="1">
      <alignment horizontal="right"/>
    </xf>
    <xf borderId="2" fillId="0" fontId="114" numFmtId="3" xfId="0" applyAlignment="1" applyBorder="1" applyFont="1" applyNumberFormat="1">
      <alignment horizontal="right"/>
    </xf>
    <xf borderId="116" fillId="0" fontId="84" numFmtId="0" xfId="0" applyBorder="1" applyFont="1"/>
    <xf borderId="2" fillId="0" fontId="111" numFmtId="3" xfId="0" applyAlignment="1" applyBorder="1" applyFont="1" applyNumberFormat="1">
      <alignment horizontal="right"/>
    </xf>
    <xf borderId="0" fillId="0" fontId="111" numFmtId="3" xfId="0" applyAlignment="1" applyFont="1" applyNumberFormat="1">
      <alignment horizontal="right"/>
    </xf>
    <xf borderId="1" fillId="0" fontId="58" numFmtId="169" xfId="0" applyAlignment="1" applyBorder="1" applyFont="1" applyNumberFormat="1">
      <alignment horizontal="right"/>
    </xf>
    <xf borderId="115" fillId="0" fontId="84" numFmtId="0" xfId="0" applyBorder="1" applyFont="1"/>
    <xf borderId="117" fillId="0" fontId="111" numFmtId="10" xfId="0" applyAlignment="1" applyBorder="1" applyFont="1" applyNumberFormat="1">
      <alignment horizontal="right"/>
    </xf>
    <xf borderId="40" fillId="0" fontId="111" numFmtId="10" xfId="0" applyAlignment="1" applyBorder="1" applyFont="1" applyNumberFormat="1">
      <alignment horizontal="right"/>
    </xf>
    <xf borderId="0" fillId="0" fontId="111" numFmtId="10" xfId="0" applyAlignment="1" applyFont="1" applyNumberFormat="1">
      <alignment horizontal="right"/>
    </xf>
    <xf borderId="2" fillId="0" fontId="84" numFmtId="0" xfId="0" applyBorder="1" applyFont="1"/>
    <xf borderId="0" fillId="0" fontId="85" numFmtId="0" xfId="0" applyAlignment="1" applyFont="1">
      <alignment horizontal="center"/>
    </xf>
    <xf borderId="28" fillId="0" fontId="25" numFmtId="0" xfId="0" applyAlignment="1" applyBorder="1" applyFont="1">
      <alignment horizontal="center"/>
    </xf>
    <xf borderId="118" fillId="0" fontId="58" numFmtId="0" xfId="0" applyBorder="1" applyFont="1"/>
    <xf borderId="31" fillId="0" fontId="58" numFmtId="0" xfId="0" applyAlignment="1" applyBorder="1" applyFont="1">
      <alignment horizontal="center"/>
    </xf>
    <xf borderId="118" fillId="0" fontId="58" numFmtId="174" xfId="0" applyAlignment="1" applyBorder="1" applyFont="1" applyNumberFormat="1">
      <alignment horizontal="center"/>
    </xf>
    <xf borderId="31" fillId="0" fontId="58" numFmtId="0" xfId="0" applyAlignment="1" applyBorder="1" applyFont="1">
      <alignment horizontal="left"/>
    </xf>
    <xf borderId="0" fillId="0" fontId="58" numFmtId="174" xfId="0" applyFont="1" applyNumberFormat="1"/>
    <xf borderId="118" fillId="0" fontId="58" numFmtId="174" xfId="0" applyBorder="1" applyFont="1" applyNumberFormat="1"/>
    <xf borderId="0" fillId="0" fontId="58" numFmtId="174" xfId="0" applyAlignment="1" applyFont="1" applyNumberFormat="1">
      <alignment horizontal="left"/>
    </xf>
    <xf borderId="118" fillId="0" fontId="58" numFmtId="174" xfId="0" applyAlignment="1" applyBorder="1" applyFont="1" applyNumberFormat="1">
      <alignment horizontal="left"/>
    </xf>
    <xf borderId="36" fillId="0" fontId="58" numFmtId="0" xfId="0" applyAlignment="1" applyBorder="1" applyFont="1">
      <alignment horizontal="left"/>
    </xf>
    <xf borderId="1" fillId="0" fontId="58" numFmtId="174" xfId="0" applyBorder="1" applyFont="1" applyNumberFormat="1"/>
    <xf borderId="119" fillId="0" fontId="58" numFmtId="174" xfId="0" applyBorder="1" applyFont="1" applyNumberFormat="1"/>
    <xf borderId="36" fillId="0" fontId="115" numFmtId="0" xfId="0" applyAlignment="1" applyBorder="1" applyFont="1">
      <alignment horizontal="left"/>
    </xf>
    <xf borderId="1" fillId="0" fontId="115" numFmtId="174" xfId="0" applyBorder="1" applyFont="1" applyNumberFormat="1"/>
    <xf borderId="0" fillId="0" fontId="115" numFmtId="174" xfId="0" applyFont="1" applyNumberFormat="1"/>
    <xf borderId="32" fillId="0" fontId="25" numFmtId="0" xfId="0" applyAlignment="1" applyBorder="1" applyFont="1">
      <alignment horizontal="center"/>
    </xf>
    <xf borderId="32" fillId="0" fontId="58" numFmtId="0" xfId="0" applyBorder="1" applyFont="1"/>
    <xf borderId="120" fillId="0" fontId="58" numFmtId="0" xfId="0" applyBorder="1" applyFont="1"/>
    <xf borderId="0" fillId="0" fontId="58" numFmtId="0" xfId="0" applyAlignment="1" applyFont="1">
      <alignment horizontal="left"/>
    </xf>
    <xf borderId="0" fillId="0" fontId="58" numFmtId="3" xfId="0" applyAlignment="1" applyFont="1" applyNumberFormat="1">
      <alignment horizontal="left"/>
    </xf>
    <xf borderId="118" fillId="0" fontId="58" numFmtId="3" xfId="0" applyAlignment="1" applyBorder="1" applyFont="1" applyNumberFormat="1">
      <alignment horizontal="left"/>
    </xf>
    <xf borderId="1" fillId="0" fontId="58" numFmtId="3" xfId="0" applyBorder="1" applyFont="1" applyNumberFormat="1"/>
    <xf borderId="119" fillId="0" fontId="58" numFmtId="3" xfId="0" applyBorder="1" applyFont="1" applyNumberFormat="1"/>
    <xf borderId="1" fillId="0" fontId="115" numFmtId="3" xfId="0" applyBorder="1" applyFont="1" applyNumberFormat="1"/>
    <xf borderId="0" fillId="0" fontId="115" numFmtId="3" xfId="0" applyFont="1" applyNumberFormat="1"/>
    <xf borderId="2" fillId="0" fontId="25" numFmtId="0" xfId="0" applyBorder="1" applyFont="1"/>
    <xf borderId="4" fillId="0" fontId="25" numFmtId="3" xfId="0" applyBorder="1" applyFont="1" applyNumberFormat="1"/>
    <xf borderId="5" fillId="0" fontId="25" numFmtId="3" xfId="0" applyBorder="1" applyFont="1" applyNumberFormat="1"/>
    <xf borderId="85" fillId="0" fontId="112" numFmtId="0" xfId="0" applyBorder="1" applyFont="1"/>
    <xf borderId="31" fillId="0" fontId="87" numFmtId="0" xfId="0" applyBorder="1" applyFont="1"/>
    <xf borderId="36" fillId="0" fontId="84" numFmtId="0" xfId="0" applyBorder="1" applyFont="1"/>
    <xf borderId="2" fillId="0" fontId="25" numFmtId="3" xfId="0" applyBorder="1" applyFont="1" applyNumberFormat="1"/>
    <xf borderId="2" fillId="0" fontId="58" numFmtId="9" xfId="0" applyBorder="1" applyFont="1" applyNumberFormat="1"/>
    <xf borderId="2" fillId="0" fontId="60" numFmtId="9" xfId="0" applyBorder="1" applyFont="1" applyNumberFormat="1"/>
    <xf borderId="0" fillId="0" fontId="60" numFmtId="9" xfId="0" applyFont="1" applyNumberFormat="1"/>
    <xf borderId="0" fillId="0" fontId="93" numFmtId="2" xfId="0" applyAlignment="1" applyFont="1" applyNumberFormat="1">
      <alignment horizontal="center"/>
    </xf>
    <xf borderId="28" fillId="0" fontId="58" numFmtId="3" xfId="0" applyBorder="1" applyFont="1" applyNumberFormat="1"/>
    <xf borderId="28" fillId="0" fontId="114" numFmtId="3" xfId="0" applyBorder="1" applyFont="1" applyNumberFormat="1"/>
    <xf borderId="36" fillId="0" fontId="114" numFmtId="3" xfId="0" applyBorder="1" applyFont="1" applyNumberFormat="1"/>
    <xf borderId="4" fillId="0" fontId="111" numFmtId="10" xfId="0" applyBorder="1" applyFont="1" applyNumberFormat="1"/>
    <xf borderId="2" fillId="0" fontId="84" numFmtId="10" xfId="0" applyBorder="1" applyFont="1" applyNumberFormat="1"/>
    <xf borderId="24" fillId="31" fontId="37" numFmtId="0" xfId="0" applyBorder="1" applyFill="1" applyFont="1"/>
    <xf borderId="0" fillId="0" fontId="116" numFmtId="0" xfId="0" applyFont="1"/>
    <xf borderId="0" fillId="0" fontId="81" numFmtId="0" xfId="0" applyFont="1"/>
    <xf borderId="5" fillId="0" fontId="59" numFmtId="0" xfId="0" applyBorder="1" applyFont="1"/>
    <xf borderId="0" fillId="0" fontId="116" numFmtId="10" xfId="0" applyFont="1" applyNumberFormat="1"/>
    <xf borderId="0" fillId="0" fontId="116" numFmtId="0" xfId="0" applyAlignment="1" applyFont="1">
      <alignment horizontal="center" shrinkToFit="0" wrapText="1"/>
    </xf>
    <xf borderId="0" fillId="0" fontId="81" numFmtId="9" xfId="0" applyFont="1" applyNumberFormat="1"/>
    <xf borderId="0" fillId="0" fontId="81" numFmtId="10" xfId="0" applyAlignment="1" applyFont="1" applyNumberFormat="1">
      <alignment vertical="center"/>
    </xf>
    <xf borderId="39" fillId="0" fontId="47" numFmtId="0" xfId="0" applyBorder="1" applyFont="1"/>
    <xf borderId="40" fillId="0" fontId="47" numFmtId="10" xfId="0" applyAlignment="1" applyBorder="1" applyFont="1" applyNumberFormat="1">
      <alignment horizontal="center"/>
    </xf>
    <xf borderId="40" fillId="0" fontId="47" numFmtId="174" xfId="0" applyAlignment="1" applyBorder="1" applyFont="1" applyNumberFormat="1">
      <alignment horizontal="center"/>
    </xf>
    <xf borderId="41" fillId="0" fontId="47" numFmtId="174" xfId="0" applyAlignment="1" applyBorder="1" applyFont="1" applyNumberFormat="1">
      <alignment horizontal="center"/>
    </xf>
    <xf borderId="0" fillId="0" fontId="47" numFmtId="174" xfId="0" applyAlignment="1" applyFont="1" applyNumberFormat="1">
      <alignment horizontal="center"/>
    </xf>
    <xf borderId="0" fillId="0" fontId="37" numFmtId="171" xfId="0" applyAlignment="1" applyFont="1" applyNumberFormat="1">
      <alignment horizontal="center"/>
    </xf>
    <xf borderId="0" fillId="0" fontId="37" numFmtId="170" xfId="0" applyFont="1" applyNumberFormat="1"/>
    <xf borderId="44" fillId="0" fontId="101" numFmtId="0" xfId="0" applyAlignment="1" applyBorder="1" applyFont="1">
      <alignment horizontal="center" shrinkToFit="0" vertical="center" wrapText="1"/>
    </xf>
    <xf borderId="46" fillId="0" fontId="101" numFmtId="171" xfId="0" applyAlignment="1" applyBorder="1" applyFont="1" applyNumberFormat="1">
      <alignment horizontal="right" vertical="center"/>
    </xf>
    <xf borderId="46" fillId="0" fontId="101" numFmtId="176" xfId="0" applyAlignment="1" applyBorder="1" applyFont="1" applyNumberFormat="1">
      <alignment vertical="center"/>
    </xf>
    <xf borderId="44" fillId="0" fontId="101" numFmtId="0" xfId="0" applyAlignment="1" applyBorder="1" applyFont="1">
      <alignment horizontal="center" shrinkToFit="0" vertical="top" wrapText="1"/>
    </xf>
    <xf borderId="46" fillId="0" fontId="101" numFmtId="171" xfId="0" applyAlignment="1" applyBorder="1" applyFont="1" applyNumberFormat="1">
      <alignment vertical="center"/>
    </xf>
    <xf borderId="13" fillId="0" fontId="108" numFmtId="0" xfId="0" applyBorder="1" applyFont="1"/>
    <xf borderId="13" fillId="0" fontId="84" numFmtId="0" xfId="0" applyAlignment="1" applyBorder="1" applyFont="1">
      <alignment horizontal="center"/>
    </xf>
    <xf borderId="12" fillId="0" fontId="117" numFmtId="0" xfId="0" applyAlignment="1" applyBorder="1" applyFont="1">
      <alignment horizontal="center"/>
    </xf>
    <xf borderId="13" fillId="0" fontId="118" numFmtId="0" xfId="0" applyAlignment="1" applyBorder="1" applyFont="1">
      <alignment horizontal="center"/>
    </xf>
    <xf borderId="14" fillId="0" fontId="117" numFmtId="0" xfId="0" applyAlignment="1" applyBorder="1" applyFont="1">
      <alignment horizontal="center"/>
    </xf>
    <xf borderId="13" fillId="0" fontId="67" numFmtId="0" xfId="0" applyBorder="1" applyFont="1"/>
    <xf borderId="13" fillId="0" fontId="58" numFmtId="0" xfId="0" applyBorder="1" applyFont="1"/>
    <xf borderId="14" fillId="0" fontId="58" numFmtId="0" xfId="0" applyBorder="1" applyFont="1"/>
    <xf borderId="15" fillId="0" fontId="119" numFmtId="0" xfId="0" applyBorder="1" applyFont="1"/>
    <xf borderId="0" fillId="0" fontId="119" numFmtId="0" xfId="0" applyFont="1"/>
    <xf borderId="0" fillId="0" fontId="119" numFmtId="0" xfId="0" applyAlignment="1" applyFont="1">
      <alignment horizontal="center"/>
    </xf>
    <xf borderId="18" fillId="0" fontId="108" numFmtId="0" xfId="0" applyBorder="1" applyFont="1"/>
    <xf borderId="19" fillId="0" fontId="84" numFmtId="10" xfId="0" applyBorder="1" applyFont="1" applyNumberFormat="1"/>
    <xf borderId="121" fillId="32" fontId="58" numFmtId="0" xfId="0" applyBorder="1" applyFill="1" applyFont="1"/>
    <xf borderId="16" fillId="0" fontId="58" numFmtId="0" xfId="0" applyBorder="1" applyFont="1"/>
    <xf borderId="0" fillId="0" fontId="108" numFmtId="0" xfId="0" applyFont="1"/>
    <xf borderId="0" fillId="0" fontId="117" numFmtId="0" xfId="0" applyFont="1"/>
    <xf borderId="122" fillId="19" fontId="94" numFmtId="0" xfId="0" applyAlignment="1" applyBorder="1" applyFont="1">
      <alignment horizontal="center"/>
    </xf>
    <xf borderId="123" fillId="0" fontId="3" numFmtId="0" xfId="0" applyBorder="1" applyFont="1"/>
    <xf borderId="124" fillId="0" fontId="3" numFmtId="0" xfId="0" applyBorder="1" applyFont="1"/>
    <xf borderId="0" fillId="0" fontId="117" numFmtId="0" xfId="0" applyAlignment="1" applyFont="1">
      <alignment horizontal="center"/>
    </xf>
    <xf borderId="0" fillId="0" fontId="117" numFmtId="10" xfId="0" applyAlignment="1" applyFont="1" applyNumberFormat="1">
      <alignment horizontal="center"/>
    </xf>
    <xf borderId="21" fillId="19" fontId="94" numFmtId="0" xfId="0" applyAlignment="1" applyBorder="1" applyFont="1">
      <alignment horizontal="center"/>
    </xf>
    <xf borderId="125" fillId="0" fontId="3" numFmtId="0" xfId="0" applyBorder="1" applyFont="1"/>
    <xf borderId="12" fillId="0" fontId="85" numFmtId="0" xfId="0" applyAlignment="1" applyBorder="1" applyFont="1">
      <alignment horizontal="center"/>
    </xf>
    <xf borderId="12" fillId="0" fontId="84" numFmtId="0" xfId="0" applyAlignment="1" applyBorder="1" applyFont="1">
      <alignment horizontal="center" vertical="center"/>
    </xf>
    <xf borderId="14" fillId="0" fontId="84" numFmtId="0" xfId="0" applyAlignment="1" applyBorder="1" applyFont="1">
      <alignment horizontal="center" vertical="center"/>
    </xf>
    <xf borderId="108" fillId="0" fontId="108" numFmtId="0" xfId="0" applyBorder="1" applyFont="1"/>
    <xf borderId="19" fillId="0" fontId="108" numFmtId="10" xfId="0" applyBorder="1" applyFont="1" applyNumberFormat="1"/>
    <xf borderId="20" fillId="0" fontId="58" numFmtId="0" xfId="0" applyBorder="1" applyFont="1"/>
    <xf borderId="15" fillId="0" fontId="85" numFmtId="0" xfId="0" applyAlignment="1" applyBorder="1" applyFont="1">
      <alignment horizontal="center"/>
    </xf>
    <xf borderId="16" fillId="0" fontId="85" numFmtId="0" xfId="0" applyAlignment="1" applyBorder="1" applyFont="1">
      <alignment horizontal="center"/>
    </xf>
    <xf borderId="15" fillId="0" fontId="84" numFmtId="0" xfId="0" applyAlignment="1" applyBorder="1" applyFont="1">
      <alignment horizontal="center" vertical="center"/>
    </xf>
    <xf borderId="0" fillId="0" fontId="84" numFmtId="0" xfId="0" applyAlignment="1" applyFont="1">
      <alignment horizontal="center" vertical="center"/>
    </xf>
    <xf borderId="16" fillId="0" fontId="84" numFmtId="0" xfId="0" applyAlignment="1" applyBorder="1" applyFont="1">
      <alignment horizontal="center" vertical="center"/>
    </xf>
    <xf borderId="108" fillId="0" fontId="85" numFmtId="0" xfId="0" applyAlignment="1" applyBorder="1" applyFont="1">
      <alignment horizontal="center"/>
    </xf>
    <xf borderId="126" fillId="33" fontId="14" numFmtId="0" xfId="0" applyBorder="1" applyFill="1" applyFont="1"/>
    <xf borderId="13" fillId="0" fontId="14" numFmtId="0" xfId="0" applyBorder="1" applyFont="1"/>
    <xf borderId="14" fillId="0" fontId="14" numFmtId="0" xfId="0" applyBorder="1" applyFont="1"/>
    <xf borderId="18" fillId="0" fontId="84" numFmtId="0" xfId="0" applyAlignment="1" applyBorder="1" applyFont="1">
      <alignment horizontal="center"/>
    </xf>
    <xf borderId="19" fillId="0" fontId="84" numFmtId="0" xfId="0" applyAlignment="1" applyBorder="1" applyFont="1">
      <alignment horizontal="center"/>
    </xf>
    <xf borderId="20" fillId="0" fontId="84" numFmtId="0" xfId="0" applyAlignment="1" applyBorder="1" applyFont="1">
      <alignment horizontal="center"/>
    </xf>
    <xf borderId="13" fillId="0" fontId="1" numFmtId="0" xfId="0" applyBorder="1" applyFont="1"/>
    <xf borderId="14" fillId="0" fontId="1" numFmtId="0" xfId="0" applyBorder="1" applyFont="1"/>
    <xf borderId="18" fillId="0" fontId="85" numFmtId="0" xfId="0" applyAlignment="1" applyBorder="1" applyFont="1">
      <alignment horizontal="center"/>
    </xf>
    <xf borderId="19" fillId="0" fontId="85" numFmtId="0" xfId="0" applyAlignment="1" applyBorder="1" applyFont="1">
      <alignment horizontal="center"/>
    </xf>
    <xf borderId="20" fillId="0" fontId="85" numFmtId="0" xfId="0" applyAlignment="1" applyBorder="1" applyFont="1">
      <alignment horizontal="center"/>
    </xf>
    <xf borderId="18" fillId="0" fontId="59" numFmtId="9" xfId="0" applyBorder="1" applyFont="1" applyNumberFormat="1"/>
    <xf borderId="19" fillId="0" fontId="14" numFmtId="0" xfId="0" applyBorder="1" applyFont="1"/>
    <xf borderId="20" fillId="0" fontId="14" numFmtId="0" xfId="0" applyBorder="1" applyFont="1"/>
    <xf borderId="0" fillId="0" fontId="120" numFmtId="0" xfId="0" applyAlignment="1" applyFont="1">
      <alignment horizontal="center"/>
    </xf>
    <xf borderId="0" fillId="0" fontId="67" numFmtId="175" xfId="0" applyAlignment="1" applyFont="1" applyNumberFormat="1">
      <alignment horizontal="center"/>
    </xf>
    <xf borderId="0" fillId="0" fontId="67" numFmtId="9" xfId="0" applyAlignment="1" applyFont="1" applyNumberFormat="1">
      <alignment horizontal="center"/>
    </xf>
    <xf borderId="0" fillId="0" fontId="84" numFmtId="9" xfId="0" applyAlignment="1" applyFont="1" applyNumberFormat="1">
      <alignment horizontal="center"/>
    </xf>
    <xf borderId="16" fillId="0" fontId="1" numFmtId="0" xfId="0" applyBorder="1" applyFont="1"/>
    <xf borderId="21" fillId="0" fontId="67" numFmtId="175" xfId="0" applyAlignment="1" applyBorder="1" applyFont="1" applyNumberFormat="1">
      <alignment horizontal="center"/>
    </xf>
    <xf borderId="22" fillId="0" fontId="67" numFmtId="175" xfId="0" applyAlignment="1" applyBorder="1" applyFont="1" applyNumberFormat="1">
      <alignment horizontal="center"/>
    </xf>
    <xf borderId="0" fillId="0" fontId="59" numFmtId="9" xfId="0" applyFont="1" applyNumberFormat="1"/>
    <xf borderId="0" fillId="0" fontId="14" numFmtId="0" xfId="0" applyFont="1"/>
    <xf borderId="0" fillId="0" fontId="120" numFmtId="0" xfId="0" applyFont="1"/>
    <xf borderId="0" fillId="0" fontId="120" numFmtId="10" xfId="0" applyAlignment="1" applyFont="1" applyNumberFormat="1">
      <alignment horizontal="center" vertical="center"/>
    </xf>
    <xf borderId="0" fillId="0" fontId="84" numFmtId="175" xfId="0" applyAlignment="1" applyFont="1" applyNumberFormat="1">
      <alignment horizontal="center"/>
    </xf>
    <xf borderId="18" fillId="0" fontId="37" numFmtId="10" xfId="0" applyBorder="1" applyFont="1" applyNumberFormat="1"/>
    <xf borderId="19" fillId="0" fontId="1" numFmtId="0" xfId="0" applyBorder="1" applyFont="1"/>
    <xf borderId="20" fillId="0" fontId="1" numFmtId="0" xfId="0" applyBorder="1" applyFont="1"/>
    <xf borderId="21" fillId="0" fontId="120" numFmtId="0" xfId="0" applyAlignment="1" applyBorder="1" applyFont="1">
      <alignment horizontal="center"/>
    </xf>
    <xf borderId="21" fillId="0" fontId="1" numFmtId="169" xfId="0" applyAlignment="1" applyBorder="1" applyFont="1" applyNumberFormat="1">
      <alignment horizontal="center"/>
    </xf>
    <xf borderId="0" fillId="0" fontId="108" numFmtId="169" xfId="0" applyFont="1" applyNumberFormat="1"/>
    <xf borderId="0" fillId="0" fontId="108" numFmtId="169" xfId="0" applyAlignment="1" applyFont="1" applyNumberFormat="1">
      <alignment horizontal="center"/>
    </xf>
    <xf borderId="0" fillId="0" fontId="59" numFmtId="169" xfId="0" applyFont="1" applyNumberFormat="1"/>
    <xf borderId="21" fillId="0" fontId="110" numFmtId="10" xfId="0" applyAlignment="1" applyBorder="1" applyFont="1" applyNumberFormat="1">
      <alignment horizontal="center"/>
    </xf>
    <xf borderId="0" fillId="0" fontId="99" numFmtId="0" xfId="0" applyFont="1"/>
    <xf borderId="0" fillId="0" fontId="99" numFmtId="10" xfId="0" applyFont="1" applyNumberFormat="1"/>
    <xf borderId="0" fillId="0" fontId="110" numFmtId="10" xfId="0" applyAlignment="1" applyFont="1" applyNumberFormat="1">
      <alignment horizontal="center"/>
    </xf>
    <xf borderId="0" fillId="0" fontId="110" numFmtId="164" xfId="0" applyAlignment="1" applyFont="1" applyNumberFormat="1">
      <alignment horizontal="center"/>
    </xf>
    <xf borderId="0" fillId="0" fontId="58" numFmtId="164" xfId="0" applyFont="1" applyNumberFormat="1"/>
    <xf borderId="0" fillId="0" fontId="121" numFmtId="174" xfId="0" applyAlignment="1" applyFont="1" applyNumberFormat="1">
      <alignment horizontal="center"/>
    </xf>
    <xf borderId="21" fillId="0" fontId="118" numFmtId="0" xfId="0" applyAlignment="1" applyBorder="1" applyFont="1">
      <alignment horizontal="center"/>
    </xf>
    <xf borderId="23" fillId="0" fontId="58" numFmtId="10" xfId="0" applyAlignment="1" applyBorder="1" applyFont="1" applyNumberFormat="1">
      <alignment horizontal="left"/>
    </xf>
    <xf borderId="32" fillId="0" fontId="114" numFmtId="174" xfId="0" applyBorder="1" applyFont="1" applyNumberFormat="1"/>
    <xf borderId="108" fillId="0" fontId="110" numFmtId="3" xfId="0" applyAlignment="1" applyBorder="1" applyFont="1" applyNumberFormat="1">
      <alignment horizontal="center"/>
    </xf>
    <xf borderId="0" fillId="0" fontId="110" numFmtId="3" xfId="0" applyAlignment="1" applyFont="1" applyNumberFormat="1">
      <alignment horizontal="center"/>
    </xf>
    <xf borderId="18" fillId="0" fontId="120" numFmtId="0" xfId="0" applyAlignment="1" applyBorder="1" applyFont="1">
      <alignment horizontal="center"/>
    </xf>
    <xf borderId="0" fillId="0" fontId="114" numFmtId="174" xfId="0" applyFont="1" applyNumberFormat="1"/>
    <xf borderId="1" fillId="0" fontId="58" numFmtId="184" xfId="0" applyBorder="1" applyFont="1" applyNumberFormat="1"/>
    <xf borderId="19" fillId="0" fontId="120" numFmtId="0" xfId="0" applyAlignment="1" applyBorder="1" applyFont="1">
      <alignment horizontal="center"/>
    </xf>
    <xf borderId="0" fillId="0" fontId="58" numFmtId="10" xfId="0" applyAlignment="1" applyFont="1" applyNumberFormat="1">
      <alignment horizontal="right"/>
    </xf>
    <xf borderId="24" fillId="22" fontId="84" numFmtId="0" xfId="0" applyAlignment="1" applyBorder="1" applyFont="1">
      <alignment horizontal="left"/>
    </xf>
    <xf borderId="12" fillId="0" fontId="58" numFmtId="0" xfId="0" applyAlignment="1" applyBorder="1" applyFont="1">
      <alignment horizontal="center"/>
    </xf>
    <xf borderId="21" fillId="0" fontId="58" numFmtId="0" xfId="0" applyAlignment="1" applyBorder="1" applyFont="1">
      <alignment horizontal="center"/>
    </xf>
    <xf borderId="22" fillId="0" fontId="122" numFmtId="0" xfId="0" applyAlignment="1" applyBorder="1" applyFont="1">
      <alignment horizontal="center" shrinkToFit="1" wrapText="0"/>
    </xf>
    <xf borderId="21" fillId="0" fontId="120" numFmtId="0" xfId="0" applyAlignment="1" applyBorder="1" applyFont="1">
      <alignment horizontal="center" vertical="center"/>
    </xf>
    <xf borderId="0" fillId="0" fontId="114" numFmtId="174" xfId="0" applyAlignment="1" applyFont="1" applyNumberFormat="1">
      <alignment horizontal="center"/>
    </xf>
    <xf borderId="19" fillId="0" fontId="58" numFmtId="0" xfId="0" applyAlignment="1" applyBorder="1" applyFont="1">
      <alignment horizontal="center"/>
    </xf>
    <xf borderId="21" fillId="0" fontId="123" numFmtId="0" xfId="0" applyAlignment="1" applyBorder="1" applyFont="1">
      <alignment horizontal="center" shrinkToFit="0" wrapText="1"/>
    </xf>
    <xf borderId="0" fillId="0" fontId="84" numFmtId="0" xfId="0" applyAlignment="1" applyFont="1">
      <alignment horizontal="center" vertical="top"/>
    </xf>
    <xf borderId="0" fillId="0" fontId="120" numFmtId="0" xfId="0" applyAlignment="1" applyFont="1">
      <alignment horizontal="center" shrinkToFit="1" wrapText="0"/>
    </xf>
    <xf borderId="0" fillId="0" fontId="110" numFmtId="174" xfId="0" applyAlignment="1" applyFont="1" applyNumberFormat="1">
      <alignment horizontal="center"/>
    </xf>
    <xf borderId="12" fillId="0" fontId="108" numFmtId="0" xfId="0" applyAlignment="1" applyBorder="1" applyFont="1">
      <alignment horizontal="center"/>
    </xf>
    <xf borderId="13" fillId="0" fontId="120" numFmtId="0" xfId="0" applyAlignment="1" applyBorder="1" applyFont="1">
      <alignment horizontal="center" shrinkToFit="1" wrapText="0"/>
    </xf>
    <xf borderId="0" fillId="0" fontId="87" numFmtId="174" xfId="0" applyAlignment="1" applyFont="1" applyNumberFormat="1">
      <alignment horizontal="right"/>
    </xf>
    <xf borderId="21" fillId="0" fontId="110" numFmtId="174" xfId="0" applyAlignment="1" applyBorder="1" applyFont="1" applyNumberFormat="1">
      <alignment horizontal="center"/>
    </xf>
    <xf borderId="21" fillId="0" fontId="120" numFmtId="0" xfId="0" applyAlignment="1" applyBorder="1" applyFont="1">
      <alignment horizontal="center" shrinkToFit="1" wrapText="0"/>
    </xf>
    <xf borderId="0" fillId="0" fontId="124" numFmtId="174" xfId="0" applyAlignment="1" applyFont="1" applyNumberFormat="1">
      <alignment horizontal="right"/>
    </xf>
    <xf borderId="0" fillId="0" fontId="25" numFmtId="174" xfId="0" applyAlignment="1" applyFont="1" applyNumberFormat="1">
      <alignment horizontal="right"/>
    </xf>
    <xf borderId="0" fillId="0" fontId="58" numFmtId="180" xfId="0" applyAlignment="1" applyFont="1" applyNumberFormat="1">
      <alignment horizontal="right" vertical="center"/>
    </xf>
    <xf borderId="0" fillId="0" fontId="90" numFmtId="174" xfId="0" applyFont="1" applyNumberFormat="1"/>
    <xf borderId="1" fillId="0" fontId="110" numFmtId="174" xfId="0" applyAlignment="1" applyBorder="1" applyFont="1" applyNumberFormat="1">
      <alignment horizontal="center"/>
    </xf>
    <xf borderId="22" fillId="0" fontId="120" numFmtId="0" xfId="0" applyAlignment="1" applyBorder="1" applyFont="1">
      <alignment horizontal="center" shrinkToFit="1" wrapText="0"/>
    </xf>
    <xf borderId="21" fillId="0" fontId="123" numFmtId="0" xfId="0" applyAlignment="1" applyBorder="1" applyFont="1">
      <alignment horizontal="center"/>
    </xf>
    <xf borderId="0" fillId="0" fontId="58" numFmtId="169" xfId="0" applyFont="1" applyNumberFormat="1"/>
    <xf borderId="21" fillId="0" fontId="108" numFmtId="0" xfId="0" applyAlignment="1" applyBorder="1" applyFont="1">
      <alignment horizontal="center"/>
    </xf>
    <xf borderId="0" fillId="0" fontId="89" numFmtId="169" xfId="0" applyFont="1" applyNumberFormat="1"/>
    <xf borderId="24" fillId="34" fontId="89" numFmtId="169" xfId="0" applyBorder="1" applyFill="1" applyFont="1" applyNumberFormat="1"/>
    <xf borderId="0" fillId="0" fontId="58" numFmtId="169" xfId="0" applyAlignment="1" applyFont="1" applyNumberFormat="1">
      <alignment horizontal="center"/>
    </xf>
    <xf borderId="21" fillId="0" fontId="110" numFmtId="169" xfId="0" applyAlignment="1" applyBorder="1" applyFont="1" applyNumberFormat="1">
      <alignment horizontal="center" shrinkToFit="1" wrapText="0"/>
    </xf>
    <xf borderId="0" fillId="0" fontId="110" numFmtId="0" xfId="0" applyAlignment="1" applyFont="1">
      <alignment horizontal="center" shrinkToFit="1" wrapText="0"/>
    </xf>
    <xf borderId="0" fillId="0" fontId="120" numFmtId="0" xfId="0" applyAlignment="1" applyFont="1">
      <alignment horizontal="center" shrinkToFit="0" wrapText="1"/>
    </xf>
    <xf borderId="0" fillId="0" fontId="123" numFmtId="0" xfId="0" applyAlignment="1" applyFont="1">
      <alignment horizontal="center" shrinkToFit="0" wrapText="1"/>
    </xf>
    <xf borderId="21" fillId="0" fontId="120" numFmtId="0" xfId="0" applyAlignment="1" applyBorder="1" applyFont="1">
      <alignment horizontal="center" shrinkToFit="0" wrapText="1"/>
    </xf>
    <xf borderId="0" fillId="0" fontId="108" numFmtId="9" xfId="0" applyFont="1" applyNumberFormat="1"/>
    <xf borderId="1" fillId="0" fontId="79" numFmtId="0" xfId="0" applyAlignment="1" applyBorder="1" applyFont="1">
      <alignment horizontal="center" shrinkToFit="0" wrapText="1"/>
    </xf>
    <xf borderId="1" fillId="0" fontId="79" numFmtId="3" xfId="0" applyAlignment="1" applyBorder="1" applyFont="1" applyNumberFormat="1">
      <alignment horizontal="center"/>
    </xf>
    <xf borderId="1" fillId="0" fontId="79" numFmtId="174" xfId="0" applyAlignment="1" applyBorder="1" applyFont="1" applyNumberFormat="1">
      <alignment horizontal="center"/>
    </xf>
    <xf borderId="21" fillId="0" fontId="125" numFmtId="174" xfId="0" applyAlignment="1" applyBorder="1" applyFont="1" applyNumberFormat="1">
      <alignment horizontal="center"/>
    </xf>
    <xf borderId="32" fillId="0" fontId="120" numFmtId="0" xfId="0" applyAlignment="1" applyBorder="1" applyFont="1">
      <alignment horizontal="center" shrinkToFit="0" wrapText="1"/>
    </xf>
    <xf borderId="32" fillId="0" fontId="110" numFmtId="3" xfId="0" applyAlignment="1" applyBorder="1" applyFont="1" applyNumberFormat="1">
      <alignment horizontal="center"/>
    </xf>
    <xf borderId="32" fillId="0" fontId="110" numFmtId="174" xfId="0" applyAlignment="1" applyBorder="1" applyFont="1" applyNumberFormat="1">
      <alignment horizontal="center"/>
    </xf>
    <xf borderId="0" fillId="0" fontId="126" numFmtId="0" xfId="0" applyFont="1"/>
    <xf borderId="0" fillId="0" fontId="22" numFmtId="0" xfId="0" applyFont="1"/>
    <xf borderId="21" fillId="0" fontId="127" numFmtId="0" xfId="0" applyAlignment="1" applyBorder="1" applyFont="1">
      <alignment horizontal="center"/>
    </xf>
    <xf borderId="21" fillId="0" fontId="128" numFmtId="170" xfId="0" applyAlignment="1" applyBorder="1" applyFont="1" applyNumberFormat="1">
      <alignment horizontal="center"/>
    </xf>
    <xf borderId="21" fillId="0" fontId="129" numFmtId="170" xfId="0" applyAlignment="1" applyBorder="1" applyFont="1" applyNumberFormat="1">
      <alignment horizontal="center"/>
    </xf>
    <xf borderId="19" fillId="0" fontId="110" numFmtId="3" xfId="0" applyAlignment="1" applyBorder="1" applyFont="1" applyNumberFormat="1">
      <alignment horizontal="center"/>
    </xf>
    <xf borderId="19" fillId="0" fontId="108" numFmtId="0" xfId="0" applyBorder="1" applyFont="1"/>
    <xf borderId="19" fillId="0" fontId="67" numFmtId="0" xfId="0" applyBorder="1" applyFont="1"/>
    <xf borderId="19" fillId="0" fontId="58" numFmtId="0" xfId="0" applyBorder="1" applyFont="1"/>
    <xf borderId="21" fillId="0" fontId="110" numFmtId="3" xfId="0" applyAlignment="1" applyBorder="1" applyFont="1" applyNumberFormat="1">
      <alignment horizontal="center"/>
    </xf>
    <xf borderId="19" fillId="0" fontId="108" numFmtId="37" xfId="0" applyBorder="1" applyFont="1" applyNumberFormat="1"/>
    <xf borderId="0" fillId="0" fontId="108" numFmtId="37" xfId="0" applyFont="1" applyNumberFormat="1"/>
    <xf borderId="21" fillId="0" fontId="110" numFmtId="170" xfId="0" applyAlignment="1" applyBorder="1" applyFont="1" applyNumberFormat="1">
      <alignment horizontal="center"/>
    </xf>
    <xf borderId="18" fillId="0" fontId="58" numFmtId="0" xfId="0" applyBorder="1" applyFont="1"/>
    <xf borderId="0" fillId="0" fontId="58" numFmtId="2" xfId="0" applyFont="1" applyNumberFormat="1"/>
    <xf borderId="0" fillId="0" fontId="58" numFmtId="170" xfId="0" applyFont="1" applyNumberFormat="1"/>
    <xf borderId="2" fillId="0" fontId="58" numFmtId="174" xfId="0" applyBorder="1" applyFont="1" applyNumberFormat="1"/>
    <xf borderId="2" fillId="0" fontId="58" numFmtId="171" xfId="0" applyBorder="1" applyFont="1" applyNumberFormat="1"/>
    <xf borderId="0" fillId="0" fontId="25" numFmtId="166" xfId="0" applyFont="1" applyNumberFormat="1"/>
    <xf borderId="2" fillId="0" fontId="1" numFmtId="9" xfId="0" applyBorder="1" applyFont="1" applyNumberFormat="1"/>
    <xf borderId="2" fillId="0" fontId="87" numFmtId="0" xfId="0" applyBorder="1" applyFont="1"/>
    <xf borderId="2" fillId="0" fontId="113" numFmtId="0" xfId="0" applyBorder="1" applyFont="1"/>
    <xf borderId="3" fillId="0" fontId="25" numFmtId="0" xfId="0" applyBorder="1" applyFont="1"/>
    <xf borderId="2" fillId="0" fontId="58" numFmtId="9" xfId="0" applyAlignment="1" applyBorder="1" applyFont="1" applyNumberFormat="1">
      <alignment horizontal="right"/>
    </xf>
    <xf borderId="109" fillId="0" fontId="25" numFmtId="0" xfId="0" applyBorder="1" applyFont="1"/>
    <xf borderId="119" fillId="0" fontId="3" numFmtId="0" xfId="0" applyBorder="1" applyFont="1"/>
    <xf borderId="2" fillId="0" fontId="58" numFmtId="10" xfId="0" applyAlignment="1" applyBorder="1" applyFont="1" applyNumberFormat="1">
      <alignment horizontal="right"/>
    </xf>
    <xf borderId="2" fillId="0" fontId="1" numFmtId="0" xfId="0" applyBorder="1" applyFont="1"/>
    <xf borderId="1" fillId="0" fontId="1" numFmtId="0" xfId="0" applyBorder="1" applyFont="1"/>
    <xf borderId="1" fillId="0" fontId="25" numFmtId="0" xfId="0" applyBorder="1" applyFont="1"/>
    <xf borderId="49" fillId="35" fontId="58" numFmtId="166" xfId="0" applyAlignment="1" applyBorder="1" applyFill="1" applyFont="1" applyNumberFormat="1">
      <alignment horizontal="right"/>
    </xf>
    <xf borderId="119" fillId="0" fontId="58" numFmtId="2" xfId="0" applyAlignment="1" applyBorder="1" applyFont="1" applyNumberFormat="1">
      <alignment horizontal="right"/>
    </xf>
    <xf borderId="49" fillId="35" fontId="58" numFmtId="2" xfId="0" applyAlignment="1" applyBorder="1" applyFont="1" applyNumberFormat="1">
      <alignment horizontal="right"/>
    </xf>
    <xf borderId="0" fillId="0" fontId="1" numFmtId="185" xfId="0" applyFont="1" applyNumberFormat="1"/>
    <xf borderId="24" fillId="36" fontId="1" numFmtId="0" xfId="0" applyBorder="1" applyFill="1" applyFont="1"/>
    <xf borderId="119" fillId="0" fontId="58" numFmtId="166" xfId="0" applyAlignment="1" applyBorder="1" applyFont="1" applyNumberFormat="1">
      <alignment horizontal="right"/>
    </xf>
    <xf borderId="118" fillId="0" fontId="1" numFmtId="0" xfId="0" applyBorder="1" applyFont="1"/>
    <xf borderId="119" fillId="0" fontId="58" numFmtId="0" xfId="0" applyBorder="1" applyFont="1"/>
    <xf borderId="119" fillId="0" fontId="58" numFmtId="167" xfId="0" applyAlignment="1" applyBorder="1" applyFont="1" applyNumberFormat="1">
      <alignment horizontal="right"/>
    </xf>
    <xf borderId="24" fillId="16" fontId="130" numFmtId="0" xfId="0" applyBorder="1" applyFont="1"/>
    <xf borderId="24" fillId="37" fontId="131" numFmtId="0" xfId="0" applyBorder="1" applyFill="1" applyFont="1"/>
    <xf borderId="24" fillId="37" fontId="131" numFmtId="4" xfId="0" applyBorder="1" applyFont="1" applyNumberFormat="1"/>
    <xf borderId="6" fillId="7" fontId="132" numFmtId="0" xfId="0" applyAlignment="1" applyBorder="1" applyFont="1">
      <alignment horizontal="center"/>
    </xf>
    <xf borderId="21" fillId="0" fontId="117" numFmtId="0" xfId="0" applyAlignment="1" applyBorder="1" applyFont="1">
      <alignment horizontal="center"/>
    </xf>
    <xf borderId="9" fillId="7" fontId="85" numFmtId="0" xfId="0" applyAlignment="1" applyBorder="1" applyFont="1">
      <alignment horizontal="center" vertical="center"/>
    </xf>
    <xf borderId="127" fillId="0" fontId="3" numFmtId="0" xfId="0" applyBorder="1" applyFont="1"/>
    <xf borderId="128" fillId="7" fontId="85" numFmtId="0" xfId="0" applyAlignment="1" applyBorder="1" applyFont="1">
      <alignment horizontal="center" vertical="center"/>
    </xf>
    <xf borderId="0" fillId="0" fontId="67" numFmtId="10" xfId="0" applyAlignment="1" applyFont="1" applyNumberFormat="1">
      <alignment horizontal="center"/>
    </xf>
    <xf borderId="0" fillId="22" fontId="108" numFmtId="169" xfId="0" applyFont="1" applyNumberFormat="1"/>
    <xf borderId="0" fillId="22" fontId="110" numFmtId="3" xfId="0" applyAlignment="1" applyFont="1" applyNumberFormat="1">
      <alignment horizontal="center"/>
    </xf>
    <xf borderId="24" fillId="22" fontId="58" numFmtId="170" xfId="0" applyBorder="1" applyFont="1" applyNumberFormat="1"/>
    <xf borderId="0" fillId="22" fontId="58" numFmtId="0" xfId="0" applyFont="1"/>
    <xf borderId="0" fillId="22" fontId="108" numFmtId="0" xfId="0" applyFont="1"/>
    <xf borderId="0" fillId="22" fontId="123" numFmtId="3" xfId="0" applyAlignment="1" applyFont="1" applyNumberFormat="1">
      <alignment horizontal="center"/>
    </xf>
    <xf borderId="0" fillId="5" fontId="58" numFmtId="174" xfId="0" applyAlignment="1" applyFont="1" applyNumberFormat="1">
      <alignment horizontal="right"/>
    </xf>
    <xf borderId="24" fillId="22" fontId="58" numFmtId="10" xfId="0" applyBorder="1" applyFont="1" applyNumberFormat="1"/>
    <xf borderId="21" fillId="0" fontId="129" numFmtId="170" xfId="0" applyAlignment="1" applyBorder="1" applyFont="1" applyNumberFormat="1">
      <alignment horizontal="center" readingOrder="0"/>
    </xf>
    <xf borderId="24" fillId="35" fontId="1" numFmtId="4" xfId="0" applyBorder="1" applyFont="1" applyNumberFormat="1"/>
    <xf borderId="0" fillId="0" fontId="1" numFmtId="4" xfId="0" applyFont="1" applyNumberFormat="1"/>
    <xf borderId="0" fillId="0" fontId="133" numFmtId="0" xfId="0" applyFont="1"/>
    <xf borderId="0" fillId="0" fontId="134" numFmtId="0" xfId="0" applyFont="1"/>
    <xf borderId="25" fillId="0" fontId="44" numFmtId="0" xfId="0" applyAlignment="1" applyBorder="1" applyFont="1">
      <alignment horizontal="left"/>
    </xf>
    <xf borderId="3" fillId="0" fontId="135" numFmtId="15" xfId="0" applyAlignment="1" applyBorder="1" applyFont="1" applyNumberFormat="1">
      <alignment horizontal="left"/>
    </xf>
    <xf borderId="129" fillId="38" fontId="44" numFmtId="0" xfId="0" applyAlignment="1" applyBorder="1" applyFill="1" applyFont="1">
      <alignment horizontal="left"/>
    </xf>
    <xf borderId="1" fillId="0" fontId="53" numFmtId="0" xfId="0" applyAlignment="1" applyBorder="1" applyFont="1">
      <alignment horizontal="center"/>
    </xf>
    <xf borderId="2" fillId="0" fontId="53" numFmtId="0" xfId="0" applyBorder="1" applyFont="1"/>
    <xf borderId="2" fillId="0" fontId="53" numFmtId="0" xfId="0" applyAlignment="1" applyBorder="1" applyFont="1">
      <alignment horizontal="center"/>
    </xf>
    <xf borderId="2" fillId="0" fontId="29" numFmtId="0" xfId="0" applyBorder="1" applyFont="1"/>
    <xf borderId="2" fillId="0" fontId="29" numFmtId="2" xfId="0" applyAlignment="1" applyBorder="1" applyFont="1" applyNumberFormat="1">
      <alignment horizontal="center"/>
    </xf>
    <xf borderId="2" fillId="5" fontId="29" numFmtId="0" xfId="0" applyBorder="1" applyFont="1"/>
    <xf borderId="2" fillId="5" fontId="29" numFmtId="0" xfId="0" applyAlignment="1" applyBorder="1" applyFont="1">
      <alignment horizontal="center"/>
    </xf>
    <xf borderId="2" fillId="5" fontId="29" numFmtId="2" xfId="0" applyAlignment="1" applyBorder="1" applyFont="1" applyNumberFormat="1">
      <alignment horizontal="center"/>
    </xf>
    <xf borderId="24" fillId="5" fontId="1" numFmtId="0" xfId="0" applyBorder="1" applyFont="1"/>
    <xf borderId="24" fillId="5" fontId="29" numFmtId="0" xfId="0" applyBorder="1" applyFont="1"/>
    <xf borderId="0" fillId="0" fontId="1" numFmtId="2" xfId="0" applyFont="1" applyNumberFormat="1"/>
    <xf borderId="0" fillId="0" fontId="1" numFmtId="172" xfId="0" applyFont="1" applyNumberFormat="1"/>
    <xf borderId="6" fillId="7" fontId="94" numFmtId="0" xfId="0" applyAlignment="1" applyBorder="1" applyFont="1">
      <alignment horizontal="center"/>
    </xf>
    <xf borderId="24" fillId="39" fontId="58" numFmtId="10" xfId="0" applyBorder="1" applyFill="1" applyFont="1" applyNumberFormat="1"/>
    <xf borderId="0" fillId="0" fontId="123" numFmtId="3" xfId="0" applyAlignment="1" applyFont="1" applyNumberFormat="1">
      <alignment horizontal="center"/>
    </xf>
    <xf borderId="35" fillId="0" fontId="55" numFmtId="0" xfId="0" applyBorder="1" applyFont="1"/>
    <xf borderId="32" fillId="0" fontId="55" numFmtId="0" xfId="0" applyAlignment="1" applyBorder="1" applyFont="1">
      <alignment horizontal="center"/>
    </xf>
    <xf borderId="120" fillId="0" fontId="55" numFmtId="0" xfId="0" applyAlignment="1" applyBorder="1" applyFont="1">
      <alignment horizontal="center"/>
    </xf>
    <xf borderId="130" fillId="38" fontId="41" numFmtId="0" xfId="0" applyBorder="1" applyFont="1"/>
    <xf borderId="24" fillId="38" fontId="41" numFmtId="0" xfId="0" applyAlignment="1" applyBorder="1" applyFont="1">
      <alignment horizontal="center"/>
    </xf>
    <xf borderId="24" fillId="38" fontId="41" numFmtId="10" xfId="0" applyAlignment="1" applyBorder="1" applyFont="1" applyNumberFormat="1">
      <alignment horizontal="center"/>
    </xf>
    <xf borderId="131" fillId="38" fontId="41" numFmtId="10" xfId="0" applyAlignment="1" applyBorder="1" applyFont="1" applyNumberFormat="1">
      <alignment horizontal="center"/>
    </xf>
    <xf borderId="108" fillId="0" fontId="41" numFmtId="0" xfId="0" applyBorder="1" applyFont="1"/>
    <xf borderId="0" fillId="0" fontId="41" numFmtId="0" xfId="0" applyAlignment="1" applyFont="1">
      <alignment horizontal="center"/>
    </xf>
    <xf borderId="0" fillId="0" fontId="41" numFmtId="10" xfId="0" applyAlignment="1" applyFont="1" applyNumberFormat="1">
      <alignment horizontal="center"/>
    </xf>
    <xf borderId="118" fillId="0" fontId="41" numFmtId="10" xfId="0" applyAlignment="1" applyBorder="1" applyFont="1" applyNumberFormat="1">
      <alignment horizontal="center"/>
    </xf>
    <xf borderId="109" fillId="0" fontId="41" numFmtId="0" xfId="0" applyBorder="1" applyFont="1"/>
    <xf borderId="1" fillId="0" fontId="41" numFmtId="0" xfId="0" applyAlignment="1" applyBorder="1" applyFont="1">
      <alignment horizontal="center"/>
    </xf>
    <xf borderId="1" fillId="0" fontId="41" numFmtId="10" xfId="0" applyAlignment="1" applyBorder="1" applyFont="1" applyNumberFormat="1">
      <alignment horizontal="center"/>
    </xf>
    <xf borderId="119" fillId="0" fontId="41" numFmtId="10" xfId="0" applyAlignment="1" applyBorder="1" applyFont="1" applyNumberFormat="1">
      <alignment horizontal="center"/>
    </xf>
    <xf borderId="49" fillId="10" fontId="65" numFmtId="0" xfId="0" applyAlignment="1" applyBorder="1" applyFont="1">
      <alignment shrinkToFit="0" wrapText="1"/>
    </xf>
    <xf borderId="50" fillId="10" fontId="65" numFmtId="0" xfId="0" applyAlignment="1" applyBorder="1" applyFont="1">
      <alignment horizontal="center" shrinkToFit="0" wrapText="1"/>
    </xf>
    <xf borderId="0" fillId="0" fontId="29" numFmtId="0" xfId="0" applyAlignment="1" applyFont="1">
      <alignment shrinkToFit="0" wrapText="1"/>
    </xf>
    <xf borderId="51" fillId="8" fontId="1" numFmtId="0" xfId="0" applyBorder="1" applyFont="1"/>
    <xf borderId="2" fillId="8" fontId="1" numFmtId="0" xfId="0" applyAlignment="1" applyBorder="1" applyFont="1">
      <alignment horizontal="center"/>
    </xf>
    <xf borderId="2" fillId="8" fontId="1" numFmtId="10" xfId="0" applyAlignment="1" applyBorder="1" applyFont="1" applyNumberFormat="1">
      <alignment horizontal="center"/>
    </xf>
    <xf borderId="51" fillId="17" fontId="1" numFmtId="0" xfId="0" applyBorder="1" applyFont="1"/>
    <xf borderId="2" fillId="17" fontId="1" numFmtId="0" xfId="0" applyAlignment="1" applyBorder="1" applyFont="1">
      <alignment horizontal="center"/>
    </xf>
    <xf borderId="2" fillId="17" fontId="1" numFmtId="10" xfId="0" applyAlignment="1" applyBorder="1" applyFont="1" applyNumberFormat="1">
      <alignment horizontal="center"/>
    </xf>
    <xf borderId="2" fillId="17" fontId="29" numFmtId="10" xfId="0" applyAlignment="1" applyBorder="1" applyFont="1" applyNumberFormat="1">
      <alignment horizontal="center"/>
    </xf>
    <xf borderId="52" fillId="17" fontId="29" numFmtId="10" xfId="0" applyAlignment="1" applyBorder="1" applyFont="1" applyNumberFormat="1">
      <alignment horizontal="center"/>
    </xf>
    <xf borderId="24" fillId="5" fontId="29" numFmtId="10" xfId="0" applyBorder="1" applyFont="1" applyNumberFormat="1"/>
    <xf borderId="53" fillId="17" fontId="1" numFmtId="0" xfId="0" applyBorder="1" applyFont="1"/>
    <xf borderId="54" fillId="17" fontId="1" numFmtId="0" xfId="0" applyAlignment="1" applyBorder="1" applyFont="1">
      <alignment horizontal="center"/>
    </xf>
    <xf borderId="54" fillId="17" fontId="1" numFmtId="10" xfId="0" applyAlignment="1" applyBorder="1" applyFont="1" applyNumberFormat="1">
      <alignment horizontal="center"/>
    </xf>
    <xf borderId="54" fillId="17" fontId="29" numFmtId="10" xfId="0" applyAlignment="1" applyBorder="1" applyFont="1" applyNumberFormat="1">
      <alignment horizontal="center"/>
    </xf>
    <xf borderId="55" fillId="17" fontId="29" numFmtId="10" xfId="0" applyAlignment="1" applyBorder="1" applyFont="1" applyNumberFormat="1">
      <alignment horizontal="center"/>
    </xf>
    <xf borderId="24" fillId="8" fontId="29" numFmtId="0" xfId="0" applyAlignment="1" applyBorder="1" applyFont="1">
      <alignment horizontal="center"/>
    </xf>
    <xf quotePrefix="1" borderId="0" fillId="0" fontId="59" numFmtId="49" xfId="0" applyAlignment="1" applyFont="1" applyNumberFormat="1">
      <alignment horizontal="center"/>
    </xf>
    <xf borderId="0" fillId="0" fontId="12" numFmtId="175" xfId="0" applyFont="1" applyNumberFormat="1"/>
    <xf borderId="0" fillId="0" fontId="1" numFmtId="175" xfId="0" applyFont="1" applyNumberFormat="1"/>
    <xf borderId="0" fillId="0" fontId="14" numFmtId="10" xfId="0" applyFont="1" applyNumberFormat="1"/>
    <xf borderId="0" fillId="0" fontId="14" numFmtId="9" xfId="0" applyFont="1" applyNumberFormat="1"/>
    <xf borderId="35" fillId="0" fontId="37" numFmtId="0" xfId="0" applyAlignment="1" applyBorder="1" applyFont="1">
      <alignment horizontal="center" vertical="center"/>
    </xf>
    <xf borderId="120" fillId="0" fontId="37" numFmtId="0" xfId="0" applyBorder="1" applyFont="1"/>
    <xf borderId="0" fillId="0" fontId="59" numFmtId="10" xfId="0" applyFont="1" applyNumberFormat="1"/>
    <xf borderId="109" fillId="0" fontId="3" numFmtId="0" xfId="0" applyBorder="1" applyFont="1"/>
    <xf borderId="119" fillId="0" fontId="37" numFmtId="0" xfId="0" applyBorder="1" applyFont="1"/>
    <xf borderId="3" fillId="0" fontId="37" numFmtId="0" xfId="0" applyAlignment="1" applyBorder="1" applyFont="1">
      <alignment horizontal="center"/>
    </xf>
    <xf borderId="5" fillId="0" fontId="37" numFmtId="0" xfId="0" applyBorder="1" applyFont="1"/>
    <xf borderId="0" fillId="0" fontId="136" numFmtId="0" xfId="0" applyFont="1"/>
    <xf borderId="0" fillId="0" fontId="137" numFmtId="0" xfId="0" applyFont="1"/>
    <xf borderId="0" fillId="0" fontId="138" numFmtId="9" xfId="0" applyFont="1" applyNumberFormat="1"/>
    <xf borderId="24" fillId="22" fontId="1" numFmtId="0" xfId="0" applyBorder="1" applyFont="1"/>
    <xf borderId="54" fillId="21" fontId="81" numFmtId="0" xfId="0" applyBorder="1" applyFont="1"/>
    <xf borderId="54" fillId="21" fontId="81" numFmtId="49" xfId="0" applyAlignment="1" applyBorder="1" applyFont="1" applyNumberFormat="1">
      <alignment horizontal="center"/>
    </xf>
    <xf quotePrefix="1" borderId="54" fillId="21" fontId="81" numFmtId="49" xfId="0" applyAlignment="1" applyBorder="1" applyFont="1" applyNumberFormat="1">
      <alignment horizontal="center"/>
    </xf>
    <xf borderId="132" fillId="22" fontId="4" numFmtId="0" xfId="0" applyAlignment="1" applyBorder="1" applyFont="1">
      <alignment vertical="center"/>
    </xf>
    <xf borderId="132" fillId="22" fontId="4" numFmtId="2" xfId="0" applyAlignment="1" applyBorder="1" applyFont="1" applyNumberFormat="1">
      <alignment vertical="center"/>
    </xf>
    <xf borderId="133" fillId="22" fontId="4" numFmtId="2" xfId="0" applyAlignment="1" applyBorder="1" applyFont="1" applyNumberFormat="1">
      <alignment vertical="center"/>
    </xf>
    <xf borderId="21" fillId="22" fontId="4" numFmtId="0" xfId="0" applyAlignment="1" applyBorder="1" applyFont="1">
      <alignment horizontal="left" shrinkToFit="0" vertical="center" wrapText="1"/>
    </xf>
    <xf borderId="24" fillId="22" fontId="139" numFmtId="0" xfId="0" applyBorder="1" applyFont="1"/>
    <xf borderId="24" fillId="22" fontId="4" numFmtId="0" xfId="0" applyAlignment="1" applyBorder="1" applyFont="1">
      <alignment horizontal="center" vertical="center"/>
    </xf>
    <xf borderId="134" fillId="22" fontId="4" numFmtId="0" xfId="0" applyAlignment="1" applyBorder="1" applyFont="1">
      <alignment vertical="center"/>
    </xf>
    <xf borderId="132" fillId="40" fontId="4" numFmtId="0" xfId="0" applyAlignment="1" applyBorder="1" applyFill="1" applyFont="1">
      <alignment vertical="center"/>
    </xf>
    <xf borderId="132" fillId="22" fontId="4" numFmtId="1" xfId="0" applyAlignment="1" applyBorder="1" applyFont="1" applyNumberFormat="1">
      <alignment vertical="center"/>
    </xf>
    <xf borderId="21" fillId="22" fontId="4" numFmtId="0" xfId="0" applyAlignment="1" applyBorder="1" applyFont="1">
      <alignment horizontal="center" shrinkToFit="0" vertical="center" wrapText="1"/>
    </xf>
    <xf borderId="25" fillId="22" fontId="4" numFmtId="0" xfId="0" applyAlignment="1" applyBorder="1" applyFont="1">
      <alignment vertical="center"/>
    </xf>
    <xf borderId="114" fillId="22" fontId="4" numFmtId="0" xfId="0" applyAlignment="1" applyBorder="1" applyFont="1">
      <alignment vertical="center"/>
    </xf>
    <xf borderId="114" fillId="22" fontId="4" numFmtId="2" xfId="0" applyAlignment="1" applyBorder="1" applyFont="1" applyNumberFormat="1">
      <alignment vertical="center"/>
    </xf>
    <xf borderId="114" fillId="22" fontId="4" numFmtId="2" xfId="0" applyAlignment="1" applyBorder="1" applyFont="1" applyNumberFormat="1">
      <alignment horizontal="center" vertical="center"/>
    </xf>
    <xf borderId="135" fillId="40" fontId="4" numFmtId="2" xfId="0" applyAlignment="1" applyBorder="1" applyFont="1" applyNumberFormat="1">
      <alignment horizontal="center" vertical="center"/>
    </xf>
    <xf borderId="136" fillId="40" fontId="4" numFmtId="2" xfId="0" applyAlignment="1" applyBorder="1" applyFont="1" applyNumberFormat="1">
      <alignment horizontal="center" vertical="center"/>
    </xf>
    <xf borderId="39" fillId="22" fontId="4" numFmtId="0" xfId="0" applyAlignment="1" applyBorder="1" applyFont="1">
      <alignment horizontal="left" shrinkToFit="0" vertical="center" wrapText="1"/>
    </xf>
    <xf borderId="24" fillId="22" fontId="4" numFmtId="0" xfId="0" applyAlignment="1" applyBorder="1" applyFont="1">
      <alignment horizontal="left" shrinkToFit="0" vertical="center" wrapText="1"/>
    </xf>
    <xf borderId="135" fillId="22" fontId="4" numFmtId="2" xfId="0" applyAlignment="1" applyBorder="1" applyFont="1" applyNumberFormat="1">
      <alignment horizontal="center" vertical="center"/>
    </xf>
    <xf borderId="25" fillId="22" fontId="4" numFmtId="0" xfId="0" applyAlignment="1" applyBorder="1" applyFont="1">
      <alignment horizontal="left" vertical="center"/>
    </xf>
    <xf borderId="114" fillId="22" fontId="4" numFmtId="0" xfId="0" applyAlignment="1" applyBorder="1" applyFont="1">
      <alignment horizontal="left" vertical="center"/>
    </xf>
    <xf borderId="114" fillId="22" fontId="4" numFmtId="2" xfId="0" applyAlignment="1" applyBorder="1" applyFont="1" applyNumberFormat="1">
      <alignment horizontal="left" vertical="center"/>
    </xf>
    <xf borderId="136" fillId="22" fontId="4" numFmtId="2" xfId="0" applyAlignment="1" applyBorder="1" applyFont="1" applyNumberFormat="1">
      <alignment horizontal="center" vertical="center"/>
    </xf>
    <xf borderId="114" fillId="22" fontId="140" numFmtId="0" xfId="0" applyAlignment="1" applyBorder="1" applyFont="1">
      <alignment vertical="center"/>
    </xf>
    <xf borderId="136" fillId="22" fontId="4" numFmtId="2" xfId="0" applyAlignment="1" applyBorder="1" applyFont="1" applyNumberFormat="1">
      <alignment vertical="center"/>
    </xf>
    <xf borderId="137" fillId="22" fontId="4" numFmtId="0" xfId="0" applyAlignment="1" applyBorder="1" applyFont="1">
      <alignment vertical="center"/>
    </xf>
    <xf borderId="138" fillId="22" fontId="4" numFmtId="0" xfId="0" applyAlignment="1" applyBorder="1" applyFont="1">
      <alignment vertical="center"/>
    </xf>
    <xf borderId="138" fillId="22" fontId="4" numFmtId="2" xfId="0" applyAlignment="1" applyBorder="1" applyFont="1" applyNumberFormat="1">
      <alignment vertical="center"/>
    </xf>
    <xf borderId="138" fillId="22" fontId="4" numFmtId="2" xfId="0" applyAlignment="1" applyBorder="1" applyFont="1" applyNumberFormat="1">
      <alignment horizontal="center" vertical="center"/>
    </xf>
    <xf borderId="87" fillId="22" fontId="4" numFmtId="9" xfId="0" applyAlignment="1" applyBorder="1" applyFont="1" applyNumberFormat="1">
      <alignment horizontal="center" vertical="center"/>
    </xf>
    <xf borderId="0" fillId="0" fontId="141" numFmtId="0" xfId="0" applyAlignment="1" applyFont="1">
      <alignment horizontal="center" shrinkToFit="0" vertical="top" wrapText="1"/>
    </xf>
    <xf borderId="115" fillId="0" fontId="44" numFmtId="0" xfId="0" applyBorder="1" applyFont="1"/>
    <xf borderId="0" fillId="0" fontId="142" numFmtId="0" xfId="0" applyFont="1"/>
    <xf borderId="0" fillId="0" fontId="143" numFmtId="0" xfId="0" applyFont="1"/>
    <xf borderId="2" fillId="41" fontId="143" numFmtId="10" xfId="0" applyBorder="1" applyFill="1" applyFont="1" applyNumberFormat="1"/>
    <xf borderId="2" fillId="0" fontId="143" numFmtId="0" xfId="0" applyAlignment="1" applyBorder="1" applyFont="1">
      <alignment horizontal="center"/>
    </xf>
    <xf borderId="36" fillId="0" fontId="143" numFmtId="10" xfId="0" applyBorder="1" applyFont="1" applyNumberFormat="1"/>
    <xf borderId="2" fillId="5" fontId="41" numFmtId="0" xfId="0" applyAlignment="1" applyBorder="1" applyFont="1">
      <alignment horizontal="center"/>
    </xf>
    <xf borderId="51" fillId="5" fontId="41" numFmtId="0" xfId="0" applyBorder="1" applyFont="1"/>
    <xf borderId="51" fillId="5" fontId="41" numFmtId="10" xfId="0" applyBorder="1" applyFont="1" applyNumberFormat="1"/>
    <xf borderId="2" fillId="0" fontId="143" numFmtId="10" xfId="0" applyBorder="1" applyFont="1" applyNumberFormat="1"/>
    <xf borderId="37" fillId="5" fontId="41" numFmtId="0" xfId="0" applyAlignment="1" applyBorder="1" applyFont="1">
      <alignment horizontal="center"/>
    </xf>
    <xf borderId="49" fillId="5" fontId="41" numFmtId="0" xfId="0" applyBorder="1" applyFont="1"/>
    <xf borderId="49" fillId="5" fontId="41" numFmtId="10" xfId="0" applyBorder="1" applyFont="1" applyNumberFormat="1"/>
    <xf borderId="3" fillId="0" fontId="143" numFmtId="0" xfId="0" applyAlignment="1" applyBorder="1" applyFont="1">
      <alignment horizontal="center"/>
    </xf>
    <xf borderId="50" fillId="41" fontId="143" numFmtId="10" xfId="0" applyAlignment="1" applyBorder="1" applyFont="1" applyNumberFormat="1">
      <alignment horizontal="center"/>
    </xf>
    <xf borderId="0" fillId="0" fontId="65" numFmtId="0" xfId="0" applyFont="1"/>
    <xf borderId="2" fillId="10" fontId="65" numFmtId="0" xfId="0" applyBorder="1" applyFont="1"/>
    <xf borderId="2" fillId="10" fontId="65" numFmtId="0" xfId="0" applyAlignment="1" applyBorder="1" applyFont="1">
      <alignment horizontal="center"/>
    </xf>
    <xf borderId="50" fillId="10" fontId="65" numFmtId="0" xfId="0" applyAlignment="1" applyBorder="1" applyFont="1">
      <alignment horizontal="center"/>
    </xf>
    <xf borderId="2" fillId="8" fontId="143" numFmtId="0" xfId="0" applyBorder="1" applyFont="1"/>
    <xf borderId="2" fillId="8" fontId="143" numFmtId="2" xfId="0" applyBorder="1" applyFont="1" applyNumberFormat="1"/>
    <xf borderId="2" fillId="17" fontId="143" numFmtId="0" xfId="0" applyBorder="1" applyFont="1"/>
    <xf borderId="2" fillId="17" fontId="143" numFmtId="2" xfId="0" applyBorder="1" applyFont="1" applyNumberFormat="1"/>
    <xf borderId="2" fillId="8" fontId="144" numFmtId="0" xfId="0" applyBorder="1" applyFont="1"/>
    <xf borderId="2" fillId="8" fontId="144" numFmtId="2" xfId="0" applyBorder="1" applyFont="1" applyNumberFormat="1"/>
    <xf borderId="2" fillId="8" fontId="145" numFmtId="10" xfId="0" applyAlignment="1" applyBorder="1" applyFont="1" applyNumberFormat="1">
      <alignment horizontal="center"/>
    </xf>
    <xf borderId="2" fillId="17" fontId="144" numFmtId="0" xfId="0" applyBorder="1" applyFont="1"/>
    <xf borderId="2" fillId="17" fontId="144" numFmtId="2" xfId="0" applyBorder="1" applyFont="1" applyNumberFormat="1"/>
    <xf borderId="2" fillId="17" fontId="145" numFmtId="10" xfId="0" applyAlignment="1" applyBorder="1" applyFont="1" applyNumberFormat="1">
      <alignment horizontal="center"/>
    </xf>
    <xf borderId="24" fillId="8" fontId="41" numFmtId="0" xfId="0" applyBorder="1" applyFont="1"/>
    <xf borderId="24" fillId="8" fontId="41" numFmtId="2" xfId="0" applyBorder="1" applyFont="1" applyNumberFormat="1"/>
    <xf borderId="24" fillId="8" fontId="41" numFmtId="10" xfId="0" applyBorder="1" applyFont="1" applyNumberFormat="1"/>
    <xf borderId="24" fillId="8" fontId="41" numFmtId="186" xfId="0" applyBorder="1" applyFont="1" applyNumberFormat="1"/>
    <xf borderId="0" fillId="0" fontId="1" numFmtId="171" xfId="0" applyFont="1" applyNumberFormat="1"/>
    <xf borderId="0" fillId="0" fontId="146" numFmtId="0" xfId="0" applyAlignment="1" applyFont="1">
      <alignment horizontal="left"/>
    </xf>
    <xf borderId="0" fillId="0" fontId="147" numFmtId="0" xfId="0" applyFont="1"/>
    <xf borderId="0" fillId="0" fontId="148" numFmtId="0" xfId="0" applyFont="1"/>
    <xf borderId="0" fillId="0" fontId="149" numFmtId="0" xfId="0" applyFont="1"/>
    <xf borderId="0" fillId="0" fontId="150" numFmtId="0" xfId="0" applyFont="1"/>
    <xf borderId="24" fillId="42" fontId="151" numFmtId="0" xfId="0" applyAlignment="1" applyBorder="1" applyFill="1" applyFont="1">
      <alignment horizontal="left" vertical="center"/>
    </xf>
    <xf borderId="0" fillId="0" fontId="152" numFmtId="0" xfId="0" applyAlignment="1" applyFont="1">
      <alignment horizontal="left" vertical="center"/>
    </xf>
    <xf borderId="0" fillId="0" fontId="28" numFmtId="0" xfId="0" applyFont="1"/>
    <xf borderId="85" fillId="0" fontId="153" numFmtId="179" xfId="0" applyBorder="1" applyFont="1" applyNumberFormat="1"/>
    <xf borderId="0" fillId="0" fontId="154" numFmtId="0" xfId="0" applyAlignment="1" applyFont="1">
      <alignment vertical="center"/>
    </xf>
    <xf borderId="0" fillId="0" fontId="154" numFmtId="187" xfId="0" applyAlignment="1" applyFont="1" applyNumberFormat="1">
      <alignment horizontal="right" vertical="center"/>
    </xf>
    <xf borderId="85" fillId="0" fontId="153" numFmtId="10" xfId="0" applyBorder="1" applyFont="1" applyNumberFormat="1"/>
    <xf borderId="0" fillId="0" fontId="154" numFmtId="10" xfId="0" applyAlignment="1" applyFont="1" applyNumberFormat="1">
      <alignment horizontal="right" vertical="center"/>
    </xf>
    <xf borderId="85" fillId="0" fontId="153" numFmtId="166" xfId="0" applyBorder="1" applyFont="1" applyNumberFormat="1"/>
    <xf borderId="0" fillId="0" fontId="154" numFmtId="9" xfId="0" applyAlignment="1" applyFont="1" applyNumberFormat="1">
      <alignment horizontal="right" vertical="center"/>
    </xf>
    <xf borderId="85" fillId="0" fontId="153" numFmtId="169" xfId="0" applyBorder="1" applyFont="1" applyNumberFormat="1"/>
    <xf borderId="0" fillId="0" fontId="154" numFmtId="165" xfId="0" applyAlignment="1" applyFont="1" applyNumberFormat="1">
      <alignment horizontal="right" vertical="center"/>
    </xf>
    <xf borderId="24" fillId="43" fontId="54" numFmtId="0" xfId="0" applyBorder="1" applyFill="1" applyFont="1"/>
    <xf borderId="0" fillId="0" fontId="54" numFmtId="0" xfId="0" applyAlignment="1" applyFont="1">
      <alignment shrinkToFit="0" wrapText="1"/>
    </xf>
    <xf borderId="0" fillId="0" fontId="59" numFmtId="0" xfId="0" applyAlignment="1" applyFont="1">
      <alignment shrinkToFit="0" wrapText="1"/>
    </xf>
    <xf borderId="42" fillId="0" fontId="155" numFmtId="0" xfId="0" applyAlignment="1" applyBorder="1" applyFont="1">
      <alignment horizontal="left" vertical="center"/>
    </xf>
    <xf borderId="42" fillId="0" fontId="155" numFmtId="176" xfId="0" applyAlignment="1" applyBorder="1" applyFont="1" applyNumberFormat="1">
      <alignment horizontal="right" vertical="center"/>
    </xf>
    <xf borderId="0" fillId="0" fontId="155" numFmtId="176" xfId="0" applyAlignment="1" applyFont="1" applyNumberFormat="1">
      <alignment horizontal="right" vertical="center"/>
    </xf>
    <xf borderId="85" fillId="0" fontId="47" numFmtId="179" xfId="0" applyBorder="1" applyFont="1" applyNumberFormat="1"/>
    <xf borderId="0" fillId="0" fontId="29" numFmtId="179" xfId="0" applyFont="1" applyNumberFormat="1"/>
    <xf borderId="0" fillId="0" fontId="29" numFmtId="169" xfId="0" applyFont="1" applyNumberFormat="1"/>
    <xf borderId="0" fillId="0" fontId="29" numFmtId="166" xfId="0" applyFont="1" applyNumberFormat="1"/>
    <xf borderId="0" fillId="0" fontId="29" numFmtId="183" xfId="0" applyFont="1" applyNumberFormat="1"/>
    <xf borderId="0" fillId="0" fontId="29" numFmtId="188" xfId="0" applyFont="1" applyNumberFormat="1"/>
    <xf borderId="42" fillId="0" fontId="47" numFmtId="188" xfId="0" applyBorder="1" applyFont="1" applyNumberFormat="1"/>
    <xf borderId="0" fillId="0" fontId="67" numFmtId="188" xfId="0" applyFont="1" applyNumberFormat="1"/>
    <xf borderId="0" fillId="0" fontId="1" numFmtId="169" xfId="0" applyFont="1" applyNumberFormat="1"/>
    <xf borderId="0" fillId="0" fontId="101" numFmtId="0" xfId="0" applyFont="1"/>
    <xf borderId="0" fillId="0" fontId="101" numFmtId="179" xfId="0" applyFont="1" applyNumberFormat="1"/>
    <xf borderId="42" fillId="0" fontId="101" numFmtId="179" xfId="0" applyBorder="1" applyFont="1" applyNumberFormat="1"/>
    <xf borderId="85" fillId="0" fontId="101" numFmtId="176" xfId="0" applyBorder="1" applyFont="1" applyNumberFormat="1"/>
    <xf borderId="0" fillId="0" fontId="1" numFmtId="189" xfId="0" applyFont="1" applyNumberFormat="1"/>
    <xf borderId="3" fillId="0" fontId="156" numFmtId="0" xfId="0" applyBorder="1" applyFont="1"/>
    <xf borderId="49" fillId="10" fontId="53" numFmtId="0" xfId="0" applyBorder="1" applyFont="1"/>
    <xf borderId="37" fillId="10" fontId="53" numFmtId="0" xfId="0" applyAlignment="1" applyBorder="1" applyFont="1">
      <alignment horizontal="center"/>
    </xf>
    <xf borderId="50" fillId="10" fontId="53" numFmtId="0" xfId="0" applyAlignment="1" applyBorder="1" applyFont="1">
      <alignment horizontal="center"/>
    </xf>
    <xf borderId="0" fillId="0" fontId="145" numFmtId="0" xfId="0" applyFont="1"/>
    <xf borderId="0" fillId="0" fontId="145" numFmtId="0" xfId="0" applyAlignment="1" applyFont="1">
      <alignment horizontal="center"/>
    </xf>
    <xf borderId="0" fillId="0" fontId="145" numFmtId="0" xfId="0" applyAlignment="1" applyFont="1">
      <alignment horizontal="center" shrinkToFit="0" wrapText="1"/>
    </xf>
    <xf borderId="2" fillId="0" fontId="145" numFmtId="0" xfId="0" applyAlignment="1" applyBorder="1" applyFont="1">
      <alignment horizontal="center" shrinkToFit="0" wrapText="1"/>
    </xf>
    <xf borderId="3" fillId="0" fontId="145" numFmtId="0" xfId="0" applyAlignment="1" applyBorder="1" applyFont="1">
      <alignment horizontal="center"/>
    </xf>
    <xf borderId="2" fillId="0" fontId="53" numFmtId="0" xfId="0" applyAlignment="1" applyBorder="1" applyFont="1">
      <alignment horizontal="center" shrinkToFit="0" wrapText="1"/>
    </xf>
    <xf borderId="2" fillId="0" fontId="1" numFmtId="10" xfId="0" applyAlignment="1" applyBorder="1" applyFont="1" applyNumberFormat="1">
      <alignment horizontal="center"/>
    </xf>
    <xf borderId="2" fillId="5" fontId="1" numFmtId="0" xfId="0" applyBorder="1" applyFont="1"/>
    <xf borderId="2" fillId="5" fontId="1" numFmtId="0" xfId="0" applyAlignment="1" applyBorder="1" applyFont="1">
      <alignment horizontal="center"/>
    </xf>
    <xf borderId="2" fillId="5" fontId="29" numFmtId="10" xfId="0" applyAlignment="1" applyBorder="1" applyFont="1" applyNumberFormat="1">
      <alignment horizontal="center"/>
    </xf>
    <xf borderId="2" fillId="5" fontId="1" numFmtId="10" xfId="0" applyAlignment="1" applyBorder="1" applyFont="1" applyNumberFormat="1">
      <alignment horizontal="center"/>
    </xf>
    <xf borderId="26" fillId="0" fontId="157" numFmtId="15" xfId="0" applyAlignment="1" applyBorder="1" applyFont="1" applyNumberFormat="1">
      <alignment horizontal="left"/>
    </xf>
    <xf borderId="51" fillId="11" fontId="1" numFmtId="0" xfId="0" applyBorder="1" applyFont="1"/>
    <xf borderId="2" fillId="11" fontId="1" numFmtId="0" xfId="0" applyAlignment="1" applyBorder="1" applyFont="1">
      <alignment horizontal="center"/>
    </xf>
    <xf borderId="2" fillId="11" fontId="1" numFmtId="10" xfId="0" applyAlignment="1" applyBorder="1" applyFont="1" applyNumberFormat="1">
      <alignment horizontal="center"/>
    </xf>
    <xf borderId="2" fillId="8" fontId="47" numFmtId="10" xfId="0" applyAlignment="1" applyBorder="1" applyFont="1" applyNumberFormat="1">
      <alignment horizontal="center"/>
    </xf>
    <xf borderId="52" fillId="8" fontId="47" numFmtId="10" xfId="0" applyAlignment="1" applyBorder="1" applyFont="1" applyNumberFormat="1">
      <alignment horizontal="center"/>
    </xf>
    <xf borderId="53" fillId="11" fontId="1" numFmtId="0" xfId="0" applyBorder="1" applyFont="1"/>
    <xf borderId="54" fillId="11" fontId="1" numFmtId="0" xfId="0" applyAlignment="1" applyBorder="1" applyFont="1">
      <alignment horizontal="center"/>
    </xf>
    <xf borderId="54" fillId="11" fontId="1" numFmtId="10" xfId="0" applyAlignment="1" applyBorder="1" applyFont="1" applyNumberFormat="1">
      <alignment horizontal="center"/>
    </xf>
    <xf borderId="0" fillId="0" fontId="1" numFmtId="0" xfId="0" applyAlignment="1" applyFont="1">
      <alignment horizontal="left"/>
    </xf>
    <xf borderId="25" fillId="0" fontId="44" numFmtId="0" xfId="0" applyBorder="1" applyFont="1"/>
    <xf borderId="0" fillId="0" fontId="158" numFmtId="10" xfId="0" applyAlignment="1" applyFont="1" applyNumberFormat="1">
      <alignment horizontal="center"/>
    </xf>
    <xf borderId="3" fillId="0" fontId="159" numFmtId="0" xfId="0" applyAlignment="1" applyBorder="1" applyFont="1">
      <alignment horizontal="left"/>
    </xf>
    <xf borderId="3" fillId="0" fontId="160" numFmtId="15" xfId="0" applyAlignment="1" applyBorder="1" applyFont="1" applyNumberFormat="1">
      <alignment horizontal="left"/>
    </xf>
    <xf borderId="3" fillId="0" fontId="161" numFmtId="0" xfId="0" applyBorder="1" applyFont="1"/>
    <xf borderId="36" fillId="0" fontId="10" numFmtId="0" xfId="0" applyAlignment="1" applyBorder="1" applyFont="1">
      <alignment horizontal="center" vertical="center"/>
    </xf>
    <xf borderId="36" fillId="0" fontId="10" numFmtId="10" xfId="0" applyAlignment="1" applyBorder="1" applyFont="1" applyNumberFormat="1">
      <alignment horizontal="center" vertical="center"/>
    </xf>
    <xf borderId="36" fillId="0" fontId="10" numFmtId="10" xfId="0" applyAlignment="1" applyBorder="1" applyFont="1" applyNumberFormat="1">
      <alignment horizontal="center" shrinkToFit="0" vertical="center" wrapText="1"/>
    </xf>
    <xf borderId="109" fillId="0" fontId="10" numFmtId="0" xfId="0" applyAlignment="1" applyBorder="1" applyFont="1">
      <alignment vertical="center"/>
    </xf>
    <xf borderId="0" fillId="0" fontId="162" numFmtId="0" xfId="0" applyFont="1"/>
    <xf borderId="2" fillId="0" fontId="6" numFmtId="0" xfId="0" applyAlignment="1" applyBorder="1" applyFont="1">
      <alignment horizontal="center" vertical="center"/>
    </xf>
    <xf borderId="2" fillId="0" fontId="6" numFmtId="10" xfId="0" applyAlignment="1" applyBorder="1" applyFont="1" applyNumberFormat="1">
      <alignment horizontal="center" vertical="center"/>
    </xf>
    <xf borderId="2" fillId="0" fontId="6" numFmtId="2" xfId="0" applyAlignment="1" applyBorder="1" applyFont="1" applyNumberFormat="1">
      <alignment horizontal="center" vertical="center"/>
    </xf>
    <xf borderId="3" fillId="0" fontId="6" numFmtId="10" xfId="0" applyAlignment="1" applyBorder="1" applyFont="1" applyNumberFormat="1">
      <alignment horizontal="center" vertical="center"/>
    </xf>
    <xf borderId="0" fillId="0" fontId="163" numFmtId="10" xfId="0" applyAlignment="1" applyFont="1" applyNumberFormat="1">
      <alignment horizontal="center"/>
    </xf>
    <xf borderId="3" fillId="0" fontId="6" numFmtId="2" xfId="0" applyAlignment="1" applyBorder="1" applyFont="1" applyNumberFormat="1">
      <alignment horizontal="center" vertical="center"/>
    </xf>
    <xf borderId="0" fillId="0" fontId="163" numFmtId="0" xfId="0" applyAlignment="1" applyFont="1">
      <alignment horizontal="center"/>
    </xf>
    <xf borderId="2" fillId="0" fontId="6" numFmtId="2" xfId="0" applyAlignment="1" applyBorder="1" applyFont="1" applyNumberFormat="1">
      <alignment horizontal="center"/>
    </xf>
    <xf borderId="0" fillId="0" fontId="163" numFmtId="0" xfId="0" applyFont="1"/>
    <xf borderId="2" fillId="0" fontId="6" numFmtId="1" xfId="0" applyAlignment="1" applyBorder="1" applyFont="1" applyNumberFormat="1">
      <alignment horizontal="center" vertical="center"/>
    </xf>
    <xf borderId="2" fillId="0" fontId="6" numFmtId="1" xfId="0" applyAlignment="1" applyBorder="1" applyFont="1" applyNumberFormat="1">
      <alignment horizontal="center"/>
    </xf>
    <xf borderId="2" fillId="0" fontId="164" numFmtId="2" xfId="0" applyAlignment="1" applyBorder="1" applyFont="1" applyNumberFormat="1">
      <alignment horizontal="center"/>
    </xf>
    <xf borderId="2" fillId="0" fontId="6" numFmtId="10" xfId="0" applyAlignment="1" applyBorder="1" applyFont="1" applyNumberFormat="1">
      <alignment horizontal="center"/>
    </xf>
    <xf borderId="3" fillId="0" fontId="6" numFmtId="2" xfId="0" applyAlignment="1" applyBorder="1" applyFont="1" applyNumberFormat="1">
      <alignment horizontal="center"/>
    </xf>
    <xf borderId="0" fillId="0" fontId="6" numFmtId="1" xfId="0" applyAlignment="1" applyFont="1" applyNumberFormat="1">
      <alignment horizontal="center"/>
    </xf>
    <xf borderId="0" fillId="0" fontId="6" numFmtId="2" xfId="0" applyAlignment="1" applyFont="1" applyNumberFormat="1">
      <alignment horizontal="center"/>
    </xf>
    <xf borderId="0" fillId="0" fontId="6" numFmtId="10" xfId="0" applyAlignment="1" applyFont="1" applyNumberFormat="1">
      <alignment horizontal="center"/>
    </xf>
    <xf borderId="28" fillId="0" fontId="6" numFmtId="1" xfId="0" applyAlignment="1" applyBorder="1" applyFont="1" applyNumberFormat="1">
      <alignment horizontal="center"/>
    </xf>
    <xf borderId="28" fillId="0" fontId="6" numFmtId="2" xfId="0" applyAlignment="1" applyBorder="1" applyFont="1" applyNumberFormat="1">
      <alignment horizontal="center"/>
    </xf>
    <xf borderId="28" fillId="0" fontId="6" numFmtId="10" xfId="0" applyAlignment="1" applyBorder="1" applyFont="1" applyNumberFormat="1">
      <alignment horizontal="center"/>
    </xf>
    <xf borderId="28" fillId="0" fontId="10" numFmtId="2" xfId="0" applyAlignment="1" applyBorder="1" applyFont="1" applyNumberFormat="1">
      <alignment horizontal="center"/>
    </xf>
    <xf borderId="0" fillId="0" fontId="6" numFmtId="10" xfId="0" applyAlignment="1" applyFont="1" applyNumberFormat="1">
      <alignment horizontal="center" vertical="center"/>
    </xf>
    <xf borderId="0" fillId="0" fontId="6" numFmtId="1" xfId="0" applyAlignment="1" applyFont="1" applyNumberFormat="1">
      <alignment horizontal="center"/>
    </xf>
    <xf borderId="0" fillId="0" fontId="6" numFmtId="10" xfId="0" applyAlignment="1" applyFont="1" applyNumberFormat="1">
      <alignment horizontal="center"/>
    </xf>
    <xf borderId="0" fillId="0" fontId="6" numFmtId="10" xfId="0" applyAlignment="1" applyFont="1" applyNumberFormat="1">
      <alignment horizontal="center" vertical="center"/>
    </xf>
    <xf borderId="0" fillId="0" fontId="6" numFmtId="2" xfId="0" applyAlignment="1" applyFont="1" applyNumberFormat="1">
      <alignment horizontal="center"/>
    </xf>
    <xf borderId="0" fillId="0" fontId="165" numFmtId="10" xfId="0" applyAlignment="1" applyFont="1" applyNumberFormat="1">
      <alignment horizontal="left"/>
    </xf>
    <xf borderId="0" fillId="0" fontId="165" numFmtId="10" xfId="0" applyAlignment="1" applyFont="1" applyNumberFormat="1">
      <alignment horizontal="center"/>
    </xf>
    <xf borderId="0" fillId="0" fontId="158" numFmtId="0" xfId="0" applyFont="1"/>
    <xf borderId="2" fillId="0" fontId="165" numFmtId="0" xfId="0" applyAlignment="1" applyBorder="1" applyFont="1">
      <alignment horizontal="center"/>
    </xf>
    <xf borderId="2" fillId="0" fontId="165" numFmtId="0" xfId="0" applyBorder="1" applyFont="1"/>
    <xf borderId="2" fillId="0" fontId="158" numFmtId="0" xfId="0" applyAlignment="1" applyBorder="1" applyFont="1">
      <alignment horizontal="center"/>
    </xf>
    <xf borderId="2" fillId="0" fontId="158" numFmtId="10" xfId="0" applyAlignment="1" applyBorder="1" applyFont="1" applyNumberFormat="1">
      <alignment horizontal="center"/>
    </xf>
    <xf borderId="2" fillId="44" fontId="158" numFmtId="0" xfId="0" applyAlignment="1" applyBorder="1" applyFill="1" applyFont="1">
      <alignment horizontal="center"/>
    </xf>
    <xf borderId="119" fillId="0" fontId="65" numFmtId="0" xfId="0" applyBorder="1" applyFont="1"/>
    <xf borderId="36" fillId="0" fontId="65" numFmtId="0" xfId="0" applyAlignment="1" applyBorder="1" applyFont="1">
      <alignment horizontal="center"/>
    </xf>
    <xf borderId="36" fillId="0" fontId="65" numFmtId="0" xfId="0" applyAlignment="1" applyBorder="1" applyFont="1">
      <alignment horizontal="center" shrinkToFit="0" wrapText="1"/>
    </xf>
    <xf borderId="36" fillId="0" fontId="1" numFmtId="0" xfId="0" applyAlignment="1" applyBorder="1" applyFont="1">
      <alignment horizontal="center" shrinkToFit="0" wrapText="1"/>
    </xf>
    <xf borderId="109" fillId="0" fontId="1" numFmtId="0" xfId="0" applyAlignment="1" applyBorder="1" applyFont="1">
      <alignment horizontal="center" shrinkToFit="0" wrapText="1"/>
    </xf>
    <xf borderId="5" fillId="0" fontId="1" numFmtId="0" xfId="0" applyBorder="1" applyFont="1"/>
    <xf borderId="2" fillId="0" fontId="1" numFmtId="0" xfId="0" applyAlignment="1" applyBorder="1" applyFont="1">
      <alignment horizontal="center"/>
    </xf>
    <xf borderId="2" fillId="0" fontId="29" numFmtId="10" xfId="0" applyAlignment="1" applyBorder="1" applyFont="1" applyNumberFormat="1">
      <alignment horizontal="center"/>
    </xf>
    <xf borderId="3" fillId="0" fontId="29" numFmtId="10" xfId="0" applyAlignment="1" applyBorder="1" applyFont="1" applyNumberFormat="1">
      <alignment horizontal="center"/>
    </xf>
    <xf borderId="0" fillId="0" fontId="6" numFmtId="0" xfId="0" applyFont="1"/>
    <xf borderId="5" fillId="0" fontId="37" numFmtId="0" xfId="0" applyBorder="1" applyFont="1"/>
    <xf borderId="2" fillId="0" fontId="47" numFmtId="10" xfId="0" applyAlignment="1" applyBorder="1" applyFont="1" applyNumberFormat="1">
      <alignment horizontal="center"/>
    </xf>
    <xf borderId="2" fillId="0" fontId="37" numFmtId="0" xfId="0" applyAlignment="1" applyBorder="1" applyFont="1">
      <alignment horizontal="center"/>
    </xf>
    <xf borderId="3" fillId="0" fontId="47" numFmtId="10" xfId="0" applyAlignment="1" applyBorder="1" applyFont="1" applyNumberFormat="1">
      <alignment horizontal="center"/>
    </xf>
    <xf borderId="2" fillId="0" fontId="166" numFmtId="10" xfId="0" applyAlignment="1" applyBorder="1" applyFont="1" applyNumberFormat="1">
      <alignment horizontal="center"/>
    </xf>
    <xf borderId="0" fillId="0" fontId="164" numFmtId="0" xfId="0" applyFont="1"/>
    <xf borderId="120" fillId="0" fontId="1" numFmtId="0" xfId="0" applyBorder="1" applyFont="1"/>
    <xf borderId="28" fillId="0" fontId="1" numFmtId="0" xfId="0" applyAlignment="1" applyBorder="1" applyFont="1">
      <alignment horizontal="center"/>
    </xf>
    <xf borderId="28" fillId="0" fontId="29" numFmtId="10" xfId="0" applyAlignment="1" applyBorder="1" applyFont="1" applyNumberFormat="1">
      <alignment horizontal="center"/>
    </xf>
    <xf borderId="35" fillId="0" fontId="29" numFmtId="10" xfId="0" applyAlignment="1" applyBorder="1" applyFont="1" applyNumberFormat="1">
      <alignment horizontal="center"/>
    </xf>
    <xf borderId="0" fillId="0" fontId="167" numFmtId="0" xfId="0" applyAlignment="1" applyFont="1">
      <alignment shrinkToFit="0" vertical="center" wrapText="1"/>
    </xf>
    <xf borderId="119" fillId="0" fontId="65" numFmtId="0" xfId="0" applyAlignment="1" applyBorder="1" applyFont="1">
      <alignment shrinkToFit="0" wrapText="1"/>
    </xf>
    <xf borderId="109" fillId="0" fontId="65" numFmtId="0" xfId="0" applyAlignment="1" applyBorder="1" applyFont="1">
      <alignment horizontal="center" shrinkToFit="0" wrapText="1"/>
    </xf>
    <xf borderId="2" fillId="0" fontId="1" numFmtId="170" xfId="0" applyAlignment="1" applyBorder="1" applyFont="1" applyNumberFormat="1">
      <alignment horizontal="center"/>
    </xf>
    <xf borderId="2" fillId="0" fontId="29" numFmtId="170" xfId="0" applyAlignment="1" applyBorder="1" applyFont="1" applyNumberFormat="1">
      <alignment horizontal="center"/>
    </xf>
    <xf borderId="3" fillId="0" fontId="1" numFmtId="2" xfId="0" applyAlignment="1" applyBorder="1" applyFont="1" applyNumberFormat="1">
      <alignment horizontal="center"/>
    </xf>
    <xf borderId="51" fillId="5" fontId="1" numFmtId="0" xfId="0" applyBorder="1" applyFont="1"/>
    <xf borderId="2" fillId="5" fontId="1" numFmtId="0" xfId="0" applyAlignment="1" applyBorder="1" applyFont="1">
      <alignment horizontal="center"/>
    </xf>
    <xf borderId="2" fillId="5" fontId="1" numFmtId="170" xfId="0" applyAlignment="1" applyBorder="1" applyFont="1" applyNumberFormat="1">
      <alignment horizontal="center"/>
    </xf>
    <xf borderId="2" fillId="5" fontId="29" numFmtId="10" xfId="0" applyAlignment="1" applyBorder="1" applyFont="1" applyNumberFormat="1">
      <alignment horizontal="center"/>
    </xf>
    <xf borderId="2" fillId="5" fontId="29" numFmtId="170" xfId="0" applyAlignment="1" applyBorder="1" applyFont="1" applyNumberFormat="1">
      <alignment horizontal="center"/>
    </xf>
    <xf borderId="52" fillId="5" fontId="1" numFmtId="2" xfId="0" applyAlignment="1" applyBorder="1" applyFont="1" applyNumberFormat="1">
      <alignment horizontal="center"/>
    </xf>
    <xf borderId="5" fillId="0" fontId="47" numFmtId="0" xfId="0" applyBorder="1" applyFont="1"/>
    <xf borderId="2" fillId="0" fontId="47" numFmtId="0" xfId="0" applyAlignment="1" applyBorder="1" applyFont="1">
      <alignment horizontal="center"/>
    </xf>
    <xf borderId="2" fillId="0" fontId="47" numFmtId="170" xfId="0" applyAlignment="1" applyBorder="1" applyFont="1" applyNumberFormat="1">
      <alignment horizontal="center"/>
    </xf>
    <xf borderId="3" fillId="0" fontId="47" numFmtId="2" xfId="0" applyAlignment="1" applyBorder="1" applyFont="1" applyNumberFormat="1">
      <alignment horizontal="center"/>
    </xf>
    <xf borderId="120" fillId="0" fontId="47" numFmtId="0" xfId="0" applyBorder="1" applyFont="1"/>
    <xf borderId="28" fillId="0" fontId="47" numFmtId="0" xfId="0" applyAlignment="1" applyBorder="1" applyFont="1">
      <alignment horizontal="center"/>
    </xf>
    <xf borderId="28" fillId="0" fontId="47" numFmtId="170" xfId="0" applyAlignment="1" applyBorder="1" applyFont="1" applyNumberFormat="1">
      <alignment horizontal="center"/>
    </xf>
    <xf borderId="28" fillId="0" fontId="47" numFmtId="10" xfId="0" applyAlignment="1" applyBorder="1" applyFont="1" applyNumberFormat="1">
      <alignment horizontal="center"/>
    </xf>
    <xf borderId="35" fillId="0" fontId="47" numFmtId="2" xfId="0" applyAlignment="1" applyBorder="1" applyFont="1" applyNumberFormat="1">
      <alignment horizontal="center"/>
    </xf>
    <xf quotePrefix="1" borderId="2" fillId="0" fontId="25" numFmtId="49" xfId="0" applyAlignment="1" applyBorder="1" applyFont="1" applyNumberFormat="1">
      <alignment horizontal="center"/>
    </xf>
    <xf borderId="2" fillId="0" fontId="4" numFmtId="175" xfId="0" applyBorder="1" applyFont="1" applyNumberFormat="1"/>
    <xf borderId="2" fillId="0" fontId="23" numFmtId="0" xfId="0" applyBorder="1" applyFont="1"/>
    <xf borderId="2" fillId="0" fontId="4" numFmtId="9" xfId="0" applyBorder="1" applyFont="1" applyNumberFormat="1"/>
    <xf borderId="0" fillId="0" fontId="168" numFmtId="167" xfId="0" applyFont="1" applyNumberFormat="1"/>
    <xf borderId="1" fillId="0" fontId="1" numFmtId="167" xfId="0" applyBorder="1" applyFont="1" applyNumberFormat="1"/>
    <xf borderId="0" fillId="0" fontId="169" numFmtId="0" xfId="0" applyFont="1"/>
    <xf borderId="2" fillId="0" fontId="170" numFmtId="0" xfId="0" applyBorder="1" applyFont="1"/>
    <xf borderId="2" fillId="0" fontId="170" numFmtId="10" xfId="0" applyBorder="1" applyFont="1" applyNumberFormat="1"/>
    <xf borderId="2" fillId="0" fontId="37" numFmtId="10" xfId="0" applyBorder="1" applyFont="1" applyNumberFormat="1"/>
    <xf borderId="2" fillId="0" fontId="170" numFmtId="9" xfId="0" applyBorder="1" applyFont="1" applyNumberFormat="1"/>
    <xf borderId="0" fillId="0" fontId="171" numFmtId="0" xfId="0" applyFont="1"/>
    <xf borderId="2" fillId="0" fontId="172" numFmtId="0" xfId="0" applyBorder="1" applyFont="1"/>
    <xf borderId="2" fillId="0" fontId="79" numFmtId="0" xfId="0" applyBorder="1" applyFont="1"/>
    <xf borderId="2" fillId="0" fontId="79" numFmtId="10" xfId="0" applyBorder="1" applyFont="1" applyNumberFormat="1"/>
    <xf borderId="35" fillId="0" fontId="67" numFmtId="0" xfId="0" applyAlignment="1" applyBorder="1" applyFont="1">
      <alignment horizontal="center" shrinkToFit="0" vertical="center" wrapText="1"/>
    </xf>
    <xf borderId="120" fillId="0" fontId="3" numFmtId="0" xfId="0" applyBorder="1" applyFont="1"/>
    <xf borderId="108" fillId="0" fontId="3" numFmtId="0" xfId="0" applyBorder="1" applyFont="1"/>
    <xf borderId="118" fillId="0" fontId="3" numFmtId="0" xfId="0" applyBorder="1" applyFont="1"/>
    <xf borderId="0" fillId="0" fontId="173" numFmtId="0" xfId="0" applyFont="1"/>
    <xf borderId="2" fillId="0" fontId="79" numFmtId="9" xfId="0" applyBorder="1" applyFont="1" applyNumberFormat="1"/>
    <xf borderId="2" fillId="0" fontId="67" numFmtId="10" xfId="0" applyBorder="1" applyFont="1" applyNumberFormat="1"/>
    <xf borderId="35" fillId="0" fontId="67" numFmtId="0" xfId="0" applyAlignment="1" applyBorder="1" applyFont="1">
      <alignment horizontal="center" shrinkToFit="0" wrapText="1"/>
    </xf>
    <xf borderId="0" fillId="0" fontId="174" numFmtId="0" xfId="0" applyAlignment="1" applyFont="1">
      <alignment horizontal="left"/>
    </xf>
    <xf borderId="0" fillId="0" fontId="174" numFmtId="0" xfId="0" applyAlignment="1" applyFont="1">
      <alignment horizontal="center"/>
    </xf>
    <xf borderId="0" fillId="0" fontId="175" numFmtId="0" xfId="0" applyAlignment="1" applyFont="1">
      <alignment horizontal="left"/>
    </xf>
    <xf borderId="2" fillId="0" fontId="175" numFmtId="190" xfId="0" applyAlignment="1" applyBorder="1" applyFont="1" applyNumberFormat="1">
      <alignment horizontal="center"/>
    </xf>
    <xf borderId="0" fillId="0" fontId="143" numFmtId="0" xfId="0" applyAlignment="1" applyFont="1">
      <alignment horizontal="left"/>
    </xf>
    <xf borderId="2" fillId="0" fontId="143" numFmtId="10" xfId="0" applyAlignment="1" applyBorder="1" applyFont="1" applyNumberFormat="1">
      <alignment horizontal="center"/>
    </xf>
    <xf borderId="0" fillId="0" fontId="143" numFmtId="0" xfId="0" applyAlignment="1" applyFont="1">
      <alignment horizontal="center"/>
    </xf>
    <xf borderId="2" fillId="0" fontId="143" numFmtId="2" xfId="0" applyAlignment="1" applyBorder="1" applyFont="1" applyNumberFormat="1">
      <alignment horizontal="center"/>
    </xf>
    <xf borderId="0" fillId="0" fontId="65" numFmtId="0" xfId="0" applyAlignment="1" applyFont="1">
      <alignment horizontal="left"/>
    </xf>
    <xf borderId="119" fillId="0" fontId="176" numFmtId="0" xfId="0" applyAlignment="1" applyBorder="1" applyFont="1">
      <alignment horizontal="left"/>
    </xf>
    <xf borderId="36" fillId="0" fontId="143" numFmtId="0" xfId="0" applyAlignment="1" applyBorder="1" applyFont="1">
      <alignment horizontal="left"/>
    </xf>
    <xf borderId="36" fillId="0" fontId="175" numFmtId="0" xfId="0" applyAlignment="1" applyBorder="1" applyFont="1">
      <alignment horizontal="center"/>
    </xf>
    <xf borderId="36" fillId="0" fontId="176" numFmtId="0" xfId="0" applyAlignment="1" applyBorder="1" applyFont="1">
      <alignment horizontal="center"/>
    </xf>
    <xf borderId="36" fillId="0" fontId="176" numFmtId="0" xfId="0" applyAlignment="1" applyBorder="1" applyFont="1">
      <alignment horizontal="center" shrinkToFit="0" wrapText="1"/>
    </xf>
    <xf borderId="109" fillId="0" fontId="176" numFmtId="0" xfId="0" applyAlignment="1" applyBorder="1" applyFont="1">
      <alignment horizontal="center"/>
    </xf>
    <xf borderId="5" fillId="0" fontId="175" numFmtId="0" xfId="0" applyAlignment="1" applyBorder="1" applyFont="1">
      <alignment horizontal="left"/>
    </xf>
    <xf borderId="2" fillId="0" fontId="143" numFmtId="0" xfId="0" applyAlignment="1" applyBorder="1" applyFont="1">
      <alignment horizontal="left"/>
    </xf>
    <xf borderId="2" fillId="0" fontId="175" numFmtId="0" xfId="0" applyAlignment="1" applyBorder="1" applyFont="1">
      <alignment horizontal="center"/>
    </xf>
    <xf borderId="2" fillId="0" fontId="175" numFmtId="10" xfId="0" applyAlignment="1" applyBorder="1" applyFont="1" applyNumberFormat="1">
      <alignment horizontal="center"/>
    </xf>
    <xf borderId="3" fillId="0" fontId="175" numFmtId="10" xfId="0" applyAlignment="1" applyBorder="1" applyFont="1" applyNumberFormat="1">
      <alignment horizontal="center"/>
    </xf>
    <xf borderId="2" fillId="0" fontId="65" numFmtId="0" xfId="0" applyAlignment="1" applyBorder="1" applyFont="1">
      <alignment horizontal="center"/>
    </xf>
    <xf borderId="2" fillId="0" fontId="143" numFmtId="1" xfId="0" applyAlignment="1" applyBorder="1" applyFont="1" applyNumberFormat="1">
      <alignment horizontal="center" vertical="center"/>
    </xf>
    <xf borderId="2" fillId="0" fontId="143" numFmtId="0" xfId="0" applyAlignment="1" applyBorder="1" applyFont="1">
      <alignment horizontal="center" vertical="center"/>
    </xf>
    <xf borderId="120" fillId="0" fontId="175" numFmtId="0" xfId="0" applyAlignment="1" applyBorder="1" applyFont="1">
      <alignment horizontal="left"/>
    </xf>
    <xf borderId="28" fillId="0" fontId="143" numFmtId="0" xfId="0" applyAlignment="1" applyBorder="1" applyFont="1">
      <alignment horizontal="left"/>
    </xf>
    <xf borderId="28" fillId="0" fontId="175" numFmtId="0" xfId="0" applyAlignment="1" applyBorder="1" applyFont="1">
      <alignment horizontal="center"/>
    </xf>
    <xf borderId="28" fillId="0" fontId="175" numFmtId="10" xfId="0" applyAlignment="1" applyBorder="1" applyFont="1" applyNumberFormat="1">
      <alignment horizontal="center"/>
    </xf>
    <xf borderId="35" fillId="0" fontId="175" numFmtId="10" xfId="0" applyAlignment="1" applyBorder="1" applyFont="1" applyNumberFormat="1">
      <alignment horizontal="center"/>
    </xf>
    <xf borderId="2" fillId="0" fontId="175" numFmtId="0" xfId="0" applyAlignment="1" applyBorder="1" applyFont="1">
      <alignment horizontal="left"/>
    </xf>
    <xf borderId="2" fillId="0" fontId="143" numFmtId="0" xfId="0" applyAlignment="1" applyBorder="1" applyFont="1">
      <alignment horizontal="left"/>
    </xf>
    <xf borderId="2" fillId="0" fontId="175" numFmtId="0" xfId="0" applyAlignment="1" applyBorder="1" applyFont="1">
      <alignment horizontal="center"/>
    </xf>
    <xf borderId="2" fillId="0" fontId="175" numFmtId="10" xfId="0" applyAlignment="1" applyBorder="1" applyFont="1" applyNumberFormat="1">
      <alignment horizontal="center"/>
    </xf>
    <xf borderId="0" fillId="0" fontId="175" numFmtId="10" xfId="0" applyAlignment="1" applyFont="1" applyNumberFormat="1">
      <alignment horizontal="center"/>
    </xf>
    <xf borderId="0" fillId="0" fontId="65" numFmtId="0" xfId="0" applyAlignment="1" applyFont="1">
      <alignment horizontal="left"/>
    </xf>
    <xf borderId="0" fillId="0" fontId="65" numFmtId="0" xfId="0" applyAlignment="1" applyFont="1">
      <alignment horizontal="center"/>
    </xf>
    <xf borderId="0" fillId="0" fontId="177" numFmtId="10" xfId="0" applyAlignment="1" applyFont="1" applyNumberFormat="1">
      <alignment horizontal="center"/>
    </xf>
    <xf borderId="0" fillId="0" fontId="65" numFmtId="0" xfId="0" applyAlignment="1" applyFont="1">
      <alignment horizontal="center"/>
    </xf>
    <xf borderId="2" fillId="0" fontId="29" numFmtId="0" xfId="0" applyBorder="1" applyFont="1"/>
    <xf borderId="2" fillId="0" fontId="29" numFmtId="0" xfId="0" applyAlignment="1" applyBorder="1" applyFont="1">
      <alignment horizontal="center"/>
    </xf>
    <xf borderId="36" fillId="0" fontId="29" numFmtId="191" xfId="0" applyAlignment="1" applyBorder="1" applyFont="1" applyNumberFormat="1">
      <alignment horizontal="left"/>
    </xf>
    <xf borderId="36" fillId="0" fontId="175" numFmtId="10" xfId="0" applyAlignment="1" applyBorder="1" applyFont="1" applyNumberFormat="1">
      <alignment horizontal="center"/>
    </xf>
    <xf borderId="0" fillId="0" fontId="175" numFmtId="10" xfId="0" applyFont="1" applyNumberFormat="1"/>
    <xf borderId="2" fillId="0" fontId="143" numFmtId="1" xfId="0" applyAlignment="1" applyBorder="1" applyFont="1" applyNumberFormat="1">
      <alignment horizontal="center"/>
    </xf>
    <xf borderId="2" fillId="5" fontId="1" numFmtId="2" xfId="0" applyAlignment="1" applyBorder="1" applyFont="1" applyNumberFormat="1">
      <alignment horizontal="center"/>
    </xf>
    <xf borderId="119" fillId="0" fontId="176" numFmtId="0" xfId="0" applyAlignment="1" applyBorder="1" applyFont="1">
      <alignment horizontal="left"/>
    </xf>
    <xf borderId="36" fillId="0" fontId="1" numFmtId="0" xfId="0" applyAlignment="1" applyBorder="1" applyFont="1">
      <alignment horizontal="left"/>
    </xf>
    <xf borderId="36" fillId="0" fontId="175" numFmtId="0" xfId="0" applyAlignment="1" applyBorder="1" applyFont="1">
      <alignment horizontal="center"/>
    </xf>
    <xf borderId="36" fillId="0" fontId="176" numFmtId="0" xfId="0" applyAlignment="1" applyBorder="1" applyFont="1">
      <alignment horizontal="center"/>
    </xf>
    <xf borderId="36" fillId="0" fontId="176" numFmtId="0" xfId="0" applyAlignment="1" applyBorder="1" applyFont="1">
      <alignment horizontal="center" shrinkToFit="0" wrapText="1"/>
    </xf>
    <xf borderId="109" fillId="0" fontId="176" numFmtId="0" xfId="0" applyAlignment="1" applyBorder="1" applyFont="1">
      <alignment horizontal="center"/>
    </xf>
    <xf borderId="5" fillId="0" fontId="175" numFmtId="0" xfId="0" applyAlignment="1" applyBorder="1" applyFont="1">
      <alignment horizontal="left"/>
    </xf>
    <xf borderId="2" fillId="0" fontId="1" numFmtId="0" xfId="0" applyAlignment="1" applyBorder="1" applyFont="1">
      <alignment horizontal="left"/>
    </xf>
    <xf borderId="2" fillId="9" fontId="175" numFmtId="10" xfId="0" applyAlignment="1" applyBorder="1" applyFont="1" applyNumberFormat="1">
      <alignment horizontal="center"/>
    </xf>
    <xf borderId="3" fillId="0" fontId="175" numFmtId="10" xfId="0" applyAlignment="1" applyBorder="1" applyFont="1" applyNumberFormat="1">
      <alignment horizontal="center"/>
    </xf>
    <xf borderId="2" fillId="0" fontId="1" numFmtId="1" xfId="0" applyAlignment="1" applyBorder="1" applyFont="1" applyNumberFormat="1">
      <alignment horizontal="center" vertical="center"/>
    </xf>
    <xf borderId="2" fillId="0" fontId="1" numFmtId="0" xfId="0" applyAlignment="1" applyBorder="1" applyFont="1">
      <alignment horizontal="center" vertical="center"/>
    </xf>
    <xf borderId="28" fillId="0" fontId="175" numFmtId="10" xfId="0" applyAlignment="1" applyBorder="1" applyFont="1" applyNumberFormat="1">
      <alignment horizontal="center"/>
    </xf>
    <xf borderId="35" fillId="0" fontId="175" numFmtId="10" xfId="0" applyAlignment="1" applyBorder="1" applyFont="1" applyNumberFormat="1">
      <alignment horizontal="center"/>
    </xf>
    <xf borderId="106" fillId="11" fontId="174" numFmtId="0" xfId="0" applyAlignment="1" applyBorder="1" applyFont="1">
      <alignment horizontal="center"/>
    </xf>
    <xf borderId="106" fillId="11" fontId="1" numFmtId="0" xfId="0" applyBorder="1" applyFont="1"/>
    <xf borderId="106" fillId="11" fontId="175" numFmtId="10" xfId="0" applyAlignment="1" applyBorder="1" applyFont="1" applyNumberFormat="1">
      <alignment horizontal="center"/>
    </xf>
    <xf borderId="24" fillId="11" fontId="175" numFmtId="10" xfId="0" applyAlignment="1" applyBorder="1" applyFont="1" applyNumberFormat="1">
      <alignment horizontal="center"/>
    </xf>
    <xf borderId="24" fillId="11" fontId="143" numFmtId="0" xfId="0" applyBorder="1" applyFont="1"/>
    <xf borderId="24" fillId="8" fontId="177" numFmtId="10" xfId="0" applyAlignment="1" applyBorder="1" applyFont="1" applyNumberFormat="1">
      <alignment horizontal="center"/>
    </xf>
    <xf borderId="24" fillId="8" fontId="143" numFmtId="0" xfId="0" applyBorder="1" applyFont="1"/>
    <xf borderId="130" fillId="11" fontId="175" numFmtId="10" xfId="0" applyAlignment="1" applyBorder="1" applyFont="1" applyNumberFormat="1">
      <alignment horizontal="center"/>
    </xf>
    <xf borderId="24" fillId="11" fontId="65" numFmtId="0" xfId="0" applyAlignment="1" applyBorder="1" applyFont="1">
      <alignment horizontal="center"/>
    </xf>
    <xf borderId="130" fillId="8" fontId="175" numFmtId="10" xfId="0" applyAlignment="1" applyBorder="1" applyFont="1" applyNumberFormat="1">
      <alignment horizontal="center"/>
    </xf>
    <xf borderId="24" fillId="8" fontId="175" numFmtId="10" xfId="0" applyAlignment="1" applyBorder="1" applyFont="1" applyNumberFormat="1">
      <alignment horizontal="center"/>
    </xf>
    <xf borderId="106" fillId="8" fontId="143" numFmtId="0" xfId="0" applyAlignment="1" applyBorder="1" applyFont="1">
      <alignment horizontal="left"/>
    </xf>
    <xf borderId="55" fillId="8" fontId="65" numFmtId="0" xfId="0" applyAlignment="1" applyBorder="1" applyFont="1">
      <alignment horizontal="center"/>
    </xf>
    <xf borderId="55" fillId="8" fontId="143" numFmtId="0" xfId="0" applyBorder="1" applyFont="1"/>
    <xf borderId="106" fillId="8" fontId="143" numFmtId="0" xfId="0" applyBorder="1" applyFont="1"/>
    <xf borderId="24" fillId="11" fontId="143" numFmtId="0" xfId="0" applyAlignment="1" applyBorder="1" applyFont="1">
      <alignment horizontal="left"/>
    </xf>
    <xf borderId="55" fillId="11" fontId="143" numFmtId="0" xfId="0" applyAlignment="1" applyBorder="1" applyFont="1">
      <alignment horizontal="center"/>
    </xf>
    <xf borderId="55" fillId="11" fontId="143" numFmtId="1" xfId="0" applyAlignment="1" applyBorder="1" applyFont="1" applyNumberFormat="1">
      <alignment horizontal="center"/>
    </xf>
    <xf borderId="130" fillId="11" fontId="143" numFmtId="0" xfId="0" applyBorder="1" applyFont="1"/>
    <xf borderId="24" fillId="8" fontId="143" numFmtId="0" xfId="0" applyAlignment="1" applyBorder="1" applyFont="1">
      <alignment horizontal="left"/>
    </xf>
    <xf borderId="55" fillId="8" fontId="143" numFmtId="0" xfId="0" applyAlignment="1" applyBorder="1" applyFont="1">
      <alignment horizontal="center"/>
    </xf>
    <xf borderId="55" fillId="8" fontId="143" numFmtId="1" xfId="0" applyAlignment="1" applyBorder="1" applyFont="1" applyNumberFormat="1">
      <alignment horizontal="center"/>
    </xf>
    <xf borderId="130" fillId="8" fontId="143" numFmtId="0" xfId="0" applyBorder="1" applyFont="1"/>
    <xf borderId="52" fillId="8" fontId="143" numFmtId="0" xfId="0" applyAlignment="1" applyBorder="1" applyFont="1">
      <alignment horizontal="center"/>
    </xf>
    <xf borderId="3" fillId="0" fontId="178" numFmtId="0" xfId="0" applyAlignment="1" applyBorder="1" applyFont="1">
      <alignment horizontal="left"/>
    </xf>
    <xf borderId="24" fillId="45" fontId="179" numFmtId="0" xfId="0" applyAlignment="1" applyBorder="1" applyFill="1" applyFont="1">
      <alignment horizontal="center" shrinkToFit="0" wrapText="1"/>
    </xf>
    <xf borderId="139" fillId="46" fontId="179" numFmtId="0" xfId="0" applyAlignment="1" applyBorder="1" applyFill="1" applyFont="1">
      <alignment horizontal="center" shrinkToFit="0" wrapText="1"/>
    </xf>
    <xf borderId="140" fillId="0" fontId="180" numFmtId="14" xfId="0" applyAlignment="1" applyBorder="1" applyFont="1" applyNumberFormat="1">
      <alignment shrinkToFit="0" vertical="top" wrapText="1"/>
    </xf>
    <xf borderId="140" fillId="0" fontId="180" numFmtId="2" xfId="0" applyAlignment="1" applyBorder="1" applyFont="1" applyNumberFormat="1">
      <alignment horizontal="right" shrinkToFit="0" vertical="top" wrapText="1"/>
    </xf>
    <xf borderId="141" fillId="47" fontId="180" numFmtId="14" xfId="0" applyAlignment="1" applyBorder="1" applyFill="1" applyFont="1" applyNumberFormat="1">
      <alignment shrinkToFit="0" vertical="top" wrapText="1"/>
    </xf>
    <xf borderId="0" fillId="0" fontId="37" numFmtId="0" xfId="0" applyAlignment="1" applyFont="1">
      <alignment horizontal="center" vertical="center"/>
    </xf>
  </cellXfs>
  <cellStyles count="1">
    <cellStyle xfId="0" name="Normal" builtinId="0"/>
  </cellStyles>
  <dxfs count="6">
    <dxf>
      <font>
        <color rgb="FF9C0006"/>
      </font>
      <fill>
        <patternFill patternType="none"/>
      </fill>
      <border/>
    </dxf>
    <dxf>
      <font/>
      <fill>
        <patternFill patternType="none"/>
      </fill>
      <border/>
    </dxf>
    <dxf>
      <font/>
      <fill>
        <patternFill patternType="solid">
          <fgColor theme="0"/>
          <bgColor theme="0"/>
        </patternFill>
      </fill>
      <border/>
    </dxf>
    <dxf>
      <font/>
      <fill>
        <patternFill patternType="solid">
          <fgColor rgb="FFD8D8D8"/>
          <bgColor rgb="FFD8D8D8"/>
        </patternFill>
      </fill>
      <border/>
    </dxf>
    <dxf>
      <font/>
      <fill>
        <patternFill patternType="solid">
          <fgColor rgb="FFDBE5F1"/>
          <bgColor rgb="FFDBE5F1"/>
        </patternFill>
      </fill>
      <border/>
    </dxf>
    <dxf>
      <font/>
      <fill>
        <patternFill patternType="solid">
          <fgColor rgb="FFB8CCE4"/>
          <bgColor rgb="FFB8CCE4"/>
        </patternFill>
      </fill>
      <border/>
    </dxf>
  </dxfs>
  <tableStyles count="6">
    <tableStyle count="3" pivot="0" name="Historical Impl Premiums-style">
      <tableStyleElement dxfId="2" type="headerRow"/>
      <tableStyleElement dxfId="3" type="firstRowStripe"/>
      <tableStyleElement dxfId="4" type="secondRowStripe"/>
    </tableStyle>
    <tableStyle count="3" pivot="0" name="EXPECTED GROWTH-style">
      <tableStyleElement dxfId="2" type="headerRow"/>
      <tableStyleElement dxfId="3" type="firstRowStripe"/>
      <tableStyleElement dxfId="4" type="secondRowStripe"/>
    </tableStyle>
    <tableStyle count="3" pivot="0" name="Industry Averages_REINVESTMENT-style">
      <tableStyleElement dxfId="2" type="headerRow"/>
      <tableStyleElement dxfId="3" type="firstRowStripe"/>
      <tableStyleElement dxfId="5" type="secondRowStripe"/>
    </tableStyle>
    <tableStyle count="3" pivot="0" name="ERPs 2021-style">
      <tableStyleElement dxfId="2" type="headerRow"/>
      <tableStyleElement dxfId="3" type="firstRowStripe"/>
      <tableStyleElement dxfId="4" type="secondRowStripe"/>
    </tableStyle>
    <tableStyle count="3" pivot="0" name="ERPs 2021-style 2">
      <tableStyleElement dxfId="2" type="headerRow"/>
      <tableStyleElement dxfId="3" type="firstRowStripe"/>
      <tableStyleElement dxfId="4" type="secondRowStripe"/>
    </tableStyle>
    <tableStyle count="3" pivot="0" name="ERPs by country 25-style">
      <tableStyleElement dxfId="2" type="headerRow"/>
      <tableStyleElement dxfId="3" type="firstRowStripe"/>
      <tableStyleElement dxfId="5"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jpg"/><Relationship Id="rId3" Type="http://schemas.openxmlformats.org/officeDocument/2006/relationships/image" Target="../media/image5.png"/><Relationship Id="rId4"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6.png"/><Relationship Id="rId3" Type="http://schemas.openxmlformats.org/officeDocument/2006/relationships/image" Target="../media/image7.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7.png"/><Relationship Id="rId2" Type="http://schemas.openxmlformats.org/officeDocument/2006/relationships/image" Target="../media/image19.png"/><Relationship Id="rId3" Type="http://schemas.openxmlformats.org/officeDocument/2006/relationships/image" Target="../media/image13.png"/><Relationship Id="rId4" Type="http://schemas.openxmlformats.org/officeDocument/2006/relationships/image" Target="../media/image15.png"/><Relationship Id="rId11" Type="http://schemas.openxmlformats.org/officeDocument/2006/relationships/image" Target="../media/image16.png"/><Relationship Id="rId10" Type="http://schemas.openxmlformats.org/officeDocument/2006/relationships/image" Target="../media/image10.png"/><Relationship Id="rId12" Type="http://schemas.openxmlformats.org/officeDocument/2006/relationships/image" Target="../media/image20.png"/><Relationship Id="rId9" Type="http://schemas.openxmlformats.org/officeDocument/2006/relationships/image" Target="../media/image11.png"/><Relationship Id="rId5" Type="http://schemas.openxmlformats.org/officeDocument/2006/relationships/image" Target="../media/image9.png"/><Relationship Id="rId6" Type="http://schemas.openxmlformats.org/officeDocument/2006/relationships/image" Target="../media/image14.png"/><Relationship Id="rId7" Type="http://schemas.openxmlformats.org/officeDocument/2006/relationships/image" Target="../media/image12.png"/><Relationship Id="rId8" Type="http://schemas.openxmlformats.org/officeDocument/2006/relationships/image" Target="../media/image18.png"/></Relationships>
</file>

<file path=xl/drawings/_rels/drawing13.xml.rels><?xml version="1.0" encoding="UTF-8" standalone="yes"?><Relationships xmlns="http://schemas.openxmlformats.org/package/2006/relationships"><Relationship Id="rId11" Type="http://schemas.openxmlformats.org/officeDocument/2006/relationships/image" Target="../media/image16.png"/><Relationship Id="rId10" Type="http://schemas.openxmlformats.org/officeDocument/2006/relationships/image" Target="../media/image10.png"/><Relationship Id="rId13" Type="http://schemas.openxmlformats.org/officeDocument/2006/relationships/image" Target="../media/image21.png"/><Relationship Id="rId12" Type="http://schemas.openxmlformats.org/officeDocument/2006/relationships/image" Target="../media/image20.png"/><Relationship Id="rId1" Type="http://schemas.openxmlformats.org/officeDocument/2006/relationships/image" Target="../media/image17.png"/><Relationship Id="rId2" Type="http://schemas.openxmlformats.org/officeDocument/2006/relationships/image" Target="../media/image19.png"/><Relationship Id="rId3" Type="http://schemas.openxmlformats.org/officeDocument/2006/relationships/image" Target="../media/image13.png"/><Relationship Id="rId4" Type="http://schemas.openxmlformats.org/officeDocument/2006/relationships/image" Target="../media/image15.png"/><Relationship Id="rId9" Type="http://schemas.openxmlformats.org/officeDocument/2006/relationships/image" Target="../media/image11.png"/><Relationship Id="rId5" Type="http://schemas.openxmlformats.org/officeDocument/2006/relationships/image" Target="../media/image9.png"/><Relationship Id="rId6" Type="http://schemas.openxmlformats.org/officeDocument/2006/relationships/image" Target="../media/image14.png"/><Relationship Id="rId7" Type="http://schemas.openxmlformats.org/officeDocument/2006/relationships/image" Target="../media/image12.png"/><Relationship Id="rId8" Type="http://schemas.openxmlformats.org/officeDocument/2006/relationships/image" Target="../media/image18.png"/></Relationships>
</file>

<file path=xl/drawings/_rels/drawing16.xml.rels><?xml version="1.0" encoding="UTF-8" standalone="yes"?><Relationships xmlns="http://schemas.openxmlformats.org/package/2006/relationships"><Relationship Id="rId11" Type="http://schemas.openxmlformats.org/officeDocument/2006/relationships/image" Target="../media/image16.png"/><Relationship Id="rId10" Type="http://schemas.openxmlformats.org/officeDocument/2006/relationships/image" Target="../media/image10.png"/><Relationship Id="rId13" Type="http://schemas.openxmlformats.org/officeDocument/2006/relationships/image" Target="../media/image22.png"/><Relationship Id="rId12" Type="http://schemas.openxmlformats.org/officeDocument/2006/relationships/image" Target="../media/image20.png"/><Relationship Id="rId1" Type="http://schemas.openxmlformats.org/officeDocument/2006/relationships/image" Target="../media/image17.png"/><Relationship Id="rId2" Type="http://schemas.openxmlformats.org/officeDocument/2006/relationships/image" Target="../media/image19.png"/><Relationship Id="rId3" Type="http://schemas.openxmlformats.org/officeDocument/2006/relationships/image" Target="../media/image13.png"/><Relationship Id="rId4" Type="http://schemas.openxmlformats.org/officeDocument/2006/relationships/image" Target="../media/image15.png"/><Relationship Id="rId9" Type="http://schemas.openxmlformats.org/officeDocument/2006/relationships/image" Target="../media/image11.png"/><Relationship Id="rId5" Type="http://schemas.openxmlformats.org/officeDocument/2006/relationships/image" Target="../media/image9.png"/><Relationship Id="rId6" Type="http://schemas.openxmlformats.org/officeDocument/2006/relationships/image" Target="../media/image14.png"/><Relationship Id="rId7" Type="http://schemas.openxmlformats.org/officeDocument/2006/relationships/image" Target="../media/image12.png"/><Relationship Id="rId8"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4.png"/><Relationship Id="rId2" Type="http://schemas.openxmlformats.org/officeDocument/2006/relationships/image" Target="../media/image26.jpg"/><Relationship Id="rId3" Type="http://schemas.openxmlformats.org/officeDocument/2006/relationships/image" Target="../media/image23.png"/><Relationship Id="rId4" Type="http://schemas.openxmlformats.org/officeDocument/2006/relationships/image" Target="../media/image25.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19050</xdr:colOff>
      <xdr:row>16</xdr:row>
      <xdr:rowOff>114300</xdr:rowOff>
    </xdr:from>
    <xdr:ext cx="2562225" cy="504825"/>
    <xdr:pic>
      <xdr:nvPicPr>
        <xdr:cNvPr descr="WACC(cpp)= K_e {\frac{CAA}{CAA+D}} + K_d (1-T) {\frac{D}{CAA+D}}"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171450</xdr:colOff>
      <xdr:row>7</xdr:row>
      <xdr:rowOff>104775</xdr:rowOff>
    </xdr:from>
    <xdr:ext cx="2486025" cy="619125"/>
    <xdr:pic>
      <xdr:nvPicPr>
        <xdr:cNvPr descr="Resultado de imagen para formula beta apalancada" id="0" name="image3.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419100</xdr:colOff>
      <xdr:row>0</xdr:row>
      <xdr:rowOff>0</xdr:rowOff>
    </xdr:from>
    <xdr:ext cx="11972925" cy="419100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19050</xdr:colOff>
      <xdr:row>16</xdr:row>
      <xdr:rowOff>114300</xdr:rowOff>
    </xdr:from>
    <xdr:ext cx="2562225" cy="504825"/>
    <xdr:pic>
      <xdr:nvPicPr>
        <xdr:cNvPr descr="WACC(cpp)= K_e {\frac{CAA}{CAA+D}} + K_d (1-T) {\frac{D}{CAA+D}}"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314325</xdr:colOff>
      <xdr:row>7</xdr:row>
      <xdr:rowOff>57150</xdr:rowOff>
    </xdr:from>
    <xdr:ext cx="2466975" cy="619125"/>
    <xdr:pic>
      <xdr:nvPicPr>
        <xdr:cNvPr descr="Resultado de imagen para formula beta apalancada" id="0" name="image3.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19050</xdr:colOff>
      <xdr:row>16</xdr:row>
      <xdr:rowOff>114300</xdr:rowOff>
    </xdr:from>
    <xdr:ext cx="2562225" cy="504825"/>
    <xdr:pic>
      <xdr:nvPicPr>
        <xdr:cNvPr descr="WACC(cpp)= K_e {\frac{CAA}{CAA+D}} + K_d (1-T) {\frac{D}{CAA+D}}"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19050</xdr:colOff>
      <xdr:row>16</xdr:row>
      <xdr:rowOff>114300</xdr:rowOff>
    </xdr:from>
    <xdr:ext cx="2562225" cy="533400"/>
    <xdr:pic>
      <xdr:nvPicPr>
        <xdr:cNvPr descr="WACC(cpp)= K_e {\frac{CAA}{CAA+D}} + K_d (1-T) {\frac{D}{CAA+D}}"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47625</xdr:colOff>
      <xdr:row>0</xdr:row>
      <xdr:rowOff>57150</xdr:rowOff>
    </xdr:from>
    <xdr:ext cx="5457825" cy="2752725"/>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457200</xdr:colOff>
      <xdr:row>2</xdr:row>
      <xdr:rowOff>238125</xdr:rowOff>
    </xdr:from>
    <xdr:ext cx="2590800" cy="1095375"/>
    <xdr:pic>
      <xdr:nvPicPr>
        <xdr:cNvPr id="0" name="image8.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274</xdr:row>
      <xdr:rowOff>171450</xdr:rowOff>
    </xdr:from>
    <xdr:ext cx="3762375" cy="857250"/>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oneCellAnchor>
    <xdr:from>
      <xdr:col>20</xdr:col>
      <xdr:colOff>666750</xdr:colOff>
      <xdr:row>210</xdr:row>
      <xdr:rowOff>85725</xdr:rowOff>
    </xdr:from>
    <xdr:ext cx="7400925" cy="4591050"/>
    <xdr:pic>
      <xdr:nvPicPr>
        <xdr:cNvPr id="0" name="image6.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18</xdr:col>
      <xdr:colOff>742950</xdr:colOff>
      <xdr:row>27</xdr:row>
      <xdr:rowOff>180975</xdr:rowOff>
    </xdr:from>
    <xdr:ext cx="5753100" cy="3810000"/>
    <xdr:pic>
      <xdr:nvPicPr>
        <xdr:cNvPr id="0" name="image7.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85725</xdr:colOff>
      <xdr:row>18</xdr:row>
      <xdr:rowOff>142875</xdr:rowOff>
    </xdr:from>
    <xdr:ext cx="1076325" cy="190500"/>
    <xdr:pic>
      <xdr:nvPicPr>
        <xdr:cNvPr id="0" name="image17.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400050</xdr:colOff>
      <xdr:row>21</xdr:row>
      <xdr:rowOff>28575</xdr:rowOff>
    </xdr:from>
    <xdr:ext cx="1704975" cy="428625"/>
    <xdr:pic>
      <xdr:nvPicPr>
        <xdr:cNvPr id="0" name="image19.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85725</xdr:colOff>
      <xdr:row>25</xdr:row>
      <xdr:rowOff>57150</xdr:rowOff>
    </xdr:from>
    <xdr:ext cx="752475" cy="161925"/>
    <xdr:pic>
      <xdr:nvPicPr>
        <xdr:cNvPr id="0" name="image13.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57150</xdr:colOff>
      <xdr:row>27</xdr:row>
      <xdr:rowOff>28575</xdr:rowOff>
    </xdr:from>
    <xdr:ext cx="828675" cy="161925"/>
    <xdr:pic>
      <xdr:nvPicPr>
        <xdr:cNvPr id="0" name="image15.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47625</xdr:colOff>
      <xdr:row>26</xdr:row>
      <xdr:rowOff>38100</xdr:rowOff>
    </xdr:from>
    <xdr:ext cx="1266825" cy="190500"/>
    <xdr:pic>
      <xdr:nvPicPr>
        <xdr:cNvPr id="0" name="image9.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64</xdr:col>
      <xdr:colOff>66675</xdr:colOff>
      <xdr:row>23</xdr:row>
      <xdr:rowOff>38100</xdr:rowOff>
    </xdr:from>
    <xdr:ext cx="2762250" cy="161925"/>
    <xdr:pic>
      <xdr:nvPicPr>
        <xdr:cNvPr id="0" name="image14.png"/>
        <xdr:cNvPicPr preferRelativeResize="0"/>
      </xdr:nvPicPr>
      <xdr:blipFill>
        <a:blip cstate="print" r:embed="rId6"/>
        <a:stretch>
          <a:fillRect/>
        </a:stretch>
      </xdr:blipFill>
      <xdr:spPr>
        <a:prstGeom prst="rect">
          <a:avLst/>
        </a:prstGeom>
        <a:noFill/>
      </xdr:spPr>
    </xdr:pic>
    <xdr:clientData fLocksWithSheet="0"/>
  </xdr:oneCellAnchor>
  <xdr:oneCellAnchor>
    <xdr:from>
      <xdr:col>64</xdr:col>
      <xdr:colOff>85725</xdr:colOff>
      <xdr:row>34</xdr:row>
      <xdr:rowOff>38100</xdr:rowOff>
    </xdr:from>
    <xdr:ext cx="2066925" cy="209550"/>
    <xdr:pic>
      <xdr:nvPicPr>
        <xdr:cNvPr id="0" name="image12.png"/>
        <xdr:cNvPicPr preferRelativeResize="0"/>
      </xdr:nvPicPr>
      <xdr:blipFill>
        <a:blip cstate="print" r:embed="rId7"/>
        <a:stretch>
          <a:fillRect/>
        </a:stretch>
      </xdr:blipFill>
      <xdr:spPr>
        <a:prstGeom prst="rect">
          <a:avLst/>
        </a:prstGeom>
        <a:noFill/>
      </xdr:spPr>
    </xdr:pic>
    <xdr:clientData fLocksWithSheet="0"/>
  </xdr:oneCellAnchor>
  <xdr:oneCellAnchor>
    <xdr:from>
      <xdr:col>64</xdr:col>
      <xdr:colOff>152400</xdr:colOff>
      <xdr:row>25</xdr:row>
      <xdr:rowOff>85725</xdr:rowOff>
    </xdr:from>
    <xdr:ext cx="1514475" cy="342900"/>
    <xdr:pic>
      <xdr:nvPicPr>
        <xdr:cNvPr id="0" name="image18.png"/>
        <xdr:cNvPicPr preferRelativeResize="0"/>
      </xdr:nvPicPr>
      <xdr:blipFill>
        <a:blip cstate="print" r:embed="rId8"/>
        <a:stretch>
          <a:fillRect/>
        </a:stretch>
      </xdr:blipFill>
      <xdr:spPr>
        <a:prstGeom prst="rect">
          <a:avLst/>
        </a:prstGeom>
        <a:noFill/>
      </xdr:spPr>
    </xdr:pic>
    <xdr:clientData fLocksWithSheet="0"/>
  </xdr:oneCellAnchor>
  <xdr:oneCellAnchor>
    <xdr:from>
      <xdr:col>64</xdr:col>
      <xdr:colOff>19050</xdr:colOff>
      <xdr:row>22</xdr:row>
      <xdr:rowOff>19050</xdr:rowOff>
    </xdr:from>
    <xdr:ext cx="3305175" cy="180975"/>
    <xdr:pic>
      <xdr:nvPicPr>
        <xdr:cNvPr id="0" name="image11.png"/>
        <xdr:cNvPicPr preferRelativeResize="0"/>
      </xdr:nvPicPr>
      <xdr:blipFill>
        <a:blip cstate="print" r:embed="rId9"/>
        <a:stretch>
          <a:fillRect/>
        </a:stretch>
      </xdr:blipFill>
      <xdr:spPr>
        <a:prstGeom prst="rect">
          <a:avLst/>
        </a:prstGeom>
        <a:noFill/>
      </xdr:spPr>
    </xdr:pic>
    <xdr:clientData fLocksWithSheet="0"/>
  </xdr:oneCellAnchor>
  <xdr:oneCellAnchor>
    <xdr:from>
      <xdr:col>64</xdr:col>
      <xdr:colOff>104775</xdr:colOff>
      <xdr:row>31</xdr:row>
      <xdr:rowOff>28575</xdr:rowOff>
    </xdr:from>
    <xdr:ext cx="2809875" cy="152400"/>
    <xdr:pic>
      <xdr:nvPicPr>
        <xdr:cNvPr id="0" name="image10.png"/>
        <xdr:cNvPicPr preferRelativeResize="0"/>
      </xdr:nvPicPr>
      <xdr:blipFill>
        <a:blip cstate="print" r:embed="rId10"/>
        <a:stretch>
          <a:fillRect/>
        </a:stretch>
      </xdr:blipFill>
      <xdr:spPr>
        <a:prstGeom prst="rect">
          <a:avLst/>
        </a:prstGeom>
        <a:noFill/>
      </xdr:spPr>
    </xdr:pic>
    <xdr:clientData fLocksWithSheet="0"/>
  </xdr:oneCellAnchor>
  <xdr:oneCellAnchor>
    <xdr:from>
      <xdr:col>64</xdr:col>
      <xdr:colOff>57150</xdr:colOff>
      <xdr:row>36</xdr:row>
      <xdr:rowOff>19050</xdr:rowOff>
    </xdr:from>
    <xdr:ext cx="2638425" cy="190500"/>
    <xdr:pic>
      <xdr:nvPicPr>
        <xdr:cNvPr id="0" name="image16.png"/>
        <xdr:cNvPicPr preferRelativeResize="0"/>
      </xdr:nvPicPr>
      <xdr:blipFill>
        <a:blip cstate="print" r:embed="rId11"/>
        <a:stretch>
          <a:fillRect/>
        </a:stretch>
      </xdr:blipFill>
      <xdr:spPr>
        <a:prstGeom prst="rect">
          <a:avLst/>
        </a:prstGeom>
        <a:noFill/>
      </xdr:spPr>
    </xdr:pic>
    <xdr:clientData fLocksWithSheet="0"/>
  </xdr:oneCellAnchor>
  <xdr:oneCellAnchor>
    <xdr:from>
      <xdr:col>64</xdr:col>
      <xdr:colOff>19050</xdr:colOff>
      <xdr:row>17</xdr:row>
      <xdr:rowOff>66675</xdr:rowOff>
    </xdr:from>
    <xdr:ext cx="3038475" cy="428625"/>
    <xdr:pic>
      <xdr:nvPicPr>
        <xdr:cNvPr id="0" name="image20.png"/>
        <xdr:cNvPicPr preferRelativeResize="0"/>
      </xdr:nvPicPr>
      <xdr:blipFill>
        <a:blip cstate="print" r:embed="rId12"/>
        <a:stretch>
          <a:fillRect/>
        </a:stretch>
      </xdr:blipFill>
      <xdr:spPr>
        <a:prstGeom prst="rect">
          <a:avLst/>
        </a:prstGeom>
        <a:noFill/>
      </xdr:spPr>
    </xdr:pic>
    <xdr:clientData fLocksWithSheet="0"/>
  </xdr:oneCellAnchor>
  <xdr:oneCellAnchor>
    <xdr:from>
      <xdr:col>48</xdr:col>
      <xdr:colOff>85725</xdr:colOff>
      <xdr:row>34</xdr:row>
      <xdr:rowOff>38100</xdr:rowOff>
    </xdr:from>
    <xdr:ext cx="2905125" cy="209550"/>
    <xdr:pic>
      <xdr:nvPicPr>
        <xdr:cNvPr id="0" name="image12.png"/>
        <xdr:cNvPicPr preferRelativeResize="0"/>
      </xdr:nvPicPr>
      <xdr:blipFill>
        <a:blip cstate="print" r:embed="rId7"/>
        <a:stretch>
          <a:fillRect/>
        </a:stretch>
      </xdr:blipFill>
      <xdr:spPr>
        <a:prstGeom prst="rect">
          <a:avLst/>
        </a:prstGeom>
        <a:noFill/>
      </xdr:spPr>
    </xdr:pic>
    <xdr:clientData fLocksWithSheet="0"/>
  </xdr:oneCellAnchor>
  <xdr:oneCellAnchor>
    <xdr:from>
      <xdr:col>48</xdr:col>
      <xdr:colOff>200025</xdr:colOff>
      <xdr:row>25</xdr:row>
      <xdr:rowOff>38100</xdr:rowOff>
    </xdr:from>
    <xdr:ext cx="2352675" cy="342900"/>
    <xdr:pic>
      <xdr:nvPicPr>
        <xdr:cNvPr id="0" name="image18.png" title="Imagen"/>
        <xdr:cNvPicPr preferRelativeResize="0"/>
      </xdr:nvPicPr>
      <xdr:blipFill>
        <a:blip cstate="print" r:embed="rId8"/>
        <a:stretch>
          <a:fillRect/>
        </a:stretch>
      </xdr:blipFill>
      <xdr:spPr>
        <a:prstGeom prst="rect">
          <a:avLst/>
        </a:prstGeom>
        <a:noFill/>
      </xdr:spPr>
    </xdr:pic>
    <xdr:clientData fLocksWithSheet="0"/>
  </xdr:oneCellAnchor>
  <xdr:oneCellAnchor>
    <xdr:from>
      <xdr:col>48</xdr:col>
      <xdr:colOff>104775</xdr:colOff>
      <xdr:row>31</xdr:row>
      <xdr:rowOff>28575</xdr:rowOff>
    </xdr:from>
    <xdr:ext cx="4133850" cy="152400"/>
    <xdr:pic>
      <xdr:nvPicPr>
        <xdr:cNvPr id="0" name="image10.png"/>
        <xdr:cNvPicPr preferRelativeResize="0"/>
      </xdr:nvPicPr>
      <xdr:blipFill>
        <a:blip cstate="print" r:embed="rId10"/>
        <a:stretch>
          <a:fillRect/>
        </a:stretch>
      </xdr:blipFill>
      <xdr:spPr>
        <a:prstGeom prst="rect">
          <a:avLst/>
        </a:prstGeom>
        <a:noFill/>
      </xdr:spPr>
    </xdr:pic>
    <xdr:clientData fLocksWithSheet="0"/>
  </xdr:oneCellAnchor>
  <xdr:oneCellAnchor>
    <xdr:from>
      <xdr:col>48</xdr:col>
      <xdr:colOff>57150</xdr:colOff>
      <xdr:row>36</xdr:row>
      <xdr:rowOff>19050</xdr:rowOff>
    </xdr:from>
    <xdr:ext cx="3962400" cy="190500"/>
    <xdr:pic>
      <xdr:nvPicPr>
        <xdr:cNvPr id="0" name="image16.png"/>
        <xdr:cNvPicPr preferRelativeResize="0"/>
      </xdr:nvPicPr>
      <xdr:blipFill>
        <a:blip cstate="print" r:embed="rId11"/>
        <a:stretch>
          <a:fillRect/>
        </a:stretch>
      </xdr:blipFill>
      <xdr:spPr>
        <a:prstGeom prst="rect">
          <a:avLst/>
        </a:prstGeom>
        <a:noFill/>
      </xdr:spPr>
    </xdr:pic>
    <xdr:clientData fLocksWithSheet="0"/>
  </xdr:oneCellAnchor>
  <xdr:oneCellAnchor>
    <xdr:from>
      <xdr:col>48</xdr:col>
      <xdr:colOff>66675</xdr:colOff>
      <xdr:row>23</xdr:row>
      <xdr:rowOff>38100</xdr:rowOff>
    </xdr:from>
    <xdr:ext cx="4086225" cy="161925"/>
    <xdr:pic>
      <xdr:nvPicPr>
        <xdr:cNvPr id="0" name="image14.png"/>
        <xdr:cNvPicPr preferRelativeResize="0"/>
      </xdr:nvPicPr>
      <xdr:blipFill>
        <a:blip cstate="print" r:embed="rId6"/>
        <a:stretch>
          <a:fillRect/>
        </a:stretch>
      </xdr:blipFill>
      <xdr:spPr>
        <a:prstGeom prst="rect">
          <a:avLst/>
        </a:prstGeom>
        <a:noFill/>
      </xdr:spPr>
    </xdr:pic>
    <xdr:clientData fLocksWithSheet="0"/>
  </xdr:oneCellAnchor>
  <xdr:oneCellAnchor>
    <xdr:from>
      <xdr:col>48</xdr:col>
      <xdr:colOff>19050</xdr:colOff>
      <xdr:row>22</xdr:row>
      <xdr:rowOff>19050</xdr:rowOff>
    </xdr:from>
    <xdr:ext cx="4629150" cy="180975"/>
    <xdr:pic>
      <xdr:nvPicPr>
        <xdr:cNvPr id="0" name="image11.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85725</xdr:colOff>
      <xdr:row>18</xdr:row>
      <xdr:rowOff>142875</xdr:rowOff>
    </xdr:from>
    <xdr:ext cx="1076325" cy="190500"/>
    <xdr:pic>
      <xdr:nvPicPr>
        <xdr:cNvPr id="0" name="image17.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400050</xdr:colOff>
      <xdr:row>21</xdr:row>
      <xdr:rowOff>28575</xdr:rowOff>
    </xdr:from>
    <xdr:ext cx="1704975" cy="428625"/>
    <xdr:pic>
      <xdr:nvPicPr>
        <xdr:cNvPr id="0" name="image19.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85725</xdr:colOff>
      <xdr:row>25</xdr:row>
      <xdr:rowOff>57150</xdr:rowOff>
    </xdr:from>
    <xdr:ext cx="752475" cy="161925"/>
    <xdr:pic>
      <xdr:nvPicPr>
        <xdr:cNvPr id="0" name="image13.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57150</xdr:colOff>
      <xdr:row>27</xdr:row>
      <xdr:rowOff>28575</xdr:rowOff>
    </xdr:from>
    <xdr:ext cx="828675" cy="161925"/>
    <xdr:pic>
      <xdr:nvPicPr>
        <xdr:cNvPr id="0" name="image15.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47625</xdr:colOff>
      <xdr:row>26</xdr:row>
      <xdr:rowOff>38100</xdr:rowOff>
    </xdr:from>
    <xdr:ext cx="1266825" cy="190500"/>
    <xdr:pic>
      <xdr:nvPicPr>
        <xdr:cNvPr id="0" name="image9.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64</xdr:col>
      <xdr:colOff>66675</xdr:colOff>
      <xdr:row>23</xdr:row>
      <xdr:rowOff>38100</xdr:rowOff>
    </xdr:from>
    <xdr:ext cx="2762250" cy="161925"/>
    <xdr:pic>
      <xdr:nvPicPr>
        <xdr:cNvPr id="0" name="image14.png"/>
        <xdr:cNvPicPr preferRelativeResize="0"/>
      </xdr:nvPicPr>
      <xdr:blipFill>
        <a:blip cstate="print" r:embed="rId6"/>
        <a:stretch>
          <a:fillRect/>
        </a:stretch>
      </xdr:blipFill>
      <xdr:spPr>
        <a:prstGeom prst="rect">
          <a:avLst/>
        </a:prstGeom>
        <a:noFill/>
      </xdr:spPr>
    </xdr:pic>
    <xdr:clientData fLocksWithSheet="0"/>
  </xdr:oneCellAnchor>
  <xdr:oneCellAnchor>
    <xdr:from>
      <xdr:col>64</xdr:col>
      <xdr:colOff>85725</xdr:colOff>
      <xdr:row>34</xdr:row>
      <xdr:rowOff>38100</xdr:rowOff>
    </xdr:from>
    <xdr:ext cx="2066925" cy="209550"/>
    <xdr:pic>
      <xdr:nvPicPr>
        <xdr:cNvPr id="0" name="image12.png"/>
        <xdr:cNvPicPr preferRelativeResize="0"/>
      </xdr:nvPicPr>
      <xdr:blipFill>
        <a:blip cstate="print" r:embed="rId7"/>
        <a:stretch>
          <a:fillRect/>
        </a:stretch>
      </xdr:blipFill>
      <xdr:spPr>
        <a:prstGeom prst="rect">
          <a:avLst/>
        </a:prstGeom>
        <a:noFill/>
      </xdr:spPr>
    </xdr:pic>
    <xdr:clientData fLocksWithSheet="0"/>
  </xdr:oneCellAnchor>
  <xdr:oneCellAnchor>
    <xdr:from>
      <xdr:col>64</xdr:col>
      <xdr:colOff>152400</xdr:colOff>
      <xdr:row>25</xdr:row>
      <xdr:rowOff>85725</xdr:rowOff>
    </xdr:from>
    <xdr:ext cx="1514475" cy="342900"/>
    <xdr:pic>
      <xdr:nvPicPr>
        <xdr:cNvPr id="0" name="image18.png"/>
        <xdr:cNvPicPr preferRelativeResize="0"/>
      </xdr:nvPicPr>
      <xdr:blipFill>
        <a:blip cstate="print" r:embed="rId8"/>
        <a:stretch>
          <a:fillRect/>
        </a:stretch>
      </xdr:blipFill>
      <xdr:spPr>
        <a:prstGeom prst="rect">
          <a:avLst/>
        </a:prstGeom>
        <a:noFill/>
      </xdr:spPr>
    </xdr:pic>
    <xdr:clientData fLocksWithSheet="0"/>
  </xdr:oneCellAnchor>
  <xdr:oneCellAnchor>
    <xdr:from>
      <xdr:col>64</xdr:col>
      <xdr:colOff>19050</xdr:colOff>
      <xdr:row>22</xdr:row>
      <xdr:rowOff>19050</xdr:rowOff>
    </xdr:from>
    <xdr:ext cx="3305175" cy="180975"/>
    <xdr:pic>
      <xdr:nvPicPr>
        <xdr:cNvPr id="0" name="image11.png"/>
        <xdr:cNvPicPr preferRelativeResize="0"/>
      </xdr:nvPicPr>
      <xdr:blipFill>
        <a:blip cstate="print" r:embed="rId9"/>
        <a:stretch>
          <a:fillRect/>
        </a:stretch>
      </xdr:blipFill>
      <xdr:spPr>
        <a:prstGeom prst="rect">
          <a:avLst/>
        </a:prstGeom>
        <a:noFill/>
      </xdr:spPr>
    </xdr:pic>
    <xdr:clientData fLocksWithSheet="0"/>
  </xdr:oneCellAnchor>
  <xdr:oneCellAnchor>
    <xdr:from>
      <xdr:col>64</xdr:col>
      <xdr:colOff>104775</xdr:colOff>
      <xdr:row>31</xdr:row>
      <xdr:rowOff>28575</xdr:rowOff>
    </xdr:from>
    <xdr:ext cx="2809875" cy="152400"/>
    <xdr:pic>
      <xdr:nvPicPr>
        <xdr:cNvPr id="0" name="image10.png"/>
        <xdr:cNvPicPr preferRelativeResize="0"/>
      </xdr:nvPicPr>
      <xdr:blipFill>
        <a:blip cstate="print" r:embed="rId10"/>
        <a:stretch>
          <a:fillRect/>
        </a:stretch>
      </xdr:blipFill>
      <xdr:spPr>
        <a:prstGeom prst="rect">
          <a:avLst/>
        </a:prstGeom>
        <a:noFill/>
      </xdr:spPr>
    </xdr:pic>
    <xdr:clientData fLocksWithSheet="0"/>
  </xdr:oneCellAnchor>
  <xdr:oneCellAnchor>
    <xdr:from>
      <xdr:col>64</xdr:col>
      <xdr:colOff>57150</xdr:colOff>
      <xdr:row>36</xdr:row>
      <xdr:rowOff>19050</xdr:rowOff>
    </xdr:from>
    <xdr:ext cx="2638425" cy="190500"/>
    <xdr:pic>
      <xdr:nvPicPr>
        <xdr:cNvPr id="0" name="image16.png"/>
        <xdr:cNvPicPr preferRelativeResize="0"/>
      </xdr:nvPicPr>
      <xdr:blipFill>
        <a:blip cstate="print" r:embed="rId11"/>
        <a:stretch>
          <a:fillRect/>
        </a:stretch>
      </xdr:blipFill>
      <xdr:spPr>
        <a:prstGeom prst="rect">
          <a:avLst/>
        </a:prstGeom>
        <a:noFill/>
      </xdr:spPr>
    </xdr:pic>
    <xdr:clientData fLocksWithSheet="0"/>
  </xdr:oneCellAnchor>
  <xdr:oneCellAnchor>
    <xdr:from>
      <xdr:col>64</xdr:col>
      <xdr:colOff>19050</xdr:colOff>
      <xdr:row>17</xdr:row>
      <xdr:rowOff>66675</xdr:rowOff>
    </xdr:from>
    <xdr:ext cx="3038475" cy="428625"/>
    <xdr:pic>
      <xdr:nvPicPr>
        <xdr:cNvPr id="0" name="image20.png"/>
        <xdr:cNvPicPr preferRelativeResize="0"/>
      </xdr:nvPicPr>
      <xdr:blipFill>
        <a:blip cstate="print" r:embed="rId12"/>
        <a:stretch>
          <a:fillRect/>
        </a:stretch>
      </xdr:blipFill>
      <xdr:spPr>
        <a:prstGeom prst="rect">
          <a:avLst/>
        </a:prstGeom>
        <a:noFill/>
      </xdr:spPr>
    </xdr:pic>
    <xdr:clientData fLocksWithSheet="0"/>
  </xdr:oneCellAnchor>
  <xdr:oneCellAnchor>
    <xdr:from>
      <xdr:col>48</xdr:col>
      <xdr:colOff>85725</xdr:colOff>
      <xdr:row>34</xdr:row>
      <xdr:rowOff>38100</xdr:rowOff>
    </xdr:from>
    <xdr:ext cx="2905125" cy="209550"/>
    <xdr:pic>
      <xdr:nvPicPr>
        <xdr:cNvPr id="0" name="image12.png"/>
        <xdr:cNvPicPr preferRelativeResize="0"/>
      </xdr:nvPicPr>
      <xdr:blipFill>
        <a:blip cstate="print" r:embed="rId7"/>
        <a:stretch>
          <a:fillRect/>
        </a:stretch>
      </xdr:blipFill>
      <xdr:spPr>
        <a:prstGeom prst="rect">
          <a:avLst/>
        </a:prstGeom>
        <a:noFill/>
      </xdr:spPr>
    </xdr:pic>
    <xdr:clientData fLocksWithSheet="0"/>
  </xdr:oneCellAnchor>
  <xdr:oneCellAnchor>
    <xdr:from>
      <xdr:col>48</xdr:col>
      <xdr:colOff>152400</xdr:colOff>
      <xdr:row>25</xdr:row>
      <xdr:rowOff>85725</xdr:rowOff>
    </xdr:from>
    <xdr:ext cx="2352675" cy="342900"/>
    <xdr:pic>
      <xdr:nvPicPr>
        <xdr:cNvPr id="0" name="image18.png"/>
        <xdr:cNvPicPr preferRelativeResize="0"/>
      </xdr:nvPicPr>
      <xdr:blipFill>
        <a:blip cstate="print" r:embed="rId8"/>
        <a:stretch>
          <a:fillRect/>
        </a:stretch>
      </xdr:blipFill>
      <xdr:spPr>
        <a:prstGeom prst="rect">
          <a:avLst/>
        </a:prstGeom>
        <a:noFill/>
      </xdr:spPr>
    </xdr:pic>
    <xdr:clientData fLocksWithSheet="0"/>
  </xdr:oneCellAnchor>
  <xdr:oneCellAnchor>
    <xdr:from>
      <xdr:col>48</xdr:col>
      <xdr:colOff>104775</xdr:colOff>
      <xdr:row>31</xdr:row>
      <xdr:rowOff>28575</xdr:rowOff>
    </xdr:from>
    <xdr:ext cx="4133850" cy="152400"/>
    <xdr:pic>
      <xdr:nvPicPr>
        <xdr:cNvPr id="0" name="image10.png"/>
        <xdr:cNvPicPr preferRelativeResize="0"/>
      </xdr:nvPicPr>
      <xdr:blipFill>
        <a:blip cstate="print" r:embed="rId10"/>
        <a:stretch>
          <a:fillRect/>
        </a:stretch>
      </xdr:blipFill>
      <xdr:spPr>
        <a:prstGeom prst="rect">
          <a:avLst/>
        </a:prstGeom>
        <a:noFill/>
      </xdr:spPr>
    </xdr:pic>
    <xdr:clientData fLocksWithSheet="0"/>
  </xdr:oneCellAnchor>
  <xdr:oneCellAnchor>
    <xdr:from>
      <xdr:col>48</xdr:col>
      <xdr:colOff>57150</xdr:colOff>
      <xdr:row>36</xdr:row>
      <xdr:rowOff>19050</xdr:rowOff>
    </xdr:from>
    <xdr:ext cx="3962400" cy="190500"/>
    <xdr:pic>
      <xdr:nvPicPr>
        <xdr:cNvPr id="0" name="image16.png"/>
        <xdr:cNvPicPr preferRelativeResize="0"/>
      </xdr:nvPicPr>
      <xdr:blipFill>
        <a:blip cstate="print" r:embed="rId11"/>
        <a:stretch>
          <a:fillRect/>
        </a:stretch>
      </xdr:blipFill>
      <xdr:spPr>
        <a:prstGeom prst="rect">
          <a:avLst/>
        </a:prstGeom>
        <a:noFill/>
      </xdr:spPr>
    </xdr:pic>
    <xdr:clientData fLocksWithSheet="0"/>
  </xdr:oneCellAnchor>
  <xdr:oneCellAnchor>
    <xdr:from>
      <xdr:col>48</xdr:col>
      <xdr:colOff>66675</xdr:colOff>
      <xdr:row>23</xdr:row>
      <xdr:rowOff>38100</xdr:rowOff>
    </xdr:from>
    <xdr:ext cx="4086225" cy="161925"/>
    <xdr:pic>
      <xdr:nvPicPr>
        <xdr:cNvPr id="0" name="image14.png"/>
        <xdr:cNvPicPr preferRelativeResize="0"/>
      </xdr:nvPicPr>
      <xdr:blipFill>
        <a:blip cstate="print" r:embed="rId6"/>
        <a:stretch>
          <a:fillRect/>
        </a:stretch>
      </xdr:blipFill>
      <xdr:spPr>
        <a:prstGeom prst="rect">
          <a:avLst/>
        </a:prstGeom>
        <a:noFill/>
      </xdr:spPr>
    </xdr:pic>
    <xdr:clientData fLocksWithSheet="0"/>
  </xdr:oneCellAnchor>
  <xdr:oneCellAnchor>
    <xdr:from>
      <xdr:col>48</xdr:col>
      <xdr:colOff>19050</xdr:colOff>
      <xdr:row>22</xdr:row>
      <xdr:rowOff>19050</xdr:rowOff>
    </xdr:from>
    <xdr:ext cx="4629150" cy="180975"/>
    <xdr:pic>
      <xdr:nvPicPr>
        <xdr:cNvPr id="0" name="image11.png"/>
        <xdr:cNvPicPr preferRelativeResize="0"/>
      </xdr:nvPicPr>
      <xdr:blipFill>
        <a:blip cstate="print" r:embed="rId9"/>
        <a:stretch>
          <a:fillRect/>
        </a:stretch>
      </xdr:blipFill>
      <xdr:spPr>
        <a:prstGeom prst="rect">
          <a:avLst/>
        </a:prstGeom>
        <a:noFill/>
      </xdr:spPr>
    </xdr:pic>
    <xdr:clientData fLocksWithSheet="0"/>
  </xdr:oneCellAnchor>
  <xdr:oneCellAnchor>
    <xdr:from>
      <xdr:col>47</xdr:col>
      <xdr:colOff>123825</xdr:colOff>
      <xdr:row>10</xdr:row>
      <xdr:rowOff>123825</xdr:rowOff>
    </xdr:from>
    <xdr:ext cx="5838825" cy="1924050"/>
    <xdr:pic>
      <xdr:nvPicPr>
        <xdr:cNvPr id="0" name="image21.png"/>
        <xdr:cNvPicPr preferRelativeResize="0"/>
      </xdr:nvPicPr>
      <xdr:blipFill>
        <a:blip cstate="print" r:embed="rId13"/>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85725</xdr:colOff>
      <xdr:row>18</xdr:row>
      <xdr:rowOff>142875</xdr:rowOff>
    </xdr:from>
    <xdr:ext cx="1076325" cy="190500"/>
    <xdr:pic>
      <xdr:nvPicPr>
        <xdr:cNvPr id="0" name="image17.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400050</xdr:colOff>
      <xdr:row>21</xdr:row>
      <xdr:rowOff>28575</xdr:rowOff>
    </xdr:from>
    <xdr:ext cx="1704975" cy="428625"/>
    <xdr:pic>
      <xdr:nvPicPr>
        <xdr:cNvPr id="0" name="image19.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85725</xdr:colOff>
      <xdr:row>25</xdr:row>
      <xdr:rowOff>57150</xdr:rowOff>
    </xdr:from>
    <xdr:ext cx="752475" cy="161925"/>
    <xdr:pic>
      <xdr:nvPicPr>
        <xdr:cNvPr id="0" name="image13.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57150</xdr:colOff>
      <xdr:row>27</xdr:row>
      <xdr:rowOff>28575</xdr:rowOff>
    </xdr:from>
    <xdr:ext cx="828675" cy="161925"/>
    <xdr:pic>
      <xdr:nvPicPr>
        <xdr:cNvPr id="0" name="image15.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47625</xdr:colOff>
      <xdr:row>26</xdr:row>
      <xdr:rowOff>38100</xdr:rowOff>
    </xdr:from>
    <xdr:ext cx="1266825" cy="190500"/>
    <xdr:pic>
      <xdr:nvPicPr>
        <xdr:cNvPr id="0" name="image9.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64</xdr:col>
      <xdr:colOff>66675</xdr:colOff>
      <xdr:row>23</xdr:row>
      <xdr:rowOff>38100</xdr:rowOff>
    </xdr:from>
    <xdr:ext cx="2762250" cy="161925"/>
    <xdr:pic>
      <xdr:nvPicPr>
        <xdr:cNvPr id="0" name="image14.png"/>
        <xdr:cNvPicPr preferRelativeResize="0"/>
      </xdr:nvPicPr>
      <xdr:blipFill>
        <a:blip cstate="print" r:embed="rId6"/>
        <a:stretch>
          <a:fillRect/>
        </a:stretch>
      </xdr:blipFill>
      <xdr:spPr>
        <a:prstGeom prst="rect">
          <a:avLst/>
        </a:prstGeom>
        <a:noFill/>
      </xdr:spPr>
    </xdr:pic>
    <xdr:clientData fLocksWithSheet="0"/>
  </xdr:oneCellAnchor>
  <xdr:oneCellAnchor>
    <xdr:from>
      <xdr:col>64</xdr:col>
      <xdr:colOff>85725</xdr:colOff>
      <xdr:row>34</xdr:row>
      <xdr:rowOff>38100</xdr:rowOff>
    </xdr:from>
    <xdr:ext cx="2066925" cy="209550"/>
    <xdr:pic>
      <xdr:nvPicPr>
        <xdr:cNvPr id="0" name="image12.png"/>
        <xdr:cNvPicPr preferRelativeResize="0"/>
      </xdr:nvPicPr>
      <xdr:blipFill>
        <a:blip cstate="print" r:embed="rId7"/>
        <a:stretch>
          <a:fillRect/>
        </a:stretch>
      </xdr:blipFill>
      <xdr:spPr>
        <a:prstGeom prst="rect">
          <a:avLst/>
        </a:prstGeom>
        <a:noFill/>
      </xdr:spPr>
    </xdr:pic>
    <xdr:clientData fLocksWithSheet="0"/>
  </xdr:oneCellAnchor>
  <xdr:oneCellAnchor>
    <xdr:from>
      <xdr:col>64</xdr:col>
      <xdr:colOff>152400</xdr:colOff>
      <xdr:row>25</xdr:row>
      <xdr:rowOff>85725</xdr:rowOff>
    </xdr:from>
    <xdr:ext cx="1514475" cy="342900"/>
    <xdr:pic>
      <xdr:nvPicPr>
        <xdr:cNvPr id="0" name="image18.png"/>
        <xdr:cNvPicPr preferRelativeResize="0"/>
      </xdr:nvPicPr>
      <xdr:blipFill>
        <a:blip cstate="print" r:embed="rId8"/>
        <a:stretch>
          <a:fillRect/>
        </a:stretch>
      </xdr:blipFill>
      <xdr:spPr>
        <a:prstGeom prst="rect">
          <a:avLst/>
        </a:prstGeom>
        <a:noFill/>
      </xdr:spPr>
    </xdr:pic>
    <xdr:clientData fLocksWithSheet="0"/>
  </xdr:oneCellAnchor>
  <xdr:oneCellAnchor>
    <xdr:from>
      <xdr:col>64</xdr:col>
      <xdr:colOff>19050</xdr:colOff>
      <xdr:row>22</xdr:row>
      <xdr:rowOff>19050</xdr:rowOff>
    </xdr:from>
    <xdr:ext cx="3305175" cy="180975"/>
    <xdr:pic>
      <xdr:nvPicPr>
        <xdr:cNvPr id="0" name="image11.png"/>
        <xdr:cNvPicPr preferRelativeResize="0"/>
      </xdr:nvPicPr>
      <xdr:blipFill>
        <a:blip cstate="print" r:embed="rId9"/>
        <a:stretch>
          <a:fillRect/>
        </a:stretch>
      </xdr:blipFill>
      <xdr:spPr>
        <a:prstGeom prst="rect">
          <a:avLst/>
        </a:prstGeom>
        <a:noFill/>
      </xdr:spPr>
    </xdr:pic>
    <xdr:clientData fLocksWithSheet="0"/>
  </xdr:oneCellAnchor>
  <xdr:oneCellAnchor>
    <xdr:from>
      <xdr:col>64</xdr:col>
      <xdr:colOff>104775</xdr:colOff>
      <xdr:row>31</xdr:row>
      <xdr:rowOff>28575</xdr:rowOff>
    </xdr:from>
    <xdr:ext cx="2809875" cy="152400"/>
    <xdr:pic>
      <xdr:nvPicPr>
        <xdr:cNvPr id="0" name="image10.png"/>
        <xdr:cNvPicPr preferRelativeResize="0"/>
      </xdr:nvPicPr>
      <xdr:blipFill>
        <a:blip cstate="print" r:embed="rId10"/>
        <a:stretch>
          <a:fillRect/>
        </a:stretch>
      </xdr:blipFill>
      <xdr:spPr>
        <a:prstGeom prst="rect">
          <a:avLst/>
        </a:prstGeom>
        <a:noFill/>
      </xdr:spPr>
    </xdr:pic>
    <xdr:clientData fLocksWithSheet="0"/>
  </xdr:oneCellAnchor>
  <xdr:oneCellAnchor>
    <xdr:from>
      <xdr:col>64</xdr:col>
      <xdr:colOff>57150</xdr:colOff>
      <xdr:row>36</xdr:row>
      <xdr:rowOff>19050</xdr:rowOff>
    </xdr:from>
    <xdr:ext cx="2638425" cy="190500"/>
    <xdr:pic>
      <xdr:nvPicPr>
        <xdr:cNvPr id="0" name="image16.png"/>
        <xdr:cNvPicPr preferRelativeResize="0"/>
      </xdr:nvPicPr>
      <xdr:blipFill>
        <a:blip cstate="print" r:embed="rId11"/>
        <a:stretch>
          <a:fillRect/>
        </a:stretch>
      </xdr:blipFill>
      <xdr:spPr>
        <a:prstGeom prst="rect">
          <a:avLst/>
        </a:prstGeom>
        <a:noFill/>
      </xdr:spPr>
    </xdr:pic>
    <xdr:clientData fLocksWithSheet="0"/>
  </xdr:oneCellAnchor>
  <xdr:oneCellAnchor>
    <xdr:from>
      <xdr:col>64</xdr:col>
      <xdr:colOff>19050</xdr:colOff>
      <xdr:row>17</xdr:row>
      <xdr:rowOff>66675</xdr:rowOff>
    </xdr:from>
    <xdr:ext cx="3038475" cy="428625"/>
    <xdr:pic>
      <xdr:nvPicPr>
        <xdr:cNvPr id="0" name="image20.png"/>
        <xdr:cNvPicPr preferRelativeResize="0"/>
      </xdr:nvPicPr>
      <xdr:blipFill>
        <a:blip cstate="print" r:embed="rId12"/>
        <a:stretch>
          <a:fillRect/>
        </a:stretch>
      </xdr:blipFill>
      <xdr:spPr>
        <a:prstGeom prst="rect">
          <a:avLst/>
        </a:prstGeom>
        <a:noFill/>
      </xdr:spPr>
    </xdr:pic>
    <xdr:clientData fLocksWithSheet="0"/>
  </xdr:oneCellAnchor>
  <xdr:oneCellAnchor>
    <xdr:from>
      <xdr:col>48</xdr:col>
      <xdr:colOff>85725</xdr:colOff>
      <xdr:row>34</xdr:row>
      <xdr:rowOff>38100</xdr:rowOff>
    </xdr:from>
    <xdr:ext cx="2905125" cy="209550"/>
    <xdr:pic>
      <xdr:nvPicPr>
        <xdr:cNvPr id="0" name="image12.png"/>
        <xdr:cNvPicPr preferRelativeResize="0"/>
      </xdr:nvPicPr>
      <xdr:blipFill>
        <a:blip cstate="print" r:embed="rId7"/>
        <a:stretch>
          <a:fillRect/>
        </a:stretch>
      </xdr:blipFill>
      <xdr:spPr>
        <a:prstGeom prst="rect">
          <a:avLst/>
        </a:prstGeom>
        <a:noFill/>
      </xdr:spPr>
    </xdr:pic>
    <xdr:clientData fLocksWithSheet="0"/>
  </xdr:oneCellAnchor>
  <xdr:oneCellAnchor>
    <xdr:from>
      <xdr:col>48</xdr:col>
      <xdr:colOff>152400</xdr:colOff>
      <xdr:row>25</xdr:row>
      <xdr:rowOff>85725</xdr:rowOff>
    </xdr:from>
    <xdr:ext cx="2352675" cy="342900"/>
    <xdr:pic>
      <xdr:nvPicPr>
        <xdr:cNvPr id="0" name="image18.png"/>
        <xdr:cNvPicPr preferRelativeResize="0"/>
      </xdr:nvPicPr>
      <xdr:blipFill>
        <a:blip cstate="print" r:embed="rId8"/>
        <a:stretch>
          <a:fillRect/>
        </a:stretch>
      </xdr:blipFill>
      <xdr:spPr>
        <a:prstGeom prst="rect">
          <a:avLst/>
        </a:prstGeom>
        <a:noFill/>
      </xdr:spPr>
    </xdr:pic>
    <xdr:clientData fLocksWithSheet="0"/>
  </xdr:oneCellAnchor>
  <xdr:oneCellAnchor>
    <xdr:from>
      <xdr:col>48</xdr:col>
      <xdr:colOff>104775</xdr:colOff>
      <xdr:row>31</xdr:row>
      <xdr:rowOff>28575</xdr:rowOff>
    </xdr:from>
    <xdr:ext cx="4133850" cy="152400"/>
    <xdr:pic>
      <xdr:nvPicPr>
        <xdr:cNvPr id="0" name="image10.png"/>
        <xdr:cNvPicPr preferRelativeResize="0"/>
      </xdr:nvPicPr>
      <xdr:blipFill>
        <a:blip cstate="print" r:embed="rId10"/>
        <a:stretch>
          <a:fillRect/>
        </a:stretch>
      </xdr:blipFill>
      <xdr:spPr>
        <a:prstGeom prst="rect">
          <a:avLst/>
        </a:prstGeom>
        <a:noFill/>
      </xdr:spPr>
    </xdr:pic>
    <xdr:clientData fLocksWithSheet="0"/>
  </xdr:oneCellAnchor>
  <xdr:oneCellAnchor>
    <xdr:from>
      <xdr:col>48</xdr:col>
      <xdr:colOff>57150</xdr:colOff>
      <xdr:row>36</xdr:row>
      <xdr:rowOff>19050</xdr:rowOff>
    </xdr:from>
    <xdr:ext cx="3962400" cy="190500"/>
    <xdr:pic>
      <xdr:nvPicPr>
        <xdr:cNvPr id="0" name="image16.png"/>
        <xdr:cNvPicPr preferRelativeResize="0"/>
      </xdr:nvPicPr>
      <xdr:blipFill>
        <a:blip cstate="print" r:embed="rId11"/>
        <a:stretch>
          <a:fillRect/>
        </a:stretch>
      </xdr:blipFill>
      <xdr:spPr>
        <a:prstGeom prst="rect">
          <a:avLst/>
        </a:prstGeom>
        <a:noFill/>
      </xdr:spPr>
    </xdr:pic>
    <xdr:clientData fLocksWithSheet="0"/>
  </xdr:oneCellAnchor>
  <xdr:oneCellAnchor>
    <xdr:from>
      <xdr:col>48</xdr:col>
      <xdr:colOff>66675</xdr:colOff>
      <xdr:row>23</xdr:row>
      <xdr:rowOff>38100</xdr:rowOff>
    </xdr:from>
    <xdr:ext cx="4086225" cy="161925"/>
    <xdr:pic>
      <xdr:nvPicPr>
        <xdr:cNvPr id="0" name="image14.png"/>
        <xdr:cNvPicPr preferRelativeResize="0"/>
      </xdr:nvPicPr>
      <xdr:blipFill>
        <a:blip cstate="print" r:embed="rId6"/>
        <a:stretch>
          <a:fillRect/>
        </a:stretch>
      </xdr:blipFill>
      <xdr:spPr>
        <a:prstGeom prst="rect">
          <a:avLst/>
        </a:prstGeom>
        <a:noFill/>
      </xdr:spPr>
    </xdr:pic>
    <xdr:clientData fLocksWithSheet="0"/>
  </xdr:oneCellAnchor>
  <xdr:oneCellAnchor>
    <xdr:from>
      <xdr:col>48</xdr:col>
      <xdr:colOff>19050</xdr:colOff>
      <xdr:row>22</xdr:row>
      <xdr:rowOff>19050</xdr:rowOff>
    </xdr:from>
    <xdr:ext cx="4629150" cy="180975"/>
    <xdr:pic>
      <xdr:nvPicPr>
        <xdr:cNvPr id="0" name="image11.png"/>
        <xdr:cNvPicPr preferRelativeResize="0"/>
      </xdr:nvPicPr>
      <xdr:blipFill>
        <a:blip cstate="print" r:embed="rId9"/>
        <a:stretch>
          <a:fillRect/>
        </a:stretch>
      </xdr:blipFill>
      <xdr:spPr>
        <a:prstGeom prst="rect">
          <a:avLst/>
        </a:prstGeom>
        <a:noFill/>
      </xdr:spPr>
    </xdr:pic>
    <xdr:clientData fLocksWithSheet="0"/>
  </xdr:oneCellAnchor>
  <xdr:oneCellAnchor>
    <xdr:from>
      <xdr:col>24</xdr:col>
      <xdr:colOff>133350</xdr:colOff>
      <xdr:row>64</xdr:row>
      <xdr:rowOff>142875</xdr:rowOff>
    </xdr:from>
    <xdr:ext cx="19507200" cy="3686175"/>
    <xdr:pic>
      <xdr:nvPicPr>
        <xdr:cNvPr id="0" name="image22.png" title="Imagen"/>
        <xdr:cNvPicPr preferRelativeResize="0"/>
      </xdr:nvPicPr>
      <xdr:blipFill>
        <a:blip cstate="print" r:embed="rId13"/>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133350</xdr:colOff>
      <xdr:row>57</xdr:row>
      <xdr:rowOff>9525</xdr:rowOff>
    </xdr:from>
    <xdr:ext cx="5153025" cy="2657475"/>
    <xdr:pic>
      <xdr:nvPicPr>
        <xdr:cNvPr id="0" name="image24.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19050</xdr:colOff>
      <xdr:row>0</xdr:row>
      <xdr:rowOff>0</xdr:rowOff>
    </xdr:from>
    <xdr:ext cx="5705475" cy="3219450"/>
    <xdr:pic>
      <xdr:nvPicPr>
        <xdr:cNvPr id="0" name="image26.jpg"/>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342900</xdr:colOff>
      <xdr:row>19</xdr:row>
      <xdr:rowOff>190500</xdr:rowOff>
    </xdr:from>
    <xdr:ext cx="8534400" cy="8353425"/>
    <xdr:pic>
      <xdr:nvPicPr>
        <xdr:cNvPr id="0" name="image23.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581025</xdr:colOff>
      <xdr:row>66</xdr:row>
      <xdr:rowOff>171450</xdr:rowOff>
    </xdr:from>
    <xdr:ext cx="8486775" cy="3676650"/>
    <xdr:pic>
      <xdr:nvPicPr>
        <xdr:cNvPr id="0" name="image25.png" title="Imagen"/>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419100</xdr:colOff>
      <xdr:row>1</xdr:row>
      <xdr:rowOff>76200</xdr:rowOff>
    </xdr:from>
    <xdr:ext cx="6553200" cy="5800725"/>
    <xdr:pic>
      <xdr:nvPicPr>
        <xdr:cNvPr id="0" name="image27.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7:R71" displayName="Table_1" name="Table_1" id="1">
  <tableColumns count="18">
    <tableColumn name="Year" id="1"/>
    <tableColumn name="Earnings Yield" id="2"/>
    <tableColumn name="Dividend Yield" id="3"/>
    <tableColumn name="S&amp;P 500" id="4"/>
    <tableColumn name="Earnings*" id="5"/>
    <tableColumn name="Dividends*" id="6"/>
    <tableColumn name="Dividends + Buybacks" id="7"/>
    <tableColumn name="Change in Earnings" id="8"/>
    <tableColumn name="Change in Dividends" id="9"/>
    <tableColumn name="T.Bill Rate" id="10"/>
    <tableColumn name="T.Bond Rate" id="11"/>
    <tableColumn name="Bond-Bill" id="12"/>
    <tableColumn name="Smoothed Growth" id="13"/>
    <tableColumn name="Implied Premium (DDM)" id="14"/>
    <tableColumn name="Analyst Growth Estimate" id="15"/>
    <tableColumn name="Implied Premium (FCFE)" id="16"/>
    <tableColumn name="Implied Premium (FCFE with sustainable Payout)" id="17"/>
    <tableColumn name="ERP/Riskfree Rate" id="18"/>
  </tableColumns>
  <tableStyleInfo name="Historical Impl Premiums-style" showColumnStripes="0" showFirstColumn="1" showLastColumn="1" showRowStripes="1"/>
</table>
</file>

<file path=xl/tables/table2.xml><?xml version="1.0" encoding="utf-8"?>
<table xmlns="http://schemas.openxmlformats.org/spreadsheetml/2006/main" ref="A8:F104" displayName="Table_2" name="Table_2" id="2">
  <tableColumns count="6">
    <tableColumn name="Industry Name" id="1"/>
    <tableColumn name="Number of Firms" id="2"/>
    <tableColumn name="CAGR in Net Income- Last 5 years" id="3"/>
    <tableColumn name="CAGR in Revenues- Last 5 years" id="4"/>
    <tableColumn name="Expected Growth in Revenues - Next 2 years" id="5"/>
    <tableColumn name="Expected Growth in EPS - Next 5 years" id="6"/>
  </tableColumns>
  <tableStyleInfo name="EXPECTED GROWTH-style" showColumnStripes="0" showFirstColumn="1" showLastColumn="1" showRowStripes="1"/>
</table>
</file>

<file path=xl/tables/table3.xml><?xml version="1.0" encoding="utf-8"?>
<table xmlns="http://schemas.openxmlformats.org/spreadsheetml/2006/main" ref="A8:J104" displayName="Table_3" name="Table_3" id="3">
  <tableColumns count="10">
    <tableColumn name="Industry Name" id="1"/>
    <tableColumn name="Number of Firms" id="2"/>
    <tableColumn name="Capital Expenditures (US $ millions)" id="3"/>
    <tableColumn name="Depreciation &amp; Amort ((US $ millions)" id="4"/>
    <tableColumn name="Cap Ex/Deprecn" id="5"/>
    <tableColumn name="Acquisitions (US $ millions)" id="6"/>
    <tableColumn name="Net R&amp;D (US $ millions)" id="7"/>
    <tableColumn name="Net Cap Ex/Sales" id="8"/>
    <tableColumn name="Net Cap Ex/ EBIT (1-t)" id="9"/>
    <tableColumn name="Sales/ Invested Capital (LTM)" id="10"/>
  </tableColumns>
  <tableStyleInfo name="Industry Averages_REINVESTMENT-style" showColumnStripes="0" showFirstColumn="1" showLastColumn="1" showRowStripes="1"/>
</table>
</file>

<file path=xl/tables/table4.xml><?xml version="1.0" encoding="utf-8"?>
<table xmlns="http://schemas.openxmlformats.org/spreadsheetml/2006/main" ref="A7:I160" displayName="Table_4" name="Table_4" id="4">
  <tableColumns count="9">
    <tableColumn name="Country" id="1"/>
    <tableColumn name="Africa" id="2"/>
    <tableColumn name="Moody's rating" id="3"/>
    <tableColumn name="Rating-based Default Spread" id="4"/>
    <tableColumn name="Total Equity Risk Premium" id="5"/>
    <tableColumn name="Country Risk Premium" id="6"/>
    <tableColumn name="Sovereign CDS, net of US" id="7"/>
    <tableColumn name="Total Equity Risk Premium2" id="8"/>
    <tableColumn name="Country Risk Premium3" id="9"/>
  </tableColumns>
  <tableStyleInfo name="ERPs 2021-style" showColumnStripes="0" showFirstColumn="1" showLastColumn="1" showRowStripes="1"/>
</table>
</file>

<file path=xl/tables/table5.xml><?xml version="1.0" encoding="utf-8"?>
<table xmlns="http://schemas.openxmlformats.org/spreadsheetml/2006/main" ref="A166:E186" displayName="Table_5" name="Table_5" id="5">
  <tableColumns count="5">
    <tableColumn name="Country" id="1"/>
    <tableColumn name="PRS Composite Risk Score" id="2"/>
    <tableColumn name="ERP" id="3"/>
    <tableColumn name="CRP" id="4"/>
    <tableColumn name="Default Spread" id="5"/>
  </tableColumns>
  <tableStyleInfo name="ERPs 2021-style 2" showColumnStripes="0" showFirstColumn="1" showLastColumn="1" showRowStripes="1"/>
</table>
</file>

<file path=xl/tables/table6.xml><?xml version="1.0" encoding="utf-8"?>
<table xmlns="http://schemas.openxmlformats.org/spreadsheetml/2006/main" ref="A166:E187" displayName="Table_6" name="Table_6" id="6">
  <tableColumns count="5">
    <tableColumn name="Country" id="1"/>
    <tableColumn name="PRS Composite Risk Score" id="2"/>
    <tableColumn name="ERP" id="3"/>
    <tableColumn name="CRP" id="4"/>
    <tableColumn name="Default Spread" id="5"/>
  </tableColumns>
  <tableStyleInfo name="ERPs by country 25-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pages.stern.nyu.edu/~adamodar/New_Home_Page/datafile/Betas.html" TargetMode="External"/><Relationship Id="rId2" Type="http://schemas.openxmlformats.org/officeDocument/2006/relationships/hyperlink" Target="https://www.cnbc.com/quotes/US10Y" TargetMode="External"/><Relationship Id="rId3" Type="http://schemas.openxmlformats.org/officeDocument/2006/relationships/hyperlink" Target="https://estadisticas.bcrp.gob.pe/estadisticas/series/diarias/resultados/PD04713XD/htm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atlas.kpmg.com/de/en/deal-advisory-services/cost-of-capital-and-multiples/industry-specific-multiples?utm_source=chatgpt.com" TargetMode="External"/><Relationship Id="rId2" Type="http://schemas.openxmlformats.org/officeDocument/2006/relationships/hyperlink" Target="https://atlas.kpmg.com/de/en/deal-advisory-services/cost-of-capital-and-multiples/industry-specific-multiples?utm_source=chatgpt.com"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pages.stern.nyu.edu/~adamodar/New_Home_Page/datafile/Betas.html" TargetMode="External"/><Relationship Id="rId2" Type="http://schemas.openxmlformats.org/officeDocument/2006/relationships/hyperlink" Target="http://pages.stern.nyu.edu/~adamodar/New_Home_Page/datafile/Betas.html" TargetMode="External"/><Relationship Id="rId3" Type="http://schemas.openxmlformats.org/officeDocument/2006/relationships/hyperlink" Target="https://www.cnbc.com/quotes/US10Y" TargetMode="External"/><Relationship Id="rId4" Type="http://schemas.openxmlformats.org/officeDocument/2006/relationships/hyperlink" Target="http://pages.stern.nyu.edu/~adamodar/New_Home_Page/datafile/ctryprem.html" TargetMode="External"/><Relationship Id="rId5" Type="http://schemas.openxmlformats.org/officeDocument/2006/relationships/hyperlink" Target="https://estadisticas.bcrp.gob.pe/estadisticas/series/diarias/resultados/PD04713XD/html"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mailto:adamodar@stern.nyu.edu?subject=Data%20on%20website" TargetMode="External"/><Relationship Id="rId2" Type="http://schemas.openxmlformats.org/officeDocument/2006/relationships/hyperlink" Target="http://www.damodaran.com/" TargetMode="External"/><Relationship Id="rId3" Type="http://schemas.openxmlformats.org/officeDocument/2006/relationships/hyperlink" Target="https://pages.stern.nyu.edu/~adamodar/New_Home_Page/datafile/Betas.html" TargetMode="External"/><Relationship Id="rId4" Type="http://schemas.openxmlformats.org/officeDocument/2006/relationships/hyperlink" Target="http://www.stern.nyu.edu/~adamodar/pc/datasets/indname.xls" TargetMode="External"/><Relationship Id="rId5" Type="http://schemas.openxmlformats.org/officeDocument/2006/relationships/hyperlink" Target="http://www.stern.nyu.edu/~adamodar/New_Home_Page/datafile/variable.htm" TargetMode="External"/><Relationship Id="rId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hyperlink" Target="mailto:adamodar@stern.nyu.edu?subject=Data%20on%20website" TargetMode="External"/><Relationship Id="rId2" Type="http://schemas.openxmlformats.org/officeDocument/2006/relationships/hyperlink" Target="http://www.damodaran.com/" TargetMode="External"/><Relationship Id="rId3" Type="http://schemas.openxmlformats.org/officeDocument/2006/relationships/hyperlink" Target="https://pages.stern.nyu.edu/~adamodar/pc/datasets/histgr.xls" TargetMode="External"/><Relationship Id="rId4" Type="http://schemas.openxmlformats.org/officeDocument/2006/relationships/hyperlink" Target="http://www.stern.nyu.edu/~adamodar/pc/datasets/indname.xls" TargetMode="External"/><Relationship Id="rId5" Type="http://schemas.openxmlformats.org/officeDocument/2006/relationships/hyperlink" Target="http://www.stern.nyu.edu/~adamodar/New_Home_Page/datafile/variable.htm"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1.xml"/><Relationship Id="rId3"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2.xml"/><Relationship Id="rId3" Type="http://schemas.openxmlformats.org/officeDocument/2006/relationships/vmlDrawing" Target="../drawings/vmlDrawing3.vml"/></Relationships>
</file>

<file path=xl/worksheets/_rels/sheet13.xml.rels><?xml version="1.0" encoding="UTF-8" standalone="yes"?><Relationships xmlns="http://schemas.openxmlformats.org/package/2006/relationships"><Relationship Id="rId1" Type="http://schemas.openxmlformats.org/officeDocument/2006/relationships/hyperlink" Target="https://medicalcentertecamac.com/especialidades-1"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mailto:adamodar@stern.nyu.edu?subject=Data%20on%20website" TargetMode="External"/><Relationship Id="rId2" Type="http://schemas.openxmlformats.org/officeDocument/2006/relationships/hyperlink" Target="http://www.damodaran.com/" TargetMode="External"/><Relationship Id="rId3" Type="http://schemas.openxmlformats.org/officeDocument/2006/relationships/hyperlink" Target="https://pages.stern.nyu.edu/~adamodar/pc/datasets/vebitdaGlobal.xls" TargetMode="External"/><Relationship Id="rId4" Type="http://schemas.openxmlformats.org/officeDocument/2006/relationships/hyperlink" Target="http://www.stern.nyu.edu/~adamodar/pc/datasets/indname.xls" TargetMode="External"/><Relationship Id="rId5" Type="http://schemas.openxmlformats.org/officeDocument/2006/relationships/hyperlink" Target="http://www.stern.nyu.edu/~adamodar/New_Home_Page/datafile/variable.htm" TargetMode="External"/><Relationship Id="rId6"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6.xml"/><Relationship Id="rId3" Type="http://schemas.openxmlformats.org/officeDocument/2006/relationships/vmlDrawing" Target="../drawings/vmlDrawing4.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mailto:adamodar@stern.nyu.edu?subject=Data%20on%20website" TargetMode="External"/><Relationship Id="rId2" Type="http://schemas.openxmlformats.org/officeDocument/2006/relationships/hyperlink" Target="http://www.damodaran.com/" TargetMode="External"/><Relationship Id="rId3" Type="http://schemas.openxmlformats.org/officeDocument/2006/relationships/hyperlink" Target="https://pages.stern.nyu.edu/adamodar/pc/datasets/fundgrEB.xls" TargetMode="External"/><Relationship Id="rId4" Type="http://schemas.openxmlformats.org/officeDocument/2006/relationships/hyperlink" Target="http://www.stern.nyu.edu/~adamodar/pc/datasets/indname.xls" TargetMode="External"/><Relationship Id="rId5" Type="http://schemas.openxmlformats.org/officeDocument/2006/relationships/hyperlink" Target="http://www.stern.nyu.edu/~adamodar/New_Home_Page/datafile/variable.htm" TargetMode="External"/><Relationship Id="rId6"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9.xml"/><Relationship Id="rId3" Type="http://schemas.openxmlformats.org/officeDocument/2006/relationships/vmlDrawing" Target="../drawings/vmlDrawing5.vml"/></Relationships>
</file>

<file path=xl/worksheets/_rels/sheet20.xml.rels><?xml version="1.0" encoding="UTF-8" standalone="yes"?><Relationships xmlns="http://schemas.openxmlformats.org/package/2006/relationships"><Relationship Id="rId1" Type="http://schemas.openxmlformats.org/officeDocument/2006/relationships/hyperlink" Target="mailto:adamodar@stern.nyu.edu?subject=Data%20on%20website" TargetMode="External"/><Relationship Id="rId2" Type="http://schemas.openxmlformats.org/officeDocument/2006/relationships/hyperlink" Target="http://www.damodaran.com/" TargetMode="External"/><Relationship Id="rId3" Type="http://schemas.openxmlformats.org/officeDocument/2006/relationships/hyperlink" Target="https://pages.stern.nyu.edu/adamodar/pc/datasets/waccGlobal.xls" TargetMode="External"/><Relationship Id="rId4" Type="http://schemas.openxmlformats.org/officeDocument/2006/relationships/hyperlink" Target="http://www.stern.nyu.edu/~adamodar/pc/datasets/indname.xls" TargetMode="External"/><Relationship Id="rId5" Type="http://schemas.openxmlformats.org/officeDocument/2006/relationships/hyperlink" Target="http://www.stern.nyu.edu/~adamodar/New_Home_Page/datafile/variable.htm" TargetMode="External"/><Relationship Id="rId6"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21.xml"/><Relationship Id="rId3" Type="http://schemas.openxmlformats.org/officeDocument/2006/relationships/vmlDrawing" Target="../drawings/vmlDrawing6.vml"/></Relationships>
</file>

<file path=xl/worksheets/_rels/sheet22.xml.rels><?xml version="1.0" encoding="UTF-8" standalone="yes"?><Relationships xmlns="http://schemas.openxmlformats.org/package/2006/relationships"><Relationship Id="rId1" Type="http://schemas.openxmlformats.org/officeDocument/2006/relationships/hyperlink" Target="mailto:adamodar@stern.nyu.edu?subject=Data%20on%20website" TargetMode="External"/><Relationship Id="rId2" Type="http://schemas.openxmlformats.org/officeDocument/2006/relationships/hyperlink" Target="http://www.damodaran.com/" TargetMode="External"/><Relationship Id="rId3" Type="http://schemas.openxmlformats.org/officeDocument/2006/relationships/hyperlink" Target="http://www.stern.nyu.edu/~adamodar/pc/datasets/indname.xls" TargetMode="External"/><Relationship Id="rId4" Type="http://schemas.openxmlformats.org/officeDocument/2006/relationships/hyperlink" Target="http://www.stern.nyu.edu/~adamodar/New_Home_Page/datafile/variable.htm" TargetMode="External"/><Relationship Id="rId5"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mailto:adamodar@stern.nyu.edu?subject=Data%20on%20website" TargetMode="External"/><Relationship Id="rId2" Type="http://schemas.openxmlformats.org/officeDocument/2006/relationships/hyperlink" Target="http://www.damodaran.com/" TargetMode="External"/><Relationship Id="rId3" Type="http://schemas.openxmlformats.org/officeDocument/2006/relationships/hyperlink" Target="https://pages.stern.nyu.edu/~adamodar/pc/datasets/margin.xls" TargetMode="External"/><Relationship Id="rId4" Type="http://schemas.openxmlformats.org/officeDocument/2006/relationships/hyperlink" Target="http://www.stern.nyu.edu/~adamodar/pc/datasets/indname.xls" TargetMode="External"/><Relationship Id="rId5" Type="http://schemas.openxmlformats.org/officeDocument/2006/relationships/hyperlink" Target="http://www.stern.nyu.edu/~adamodar/New_Home_Page/datafile/variable.htm" TargetMode="External"/><Relationship Id="rId6"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mailto:adamodar@stern.nyu.edu?subject=Data%20on%20website" TargetMode="External"/><Relationship Id="rId2" Type="http://schemas.openxmlformats.org/officeDocument/2006/relationships/hyperlink" Target="http://www.damodaran.com/" TargetMode="External"/><Relationship Id="rId3" Type="http://schemas.openxmlformats.org/officeDocument/2006/relationships/hyperlink" Target="https://pages.stern.nyu.edu/~adamodar/New_Home_Page/datafile/fundgrEB.html" TargetMode="External"/><Relationship Id="rId4" Type="http://schemas.openxmlformats.org/officeDocument/2006/relationships/hyperlink" Target="http://www.stern.nyu.edu/~adamodar/pc/datasets/indname.xls" TargetMode="External"/><Relationship Id="rId5" Type="http://schemas.openxmlformats.org/officeDocument/2006/relationships/hyperlink" Target="http://www.stern.nyu.edu/~adamodar/New_Home_Page/datafile/variable.htm" TargetMode="External"/><Relationship Id="rId6"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mailto:adamodar@stern.nyu.edu?subject=Data%20on%20website" TargetMode="External"/><Relationship Id="rId2" Type="http://schemas.openxmlformats.org/officeDocument/2006/relationships/hyperlink" Target="http://www.damodaran.com/" TargetMode="External"/><Relationship Id="rId3" Type="http://schemas.openxmlformats.org/officeDocument/2006/relationships/hyperlink" Target="http://www.stern.nyu.edu/~adamodar/New_Home_Page/data.html" TargetMode="External"/><Relationship Id="rId4" Type="http://schemas.openxmlformats.org/officeDocument/2006/relationships/drawing" Target="../drawings/drawing25.xml"/><Relationship Id="rId6" Type="http://schemas.openxmlformats.org/officeDocument/2006/relationships/table" Target="../tables/table1.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mailto:adamodar@stern.nyu.edu?subject=Data%20on%20website" TargetMode="External"/><Relationship Id="rId2" Type="http://schemas.openxmlformats.org/officeDocument/2006/relationships/hyperlink" Target="http://www.damodaran.com/" TargetMode="External"/><Relationship Id="rId3" Type="http://schemas.openxmlformats.org/officeDocument/2006/relationships/hyperlink" Target="http://www.stern.nyu.edu/~adamodar/New_Home_Page/data.html" TargetMode="External"/><Relationship Id="rId4" Type="http://schemas.openxmlformats.org/officeDocument/2006/relationships/hyperlink" Target="http://www.stern.nyu.edu/~adamodar/pc/datasets/indname.xls" TargetMode="External"/><Relationship Id="rId5" Type="http://schemas.openxmlformats.org/officeDocument/2006/relationships/hyperlink" Target="http://www.stern.nyu.edu/~adamodar/New_Home_Page/datafile/variable.htm" TargetMode="External"/><Relationship Id="rId6" Type="http://schemas.openxmlformats.org/officeDocument/2006/relationships/drawing" Target="../drawings/drawing27.xml"/><Relationship Id="rId8" Type="http://schemas.openxmlformats.org/officeDocument/2006/relationships/table" Target="../tables/table2.xml"/></Relationships>
</file>

<file path=xl/worksheets/_rels/sheet28.xml.rels><?xml version="1.0" encoding="UTF-8" standalone="yes"?><Relationships xmlns="http://schemas.openxmlformats.org/package/2006/relationships"><Relationship Id="rId1" Type="http://schemas.openxmlformats.org/officeDocument/2006/relationships/hyperlink" Target="mailto:adamodar@stern.nyu.edu?subject=Data%20on%20website" TargetMode="External"/><Relationship Id="rId2" Type="http://schemas.openxmlformats.org/officeDocument/2006/relationships/hyperlink" Target="http://www.damodaran.com/" TargetMode="External"/><Relationship Id="rId3" Type="http://schemas.openxmlformats.org/officeDocument/2006/relationships/hyperlink" Target="https://pages.stern.nyu.edu/~adamodar/pc/datasets/capex.xls" TargetMode="External"/><Relationship Id="rId4" Type="http://schemas.openxmlformats.org/officeDocument/2006/relationships/hyperlink" Target="http://www.stern.nyu.edu/~adamodar/pc/datasets/indname.xls" TargetMode="External"/><Relationship Id="rId5" Type="http://schemas.openxmlformats.org/officeDocument/2006/relationships/hyperlink" Target="http://www.stern.nyu.edu/~adamodar/New_Home_Page/datafile/variable.htm" TargetMode="External"/><Relationship Id="rId6" Type="http://schemas.openxmlformats.org/officeDocument/2006/relationships/drawing" Target="../drawings/drawing28.xml"/><Relationship Id="rId8" Type="http://schemas.openxmlformats.org/officeDocument/2006/relationships/table" Target="../tables/table3.xml"/></Relationships>
</file>

<file path=xl/worksheets/_rels/sheet2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web.uqroo.mx/archivos/jlesparza/acpef140/Razones%20fins.pdf" TargetMode="External"/><Relationship Id="rId3" Type="http://schemas.openxmlformats.org/officeDocument/2006/relationships/drawing" Target="../drawings/drawing29.xml"/><Relationship Id="rId4" Type="http://schemas.openxmlformats.org/officeDocument/2006/relationships/vmlDrawing" Target="../drawings/vmlDrawing7.vml"/></Relationships>
</file>

<file path=xl/worksheets/_rels/sheet3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30.xml"/><Relationship Id="rId3" Type="http://schemas.openxmlformats.org/officeDocument/2006/relationships/vmlDrawing" Target="../drawings/vmlDrawing8.vml"/><Relationship Id="rId6" Type="http://schemas.openxmlformats.org/officeDocument/2006/relationships/table" Target="../tables/table4.xml"/><Relationship Id="rId7" Type="http://schemas.openxmlformats.org/officeDocument/2006/relationships/table" Target="../tables/table5.xml"/></Relationships>
</file>

<file path=xl/worksheets/_rels/sheet3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31.xml"/><Relationship Id="rId3" Type="http://schemas.openxmlformats.org/officeDocument/2006/relationships/vmlDrawing" Target="../drawings/vmlDrawing9.vml"/><Relationship Id="rId5" Type="http://schemas.openxmlformats.org/officeDocument/2006/relationships/table" Target="../tables/table6.xml"/></Relationships>
</file>

<file path=xl/worksheets/_rels/sheet32.xml.rels><?xml version="1.0" encoding="UTF-8" standalone="yes"?><Relationships xmlns="http://schemas.openxmlformats.org/package/2006/relationships"><Relationship Id="rId1" Type="http://schemas.openxmlformats.org/officeDocument/2006/relationships/hyperlink" Target="https://www.ambito.com/contenidos/riesgo-pais-mexico-historico.html" TargetMode="External"/><Relationship Id="rId2" Type="http://schemas.openxmlformats.org/officeDocument/2006/relationships/hyperlink" Target="https://lopezdoriga.com/economia-y-finanzas/economia/riesgo-pais-de-mexico-cierra-semana-sin-cambios/" TargetMode="External"/><Relationship Id="rId3" Type="http://schemas.openxmlformats.org/officeDocument/2006/relationships/hyperlink" Target="https://www.elfinanciero.com.mx/economia/cae-riesgo-pais-y-crece-apetito-por-deuda-mexicana" TargetMode="External"/><Relationship Id="rId4" Type="http://schemas.openxmlformats.org/officeDocument/2006/relationships/hyperlink" Target="https://www.elfinanciero.com.mx/economia/cae-riesgo-pais-y-crece-apetito-por-deuda-mexicana" TargetMode="External"/><Relationship Id="rId5"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F3151"/>
    <pageSetUpPr/>
  </sheetPr>
  <sheetViews>
    <sheetView workbookViewId="0"/>
  </sheetViews>
  <sheetFormatPr customHeight="1" defaultColWidth="14.43" defaultRowHeight="15.0"/>
  <cols>
    <col customWidth="1" min="1" max="1" width="3.29"/>
    <col customWidth="1" min="2" max="2" width="31.43"/>
    <col customWidth="1" min="3" max="5" width="11.0"/>
    <col customWidth="1" min="6" max="6" width="13.29"/>
    <col customWidth="1" min="7" max="7" width="20.29"/>
    <col customWidth="1" min="8" max="8" width="23.29"/>
    <col customWidth="1" min="9" max="9" width="19.86"/>
    <col customWidth="1" min="10" max="10" width="11.0"/>
    <col customWidth="1" min="11" max="11" width="22.43"/>
    <col customWidth="1" min="12" max="26" width="11.0"/>
  </cols>
  <sheetData>
    <row r="1">
      <c r="A1" s="1"/>
      <c r="B1" s="2" t="s">
        <v>0</v>
      </c>
      <c r="C1" s="3" t="s">
        <v>1</v>
      </c>
      <c r="D1" s="4"/>
      <c r="E1" s="4"/>
      <c r="F1" s="4"/>
      <c r="G1" s="2" t="s">
        <v>2</v>
      </c>
      <c r="H1" s="2" t="s">
        <v>3</v>
      </c>
      <c r="I1" s="1"/>
      <c r="J1" s="1"/>
      <c r="K1" s="1"/>
      <c r="L1" s="1"/>
      <c r="M1" s="1"/>
      <c r="N1" s="1"/>
      <c r="O1" s="1"/>
      <c r="P1" s="1"/>
      <c r="Q1" s="1"/>
      <c r="R1" s="1"/>
      <c r="S1" s="1"/>
      <c r="T1" s="1"/>
      <c r="U1" s="1"/>
      <c r="V1" s="1"/>
      <c r="W1" s="1"/>
      <c r="X1" s="1"/>
      <c r="Y1" s="1"/>
      <c r="Z1" s="1"/>
    </row>
    <row r="2">
      <c r="A2" s="1"/>
      <c r="B2" s="5" t="s">
        <v>4</v>
      </c>
      <c r="C2" s="6" t="s">
        <v>5</v>
      </c>
      <c r="D2" s="7"/>
      <c r="E2" s="7"/>
      <c r="F2" s="8"/>
      <c r="G2" s="9">
        <f>+'Betas 2025'!I117</f>
        <v>0.9791328</v>
      </c>
      <c r="H2" s="10">
        <v>2023.0</v>
      </c>
      <c r="I2" s="1"/>
      <c r="J2" s="1"/>
      <c r="K2" s="1"/>
      <c r="L2" s="1"/>
      <c r="M2" s="1"/>
      <c r="N2" s="1"/>
      <c r="O2" s="1"/>
      <c r="P2" s="1"/>
      <c r="Q2" s="1"/>
      <c r="R2" s="1"/>
      <c r="S2" s="1"/>
      <c r="T2" s="1"/>
      <c r="U2" s="1"/>
      <c r="V2" s="1"/>
      <c r="W2" s="1"/>
      <c r="X2" s="1"/>
      <c r="Y2" s="1"/>
      <c r="Z2" s="1"/>
    </row>
    <row r="3">
      <c r="A3" s="1"/>
      <c r="B3" s="5" t="s">
        <v>6</v>
      </c>
      <c r="C3" s="11" t="s">
        <v>5</v>
      </c>
      <c r="D3" s="12"/>
      <c r="E3" s="12"/>
      <c r="F3" s="12"/>
      <c r="G3" s="13">
        <f>+'Betas 2025'!D117</f>
        <v>0.1792</v>
      </c>
      <c r="H3" s="10">
        <v>2023.0</v>
      </c>
      <c r="I3" s="1"/>
      <c r="J3" s="1"/>
      <c r="K3" s="1"/>
      <c r="L3" s="1"/>
      <c r="M3" s="1"/>
      <c r="N3" s="1"/>
      <c r="O3" s="1"/>
      <c r="P3" s="1"/>
      <c r="Q3" s="1"/>
      <c r="R3" s="1"/>
      <c r="S3" s="1"/>
      <c r="T3" s="1"/>
      <c r="U3" s="1"/>
      <c r="V3" s="1"/>
      <c r="W3" s="1"/>
      <c r="X3" s="1"/>
      <c r="Y3" s="1"/>
      <c r="Z3" s="1"/>
    </row>
    <row r="4">
      <c r="A4" s="1"/>
      <c r="B4" s="14" t="s">
        <v>7</v>
      </c>
      <c r="C4" s="15" t="s">
        <v>8</v>
      </c>
      <c r="D4" s="7"/>
      <c r="E4" s="7"/>
      <c r="F4" s="8"/>
      <c r="G4" s="13" t="str">
        <f>'[1]Historical Impl Premiums'!$K$72</f>
        <v>#REF!</v>
      </c>
      <c r="H4" s="16">
        <v>44951.0</v>
      </c>
      <c r="I4" s="1"/>
      <c r="J4" s="1"/>
      <c r="K4" s="1"/>
      <c r="L4" s="1"/>
      <c r="M4" s="1"/>
      <c r="N4" s="1"/>
      <c r="O4" s="1"/>
      <c r="P4" s="1"/>
      <c r="Q4" s="1"/>
      <c r="R4" s="1"/>
      <c r="S4" s="1"/>
      <c r="T4" s="1"/>
      <c r="U4" s="1"/>
      <c r="V4" s="1"/>
      <c r="W4" s="1"/>
      <c r="X4" s="1"/>
      <c r="Y4" s="1"/>
      <c r="Z4" s="1"/>
    </row>
    <row r="5">
      <c r="A5" s="1"/>
      <c r="B5" s="14" t="s">
        <v>9</v>
      </c>
      <c r="C5" s="17" t="s">
        <v>10</v>
      </c>
      <c r="D5" s="7"/>
      <c r="E5" s="7"/>
      <c r="F5" s="8"/>
      <c r="G5" s="13" t="str">
        <f>'[1]ERPs by country 22'!$E$101</f>
        <v>#REF!</v>
      </c>
      <c r="H5" s="10">
        <v>2023.0</v>
      </c>
      <c r="I5" s="1"/>
      <c r="J5" s="1"/>
      <c r="K5" s="1"/>
      <c r="L5" s="1"/>
      <c r="M5" s="1"/>
      <c r="N5" s="1"/>
      <c r="O5" s="1"/>
      <c r="P5" s="1"/>
      <c r="Q5" s="1"/>
      <c r="R5" s="1"/>
      <c r="S5" s="1"/>
      <c r="T5" s="1"/>
      <c r="U5" s="1"/>
      <c r="V5" s="1"/>
      <c r="W5" s="1"/>
      <c r="X5" s="1"/>
      <c r="Y5" s="1"/>
      <c r="Z5" s="1"/>
    </row>
    <row r="6">
      <c r="A6" s="1"/>
      <c r="B6" s="14" t="s">
        <v>11</v>
      </c>
      <c r="C6" s="18" t="s">
        <v>12</v>
      </c>
      <c r="D6" s="7"/>
      <c r="E6" s="7"/>
      <c r="F6" s="8"/>
      <c r="G6" s="13">
        <v>0.0363</v>
      </c>
      <c r="H6" s="19">
        <v>44944.0</v>
      </c>
      <c r="I6" s="20"/>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21" t="s">
        <v>4</v>
      </c>
      <c r="C8" s="22" t="s">
        <v>13</v>
      </c>
      <c r="D8" s="23">
        <f t="shared" ref="D8:D9" si="1">+G2</f>
        <v>0.9791328</v>
      </c>
      <c r="E8" s="1"/>
      <c r="F8" s="1"/>
      <c r="G8" s="1"/>
      <c r="H8" s="1"/>
      <c r="I8" s="1"/>
      <c r="J8" s="1"/>
      <c r="K8" s="1"/>
      <c r="L8" s="1"/>
      <c r="M8" s="1"/>
      <c r="N8" s="1"/>
      <c r="O8" s="1"/>
      <c r="P8" s="1"/>
      <c r="Q8" s="1"/>
      <c r="R8" s="1"/>
      <c r="S8" s="1"/>
      <c r="T8" s="1"/>
      <c r="U8" s="1"/>
      <c r="V8" s="1"/>
      <c r="W8" s="1"/>
      <c r="X8" s="1"/>
      <c r="Y8" s="1"/>
      <c r="Z8" s="1"/>
    </row>
    <row r="9">
      <c r="A9" s="1"/>
      <c r="B9" s="21" t="s">
        <v>6</v>
      </c>
      <c r="C9" s="22" t="s">
        <v>14</v>
      </c>
      <c r="D9" s="23">
        <f t="shared" si="1"/>
        <v>0.1792</v>
      </c>
      <c r="E9" s="1"/>
      <c r="F9" s="1"/>
      <c r="G9" s="1"/>
      <c r="H9" s="1"/>
      <c r="I9" s="1"/>
      <c r="J9" s="1"/>
      <c r="K9" s="1"/>
      <c r="L9" s="1"/>
      <c r="M9" s="1"/>
      <c r="N9" s="1"/>
      <c r="O9" s="1"/>
      <c r="P9" s="1"/>
      <c r="Q9" s="1"/>
      <c r="R9" s="1"/>
      <c r="S9" s="1"/>
      <c r="T9" s="1"/>
      <c r="U9" s="1"/>
      <c r="V9" s="1"/>
      <c r="W9" s="1"/>
      <c r="X9" s="1"/>
      <c r="Y9" s="1"/>
      <c r="Z9" s="1"/>
    </row>
    <row r="10">
      <c r="A10" s="1"/>
      <c r="B10" s="21" t="s">
        <v>15</v>
      </c>
      <c r="C10" s="22" t="s">
        <v>16</v>
      </c>
      <c r="D10" s="24">
        <v>0.3</v>
      </c>
      <c r="E10" s="1"/>
      <c r="F10" s="1"/>
      <c r="G10" s="1"/>
      <c r="H10" s="1"/>
      <c r="I10" s="1"/>
      <c r="J10" s="1"/>
      <c r="K10" s="1"/>
      <c r="L10" s="1"/>
      <c r="M10" s="1"/>
      <c r="N10" s="1"/>
      <c r="O10" s="1"/>
      <c r="P10" s="1"/>
      <c r="Q10" s="1"/>
      <c r="R10" s="1"/>
      <c r="S10" s="1"/>
      <c r="T10" s="1"/>
      <c r="U10" s="1"/>
      <c r="V10" s="1"/>
      <c r="W10" s="1"/>
      <c r="X10" s="1"/>
      <c r="Y10" s="1"/>
      <c r="Z10" s="1"/>
    </row>
    <row r="11">
      <c r="A11" s="1"/>
      <c r="B11" s="25" t="s">
        <v>17</v>
      </c>
      <c r="C11" s="26" t="s">
        <v>18</v>
      </c>
      <c r="D11" s="27">
        <f>+D8*(1+(1-D10)*D9)</f>
        <v>1.101955218</v>
      </c>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28" t="s">
        <v>19</v>
      </c>
      <c r="C14" s="29"/>
      <c r="D14" s="30"/>
      <c r="E14" s="31"/>
      <c r="F14" s="32" t="s">
        <v>20</v>
      </c>
      <c r="G14" s="32"/>
      <c r="H14" s="32"/>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33" t="s">
        <v>21</v>
      </c>
      <c r="C16" s="34"/>
      <c r="D16" s="35"/>
      <c r="E16" s="1"/>
      <c r="F16" s="36" t="s">
        <v>22</v>
      </c>
      <c r="G16" s="37"/>
      <c r="H16" s="38"/>
      <c r="I16" s="1"/>
      <c r="J16" s="1"/>
      <c r="K16" s="1"/>
      <c r="L16" s="1"/>
      <c r="M16" s="1"/>
      <c r="N16" s="1"/>
      <c r="O16" s="1"/>
      <c r="P16" s="1"/>
      <c r="Q16" s="1"/>
      <c r="R16" s="1"/>
      <c r="S16" s="1"/>
      <c r="T16" s="1"/>
      <c r="U16" s="1"/>
      <c r="V16" s="1"/>
      <c r="W16" s="1"/>
      <c r="X16" s="1"/>
      <c r="Y16" s="1"/>
      <c r="Z16" s="1"/>
    </row>
    <row r="17">
      <c r="A17" s="1"/>
      <c r="B17" s="39" t="s">
        <v>23</v>
      </c>
      <c r="D17" s="40"/>
      <c r="E17" s="1"/>
      <c r="F17" s="41"/>
      <c r="G17" s="42"/>
      <c r="H17" s="43"/>
      <c r="I17" s="1"/>
      <c r="J17" s="1"/>
      <c r="K17" s="1"/>
      <c r="L17" s="1"/>
      <c r="M17" s="1"/>
      <c r="N17" s="1"/>
      <c r="O17" s="1"/>
      <c r="P17" s="1"/>
      <c r="Q17" s="1"/>
      <c r="R17" s="1"/>
      <c r="S17" s="1"/>
      <c r="T17" s="1"/>
      <c r="U17" s="1"/>
      <c r="V17" s="1"/>
      <c r="W17" s="1"/>
      <c r="X17" s="1"/>
      <c r="Y17" s="1"/>
      <c r="Z17" s="1"/>
    </row>
    <row r="18">
      <c r="A18" s="1"/>
      <c r="B18" s="41"/>
      <c r="C18" s="44"/>
      <c r="D18" s="43"/>
      <c r="E18" s="1"/>
      <c r="F18" s="41"/>
      <c r="G18" s="42"/>
      <c r="H18" s="43"/>
      <c r="I18" s="1"/>
      <c r="J18" s="1"/>
      <c r="K18" s="1"/>
      <c r="L18" s="1"/>
      <c r="M18" s="1"/>
      <c r="N18" s="1"/>
      <c r="O18" s="1"/>
      <c r="P18" s="1"/>
      <c r="Q18" s="1"/>
      <c r="R18" s="1"/>
      <c r="S18" s="1"/>
      <c r="T18" s="1"/>
      <c r="U18" s="1"/>
      <c r="V18" s="1"/>
      <c r="W18" s="1"/>
      <c r="X18" s="1"/>
      <c r="Y18" s="1"/>
      <c r="Z18" s="1"/>
    </row>
    <row r="19">
      <c r="A19" s="1"/>
      <c r="B19" s="45" t="s">
        <v>24</v>
      </c>
      <c r="C19" s="46" t="str">
        <f>C22+(C24)*C23+C25+C26</f>
        <v>#REF!</v>
      </c>
      <c r="D19" s="43"/>
      <c r="E19" s="1"/>
      <c r="F19" s="41"/>
      <c r="G19" s="42"/>
      <c r="H19" s="43"/>
      <c r="I19" s="1"/>
      <c r="J19" s="1"/>
      <c r="K19" s="1"/>
      <c r="L19" s="1"/>
      <c r="M19" s="1"/>
      <c r="N19" s="1"/>
      <c r="O19" s="1"/>
      <c r="P19" s="1"/>
      <c r="Q19" s="1"/>
      <c r="R19" s="1"/>
      <c r="S19" s="1"/>
      <c r="T19" s="1"/>
      <c r="U19" s="1"/>
      <c r="V19" s="1"/>
      <c r="W19" s="1"/>
      <c r="X19" s="1"/>
      <c r="Y19" s="1"/>
      <c r="Z19" s="1"/>
    </row>
    <row r="20">
      <c r="A20" s="1"/>
      <c r="B20" s="47"/>
      <c r="C20" s="48"/>
      <c r="D20" s="49"/>
      <c r="E20" s="50"/>
      <c r="F20" s="41"/>
      <c r="G20" s="42"/>
      <c r="H20" s="43"/>
      <c r="I20" s="1"/>
      <c r="J20" s="1"/>
      <c r="K20" s="1"/>
      <c r="L20" s="1"/>
      <c r="M20" s="1"/>
      <c r="N20" s="1"/>
      <c r="O20" s="1"/>
      <c r="P20" s="1"/>
      <c r="Q20" s="1"/>
      <c r="R20" s="1"/>
      <c r="S20" s="1"/>
      <c r="T20" s="1"/>
      <c r="U20" s="1"/>
      <c r="V20" s="1"/>
      <c r="W20" s="1"/>
      <c r="X20" s="1"/>
      <c r="Y20" s="1"/>
      <c r="Z20" s="1"/>
    </row>
    <row r="21" ht="15.75" customHeight="1">
      <c r="A21" s="1"/>
      <c r="B21" s="42"/>
      <c r="C21" s="42"/>
      <c r="D21" s="42"/>
      <c r="E21" s="50"/>
      <c r="F21" s="51" t="s">
        <v>25</v>
      </c>
      <c r="G21" s="44">
        <v>0.1141</v>
      </c>
      <c r="H21" s="43"/>
      <c r="I21" s="1"/>
      <c r="J21" s="1"/>
      <c r="K21" s="1"/>
      <c r="L21" s="1"/>
      <c r="M21" s="1"/>
      <c r="N21" s="1"/>
      <c r="O21" s="1"/>
      <c r="P21" s="1"/>
      <c r="Q21" s="1"/>
      <c r="R21" s="1"/>
      <c r="S21" s="1"/>
      <c r="T21" s="1"/>
      <c r="U21" s="1"/>
      <c r="V21" s="1"/>
      <c r="W21" s="1"/>
      <c r="X21" s="1"/>
      <c r="Y21" s="1"/>
      <c r="Z21" s="1"/>
    </row>
    <row r="22" ht="15.75" customHeight="1">
      <c r="A22" s="1"/>
      <c r="B22" s="52" t="s">
        <v>26</v>
      </c>
      <c r="C22" s="53" t="str">
        <f>+G4</f>
        <v>#REF!</v>
      </c>
      <c r="D22" s="1"/>
      <c r="E22" s="54"/>
      <c r="F22" s="51" t="s">
        <v>27</v>
      </c>
      <c r="G22" s="44" t="str">
        <f>C19</f>
        <v>#REF!</v>
      </c>
      <c r="H22" s="43"/>
      <c r="I22" s="1"/>
      <c r="J22" s="1"/>
      <c r="K22" s="1"/>
      <c r="L22" s="1"/>
      <c r="M22" s="1"/>
      <c r="N22" s="1"/>
      <c r="O22" s="1"/>
      <c r="P22" s="1"/>
      <c r="Q22" s="1"/>
      <c r="R22" s="1"/>
      <c r="S22" s="1"/>
      <c r="T22" s="1"/>
      <c r="U22" s="1"/>
      <c r="V22" s="1"/>
      <c r="W22" s="1"/>
      <c r="X22" s="1"/>
      <c r="Y22" s="1"/>
      <c r="Z22" s="1"/>
    </row>
    <row r="23" ht="15.75" customHeight="1">
      <c r="A23" s="1"/>
      <c r="B23" s="52" t="s">
        <v>28</v>
      </c>
      <c r="C23" s="55">
        <f>+D11</f>
        <v>1.101955218</v>
      </c>
      <c r="D23" s="1"/>
      <c r="E23" s="54"/>
      <c r="F23" s="51" t="s">
        <v>29</v>
      </c>
      <c r="G23" s="56">
        <v>0.3</v>
      </c>
      <c r="H23" s="43"/>
      <c r="I23" s="1"/>
      <c r="J23" s="1"/>
      <c r="K23" s="1"/>
      <c r="L23" s="1"/>
      <c r="M23" s="1"/>
      <c r="N23" s="1"/>
      <c r="O23" s="1"/>
      <c r="P23" s="1"/>
      <c r="Q23" s="1"/>
      <c r="R23" s="1"/>
      <c r="S23" s="1"/>
      <c r="T23" s="1"/>
      <c r="U23" s="1"/>
      <c r="V23" s="1"/>
      <c r="W23" s="1"/>
      <c r="X23" s="1"/>
      <c r="Y23" s="1"/>
      <c r="Z23" s="1"/>
    </row>
    <row r="24" ht="15.75" customHeight="1">
      <c r="A24" s="1"/>
      <c r="B24" s="52" t="s">
        <v>30</v>
      </c>
      <c r="C24" s="57" t="str">
        <f t="shared" ref="C24:C25" si="2">+G5</f>
        <v>#REF!</v>
      </c>
      <c r="D24" s="1"/>
      <c r="E24" s="54"/>
      <c r="F24" s="51" t="s">
        <v>31</v>
      </c>
      <c r="G24" s="44" t="str">
        <f>+H30/(H31+H30)</f>
        <v>#REF!</v>
      </c>
      <c r="H24" s="43"/>
      <c r="I24" s="1"/>
      <c r="J24" s="1"/>
      <c r="K24" s="1"/>
      <c r="L24" s="1"/>
      <c r="M24" s="1"/>
      <c r="N24" s="1"/>
      <c r="O24" s="1"/>
      <c r="P24" s="1"/>
      <c r="Q24" s="1"/>
      <c r="R24" s="1"/>
      <c r="S24" s="1"/>
      <c r="T24" s="1"/>
      <c r="U24" s="1"/>
      <c r="V24" s="1"/>
      <c r="W24" s="1"/>
      <c r="X24" s="1"/>
      <c r="Y24" s="1"/>
      <c r="Z24" s="1"/>
    </row>
    <row r="25" ht="15.75" customHeight="1">
      <c r="A25" s="1"/>
      <c r="B25" s="52" t="s">
        <v>32</v>
      </c>
      <c r="C25" s="57">
        <f t="shared" si="2"/>
        <v>0.0363</v>
      </c>
      <c r="D25" s="1"/>
      <c r="E25" s="54"/>
      <c r="F25" s="51" t="s">
        <v>33</v>
      </c>
      <c r="G25" s="44" t="str">
        <f>+H31/(H30+H31)</f>
        <v>#REF!</v>
      </c>
      <c r="H25" s="43"/>
      <c r="I25" s="58"/>
      <c r="J25" s="1"/>
      <c r="K25" s="1"/>
      <c r="L25" s="1"/>
      <c r="M25" s="1"/>
      <c r="N25" s="1"/>
      <c r="O25" s="1"/>
      <c r="P25" s="1"/>
      <c r="Q25" s="1"/>
      <c r="R25" s="1"/>
      <c r="S25" s="1"/>
      <c r="T25" s="1"/>
      <c r="U25" s="1"/>
      <c r="V25" s="1"/>
      <c r="W25" s="1"/>
      <c r="X25" s="1"/>
      <c r="Y25" s="1"/>
      <c r="Z25" s="1"/>
    </row>
    <row r="26" ht="15.75" customHeight="1">
      <c r="A26" s="1"/>
      <c r="B26" s="52" t="s">
        <v>34</v>
      </c>
      <c r="C26" s="57">
        <v>0.01</v>
      </c>
      <c r="D26" s="59"/>
      <c r="E26" s="60"/>
      <c r="F26" s="61" t="s">
        <v>35</v>
      </c>
      <c r="G26" s="62" t="str">
        <f>((G25)*(G22)+((G24)*(1-G23)*(G21)))</f>
        <v>#REF!</v>
      </c>
      <c r="H26" s="63"/>
      <c r="I26" s="58"/>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64" t="s">
        <v>36</v>
      </c>
      <c r="G28" s="65" t="str">
        <f>+G26</f>
        <v>#REF!</v>
      </c>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64"/>
      <c r="G29" s="66"/>
      <c r="H29" s="66"/>
      <c r="I29" s="66"/>
      <c r="J29" s="1"/>
      <c r="K29" s="1"/>
      <c r="L29" s="1"/>
      <c r="M29" s="1"/>
      <c r="N29" s="1"/>
      <c r="O29" s="1"/>
      <c r="P29" s="1"/>
      <c r="Q29" s="1"/>
      <c r="R29" s="1"/>
      <c r="S29" s="1"/>
      <c r="T29" s="1"/>
      <c r="U29" s="1"/>
      <c r="V29" s="1"/>
      <c r="W29" s="1"/>
      <c r="X29" s="1"/>
      <c r="Y29" s="1"/>
      <c r="Z29" s="1"/>
    </row>
    <row r="30" ht="15.75" customHeight="1">
      <c r="A30" s="1"/>
      <c r="B30" s="1"/>
      <c r="C30" s="1"/>
      <c r="D30" s="1"/>
      <c r="E30" s="1"/>
      <c r="F30" s="1"/>
      <c r="G30" s="67" t="s">
        <v>37</v>
      </c>
      <c r="H30" s="68" t="str">
        <f>+'[1]1. Datos'!K93</f>
        <v>#REF!</v>
      </c>
      <c r="I30" s="67"/>
      <c r="J30" s="1"/>
      <c r="K30" s="1"/>
      <c r="L30" s="1"/>
      <c r="M30" s="1"/>
      <c r="N30" s="1"/>
      <c r="O30" s="1"/>
      <c r="P30" s="1"/>
      <c r="Q30" s="1"/>
      <c r="R30" s="1"/>
      <c r="S30" s="1"/>
      <c r="T30" s="1"/>
      <c r="U30" s="1"/>
      <c r="V30" s="1"/>
      <c r="W30" s="1"/>
      <c r="X30" s="1"/>
      <c r="Y30" s="1"/>
      <c r="Z30" s="1"/>
    </row>
    <row r="31" ht="15.75" customHeight="1">
      <c r="A31" s="1"/>
      <c r="B31" s="1"/>
      <c r="C31" s="1"/>
      <c r="D31" s="1"/>
      <c r="E31" s="1"/>
      <c r="F31" s="1"/>
      <c r="G31" s="67" t="s">
        <v>38</v>
      </c>
      <c r="H31" s="68" t="str">
        <f>+'[1]1. Datos'!K102</f>
        <v>#REF!</v>
      </c>
      <c r="I31" s="67"/>
      <c r="J31" s="69"/>
      <c r="M31" s="1"/>
      <c r="N31" s="1"/>
      <c r="O31" s="1"/>
      <c r="P31" s="1"/>
      <c r="Q31" s="1"/>
      <c r="R31" s="1"/>
      <c r="S31" s="1"/>
      <c r="T31" s="1"/>
      <c r="U31" s="1"/>
      <c r="V31" s="1"/>
      <c r="W31" s="1"/>
      <c r="X31" s="1"/>
      <c r="Y31" s="1"/>
      <c r="Z31" s="1"/>
    </row>
    <row r="32" ht="15.75" customHeight="1">
      <c r="A32" s="1"/>
      <c r="B32" s="1"/>
      <c r="C32" s="1"/>
      <c r="D32" s="1"/>
      <c r="E32" s="1"/>
      <c r="F32" s="1"/>
      <c r="G32" s="67" t="s">
        <v>39</v>
      </c>
      <c r="H32" s="65" t="str">
        <f>'[1]Estructura de deuda'!$J$53</f>
        <v>#REF!</v>
      </c>
      <c r="I32" s="67"/>
      <c r="J32" s="1"/>
      <c r="K32" s="70"/>
      <c r="L32" s="1"/>
      <c r="M32" s="1"/>
      <c r="N32" s="1"/>
      <c r="O32" s="1"/>
      <c r="P32" s="1"/>
      <c r="Q32" s="1"/>
      <c r="R32" s="1"/>
      <c r="S32" s="1"/>
      <c r="T32" s="1"/>
      <c r="U32" s="1"/>
      <c r="V32" s="1"/>
      <c r="W32" s="1"/>
      <c r="X32" s="1"/>
      <c r="Y32" s="1"/>
      <c r="Z32" s="1"/>
    </row>
    <row r="33" ht="15.75" customHeight="1">
      <c r="A33" s="1"/>
      <c r="B33" s="1"/>
      <c r="C33" s="1"/>
      <c r="D33" s="1"/>
      <c r="E33" s="1"/>
      <c r="F33" s="1"/>
      <c r="G33" s="67" t="s">
        <v>40</v>
      </c>
      <c r="H33" s="65" t="str">
        <f>'[1]Estructura de deuda'!$E$53</f>
        <v>#REF!</v>
      </c>
      <c r="I33" s="67"/>
      <c r="J33" s="1"/>
      <c r="K33" s="71"/>
      <c r="M33" s="1"/>
      <c r="N33" s="1"/>
      <c r="O33" s="1"/>
      <c r="P33" s="1"/>
      <c r="Q33" s="1"/>
      <c r="R33" s="1"/>
      <c r="S33" s="1"/>
      <c r="T33" s="1"/>
      <c r="U33" s="1"/>
      <c r="V33" s="1"/>
      <c r="W33" s="1"/>
      <c r="X33" s="1"/>
      <c r="Y33" s="1"/>
      <c r="Z33" s="1"/>
    </row>
    <row r="34" ht="15.75" customHeight="1">
      <c r="A34" s="1"/>
      <c r="B34" s="1"/>
      <c r="C34" s="1"/>
      <c r="D34" s="1"/>
      <c r="E34" s="1"/>
      <c r="F34" s="1"/>
      <c r="G34" s="67"/>
      <c r="H34" s="67"/>
      <c r="I34" s="67"/>
      <c r="J34" s="1"/>
      <c r="K34" s="71"/>
      <c r="M34" s="1"/>
      <c r="N34" s="1"/>
      <c r="O34" s="1"/>
      <c r="P34" s="1"/>
      <c r="Q34" s="1"/>
      <c r="R34" s="1"/>
      <c r="S34" s="1"/>
      <c r="T34" s="1"/>
      <c r="U34" s="1"/>
      <c r="V34" s="1"/>
      <c r="W34" s="1"/>
      <c r="X34" s="1"/>
      <c r="Y34" s="1"/>
      <c r="Z34" s="1"/>
    </row>
    <row r="35" ht="15.75" customHeight="1">
      <c r="A35" s="1"/>
      <c r="B35" s="1"/>
      <c r="C35" s="1"/>
      <c r="D35" s="1"/>
      <c r="E35" s="1"/>
      <c r="F35" s="1"/>
      <c r="G35" s="72"/>
      <c r="H35" s="72"/>
      <c r="I35" s="72"/>
      <c r="J35" s="1"/>
      <c r="K35" s="7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7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70"/>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73"/>
      <c r="K38" s="74"/>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58"/>
      <c r="I40" s="1"/>
      <c r="J40" s="1"/>
      <c r="K40" s="75"/>
      <c r="L40" s="76"/>
      <c r="M40" s="1"/>
      <c r="N40" s="1"/>
      <c r="O40" s="1"/>
      <c r="P40" s="1"/>
      <c r="Q40" s="1"/>
      <c r="R40" s="1"/>
      <c r="S40" s="1"/>
      <c r="T40" s="1"/>
      <c r="U40" s="1"/>
      <c r="V40" s="1"/>
      <c r="W40" s="1"/>
      <c r="X40" s="1"/>
      <c r="Y40" s="1"/>
      <c r="Z40" s="1"/>
    </row>
    <row r="41" ht="15.75" customHeight="1">
      <c r="A41" s="1"/>
      <c r="B41" s="1"/>
      <c r="C41" s="1"/>
      <c r="D41" s="1"/>
      <c r="E41" s="1"/>
      <c r="F41" s="1"/>
      <c r="G41" s="1"/>
      <c r="H41" s="58"/>
      <c r="I41" s="1"/>
      <c r="J41" s="1"/>
      <c r="K41" s="70"/>
      <c r="L41" s="76"/>
      <c r="M41" s="1"/>
      <c r="N41" s="1"/>
      <c r="O41" s="1"/>
      <c r="P41" s="1"/>
      <c r="Q41" s="1"/>
      <c r="R41" s="1"/>
      <c r="S41" s="1"/>
      <c r="T41" s="1"/>
      <c r="U41" s="1"/>
      <c r="V41" s="1"/>
      <c r="W41" s="1"/>
      <c r="X41" s="1"/>
      <c r="Y41" s="1"/>
      <c r="Z41" s="1"/>
    </row>
    <row r="42" ht="15.75" customHeight="1">
      <c r="A42" s="1"/>
      <c r="B42" s="1"/>
      <c r="C42" s="1"/>
      <c r="D42" s="1"/>
      <c r="E42" s="1"/>
      <c r="F42" s="1"/>
      <c r="G42" s="1"/>
      <c r="H42" s="58"/>
      <c r="I42" s="1"/>
      <c r="J42" s="1"/>
      <c r="K42" s="1"/>
      <c r="L42" s="58"/>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58"/>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5">
    <mergeCell ref="B16:D16"/>
    <mergeCell ref="B17:D17"/>
    <mergeCell ref="J31:L31"/>
    <mergeCell ref="K33:L33"/>
    <mergeCell ref="K34:L34"/>
    <mergeCell ref="K35:L35"/>
    <mergeCell ref="K36:L36"/>
    <mergeCell ref="K38:L38"/>
    <mergeCell ref="C1:F1"/>
    <mergeCell ref="C2:F2"/>
    <mergeCell ref="C4:F4"/>
    <mergeCell ref="C5:F5"/>
    <mergeCell ref="C6:F6"/>
    <mergeCell ref="B14:D14"/>
    <mergeCell ref="F16:H16"/>
  </mergeCells>
  <hyperlinks>
    <hyperlink r:id="rId1" ref="C2"/>
    <hyperlink r:id="rId2" ref="C4"/>
    <hyperlink r:id="rId3" ref="C6"/>
  </hyperlinks>
  <printOptions/>
  <pageMargins bottom="0.75" footer="0.0" header="0.0" left="0.7" right="0.7" top="0.75"/>
  <pageSetup orientation="portrait"/>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6.43"/>
    <col customWidth="1" min="2" max="2" width="20.29"/>
    <col customWidth="1" min="3" max="3" width="61.43"/>
    <col customWidth="1" min="4" max="6" width="14.43"/>
  </cols>
  <sheetData>
    <row r="1">
      <c r="A1" s="77" t="s">
        <v>41</v>
      </c>
      <c r="B1" s="77"/>
      <c r="C1" s="77"/>
    </row>
    <row r="2">
      <c r="A2" s="78" t="s">
        <v>42</v>
      </c>
      <c r="B2" s="78" t="s">
        <v>43</v>
      </c>
      <c r="C2" s="78" t="s">
        <v>44</v>
      </c>
    </row>
    <row r="3">
      <c r="A3" s="79"/>
      <c r="B3" s="80"/>
      <c r="C3" s="81"/>
    </row>
    <row r="4">
      <c r="A4" s="79" t="s">
        <v>45</v>
      </c>
      <c r="B4" s="80">
        <f>WACC!K26</f>
        <v>0.159539432</v>
      </c>
      <c r="C4" s="81" t="s">
        <v>46</v>
      </c>
    </row>
    <row r="5">
      <c r="A5" s="79" t="s">
        <v>47</v>
      </c>
      <c r="B5" s="82">
        <f>'VALOR NETO CONTABLE'!C23</f>
        <v>0</v>
      </c>
      <c r="C5" s="81" t="s">
        <v>48</v>
      </c>
    </row>
    <row r="6">
      <c r="A6" s="79" t="s">
        <v>49</v>
      </c>
      <c r="B6" s="82" t="str">
        <f>'1. Datos'!J30</f>
        <v/>
      </c>
      <c r="C6" s="81" t="s">
        <v>50</v>
      </c>
    </row>
    <row r="7" ht="63.0" customHeight="1">
      <c r="A7" s="79" t="s">
        <v>51</v>
      </c>
      <c r="B7" s="82" t="str">
        <f>'4.Resumen-Escenario'!AP36</f>
        <v>#DIV/0!</v>
      </c>
      <c r="C7" s="81" t="s">
        <v>52</v>
      </c>
    </row>
    <row r="8">
      <c r="A8" s="79" t="s">
        <v>53</v>
      </c>
      <c r="B8" s="83" t="str">
        <f>B7/B6</f>
        <v>#DIV/0!</v>
      </c>
      <c r="C8" s="81" t="s">
        <v>54</v>
      </c>
    </row>
    <row r="9">
      <c r="A9" s="79"/>
      <c r="B9" s="84"/>
      <c r="C9" s="85"/>
    </row>
    <row r="10">
      <c r="A10" s="79"/>
      <c r="B10" s="84"/>
      <c r="C10" s="81"/>
    </row>
    <row r="11">
      <c r="A11" s="79" t="s">
        <v>55</v>
      </c>
      <c r="B11" s="86">
        <f>(12.2+6.5)/2</f>
        <v>9.35</v>
      </c>
      <c r="C11" s="81" t="s">
        <v>56</v>
      </c>
      <c r="D11" s="87" t="s">
        <v>57</v>
      </c>
    </row>
    <row r="12">
      <c r="A12" s="79" t="s">
        <v>58</v>
      </c>
      <c r="B12" s="82" t="str">
        <f>B6</f>
        <v/>
      </c>
      <c r="C12" s="85"/>
    </row>
    <row r="13">
      <c r="A13" s="79" t="s">
        <v>59</v>
      </c>
      <c r="B13" s="82">
        <f>B11*B6</f>
        <v>0</v>
      </c>
      <c r="C13" s="85" t="s">
        <v>60</v>
      </c>
    </row>
    <row r="14">
      <c r="A14" s="88" t="s">
        <v>61</v>
      </c>
      <c r="B14" s="89"/>
      <c r="C14" s="1"/>
    </row>
    <row r="15">
      <c r="A15" s="1"/>
      <c r="B15" s="1"/>
      <c r="C15" s="1"/>
    </row>
    <row r="16">
      <c r="A16" s="1"/>
      <c r="B16" s="1"/>
      <c r="C16" s="1"/>
    </row>
    <row r="17">
      <c r="A17" s="1"/>
      <c r="B17" s="1"/>
      <c r="C17" s="1"/>
    </row>
    <row r="18">
      <c r="A18" s="1"/>
      <c r="B18" s="1"/>
      <c r="C18" s="1"/>
    </row>
    <row r="19">
      <c r="A19" s="1"/>
      <c r="B19" s="1"/>
      <c r="C19" s="1"/>
    </row>
    <row r="20">
      <c r="A20" s="1"/>
      <c r="B20" s="1"/>
      <c r="C20" s="1"/>
    </row>
    <row r="21" ht="15.75" customHeight="1">
      <c r="A21" s="1"/>
      <c r="B21" s="1"/>
      <c r="C21" s="1"/>
    </row>
    <row r="22" ht="15.75" customHeight="1">
      <c r="A22" s="1"/>
      <c r="B22" s="1"/>
      <c r="C22" s="1"/>
    </row>
    <row r="23" ht="15.75" customHeight="1">
      <c r="A23" s="1"/>
      <c r="B23" s="1"/>
      <c r="C23" s="1"/>
    </row>
    <row r="24" ht="15.75" customHeight="1">
      <c r="A24" s="1"/>
      <c r="B24" s="1"/>
      <c r="C24" s="1"/>
    </row>
    <row r="25" ht="15.75" customHeight="1">
      <c r="A25" s="1"/>
      <c r="B25" s="1"/>
      <c r="C25" s="1"/>
    </row>
    <row r="26" ht="15.75" customHeight="1">
      <c r="A26" s="1"/>
      <c r="B26" s="1"/>
      <c r="C26" s="1"/>
    </row>
    <row r="27" ht="15.75" customHeight="1">
      <c r="A27" s="1"/>
      <c r="B27" s="1"/>
      <c r="C27" s="1"/>
      <c r="F27" s="87" t="s">
        <v>57</v>
      </c>
    </row>
    <row r="28" ht="15.75" customHeight="1">
      <c r="A28" s="1"/>
      <c r="B28" s="1"/>
      <c r="C28" s="1"/>
    </row>
    <row r="29" ht="15.75" customHeight="1">
      <c r="A29" s="1"/>
      <c r="B29" s="1"/>
      <c r="C29" s="1"/>
    </row>
    <row r="30" ht="15.75" customHeight="1">
      <c r="A30" s="1"/>
      <c r="B30" s="1"/>
      <c r="C30" s="1"/>
    </row>
    <row r="31" ht="15.75" customHeight="1">
      <c r="A31" s="1"/>
      <c r="B31" s="1"/>
      <c r="C31" s="1"/>
    </row>
    <row r="32" ht="15.75" customHeight="1">
      <c r="A32" s="1"/>
      <c r="B32" s="1"/>
      <c r="C32" s="1"/>
    </row>
    <row r="33" ht="15.75" customHeight="1">
      <c r="A33" s="1"/>
      <c r="B33" s="1"/>
      <c r="C33" s="1"/>
    </row>
    <row r="34" ht="15.75" customHeight="1">
      <c r="A34" s="1"/>
      <c r="B34" s="1"/>
      <c r="C34" s="1"/>
    </row>
    <row r="35" ht="15.75" customHeight="1">
      <c r="A35" s="1"/>
      <c r="B35" s="1"/>
      <c r="C35" s="1"/>
    </row>
    <row r="36" ht="15.75" customHeight="1">
      <c r="A36" s="1"/>
      <c r="B36" s="1"/>
      <c r="C36" s="1"/>
    </row>
    <row r="37" ht="15.75" customHeight="1">
      <c r="A37" s="1"/>
      <c r="B37" s="1"/>
      <c r="C37" s="1"/>
    </row>
    <row r="38" ht="15.75" customHeight="1">
      <c r="A38" s="1"/>
      <c r="B38" s="1"/>
      <c r="C38" s="1"/>
    </row>
    <row r="39" ht="15.75" customHeight="1">
      <c r="A39" s="1"/>
      <c r="B39" s="1"/>
      <c r="C39" s="1"/>
    </row>
    <row r="40" ht="15.75" customHeight="1">
      <c r="A40" s="1"/>
      <c r="B40" s="1"/>
      <c r="C40" s="1"/>
    </row>
    <row r="41" ht="15.75" customHeight="1">
      <c r="A41" s="1"/>
      <c r="B41" s="1"/>
      <c r="C41" s="1"/>
    </row>
    <row r="42" ht="15.75" customHeight="1">
      <c r="A42" s="1"/>
      <c r="B42" s="1"/>
      <c r="C42" s="1"/>
    </row>
    <row r="43" ht="15.75" customHeight="1">
      <c r="A43" s="1"/>
      <c r="B43" s="1"/>
      <c r="C43" s="1"/>
    </row>
    <row r="44" ht="15.75" customHeight="1">
      <c r="A44" s="1"/>
      <c r="B44" s="1"/>
      <c r="C44" s="1"/>
    </row>
    <row r="45" ht="15.75" customHeight="1">
      <c r="A45" s="1"/>
      <c r="B45" s="1"/>
      <c r="C45" s="1"/>
    </row>
    <row r="46" ht="15.75" customHeight="1">
      <c r="A46" s="1"/>
      <c r="B46" s="1"/>
      <c r="C46" s="1"/>
    </row>
    <row r="47" ht="15.75" customHeight="1">
      <c r="A47" s="1"/>
      <c r="B47" s="1"/>
      <c r="C47" s="1"/>
    </row>
    <row r="48" ht="15.75" customHeight="1">
      <c r="A48" s="1"/>
      <c r="B48" s="1"/>
      <c r="C48" s="1"/>
    </row>
    <row r="49" ht="15.75" customHeight="1">
      <c r="A49" s="1"/>
      <c r="B49" s="1"/>
      <c r="C49" s="1"/>
    </row>
    <row r="50" ht="15.75" customHeight="1">
      <c r="A50" s="1"/>
      <c r="B50" s="1"/>
      <c r="C50" s="1"/>
    </row>
    <row r="51" ht="15.75" customHeight="1">
      <c r="A51" s="1"/>
      <c r="B51" s="1"/>
      <c r="C51" s="1"/>
    </row>
    <row r="52" ht="15.75" customHeight="1">
      <c r="A52" s="1"/>
      <c r="B52" s="1"/>
      <c r="C52" s="1"/>
    </row>
    <row r="53" ht="15.75" customHeight="1">
      <c r="A53" s="1"/>
      <c r="B53" s="1"/>
      <c r="C53" s="1"/>
    </row>
    <row r="54" ht="15.75" customHeight="1">
      <c r="A54" s="1"/>
      <c r="B54" s="1"/>
      <c r="C54" s="1"/>
    </row>
    <row r="55" ht="15.75" customHeight="1">
      <c r="A55" s="1"/>
      <c r="B55" s="1"/>
      <c r="C55" s="1"/>
    </row>
    <row r="56" ht="15.75" customHeight="1">
      <c r="A56" s="1"/>
      <c r="B56" s="1"/>
      <c r="C56" s="1"/>
    </row>
    <row r="57" ht="15.75" customHeight="1">
      <c r="A57" s="1"/>
      <c r="B57" s="1"/>
      <c r="C57" s="1"/>
    </row>
    <row r="58" ht="15.75" customHeight="1">
      <c r="A58" s="1"/>
      <c r="B58" s="1"/>
      <c r="C58" s="1"/>
    </row>
    <row r="59" ht="15.75" customHeight="1">
      <c r="A59" s="1"/>
      <c r="B59" s="1"/>
      <c r="C59" s="1"/>
    </row>
    <row r="60" ht="15.75" customHeight="1">
      <c r="A60" s="1"/>
      <c r="B60" s="1"/>
      <c r="C60" s="1"/>
    </row>
    <row r="61" ht="15.75" customHeight="1">
      <c r="A61" s="1"/>
      <c r="B61" s="1"/>
      <c r="C61" s="1"/>
    </row>
    <row r="62" ht="15.75" customHeight="1">
      <c r="A62" s="1"/>
      <c r="B62" s="1"/>
      <c r="C62" s="1"/>
    </row>
    <row r="63" ht="15.75" customHeight="1">
      <c r="A63" s="1"/>
      <c r="B63" s="1"/>
      <c r="C63" s="1"/>
    </row>
    <row r="64" ht="15.75" customHeight="1">
      <c r="A64" s="1"/>
      <c r="B64" s="1"/>
      <c r="C64" s="1"/>
    </row>
    <row r="65" ht="15.75" customHeight="1">
      <c r="A65" s="1"/>
      <c r="B65" s="1"/>
      <c r="C65" s="1"/>
    </row>
    <row r="66" ht="15.75" customHeight="1">
      <c r="A66" s="1"/>
      <c r="B66" s="1"/>
      <c r="C66" s="1"/>
    </row>
    <row r="67" ht="15.75" customHeight="1">
      <c r="A67" s="1"/>
      <c r="B67" s="1"/>
      <c r="C67" s="1"/>
    </row>
    <row r="68" ht="15.75" customHeight="1">
      <c r="A68" s="1"/>
      <c r="B68" s="1"/>
      <c r="C68" s="1"/>
    </row>
    <row r="69" ht="15.75" customHeight="1">
      <c r="A69" s="1"/>
      <c r="B69" s="1"/>
      <c r="C69" s="1"/>
    </row>
    <row r="70" ht="15.75" customHeight="1">
      <c r="A70" s="1"/>
      <c r="B70" s="1"/>
      <c r="C70" s="1"/>
    </row>
    <row r="71" ht="15.75" customHeight="1">
      <c r="A71" s="1"/>
      <c r="B71" s="1"/>
      <c r="C71" s="1"/>
    </row>
    <row r="72" ht="15.75" customHeight="1">
      <c r="A72" s="1"/>
      <c r="B72" s="1"/>
      <c r="C72" s="1"/>
    </row>
    <row r="73" ht="15.75" customHeight="1">
      <c r="A73" s="1"/>
      <c r="B73" s="1"/>
      <c r="C73" s="1"/>
    </row>
    <row r="74" ht="15.75" customHeight="1">
      <c r="A74" s="1"/>
      <c r="B74" s="1"/>
      <c r="C74" s="1"/>
    </row>
    <row r="75" ht="15.75" customHeight="1">
      <c r="A75" s="1"/>
      <c r="B75" s="1"/>
      <c r="C75" s="1"/>
    </row>
    <row r="76" ht="15.75" customHeight="1">
      <c r="A76" s="1"/>
      <c r="B76" s="1"/>
      <c r="C76" s="1"/>
    </row>
    <row r="77" ht="15.75" customHeight="1">
      <c r="A77" s="1"/>
      <c r="B77" s="1"/>
      <c r="C77" s="1"/>
    </row>
    <row r="78" ht="15.75" customHeight="1">
      <c r="A78" s="1"/>
      <c r="B78" s="1"/>
      <c r="C78" s="1"/>
    </row>
    <row r="79" ht="15.75" customHeight="1">
      <c r="A79" s="1"/>
      <c r="B79" s="1"/>
      <c r="C79" s="1"/>
    </row>
    <row r="80" ht="15.75" customHeight="1">
      <c r="A80" s="1"/>
      <c r="B80" s="1"/>
      <c r="C80" s="1"/>
    </row>
    <row r="81" ht="15.75" customHeight="1">
      <c r="A81" s="1"/>
      <c r="B81" s="1"/>
      <c r="C81" s="1"/>
    </row>
    <row r="82" ht="15.75" customHeight="1">
      <c r="A82" s="1"/>
      <c r="B82" s="1"/>
      <c r="C82" s="1"/>
    </row>
    <row r="83" ht="15.75" customHeight="1">
      <c r="A83" s="1"/>
      <c r="B83" s="1"/>
      <c r="C83" s="1"/>
    </row>
    <row r="84" ht="15.75" customHeight="1">
      <c r="A84" s="1"/>
      <c r="B84" s="1"/>
      <c r="C84" s="1"/>
    </row>
    <row r="85" ht="15.75" customHeight="1">
      <c r="A85" s="1"/>
      <c r="B85" s="1"/>
      <c r="C85" s="1"/>
    </row>
    <row r="86" ht="15.75" customHeight="1">
      <c r="A86" s="1"/>
      <c r="B86" s="1"/>
      <c r="C86" s="1"/>
    </row>
    <row r="87" ht="15.75" customHeight="1">
      <c r="A87" s="1"/>
      <c r="B87" s="1"/>
      <c r="C87" s="1"/>
    </row>
    <row r="88" ht="15.75" customHeight="1">
      <c r="A88" s="1"/>
      <c r="B88" s="1"/>
      <c r="C88" s="1"/>
    </row>
    <row r="89" ht="15.75" customHeight="1">
      <c r="A89" s="1"/>
      <c r="B89" s="1"/>
      <c r="C89" s="1"/>
    </row>
    <row r="90" ht="15.75" customHeight="1">
      <c r="A90" s="1"/>
      <c r="B90" s="1"/>
      <c r="C90" s="1"/>
    </row>
    <row r="91" ht="15.75" customHeight="1">
      <c r="A91" s="1"/>
      <c r="B91" s="1"/>
      <c r="C91" s="1"/>
    </row>
    <row r="92" ht="15.75" customHeight="1">
      <c r="A92" s="1"/>
      <c r="B92" s="1"/>
      <c r="C92" s="1"/>
    </row>
    <row r="93" ht="15.75" customHeight="1">
      <c r="A93" s="1"/>
      <c r="B93" s="1"/>
      <c r="C93" s="1"/>
    </row>
    <row r="94" ht="15.75" customHeight="1">
      <c r="A94" s="1"/>
      <c r="B94" s="1"/>
      <c r="C94" s="1"/>
    </row>
    <row r="95" ht="15.75" customHeight="1">
      <c r="A95" s="1"/>
      <c r="B95" s="1"/>
      <c r="C95" s="1"/>
    </row>
    <row r="96" ht="15.75" customHeight="1">
      <c r="A96" s="1"/>
      <c r="B96" s="1"/>
      <c r="C96" s="1"/>
    </row>
    <row r="97" ht="15.75" customHeight="1">
      <c r="A97" s="1"/>
      <c r="B97" s="1"/>
      <c r="C97" s="1"/>
    </row>
    <row r="98" ht="15.75" customHeight="1">
      <c r="A98" s="1"/>
      <c r="B98" s="1"/>
      <c r="C98" s="1"/>
    </row>
    <row r="99" ht="15.75" customHeight="1">
      <c r="A99" s="1"/>
      <c r="B99" s="1"/>
      <c r="C99" s="1"/>
    </row>
    <row r="100" ht="15.75" customHeight="1">
      <c r="A100" s="1"/>
      <c r="B100" s="1"/>
      <c r="C100" s="1"/>
    </row>
    <row r="101" ht="15.75" customHeight="1">
      <c r="A101" s="1"/>
      <c r="B101" s="1"/>
      <c r="C101" s="1"/>
    </row>
    <row r="102" ht="15.75" customHeight="1">
      <c r="A102" s="1"/>
      <c r="B102" s="1"/>
      <c r="C102" s="1"/>
    </row>
    <row r="103" ht="15.75" customHeight="1">
      <c r="A103" s="1"/>
      <c r="B103" s="1"/>
      <c r="C103" s="1"/>
    </row>
    <row r="104" ht="15.75" customHeight="1">
      <c r="A104" s="1"/>
      <c r="B104" s="1"/>
      <c r="C104" s="1"/>
    </row>
    <row r="105" ht="15.75" customHeight="1">
      <c r="A105" s="1"/>
      <c r="B105" s="1"/>
      <c r="C105" s="1"/>
    </row>
    <row r="106" ht="15.75" customHeight="1">
      <c r="A106" s="1"/>
      <c r="B106" s="1"/>
      <c r="C106" s="1"/>
    </row>
    <row r="107" ht="15.75" customHeight="1">
      <c r="A107" s="1"/>
      <c r="B107" s="1"/>
      <c r="C107" s="1"/>
    </row>
    <row r="108" ht="15.75" customHeight="1">
      <c r="A108" s="1"/>
      <c r="B108" s="1"/>
      <c r="C108" s="1"/>
    </row>
    <row r="109" ht="15.75" customHeight="1">
      <c r="A109" s="1"/>
      <c r="B109" s="1"/>
      <c r="C109" s="1"/>
    </row>
    <row r="110" ht="15.75" customHeight="1">
      <c r="A110" s="1"/>
      <c r="B110" s="1"/>
      <c r="C110" s="1"/>
    </row>
    <row r="111" ht="15.75" customHeight="1">
      <c r="A111" s="1"/>
      <c r="B111" s="1"/>
      <c r="C111" s="1"/>
    </row>
    <row r="112" ht="15.75" customHeight="1">
      <c r="A112" s="1"/>
      <c r="B112" s="1"/>
      <c r="C112" s="1"/>
    </row>
    <row r="113" ht="15.75" customHeight="1">
      <c r="A113" s="1"/>
      <c r="B113" s="1"/>
      <c r="C113" s="1"/>
    </row>
    <row r="114" ht="15.75" customHeight="1">
      <c r="A114" s="1"/>
      <c r="B114" s="1"/>
      <c r="C114" s="1"/>
    </row>
    <row r="115" ht="15.75" customHeight="1">
      <c r="A115" s="1"/>
      <c r="B115" s="1"/>
      <c r="C115" s="1"/>
    </row>
    <row r="116" ht="15.75" customHeight="1">
      <c r="A116" s="1"/>
      <c r="B116" s="1"/>
      <c r="C116" s="1"/>
    </row>
    <row r="117" ht="15.75" customHeight="1">
      <c r="A117" s="1"/>
      <c r="B117" s="1"/>
      <c r="C117" s="1"/>
    </row>
    <row r="118" ht="15.75" customHeight="1">
      <c r="A118" s="1"/>
      <c r="B118" s="1"/>
      <c r="C118" s="1"/>
    </row>
    <row r="119" ht="15.75" customHeight="1">
      <c r="A119" s="1"/>
      <c r="B119" s="1"/>
      <c r="C119" s="1"/>
    </row>
    <row r="120" ht="15.75" customHeight="1">
      <c r="A120" s="1"/>
      <c r="B120" s="1"/>
      <c r="C120" s="1"/>
    </row>
    <row r="121" ht="15.75" customHeight="1">
      <c r="A121" s="1"/>
      <c r="B121" s="1"/>
      <c r="C121" s="1"/>
    </row>
    <row r="122" ht="15.75" customHeight="1">
      <c r="A122" s="1"/>
      <c r="B122" s="1"/>
      <c r="C122" s="1"/>
    </row>
    <row r="123" ht="15.75" customHeight="1">
      <c r="A123" s="1"/>
      <c r="B123" s="1"/>
      <c r="C123" s="1"/>
    </row>
    <row r="124" ht="15.75" customHeight="1">
      <c r="A124" s="1"/>
      <c r="B124" s="1"/>
      <c r="C124" s="1"/>
    </row>
    <row r="125" ht="15.75" customHeight="1">
      <c r="A125" s="1"/>
      <c r="B125" s="1"/>
      <c r="C125" s="1"/>
    </row>
    <row r="126" ht="15.75" customHeight="1">
      <c r="A126" s="1"/>
      <c r="B126" s="1"/>
      <c r="C126" s="1"/>
    </row>
    <row r="127" ht="15.75" customHeight="1">
      <c r="A127" s="1"/>
      <c r="B127" s="1"/>
      <c r="C127" s="1"/>
    </row>
    <row r="128" ht="15.75" customHeight="1">
      <c r="A128" s="1"/>
      <c r="B128" s="1"/>
      <c r="C128" s="1"/>
    </row>
    <row r="129" ht="15.75" customHeight="1">
      <c r="A129" s="1"/>
      <c r="B129" s="1"/>
      <c r="C129" s="1"/>
    </row>
    <row r="130" ht="15.75" customHeight="1">
      <c r="A130" s="1"/>
      <c r="B130" s="1"/>
      <c r="C130" s="1"/>
    </row>
    <row r="131" ht="15.75" customHeight="1">
      <c r="A131" s="1"/>
      <c r="B131" s="1"/>
      <c r="C131" s="1"/>
    </row>
    <row r="132" ht="15.75" customHeight="1">
      <c r="A132" s="1"/>
      <c r="B132" s="1"/>
      <c r="C132" s="1"/>
    </row>
    <row r="133" ht="15.75" customHeight="1">
      <c r="A133" s="1"/>
      <c r="B133" s="1"/>
      <c r="C133" s="1"/>
    </row>
    <row r="134" ht="15.75" customHeight="1">
      <c r="A134" s="1"/>
      <c r="B134" s="1"/>
      <c r="C134" s="1"/>
    </row>
    <row r="135" ht="15.75" customHeight="1">
      <c r="A135" s="1"/>
      <c r="B135" s="1"/>
      <c r="C135" s="1"/>
    </row>
    <row r="136" ht="15.75" customHeight="1">
      <c r="A136" s="1"/>
      <c r="B136" s="1"/>
      <c r="C136" s="1"/>
    </row>
    <row r="137" ht="15.75" customHeight="1">
      <c r="A137" s="1"/>
      <c r="B137" s="1"/>
      <c r="C137" s="1"/>
    </row>
    <row r="138" ht="15.75" customHeight="1">
      <c r="A138" s="1"/>
      <c r="B138" s="1"/>
      <c r="C138" s="1"/>
    </row>
    <row r="139" ht="15.75" customHeight="1">
      <c r="A139" s="1"/>
      <c r="B139" s="1"/>
      <c r="C139" s="1"/>
    </row>
    <row r="140" ht="15.75" customHeight="1">
      <c r="A140" s="1"/>
      <c r="B140" s="1"/>
      <c r="C140" s="1"/>
    </row>
    <row r="141" ht="15.75" customHeight="1">
      <c r="A141" s="1"/>
      <c r="B141" s="1"/>
      <c r="C141" s="1"/>
    </row>
    <row r="142" ht="15.75" customHeight="1">
      <c r="A142" s="1"/>
      <c r="B142" s="1"/>
      <c r="C142" s="1"/>
    </row>
    <row r="143" ht="15.75" customHeight="1">
      <c r="A143" s="1"/>
      <c r="B143" s="1"/>
      <c r="C143" s="1"/>
    </row>
    <row r="144" ht="15.75" customHeight="1">
      <c r="A144" s="1"/>
      <c r="B144" s="1"/>
      <c r="C144" s="1"/>
    </row>
    <row r="145" ht="15.75" customHeight="1">
      <c r="A145" s="1"/>
      <c r="B145" s="1"/>
      <c r="C145" s="1"/>
    </row>
    <row r="146" ht="15.75" customHeight="1">
      <c r="A146" s="1"/>
      <c r="B146" s="1"/>
      <c r="C146" s="1"/>
    </row>
    <row r="147" ht="15.75" customHeight="1">
      <c r="A147" s="1"/>
      <c r="B147" s="1"/>
      <c r="C147" s="1"/>
    </row>
    <row r="148" ht="15.75" customHeight="1">
      <c r="A148" s="1"/>
      <c r="B148" s="1"/>
      <c r="C148" s="1"/>
    </row>
    <row r="149" ht="15.75" customHeight="1">
      <c r="A149" s="1"/>
      <c r="B149" s="1"/>
      <c r="C149" s="1"/>
    </row>
    <row r="150" ht="15.75" customHeight="1">
      <c r="A150" s="1"/>
      <c r="B150" s="1"/>
      <c r="C150" s="1"/>
    </row>
    <row r="151" ht="15.75" customHeight="1">
      <c r="A151" s="1"/>
      <c r="B151" s="1"/>
      <c r="C151" s="1"/>
    </row>
    <row r="152" ht="15.75" customHeight="1">
      <c r="A152" s="1"/>
      <c r="B152" s="1"/>
      <c r="C152" s="1"/>
    </row>
    <row r="153" ht="15.75" customHeight="1">
      <c r="A153" s="1"/>
      <c r="B153" s="1"/>
      <c r="C153" s="1"/>
    </row>
    <row r="154" ht="15.75" customHeight="1">
      <c r="A154" s="1"/>
      <c r="B154" s="1"/>
      <c r="C154" s="1"/>
    </row>
    <row r="155" ht="15.75" customHeight="1">
      <c r="A155" s="1"/>
      <c r="B155" s="1"/>
      <c r="C155" s="1"/>
    </row>
    <row r="156" ht="15.75" customHeight="1">
      <c r="A156" s="1"/>
      <c r="B156" s="1"/>
      <c r="C156" s="1"/>
    </row>
    <row r="157" ht="15.75" customHeight="1">
      <c r="A157" s="1"/>
      <c r="B157" s="1"/>
      <c r="C157" s="1"/>
    </row>
    <row r="158" ht="15.75" customHeight="1">
      <c r="A158" s="1"/>
      <c r="B158" s="1"/>
      <c r="C158" s="1"/>
    </row>
    <row r="159" ht="15.75" customHeight="1">
      <c r="A159" s="1"/>
      <c r="B159" s="1"/>
      <c r="C159" s="1"/>
    </row>
    <row r="160" ht="15.75" customHeight="1">
      <c r="A160" s="1"/>
      <c r="B160" s="1"/>
      <c r="C160" s="1"/>
    </row>
    <row r="161" ht="15.75" customHeight="1">
      <c r="A161" s="1"/>
      <c r="B161" s="1"/>
      <c r="C161" s="1"/>
    </row>
    <row r="162" ht="15.75" customHeight="1">
      <c r="A162" s="1"/>
      <c r="B162" s="1"/>
      <c r="C162" s="1"/>
    </row>
    <row r="163" ht="15.75" customHeight="1">
      <c r="A163" s="1"/>
      <c r="B163" s="1"/>
      <c r="C163" s="1"/>
    </row>
    <row r="164" ht="15.75" customHeight="1">
      <c r="A164" s="1"/>
      <c r="B164" s="1"/>
      <c r="C164" s="1"/>
    </row>
    <row r="165" ht="15.75" customHeight="1">
      <c r="A165" s="1"/>
      <c r="B165" s="1"/>
      <c r="C165" s="1"/>
    </row>
    <row r="166" ht="15.75" customHeight="1">
      <c r="A166" s="1"/>
      <c r="B166" s="1"/>
      <c r="C166" s="1"/>
    </row>
    <row r="167" ht="15.75" customHeight="1">
      <c r="A167" s="1"/>
      <c r="B167" s="1"/>
      <c r="C167" s="1"/>
    </row>
    <row r="168" ht="15.75" customHeight="1">
      <c r="A168" s="1"/>
      <c r="B168" s="1"/>
      <c r="C168" s="1"/>
    </row>
    <row r="169" ht="15.75" customHeight="1">
      <c r="A169" s="1"/>
      <c r="B169" s="1"/>
      <c r="C169" s="1"/>
    </row>
    <row r="170" ht="15.75" customHeight="1">
      <c r="A170" s="1"/>
      <c r="B170" s="1"/>
      <c r="C170" s="1"/>
    </row>
    <row r="171" ht="15.75" customHeight="1">
      <c r="A171" s="1"/>
      <c r="B171" s="1"/>
      <c r="C171" s="1"/>
    </row>
    <row r="172" ht="15.75" customHeight="1">
      <c r="A172" s="1"/>
      <c r="B172" s="1"/>
      <c r="C172" s="1"/>
    </row>
    <row r="173" ht="15.75" customHeight="1">
      <c r="A173" s="1"/>
      <c r="B173" s="1"/>
      <c r="C173" s="1"/>
    </row>
    <row r="174" ht="15.75" customHeight="1">
      <c r="A174" s="1"/>
      <c r="B174" s="1"/>
      <c r="C174" s="1"/>
    </row>
    <row r="175" ht="15.75" customHeight="1">
      <c r="A175" s="1"/>
      <c r="B175" s="1"/>
      <c r="C175" s="1"/>
    </row>
    <row r="176" ht="15.75" customHeight="1">
      <c r="A176" s="1"/>
      <c r="B176" s="1"/>
      <c r="C176" s="1"/>
    </row>
    <row r="177" ht="15.75" customHeight="1">
      <c r="A177" s="1"/>
      <c r="B177" s="1"/>
      <c r="C177" s="1"/>
    </row>
    <row r="178" ht="15.75" customHeight="1">
      <c r="A178" s="1"/>
      <c r="B178" s="1"/>
      <c r="C178" s="1"/>
    </row>
    <row r="179" ht="15.75" customHeight="1">
      <c r="A179" s="1"/>
      <c r="B179" s="1"/>
      <c r="C179" s="1"/>
    </row>
    <row r="180" ht="15.75" customHeight="1">
      <c r="A180" s="1"/>
      <c r="B180" s="1"/>
      <c r="C180" s="1"/>
    </row>
    <row r="181" ht="15.75" customHeight="1">
      <c r="A181" s="1"/>
      <c r="B181" s="1"/>
      <c r="C181" s="1"/>
    </row>
    <row r="182" ht="15.75" customHeight="1">
      <c r="A182" s="1"/>
      <c r="B182" s="1"/>
      <c r="C182" s="1"/>
    </row>
    <row r="183" ht="15.75" customHeight="1">
      <c r="A183" s="1"/>
      <c r="B183" s="1"/>
      <c r="C183" s="1"/>
    </row>
    <row r="184" ht="15.75" customHeight="1">
      <c r="A184" s="1"/>
      <c r="B184" s="1"/>
      <c r="C184" s="1"/>
    </row>
    <row r="185" ht="15.75" customHeight="1">
      <c r="A185" s="1"/>
      <c r="B185" s="1"/>
      <c r="C185" s="1"/>
    </row>
    <row r="186" ht="15.75" customHeight="1">
      <c r="A186" s="1"/>
      <c r="B186" s="1"/>
      <c r="C186" s="1"/>
    </row>
    <row r="187" ht="15.75" customHeight="1">
      <c r="A187" s="1"/>
      <c r="B187" s="1"/>
      <c r="C187" s="1"/>
    </row>
    <row r="188" ht="15.75" customHeight="1">
      <c r="A188" s="1"/>
      <c r="B188" s="1"/>
      <c r="C188" s="1"/>
    </row>
    <row r="189" ht="15.75" customHeight="1">
      <c r="A189" s="1"/>
      <c r="B189" s="1"/>
      <c r="C189" s="1"/>
    </row>
    <row r="190" ht="15.75" customHeight="1">
      <c r="A190" s="1"/>
      <c r="B190" s="1"/>
      <c r="C190" s="1"/>
    </row>
    <row r="191" ht="15.75" customHeight="1">
      <c r="A191" s="1"/>
      <c r="B191" s="1"/>
      <c r="C191" s="1"/>
    </row>
    <row r="192" ht="15.75" customHeight="1">
      <c r="A192" s="1"/>
      <c r="B192" s="1"/>
      <c r="C192" s="1"/>
    </row>
    <row r="193" ht="15.75" customHeight="1">
      <c r="A193" s="1"/>
      <c r="B193" s="1"/>
      <c r="C193" s="1"/>
    </row>
    <row r="194" ht="15.75" customHeight="1">
      <c r="A194" s="1"/>
      <c r="B194" s="1"/>
      <c r="C194" s="1"/>
    </row>
    <row r="195" ht="15.75" customHeight="1">
      <c r="A195" s="1"/>
      <c r="B195" s="1"/>
      <c r="C195" s="1"/>
    </row>
    <row r="196" ht="15.75" customHeight="1">
      <c r="A196" s="1"/>
      <c r="B196" s="1"/>
      <c r="C196" s="1"/>
    </row>
    <row r="197" ht="15.75" customHeight="1">
      <c r="A197" s="1"/>
      <c r="B197" s="1"/>
      <c r="C197" s="1"/>
    </row>
    <row r="198" ht="15.75" customHeight="1">
      <c r="A198" s="1"/>
      <c r="B198" s="1"/>
      <c r="C198" s="1"/>
    </row>
    <row r="199" ht="15.75" customHeight="1">
      <c r="A199" s="1"/>
      <c r="B199" s="1"/>
      <c r="C199" s="1"/>
    </row>
    <row r="200" ht="15.75" customHeight="1">
      <c r="A200" s="1"/>
      <c r="B200" s="1"/>
      <c r="C200" s="1"/>
    </row>
    <row r="201" ht="15.75" customHeight="1">
      <c r="A201" s="1"/>
      <c r="B201" s="1"/>
      <c r="C201" s="1"/>
    </row>
    <row r="202" ht="15.75" customHeight="1">
      <c r="A202" s="1"/>
      <c r="B202" s="1"/>
      <c r="C202" s="1"/>
    </row>
    <row r="203" ht="15.75" customHeight="1">
      <c r="A203" s="1"/>
      <c r="B203" s="1"/>
      <c r="C203" s="1"/>
    </row>
    <row r="204" ht="15.75" customHeight="1">
      <c r="A204" s="1"/>
      <c r="B204" s="1"/>
      <c r="C204" s="1"/>
    </row>
    <row r="205" ht="15.75" customHeight="1">
      <c r="A205" s="1"/>
      <c r="B205" s="1"/>
      <c r="C205" s="1"/>
    </row>
    <row r="206" ht="15.75" customHeight="1">
      <c r="A206" s="1"/>
      <c r="B206" s="1"/>
      <c r="C206" s="1"/>
    </row>
    <row r="207" ht="15.75" customHeight="1">
      <c r="A207" s="1"/>
      <c r="B207" s="1"/>
      <c r="C207" s="1"/>
    </row>
    <row r="208" ht="15.75" customHeight="1">
      <c r="A208" s="1"/>
      <c r="B208" s="1"/>
      <c r="C208" s="1"/>
    </row>
    <row r="209" ht="15.75" customHeight="1">
      <c r="A209" s="1"/>
      <c r="B209" s="1"/>
      <c r="C209" s="1"/>
    </row>
    <row r="210" ht="15.75" customHeight="1">
      <c r="A210" s="1"/>
      <c r="B210" s="1"/>
      <c r="C210" s="1"/>
    </row>
    <row r="211" ht="15.75" customHeight="1">
      <c r="A211" s="1"/>
      <c r="B211" s="1"/>
      <c r="C211" s="1"/>
    </row>
    <row r="212" ht="15.75" customHeight="1">
      <c r="A212" s="1"/>
      <c r="B212" s="1"/>
      <c r="C212" s="1"/>
    </row>
    <row r="213" ht="15.75" customHeight="1">
      <c r="A213" s="1"/>
      <c r="B213" s="1"/>
      <c r="C213" s="1"/>
    </row>
    <row r="214" ht="15.75" customHeight="1">
      <c r="A214" s="1"/>
      <c r="B214" s="1"/>
      <c r="C214" s="1"/>
    </row>
    <row r="215" ht="15.75" customHeight="1">
      <c r="A215" s="1"/>
      <c r="B215" s="1"/>
      <c r="C215" s="1"/>
    </row>
    <row r="216" ht="15.75" customHeight="1">
      <c r="A216" s="1"/>
      <c r="B216" s="1"/>
      <c r="C216" s="1"/>
    </row>
    <row r="217" ht="15.75" customHeight="1">
      <c r="A217" s="1"/>
      <c r="B217" s="1"/>
      <c r="C217" s="1"/>
    </row>
    <row r="218" ht="15.75" customHeight="1">
      <c r="A218" s="1"/>
      <c r="B218" s="1"/>
      <c r="C218" s="1"/>
    </row>
    <row r="219" ht="15.75" customHeight="1">
      <c r="A219" s="1"/>
      <c r="B219" s="1"/>
      <c r="C219" s="1"/>
    </row>
    <row r="220" ht="15.75" customHeight="1">
      <c r="A220" s="1"/>
      <c r="B220" s="1"/>
      <c r="C220" s="1"/>
    </row>
    <row r="221" ht="15.75" customHeight="1">
      <c r="A221" s="1"/>
      <c r="B221" s="1"/>
      <c r="C221" s="1"/>
    </row>
    <row r="222" ht="15.75" customHeight="1">
      <c r="A222" s="1"/>
      <c r="B222" s="1"/>
      <c r="C222" s="1"/>
    </row>
    <row r="223" ht="15.75" customHeight="1">
      <c r="A223" s="1"/>
      <c r="B223" s="1"/>
      <c r="C223" s="1"/>
    </row>
    <row r="224" ht="15.75" customHeight="1">
      <c r="A224" s="1"/>
      <c r="B224" s="1"/>
      <c r="C224" s="1"/>
    </row>
    <row r="225" ht="15.75" customHeight="1">
      <c r="A225" s="1"/>
      <c r="B225" s="1"/>
      <c r="C225" s="1"/>
    </row>
    <row r="226" ht="15.75" customHeight="1">
      <c r="A226" s="1"/>
      <c r="B226" s="1"/>
      <c r="C226" s="1"/>
    </row>
    <row r="227" ht="15.75" customHeight="1">
      <c r="A227" s="1"/>
      <c r="B227" s="1"/>
      <c r="C227" s="1"/>
    </row>
    <row r="228" ht="15.75" customHeight="1">
      <c r="A228" s="1"/>
      <c r="B228" s="1"/>
      <c r="C228" s="1"/>
    </row>
    <row r="229" ht="15.75" customHeight="1">
      <c r="A229" s="1"/>
      <c r="B229" s="1"/>
      <c r="C229" s="1"/>
    </row>
    <row r="230" ht="15.75" customHeight="1">
      <c r="A230" s="1"/>
      <c r="B230" s="1"/>
      <c r="C230" s="1"/>
    </row>
    <row r="231" ht="15.75" customHeight="1">
      <c r="A231" s="1"/>
      <c r="B231" s="1"/>
      <c r="C231" s="1"/>
    </row>
    <row r="232" ht="15.75" customHeight="1">
      <c r="A232" s="1"/>
      <c r="B232" s="1"/>
      <c r="C232" s="1"/>
    </row>
    <row r="233" ht="15.75" customHeight="1">
      <c r="A233" s="1"/>
      <c r="B233" s="1"/>
      <c r="C233" s="1"/>
    </row>
    <row r="234" ht="15.75" customHeight="1">
      <c r="A234" s="1"/>
      <c r="B234" s="1"/>
      <c r="C234" s="1"/>
    </row>
    <row r="235" ht="15.75" customHeight="1">
      <c r="A235" s="1"/>
      <c r="B235" s="1"/>
      <c r="C235" s="1"/>
    </row>
    <row r="236" ht="15.75" customHeight="1">
      <c r="A236" s="1"/>
      <c r="B236" s="1"/>
      <c r="C236" s="1"/>
    </row>
    <row r="237" ht="15.75" customHeight="1">
      <c r="A237" s="1"/>
      <c r="B237" s="1"/>
      <c r="C237" s="1"/>
    </row>
    <row r="238" ht="15.75" customHeight="1">
      <c r="A238" s="1"/>
      <c r="B238" s="1"/>
      <c r="C238" s="1"/>
    </row>
    <row r="239" ht="15.75" customHeight="1">
      <c r="A239" s="1"/>
      <c r="B239" s="1"/>
      <c r="C239" s="1"/>
    </row>
    <row r="240" ht="15.75" customHeight="1">
      <c r="A240" s="1"/>
      <c r="B240" s="1"/>
      <c r="C240" s="1"/>
    </row>
    <row r="241" ht="15.75" customHeight="1">
      <c r="A241" s="1"/>
      <c r="B241" s="1"/>
      <c r="C241" s="1"/>
    </row>
    <row r="242" ht="15.75" customHeight="1">
      <c r="A242" s="1"/>
      <c r="B242" s="1"/>
      <c r="C242" s="1"/>
    </row>
    <row r="243" ht="15.75" customHeight="1">
      <c r="A243" s="1"/>
      <c r="B243" s="1"/>
      <c r="C243" s="1"/>
    </row>
    <row r="244" ht="15.75" customHeight="1">
      <c r="A244" s="1"/>
      <c r="B244" s="1"/>
      <c r="C244" s="1"/>
    </row>
    <row r="245" ht="15.75" customHeight="1">
      <c r="A245" s="1"/>
      <c r="B245" s="1"/>
      <c r="C245" s="1"/>
    </row>
    <row r="246" ht="15.75" customHeight="1">
      <c r="A246" s="1"/>
      <c r="B246" s="1"/>
      <c r="C246" s="1"/>
    </row>
    <row r="247" ht="15.75" customHeight="1">
      <c r="A247" s="1"/>
      <c r="B247" s="1"/>
      <c r="C247" s="1"/>
    </row>
    <row r="248" ht="15.75" customHeight="1">
      <c r="A248" s="1"/>
      <c r="B248" s="1"/>
      <c r="C248" s="1"/>
    </row>
    <row r="249" ht="15.75" customHeight="1">
      <c r="A249" s="1"/>
      <c r="B249" s="1"/>
      <c r="C249" s="1"/>
    </row>
    <row r="250" ht="15.75" customHeight="1">
      <c r="A250" s="1"/>
      <c r="B250" s="1"/>
      <c r="C250" s="1"/>
    </row>
    <row r="251" ht="15.75" customHeight="1">
      <c r="A251" s="1"/>
      <c r="B251" s="1"/>
      <c r="C251" s="1"/>
    </row>
    <row r="252" ht="15.75" customHeight="1">
      <c r="A252" s="1"/>
      <c r="B252" s="1"/>
      <c r="C252" s="1"/>
    </row>
    <row r="253" ht="15.75" customHeight="1">
      <c r="A253" s="1"/>
      <c r="B253" s="1"/>
      <c r="C253" s="1"/>
    </row>
    <row r="254" ht="15.75" customHeight="1">
      <c r="A254" s="1"/>
      <c r="B254" s="1"/>
      <c r="C254" s="1"/>
    </row>
    <row r="255" ht="15.75" customHeight="1">
      <c r="A255" s="1"/>
      <c r="B255" s="1"/>
      <c r="C255" s="1"/>
    </row>
    <row r="256" ht="15.75" customHeight="1">
      <c r="A256" s="1"/>
      <c r="B256" s="1"/>
      <c r="C256" s="1"/>
    </row>
    <row r="257" ht="15.75" customHeight="1">
      <c r="A257" s="1"/>
      <c r="B257" s="1"/>
      <c r="C257" s="1"/>
    </row>
    <row r="258" ht="15.75" customHeight="1">
      <c r="A258" s="1"/>
      <c r="B258" s="1"/>
      <c r="C258" s="1"/>
    </row>
    <row r="259" ht="15.75" customHeight="1">
      <c r="A259" s="1"/>
      <c r="B259" s="1"/>
      <c r="C259" s="1"/>
    </row>
    <row r="260" ht="15.75" customHeight="1">
      <c r="A260" s="1"/>
      <c r="B260" s="1"/>
      <c r="C260" s="1"/>
    </row>
    <row r="261" ht="15.75" customHeight="1">
      <c r="A261" s="1"/>
      <c r="B261" s="1"/>
      <c r="C261" s="1"/>
    </row>
    <row r="262" ht="15.75" customHeight="1">
      <c r="A262" s="1"/>
      <c r="B262" s="1"/>
      <c r="C262" s="1"/>
    </row>
    <row r="263" ht="15.75" customHeight="1">
      <c r="A263" s="1"/>
      <c r="B263" s="1"/>
      <c r="C263" s="1"/>
    </row>
    <row r="264" ht="15.75" customHeight="1">
      <c r="A264" s="1"/>
      <c r="B264" s="1"/>
      <c r="C264" s="1"/>
    </row>
    <row r="265" ht="15.75" customHeight="1">
      <c r="A265" s="1"/>
      <c r="B265" s="1"/>
      <c r="C265" s="1"/>
    </row>
    <row r="266" ht="15.75" customHeight="1">
      <c r="A266" s="1"/>
      <c r="B266" s="1"/>
      <c r="C266" s="1"/>
    </row>
    <row r="267" ht="15.75" customHeight="1">
      <c r="A267" s="1"/>
      <c r="B267" s="1"/>
      <c r="C267" s="1"/>
    </row>
    <row r="268" ht="15.75" customHeight="1">
      <c r="A268" s="1"/>
      <c r="B268" s="1"/>
      <c r="C268" s="1"/>
    </row>
    <row r="269" ht="15.75" customHeight="1">
      <c r="A269" s="1"/>
      <c r="B269" s="1"/>
      <c r="C269" s="1"/>
    </row>
    <row r="270" ht="15.75" customHeight="1">
      <c r="A270" s="1"/>
      <c r="B270" s="1"/>
      <c r="C270" s="1"/>
    </row>
    <row r="271" ht="15.75" customHeight="1">
      <c r="A271" s="1"/>
      <c r="B271" s="1"/>
      <c r="C271" s="1"/>
    </row>
    <row r="272" ht="15.75" customHeight="1">
      <c r="A272" s="1"/>
      <c r="B272" s="1"/>
      <c r="C272" s="1"/>
    </row>
    <row r="273" ht="15.75" customHeight="1">
      <c r="A273" s="1"/>
      <c r="B273" s="1"/>
      <c r="C273" s="1"/>
    </row>
    <row r="274" ht="15.75" customHeight="1">
      <c r="A274" s="1"/>
      <c r="B274" s="1"/>
      <c r="C274" s="1"/>
    </row>
    <row r="275" ht="15.75" customHeight="1">
      <c r="A275" s="1"/>
      <c r="B275" s="1"/>
      <c r="C275" s="1"/>
    </row>
    <row r="276" ht="15.75" customHeight="1">
      <c r="A276" s="1"/>
      <c r="B276" s="1"/>
      <c r="C276" s="1"/>
    </row>
    <row r="277" ht="15.75" customHeight="1">
      <c r="A277" s="1"/>
      <c r="B277" s="1"/>
      <c r="C277" s="1"/>
    </row>
    <row r="278" ht="15.75" customHeight="1">
      <c r="A278" s="1"/>
      <c r="B278" s="1"/>
      <c r="C278" s="1"/>
    </row>
    <row r="279" ht="15.75" customHeight="1">
      <c r="A279" s="1"/>
      <c r="B279" s="1"/>
      <c r="C279" s="1"/>
    </row>
    <row r="280" ht="15.75" customHeight="1">
      <c r="A280" s="1"/>
      <c r="B280" s="1"/>
      <c r="C280" s="1"/>
    </row>
    <row r="281" ht="15.75" customHeight="1">
      <c r="A281" s="1"/>
      <c r="B281" s="1"/>
      <c r="C281" s="1"/>
    </row>
    <row r="282" ht="15.75" customHeight="1">
      <c r="A282" s="1"/>
      <c r="B282" s="1"/>
      <c r="C282" s="1"/>
    </row>
    <row r="283" ht="15.75" customHeight="1">
      <c r="A283" s="1"/>
      <c r="B283" s="1"/>
      <c r="C283" s="1"/>
    </row>
    <row r="284" ht="15.75" customHeight="1">
      <c r="A284" s="1"/>
      <c r="B284" s="1"/>
      <c r="C284" s="1"/>
    </row>
    <row r="285" ht="15.75" customHeight="1">
      <c r="A285" s="1"/>
      <c r="B285" s="1"/>
      <c r="C285" s="1"/>
    </row>
    <row r="286" ht="15.75" customHeight="1">
      <c r="A286" s="1"/>
      <c r="B286" s="1"/>
      <c r="C286" s="1"/>
    </row>
    <row r="287" ht="15.75" customHeight="1">
      <c r="A287" s="1"/>
      <c r="B287" s="1"/>
      <c r="C287" s="1"/>
    </row>
    <row r="288" ht="15.75" customHeight="1">
      <c r="A288" s="1"/>
      <c r="B288" s="1"/>
      <c r="C288" s="1"/>
    </row>
    <row r="289" ht="15.75" customHeight="1">
      <c r="A289" s="1"/>
      <c r="B289" s="1"/>
      <c r="C289" s="1"/>
    </row>
    <row r="290" ht="15.75" customHeight="1">
      <c r="A290" s="1"/>
      <c r="B290" s="1"/>
      <c r="C290" s="1"/>
    </row>
    <row r="291" ht="15.75" customHeight="1">
      <c r="A291" s="1"/>
      <c r="B291" s="1"/>
      <c r="C291" s="1"/>
    </row>
    <row r="292" ht="15.75" customHeight="1">
      <c r="A292" s="1"/>
      <c r="B292" s="1"/>
      <c r="C292" s="1"/>
    </row>
    <row r="293" ht="15.75" customHeight="1">
      <c r="A293" s="1"/>
      <c r="B293" s="1"/>
      <c r="C293" s="1"/>
    </row>
    <row r="294" ht="15.75" customHeight="1">
      <c r="A294" s="1"/>
      <c r="B294" s="1"/>
      <c r="C294" s="1"/>
    </row>
    <row r="295" ht="15.75" customHeight="1">
      <c r="A295" s="1"/>
      <c r="B295" s="1"/>
      <c r="C295" s="1"/>
    </row>
    <row r="296" ht="15.75" customHeight="1">
      <c r="A296" s="1"/>
      <c r="B296" s="1"/>
      <c r="C296" s="1"/>
    </row>
    <row r="297" ht="15.75" customHeight="1">
      <c r="A297" s="1"/>
      <c r="B297" s="1"/>
      <c r="C297" s="1"/>
    </row>
    <row r="298" ht="15.75" customHeight="1">
      <c r="A298" s="1"/>
      <c r="B298" s="1"/>
      <c r="C298" s="1"/>
    </row>
    <row r="299" ht="15.75" customHeight="1">
      <c r="A299" s="1"/>
      <c r="B299" s="1"/>
      <c r="C299" s="1"/>
    </row>
    <row r="300" ht="15.75" customHeight="1">
      <c r="A300" s="1"/>
      <c r="B300" s="1"/>
      <c r="C300" s="1"/>
    </row>
    <row r="301" ht="15.75" customHeight="1">
      <c r="A301" s="1"/>
      <c r="B301" s="1"/>
      <c r="C301" s="1"/>
    </row>
    <row r="302" ht="15.75" customHeight="1">
      <c r="A302" s="1"/>
      <c r="B302" s="1"/>
      <c r="C302" s="1"/>
    </row>
    <row r="303" ht="15.75" customHeight="1">
      <c r="A303" s="1"/>
      <c r="B303" s="1"/>
      <c r="C303" s="1"/>
    </row>
    <row r="304" ht="15.75" customHeight="1">
      <c r="A304" s="1"/>
      <c r="B304" s="1"/>
      <c r="C304" s="1"/>
    </row>
    <row r="305" ht="15.75" customHeight="1">
      <c r="A305" s="1"/>
      <c r="B305" s="1"/>
      <c r="C305" s="1"/>
    </row>
    <row r="306" ht="15.75" customHeight="1">
      <c r="A306" s="1"/>
      <c r="B306" s="1"/>
      <c r="C306" s="1"/>
    </row>
    <row r="307" ht="15.75" customHeight="1">
      <c r="A307" s="1"/>
      <c r="B307" s="1"/>
      <c r="C307" s="1"/>
    </row>
    <row r="308" ht="15.75" customHeight="1">
      <c r="A308" s="1"/>
      <c r="B308" s="1"/>
      <c r="C308" s="1"/>
    </row>
    <row r="309" ht="15.75" customHeight="1">
      <c r="A309" s="1"/>
      <c r="B309" s="1"/>
      <c r="C309" s="1"/>
    </row>
    <row r="310" ht="15.75" customHeight="1">
      <c r="A310" s="1"/>
      <c r="B310" s="1"/>
      <c r="C310" s="1"/>
    </row>
    <row r="311" ht="15.75" customHeight="1">
      <c r="A311" s="1"/>
      <c r="B311" s="1"/>
      <c r="C311" s="1"/>
    </row>
    <row r="312" ht="15.75" customHeight="1">
      <c r="A312" s="1"/>
      <c r="B312" s="1"/>
      <c r="C312" s="1"/>
    </row>
    <row r="313" ht="15.75" customHeight="1">
      <c r="A313" s="1"/>
      <c r="B313" s="1"/>
      <c r="C313" s="1"/>
    </row>
    <row r="314" ht="15.75" customHeight="1">
      <c r="A314" s="1"/>
      <c r="B314" s="1"/>
      <c r="C314" s="1"/>
    </row>
    <row r="315" ht="15.75" customHeight="1">
      <c r="A315" s="1"/>
      <c r="B315" s="1"/>
      <c r="C315" s="1"/>
    </row>
    <row r="316" ht="15.75" customHeight="1">
      <c r="A316" s="1"/>
      <c r="B316" s="1"/>
      <c r="C316" s="1"/>
    </row>
    <row r="317" ht="15.75" customHeight="1">
      <c r="A317" s="1"/>
      <c r="B317" s="1"/>
      <c r="C317" s="1"/>
    </row>
    <row r="318" ht="15.75" customHeight="1">
      <c r="A318" s="1"/>
      <c r="B318" s="1"/>
      <c r="C318" s="1"/>
    </row>
    <row r="319" ht="15.75" customHeight="1">
      <c r="A319" s="1"/>
      <c r="B319" s="1"/>
      <c r="C319" s="1"/>
    </row>
    <row r="320" ht="15.75" customHeight="1">
      <c r="A320" s="1"/>
      <c r="B320" s="1"/>
      <c r="C320" s="1"/>
    </row>
    <row r="321" ht="15.75" customHeight="1">
      <c r="A321" s="1"/>
      <c r="B321" s="1"/>
      <c r="C321" s="1"/>
    </row>
    <row r="322" ht="15.75" customHeight="1">
      <c r="A322" s="1"/>
      <c r="B322" s="1"/>
      <c r="C322" s="1"/>
    </row>
    <row r="323" ht="15.75" customHeight="1">
      <c r="A323" s="1"/>
      <c r="B323" s="1"/>
      <c r="C323" s="1"/>
    </row>
    <row r="324" ht="15.75" customHeight="1">
      <c r="A324" s="1"/>
      <c r="B324" s="1"/>
      <c r="C324" s="1"/>
    </row>
    <row r="325" ht="15.75" customHeight="1">
      <c r="A325" s="1"/>
      <c r="B325" s="1"/>
      <c r="C325" s="1"/>
    </row>
    <row r="326" ht="15.75" customHeight="1">
      <c r="A326" s="1"/>
      <c r="B326" s="1"/>
      <c r="C326" s="1"/>
    </row>
    <row r="327" ht="15.75" customHeight="1">
      <c r="A327" s="1"/>
      <c r="B327" s="1"/>
      <c r="C327" s="1"/>
    </row>
    <row r="328" ht="15.75" customHeight="1">
      <c r="A328" s="1"/>
      <c r="B328" s="1"/>
      <c r="C328" s="1"/>
    </row>
    <row r="329" ht="15.75" customHeight="1">
      <c r="A329" s="1"/>
      <c r="B329" s="1"/>
      <c r="C329" s="1"/>
    </row>
    <row r="330" ht="15.75" customHeight="1">
      <c r="A330" s="1"/>
      <c r="B330" s="1"/>
      <c r="C330" s="1"/>
    </row>
    <row r="331" ht="15.75" customHeight="1">
      <c r="A331" s="1"/>
      <c r="B331" s="1"/>
      <c r="C331" s="1"/>
    </row>
    <row r="332" ht="15.75" customHeight="1">
      <c r="A332" s="1"/>
      <c r="B332" s="1"/>
      <c r="C332" s="1"/>
    </row>
    <row r="333" ht="15.75" customHeight="1">
      <c r="A333" s="1"/>
      <c r="B333" s="1"/>
      <c r="C333" s="1"/>
    </row>
    <row r="334" ht="15.75" customHeight="1">
      <c r="A334" s="1"/>
      <c r="B334" s="1"/>
      <c r="C334" s="1"/>
    </row>
    <row r="335" ht="15.75" customHeight="1">
      <c r="A335" s="1"/>
      <c r="B335" s="1"/>
      <c r="C335" s="1"/>
    </row>
    <row r="336" ht="15.75" customHeight="1">
      <c r="A336" s="1"/>
      <c r="B336" s="1"/>
      <c r="C336" s="1"/>
    </row>
    <row r="337" ht="15.75" customHeight="1">
      <c r="A337" s="1"/>
      <c r="B337" s="1"/>
      <c r="C337" s="1"/>
    </row>
    <row r="338" ht="15.75" customHeight="1">
      <c r="A338" s="1"/>
      <c r="B338" s="1"/>
      <c r="C338" s="1"/>
    </row>
    <row r="339" ht="15.75" customHeight="1">
      <c r="A339" s="1"/>
      <c r="B339" s="1"/>
      <c r="C339" s="1"/>
    </row>
    <row r="340" ht="15.75" customHeight="1">
      <c r="A340" s="1"/>
      <c r="B340" s="1"/>
      <c r="C340" s="1"/>
    </row>
    <row r="341" ht="15.75" customHeight="1">
      <c r="A341" s="1"/>
      <c r="B341" s="1"/>
      <c r="C341" s="1"/>
    </row>
    <row r="342" ht="15.75" customHeight="1">
      <c r="A342" s="1"/>
      <c r="B342" s="1"/>
      <c r="C342" s="1"/>
    </row>
    <row r="343" ht="15.75" customHeight="1">
      <c r="A343" s="1"/>
      <c r="B343" s="1"/>
      <c r="C343" s="1"/>
    </row>
    <row r="344" ht="15.75" customHeight="1">
      <c r="A344" s="1"/>
      <c r="B344" s="1"/>
      <c r="C344" s="1"/>
    </row>
    <row r="345" ht="15.75" customHeight="1">
      <c r="A345" s="1"/>
      <c r="B345" s="1"/>
      <c r="C345" s="1"/>
    </row>
    <row r="346" ht="15.75" customHeight="1">
      <c r="A346" s="1"/>
      <c r="B346" s="1"/>
      <c r="C346" s="1"/>
    </row>
    <row r="347" ht="15.75" customHeight="1">
      <c r="A347" s="1"/>
      <c r="B347" s="1"/>
      <c r="C347" s="1"/>
    </row>
    <row r="348" ht="15.75" customHeight="1">
      <c r="A348" s="1"/>
      <c r="B348" s="1"/>
      <c r="C348" s="1"/>
    </row>
    <row r="349" ht="15.75" customHeight="1">
      <c r="A349" s="1"/>
      <c r="B349" s="1"/>
      <c r="C349" s="1"/>
    </row>
    <row r="350" ht="15.75" customHeight="1">
      <c r="A350" s="1"/>
      <c r="B350" s="1"/>
      <c r="C350" s="1"/>
    </row>
    <row r="351" ht="15.75" customHeight="1">
      <c r="A351" s="1"/>
      <c r="B351" s="1"/>
      <c r="C351" s="1"/>
    </row>
    <row r="352" ht="15.75" customHeight="1">
      <c r="A352" s="1"/>
      <c r="B352" s="1"/>
      <c r="C352" s="1"/>
    </row>
    <row r="353" ht="15.75" customHeight="1">
      <c r="A353" s="1"/>
      <c r="B353" s="1"/>
      <c r="C353" s="1"/>
    </row>
    <row r="354" ht="15.75" customHeight="1">
      <c r="A354" s="1"/>
      <c r="B354" s="1"/>
      <c r="C354" s="1"/>
    </row>
    <row r="355" ht="15.75" customHeight="1">
      <c r="A355" s="1"/>
      <c r="B355" s="1"/>
      <c r="C355" s="1"/>
    </row>
    <row r="356" ht="15.75" customHeight="1">
      <c r="A356" s="1"/>
      <c r="B356" s="1"/>
      <c r="C356" s="1"/>
    </row>
    <row r="357" ht="15.75" customHeight="1">
      <c r="A357" s="1"/>
      <c r="B357" s="1"/>
      <c r="C357" s="1"/>
    </row>
    <row r="358" ht="15.75" customHeight="1">
      <c r="A358" s="1"/>
      <c r="B358" s="1"/>
      <c r="C358" s="1"/>
    </row>
    <row r="359" ht="15.75" customHeight="1">
      <c r="A359" s="1"/>
      <c r="B359" s="1"/>
      <c r="C359" s="1"/>
    </row>
    <row r="360" ht="15.75" customHeight="1">
      <c r="A360" s="1"/>
      <c r="B360" s="1"/>
      <c r="C360" s="1"/>
    </row>
    <row r="361" ht="15.75" customHeight="1">
      <c r="A361" s="1"/>
      <c r="B361" s="1"/>
      <c r="C361" s="1"/>
    </row>
    <row r="362" ht="15.75" customHeight="1">
      <c r="A362" s="1"/>
      <c r="B362" s="1"/>
      <c r="C362" s="1"/>
    </row>
    <row r="363" ht="15.75" customHeight="1">
      <c r="A363" s="1"/>
      <c r="B363" s="1"/>
      <c r="C363" s="1"/>
    </row>
    <row r="364" ht="15.75" customHeight="1">
      <c r="A364" s="1"/>
      <c r="B364" s="1"/>
      <c r="C364" s="1"/>
    </row>
    <row r="365" ht="15.75" customHeight="1">
      <c r="A365" s="1"/>
      <c r="B365" s="1"/>
      <c r="C365" s="1"/>
    </row>
    <row r="366" ht="15.75" customHeight="1">
      <c r="A366" s="1"/>
      <c r="B366" s="1"/>
      <c r="C366" s="1"/>
    </row>
    <row r="367" ht="15.75" customHeight="1">
      <c r="A367" s="1"/>
      <c r="B367" s="1"/>
      <c r="C367" s="1"/>
    </row>
    <row r="368" ht="15.75" customHeight="1">
      <c r="A368" s="1"/>
      <c r="B368" s="1"/>
      <c r="C368" s="1"/>
    </row>
    <row r="369" ht="15.75" customHeight="1">
      <c r="A369" s="1"/>
      <c r="B369" s="1"/>
      <c r="C369" s="1"/>
    </row>
    <row r="370" ht="15.75" customHeight="1">
      <c r="A370" s="1"/>
      <c r="B370" s="1"/>
      <c r="C370" s="1"/>
    </row>
    <row r="371" ht="15.75" customHeight="1">
      <c r="A371" s="1"/>
      <c r="B371" s="1"/>
      <c r="C371" s="1"/>
    </row>
    <row r="372" ht="15.75" customHeight="1">
      <c r="A372" s="1"/>
      <c r="B372" s="1"/>
      <c r="C372" s="1"/>
    </row>
    <row r="373" ht="15.75" customHeight="1">
      <c r="A373" s="1"/>
      <c r="B373" s="1"/>
      <c r="C373" s="1"/>
    </row>
    <row r="374" ht="15.75" customHeight="1">
      <c r="A374" s="1"/>
      <c r="B374" s="1"/>
      <c r="C374" s="1"/>
    </row>
    <row r="375" ht="15.75" customHeight="1">
      <c r="A375" s="1"/>
      <c r="B375" s="1"/>
      <c r="C375" s="1"/>
    </row>
    <row r="376" ht="15.75" customHeight="1">
      <c r="A376" s="1"/>
      <c r="B376" s="1"/>
      <c r="C376" s="1"/>
    </row>
    <row r="377" ht="15.75" customHeight="1">
      <c r="A377" s="1"/>
      <c r="B377" s="1"/>
      <c r="C377" s="1"/>
    </row>
    <row r="378" ht="15.75" customHeight="1">
      <c r="A378" s="1"/>
      <c r="B378" s="1"/>
      <c r="C378" s="1"/>
    </row>
    <row r="379" ht="15.75" customHeight="1">
      <c r="A379" s="1"/>
      <c r="B379" s="1"/>
      <c r="C379" s="1"/>
    </row>
    <row r="380" ht="15.75" customHeight="1">
      <c r="A380" s="1"/>
      <c r="B380" s="1"/>
      <c r="C380" s="1"/>
    </row>
    <row r="381" ht="15.75" customHeight="1">
      <c r="A381" s="1"/>
      <c r="B381" s="1"/>
      <c r="C381" s="1"/>
    </row>
    <row r="382" ht="15.75" customHeight="1">
      <c r="A382" s="1"/>
      <c r="B382" s="1"/>
      <c r="C382" s="1"/>
    </row>
    <row r="383" ht="15.75" customHeight="1">
      <c r="A383" s="1"/>
      <c r="B383" s="1"/>
      <c r="C383" s="1"/>
    </row>
    <row r="384" ht="15.75" customHeight="1">
      <c r="A384" s="1"/>
      <c r="B384" s="1"/>
      <c r="C384" s="1"/>
    </row>
    <row r="385" ht="15.75" customHeight="1">
      <c r="A385" s="1"/>
      <c r="B385" s="1"/>
      <c r="C385" s="1"/>
    </row>
    <row r="386" ht="15.75" customHeight="1">
      <c r="A386" s="1"/>
      <c r="B386" s="1"/>
      <c r="C386" s="1"/>
    </row>
    <row r="387" ht="15.75" customHeight="1">
      <c r="A387" s="1"/>
      <c r="B387" s="1"/>
      <c r="C387" s="1"/>
    </row>
    <row r="388" ht="15.75" customHeight="1">
      <c r="A388" s="1"/>
      <c r="B388" s="1"/>
      <c r="C388" s="1"/>
    </row>
    <row r="389" ht="15.75" customHeight="1">
      <c r="A389" s="1"/>
      <c r="B389" s="1"/>
      <c r="C389" s="1"/>
    </row>
    <row r="390" ht="15.75" customHeight="1">
      <c r="A390" s="1"/>
      <c r="B390" s="1"/>
      <c r="C390" s="1"/>
    </row>
    <row r="391" ht="15.75" customHeight="1">
      <c r="A391" s="1"/>
      <c r="B391" s="1"/>
      <c r="C391" s="1"/>
    </row>
    <row r="392" ht="15.75" customHeight="1">
      <c r="A392" s="1"/>
      <c r="B392" s="1"/>
      <c r="C392" s="1"/>
    </row>
    <row r="393" ht="15.75" customHeight="1">
      <c r="A393" s="1"/>
      <c r="B393" s="1"/>
      <c r="C393" s="1"/>
    </row>
    <row r="394" ht="15.75" customHeight="1">
      <c r="A394" s="1"/>
      <c r="B394" s="1"/>
      <c r="C394" s="1"/>
    </row>
    <row r="395" ht="15.75" customHeight="1">
      <c r="A395" s="1"/>
      <c r="B395" s="1"/>
      <c r="C395" s="1"/>
    </row>
    <row r="396" ht="15.75" customHeight="1">
      <c r="A396" s="1"/>
      <c r="B396" s="1"/>
      <c r="C396" s="1"/>
    </row>
    <row r="397" ht="15.75" customHeight="1">
      <c r="A397" s="1"/>
      <c r="B397" s="1"/>
      <c r="C397" s="1"/>
    </row>
    <row r="398" ht="15.75" customHeight="1">
      <c r="A398" s="1"/>
      <c r="B398" s="1"/>
      <c r="C398" s="1"/>
    </row>
    <row r="399" ht="15.75" customHeight="1">
      <c r="A399" s="1"/>
      <c r="B399" s="1"/>
      <c r="C399" s="1"/>
    </row>
    <row r="400" ht="15.75" customHeight="1">
      <c r="A400" s="1"/>
      <c r="B400" s="1"/>
      <c r="C400" s="1"/>
    </row>
    <row r="401" ht="15.75" customHeight="1">
      <c r="A401" s="1"/>
      <c r="B401" s="1"/>
      <c r="C401" s="1"/>
    </row>
    <row r="402" ht="15.75" customHeight="1">
      <c r="A402" s="1"/>
      <c r="B402" s="1"/>
      <c r="C402" s="1"/>
    </row>
    <row r="403" ht="15.75" customHeight="1">
      <c r="A403" s="1"/>
      <c r="B403" s="1"/>
      <c r="C403" s="1"/>
    </row>
    <row r="404" ht="15.75" customHeight="1">
      <c r="A404" s="1"/>
      <c r="B404" s="1"/>
      <c r="C404" s="1"/>
    </row>
    <row r="405" ht="15.75" customHeight="1">
      <c r="A405" s="1"/>
      <c r="B405" s="1"/>
      <c r="C405" s="1"/>
    </row>
    <row r="406" ht="15.75" customHeight="1">
      <c r="A406" s="1"/>
      <c r="B406" s="1"/>
      <c r="C406" s="1"/>
    </row>
    <row r="407" ht="15.75" customHeight="1">
      <c r="A407" s="1"/>
      <c r="B407" s="1"/>
      <c r="C407" s="1"/>
    </row>
    <row r="408" ht="15.75" customHeight="1">
      <c r="A408" s="1"/>
      <c r="B408" s="1"/>
      <c r="C408" s="1"/>
    </row>
    <row r="409" ht="15.75" customHeight="1">
      <c r="A409" s="1"/>
      <c r="B409" s="1"/>
      <c r="C409" s="1"/>
    </row>
    <row r="410" ht="15.75" customHeight="1">
      <c r="A410" s="1"/>
      <c r="B410" s="1"/>
      <c r="C410" s="1"/>
    </row>
    <row r="411" ht="15.75" customHeight="1">
      <c r="A411" s="1"/>
      <c r="B411" s="1"/>
      <c r="C411" s="1"/>
    </row>
    <row r="412" ht="15.75" customHeight="1">
      <c r="A412" s="1"/>
      <c r="B412" s="1"/>
      <c r="C412" s="1"/>
    </row>
    <row r="413" ht="15.75" customHeight="1">
      <c r="A413" s="1"/>
      <c r="B413" s="1"/>
      <c r="C413" s="1"/>
    </row>
    <row r="414" ht="15.75" customHeight="1">
      <c r="A414" s="1"/>
      <c r="B414" s="1"/>
      <c r="C414" s="1"/>
    </row>
    <row r="415" ht="15.75" customHeight="1">
      <c r="A415" s="1"/>
      <c r="B415" s="1"/>
      <c r="C415" s="1"/>
    </row>
    <row r="416" ht="15.75" customHeight="1">
      <c r="A416" s="1"/>
      <c r="B416" s="1"/>
      <c r="C416" s="1"/>
    </row>
    <row r="417" ht="15.75" customHeight="1">
      <c r="A417" s="1"/>
      <c r="B417" s="1"/>
      <c r="C417" s="1"/>
    </row>
    <row r="418" ht="15.75" customHeight="1">
      <c r="A418" s="1"/>
      <c r="B418" s="1"/>
      <c r="C418" s="1"/>
    </row>
    <row r="419" ht="15.75" customHeight="1">
      <c r="A419" s="1"/>
      <c r="B419" s="1"/>
      <c r="C419" s="1"/>
    </row>
    <row r="420" ht="15.75" customHeight="1">
      <c r="A420" s="1"/>
      <c r="B420" s="1"/>
      <c r="C420" s="1"/>
    </row>
    <row r="421" ht="15.75" customHeight="1">
      <c r="A421" s="1"/>
      <c r="B421" s="1"/>
      <c r="C421" s="1"/>
    </row>
    <row r="422" ht="15.75" customHeight="1">
      <c r="A422" s="1"/>
      <c r="B422" s="1"/>
      <c r="C422" s="1"/>
    </row>
    <row r="423" ht="15.75" customHeight="1">
      <c r="A423" s="1"/>
      <c r="B423" s="1"/>
      <c r="C423" s="1"/>
    </row>
    <row r="424" ht="15.75" customHeight="1">
      <c r="A424" s="1"/>
      <c r="B424" s="1"/>
      <c r="C424" s="1"/>
    </row>
    <row r="425" ht="15.75" customHeight="1">
      <c r="A425" s="1"/>
      <c r="B425" s="1"/>
      <c r="C425" s="1"/>
    </row>
    <row r="426" ht="15.75" customHeight="1">
      <c r="A426" s="1"/>
      <c r="B426" s="1"/>
      <c r="C426" s="1"/>
    </row>
    <row r="427" ht="15.75" customHeight="1">
      <c r="A427" s="1"/>
      <c r="B427" s="1"/>
      <c r="C427" s="1"/>
    </row>
    <row r="428" ht="15.75" customHeight="1">
      <c r="A428" s="1"/>
      <c r="B428" s="1"/>
      <c r="C428" s="1"/>
    </row>
    <row r="429" ht="15.75" customHeight="1">
      <c r="A429" s="1"/>
      <c r="B429" s="1"/>
      <c r="C429" s="1"/>
    </row>
    <row r="430" ht="15.75" customHeight="1">
      <c r="A430" s="1"/>
      <c r="B430" s="1"/>
      <c r="C430" s="1"/>
    </row>
    <row r="431" ht="15.75" customHeight="1">
      <c r="A431" s="1"/>
      <c r="B431" s="1"/>
      <c r="C431" s="1"/>
    </row>
    <row r="432" ht="15.75" customHeight="1">
      <c r="A432" s="1"/>
      <c r="B432" s="1"/>
      <c r="C432" s="1"/>
    </row>
    <row r="433" ht="15.75" customHeight="1">
      <c r="A433" s="1"/>
      <c r="B433" s="1"/>
      <c r="C433" s="1"/>
    </row>
    <row r="434" ht="15.75" customHeight="1">
      <c r="A434" s="1"/>
      <c r="B434" s="1"/>
      <c r="C434" s="1"/>
    </row>
    <row r="435" ht="15.75" customHeight="1">
      <c r="A435" s="1"/>
      <c r="B435" s="1"/>
      <c r="C435" s="1"/>
    </row>
    <row r="436" ht="15.75" customHeight="1">
      <c r="A436" s="1"/>
      <c r="B436" s="1"/>
      <c r="C436" s="1"/>
    </row>
    <row r="437" ht="15.75" customHeight="1">
      <c r="A437" s="1"/>
      <c r="B437" s="1"/>
      <c r="C437" s="1"/>
    </row>
    <row r="438" ht="15.75" customHeight="1">
      <c r="A438" s="1"/>
      <c r="B438" s="1"/>
      <c r="C438" s="1"/>
    </row>
    <row r="439" ht="15.75" customHeight="1">
      <c r="A439" s="1"/>
      <c r="B439" s="1"/>
      <c r="C439" s="1"/>
    </row>
    <row r="440" ht="15.75" customHeight="1">
      <c r="A440" s="1"/>
      <c r="B440" s="1"/>
      <c r="C440" s="1"/>
    </row>
    <row r="441" ht="15.75" customHeight="1">
      <c r="A441" s="1"/>
      <c r="B441" s="1"/>
      <c r="C441" s="1"/>
    </row>
    <row r="442" ht="15.75" customHeight="1">
      <c r="A442" s="1"/>
      <c r="B442" s="1"/>
      <c r="C442" s="1"/>
    </row>
    <row r="443" ht="15.75" customHeight="1">
      <c r="A443" s="1"/>
      <c r="B443" s="1"/>
      <c r="C443" s="1"/>
    </row>
    <row r="444" ht="15.75" customHeight="1">
      <c r="A444" s="1"/>
      <c r="B444" s="1"/>
      <c r="C444" s="1"/>
    </row>
    <row r="445" ht="15.75" customHeight="1">
      <c r="A445" s="1"/>
      <c r="B445" s="1"/>
      <c r="C445" s="1"/>
    </row>
    <row r="446" ht="15.75" customHeight="1">
      <c r="A446" s="1"/>
      <c r="B446" s="1"/>
      <c r="C446" s="1"/>
    </row>
    <row r="447" ht="15.75" customHeight="1">
      <c r="A447" s="1"/>
      <c r="B447" s="1"/>
      <c r="C447" s="1"/>
    </row>
    <row r="448" ht="15.75" customHeight="1">
      <c r="A448" s="1"/>
      <c r="B448" s="1"/>
      <c r="C448" s="1"/>
    </row>
    <row r="449" ht="15.75" customHeight="1">
      <c r="A449" s="1"/>
      <c r="B449" s="1"/>
      <c r="C449" s="1"/>
    </row>
    <row r="450" ht="15.75" customHeight="1">
      <c r="A450" s="1"/>
      <c r="B450" s="1"/>
      <c r="C450" s="1"/>
    </row>
    <row r="451" ht="15.75" customHeight="1">
      <c r="A451" s="1"/>
      <c r="B451" s="1"/>
      <c r="C451" s="1"/>
    </row>
    <row r="452" ht="15.75" customHeight="1">
      <c r="A452" s="1"/>
      <c r="B452" s="1"/>
      <c r="C452" s="1"/>
    </row>
    <row r="453" ht="15.75" customHeight="1">
      <c r="A453" s="1"/>
      <c r="B453" s="1"/>
      <c r="C453" s="1"/>
    </row>
    <row r="454" ht="15.75" customHeight="1">
      <c r="A454" s="1"/>
      <c r="B454" s="1"/>
      <c r="C454" s="1"/>
    </row>
    <row r="455" ht="15.75" customHeight="1">
      <c r="A455" s="1"/>
      <c r="B455" s="1"/>
      <c r="C455" s="1"/>
    </row>
    <row r="456" ht="15.75" customHeight="1">
      <c r="A456" s="1"/>
      <c r="B456" s="1"/>
      <c r="C456" s="1"/>
    </row>
    <row r="457" ht="15.75" customHeight="1">
      <c r="A457" s="1"/>
      <c r="B457" s="1"/>
      <c r="C457" s="1"/>
    </row>
    <row r="458" ht="15.75" customHeight="1">
      <c r="A458" s="1"/>
      <c r="B458" s="1"/>
      <c r="C458" s="1"/>
    </row>
    <row r="459" ht="15.75" customHeight="1">
      <c r="A459" s="1"/>
      <c r="B459" s="1"/>
      <c r="C459" s="1"/>
    </row>
    <row r="460" ht="15.75" customHeight="1">
      <c r="A460" s="1"/>
      <c r="B460" s="1"/>
      <c r="C460" s="1"/>
    </row>
    <row r="461" ht="15.75" customHeight="1">
      <c r="A461" s="1"/>
      <c r="B461" s="1"/>
      <c r="C461" s="1"/>
    </row>
    <row r="462" ht="15.75" customHeight="1">
      <c r="A462" s="1"/>
      <c r="B462" s="1"/>
      <c r="C462" s="1"/>
    </row>
    <row r="463" ht="15.75" customHeight="1">
      <c r="A463" s="1"/>
      <c r="B463" s="1"/>
      <c r="C463" s="1"/>
    </row>
    <row r="464" ht="15.75" customHeight="1">
      <c r="A464" s="1"/>
      <c r="B464" s="1"/>
      <c r="C464" s="1"/>
    </row>
    <row r="465" ht="15.75" customHeight="1">
      <c r="A465" s="1"/>
      <c r="B465" s="1"/>
      <c r="C465" s="1"/>
    </row>
    <row r="466" ht="15.75" customHeight="1">
      <c r="A466" s="1"/>
      <c r="B466" s="1"/>
      <c r="C466" s="1"/>
    </row>
    <row r="467" ht="15.75" customHeight="1">
      <c r="A467" s="1"/>
      <c r="B467" s="1"/>
      <c r="C467" s="1"/>
    </row>
    <row r="468" ht="15.75" customHeight="1">
      <c r="A468" s="1"/>
      <c r="B468" s="1"/>
      <c r="C468" s="1"/>
    </row>
    <row r="469" ht="15.75" customHeight="1">
      <c r="A469" s="1"/>
      <c r="B469" s="1"/>
      <c r="C469" s="1"/>
    </row>
    <row r="470" ht="15.75" customHeight="1">
      <c r="A470" s="1"/>
      <c r="B470" s="1"/>
      <c r="C470" s="1"/>
    </row>
    <row r="471" ht="15.75" customHeight="1">
      <c r="A471" s="1"/>
      <c r="B471" s="1"/>
      <c r="C471" s="1"/>
    </row>
    <row r="472" ht="15.75" customHeight="1">
      <c r="A472" s="1"/>
      <c r="B472" s="1"/>
      <c r="C472" s="1"/>
    </row>
    <row r="473" ht="15.75" customHeight="1">
      <c r="A473" s="1"/>
      <c r="B473" s="1"/>
      <c r="C473" s="1"/>
    </row>
    <row r="474" ht="15.75" customHeight="1">
      <c r="A474" s="1"/>
      <c r="B474" s="1"/>
      <c r="C474" s="1"/>
    </row>
    <row r="475" ht="15.75" customHeight="1">
      <c r="A475" s="1"/>
      <c r="B475" s="1"/>
      <c r="C475" s="1"/>
    </row>
    <row r="476" ht="15.75" customHeight="1">
      <c r="A476" s="1"/>
      <c r="B476" s="1"/>
      <c r="C476" s="1"/>
    </row>
    <row r="477" ht="15.75" customHeight="1">
      <c r="A477" s="1"/>
      <c r="B477" s="1"/>
      <c r="C477" s="1"/>
    </row>
    <row r="478" ht="15.75" customHeight="1">
      <c r="A478" s="1"/>
      <c r="B478" s="1"/>
      <c r="C478" s="1"/>
    </row>
    <row r="479" ht="15.75" customHeight="1">
      <c r="A479" s="1"/>
      <c r="B479" s="1"/>
      <c r="C479" s="1"/>
    </row>
    <row r="480" ht="15.75" customHeight="1">
      <c r="A480" s="1"/>
      <c r="B480" s="1"/>
      <c r="C480" s="1"/>
    </row>
    <row r="481" ht="15.75" customHeight="1">
      <c r="A481" s="1"/>
      <c r="B481" s="1"/>
      <c r="C481" s="1"/>
    </row>
    <row r="482" ht="15.75" customHeight="1">
      <c r="A482" s="1"/>
      <c r="B482" s="1"/>
      <c r="C482" s="1"/>
    </row>
    <row r="483" ht="15.75" customHeight="1">
      <c r="A483" s="1"/>
      <c r="B483" s="1"/>
      <c r="C483" s="1"/>
    </row>
    <row r="484" ht="15.75" customHeight="1">
      <c r="A484" s="1"/>
      <c r="B484" s="1"/>
      <c r="C484" s="1"/>
    </row>
    <row r="485" ht="15.75" customHeight="1">
      <c r="A485" s="1"/>
      <c r="B485" s="1"/>
      <c r="C485" s="1"/>
    </row>
    <row r="486" ht="15.75" customHeight="1">
      <c r="A486" s="1"/>
      <c r="B486" s="1"/>
      <c r="C486" s="1"/>
    </row>
    <row r="487" ht="15.75" customHeight="1">
      <c r="A487" s="1"/>
      <c r="B487" s="1"/>
      <c r="C487" s="1"/>
    </row>
    <row r="488" ht="15.75" customHeight="1">
      <c r="A488" s="1"/>
      <c r="B488" s="1"/>
      <c r="C488" s="1"/>
    </row>
    <row r="489" ht="15.75" customHeight="1">
      <c r="A489" s="1"/>
      <c r="B489" s="1"/>
      <c r="C489" s="1"/>
    </row>
    <row r="490" ht="15.75" customHeight="1">
      <c r="A490" s="1"/>
      <c r="B490" s="1"/>
      <c r="C490" s="1"/>
    </row>
    <row r="491" ht="15.75" customHeight="1">
      <c r="A491" s="1"/>
      <c r="B491" s="1"/>
      <c r="C491" s="1"/>
    </row>
    <row r="492" ht="15.75" customHeight="1">
      <c r="A492" s="1"/>
      <c r="B492" s="1"/>
      <c r="C492" s="1"/>
    </row>
    <row r="493" ht="15.75" customHeight="1">
      <c r="A493" s="1"/>
      <c r="B493" s="1"/>
      <c r="C493" s="1"/>
    </row>
    <row r="494" ht="15.75" customHeight="1">
      <c r="A494" s="1"/>
      <c r="B494" s="1"/>
      <c r="C494" s="1"/>
    </row>
    <row r="495" ht="15.75" customHeight="1">
      <c r="A495" s="1"/>
      <c r="B495" s="1"/>
      <c r="C495" s="1"/>
    </row>
    <row r="496" ht="15.75" customHeight="1">
      <c r="A496" s="1"/>
      <c r="B496" s="1"/>
      <c r="C496" s="1"/>
    </row>
    <row r="497" ht="15.75" customHeight="1">
      <c r="A497" s="1"/>
      <c r="B497" s="1"/>
      <c r="C497" s="1"/>
    </row>
    <row r="498" ht="15.75" customHeight="1">
      <c r="A498" s="1"/>
      <c r="B498" s="1"/>
      <c r="C498" s="1"/>
    </row>
    <row r="499" ht="15.75" customHeight="1">
      <c r="A499" s="1"/>
      <c r="B499" s="1"/>
      <c r="C499" s="1"/>
    </row>
    <row r="500" ht="15.75" customHeight="1">
      <c r="A500" s="1"/>
      <c r="B500" s="1"/>
      <c r="C500" s="1"/>
    </row>
    <row r="501" ht="15.75" customHeight="1">
      <c r="A501" s="1"/>
      <c r="B501" s="1"/>
      <c r="C501" s="1"/>
    </row>
    <row r="502" ht="15.75" customHeight="1">
      <c r="A502" s="1"/>
      <c r="B502" s="1"/>
      <c r="C502" s="1"/>
    </row>
    <row r="503" ht="15.75" customHeight="1">
      <c r="A503" s="1"/>
      <c r="B503" s="1"/>
      <c r="C503" s="1"/>
    </row>
    <row r="504" ht="15.75" customHeight="1">
      <c r="A504" s="1"/>
      <c r="B504" s="1"/>
      <c r="C504" s="1"/>
    </row>
    <row r="505" ht="15.75" customHeight="1">
      <c r="A505" s="1"/>
      <c r="B505" s="1"/>
      <c r="C505" s="1"/>
    </row>
    <row r="506" ht="15.75" customHeight="1">
      <c r="A506" s="1"/>
      <c r="B506" s="1"/>
      <c r="C506" s="1"/>
    </row>
    <row r="507" ht="15.75" customHeight="1">
      <c r="A507" s="1"/>
      <c r="B507" s="1"/>
      <c r="C507" s="1"/>
    </row>
    <row r="508" ht="15.75" customHeight="1">
      <c r="A508" s="1"/>
      <c r="B508" s="1"/>
      <c r="C508" s="1"/>
    </row>
    <row r="509" ht="15.75" customHeight="1">
      <c r="A509" s="1"/>
      <c r="B509" s="1"/>
      <c r="C509" s="1"/>
    </row>
    <row r="510" ht="15.75" customHeight="1">
      <c r="A510" s="1"/>
      <c r="B510" s="1"/>
      <c r="C510" s="1"/>
    </row>
    <row r="511" ht="15.75" customHeight="1">
      <c r="A511" s="1"/>
      <c r="B511" s="1"/>
      <c r="C511" s="1"/>
    </row>
    <row r="512" ht="15.75" customHeight="1">
      <c r="A512" s="1"/>
      <c r="B512" s="1"/>
      <c r="C512" s="1"/>
    </row>
    <row r="513" ht="15.75" customHeight="1">
      <c r="A513" s="1"/>
      <c r="B513" s="1"/>
      <c r="C513" s="1"/>
    </row>
    <row r="514" ht="15.75" customHeight="1">
      <c r="A514" s="1"/>
      <c r="B514" s="1"/>
      <c r="C514" s="1"/>
    </row>
    <row r="515" ht="15.75" customHeight="1">
      <c r="A515" s="1"/>
      <c r="B515" s="1"/>
      <c r="C515" s="1"/>
    </row>
    <row r="516" ht="15.75" customHeight="1">
      <c r="A516" s="1"/>
      <c r="B516" s="1"/>
      <c r="C516" s="1"/>
    </row>
    <row r="517" ht="15.75" customHeight="1">
      <c r="A517" s="1"/>
      <c r="B517" s="1"/>
      <c r="C517" s="1"/>
    </row>
    <row r="518" ht="15.75" customHeight="1">
      <c r="A518" s="1"/>
      <c r="B518" s="1"/>
      <c r="C518" s="1"/>
    </row>
    <row r="519" ht="15.75" customHeight="1">
      <c r="A519" s="1"/>
      <c r="B519" s="1"/>
      <c r="C519" s="1"/>
    </row>
    <row r="520" ht="15.75" customHeight="1">
      <c r="A520" s="1"/>
      <c r="B520" s="1"/>
      <c r="C520" s="1"/>
    </row>
    <row r="521" ht="15.75" customHeight="1">
      <c r="A521" s="1"/>
      <c r="B521" s="1"/>
      <c r="C521" s="1"/>
    </row>
    <row r="522" ht="15.75" customHeight="1">
      <c r="A522" s="1"/>
      <c r="B522" s="1"/>
      <c r="C522" s="1"/>
    </row>
    <row r="523" ht="15.75" customHeight="1">
      <c r="A523" s="1"/>
      <c r="B523" s="1"/>
      <c r="C523" s="1"/>
    </row>
    <row r="524" ht="15.75" customHeight="1">
      <c r="A524" s="1"/>
      <c r="B524" s="1"/>
      <c r="C524" s="1"/>
    </row>
    <row r="525" ht="15.75" customHeight="1">
      <c r="A525" s="1"/>
      <c r="B525" s="1"/>
      <c r="C525" s="1"/>
    </row>
    <row r="526" ht="15.75" customHeight="1">
      <c r="A526" s="1"/>
      <c r="B526" s="1"/>
      <c r="C526" s="1"/>
    </row>
    <row r="527" ht="15.75" customHeight="1">
      <c r="A527" s="1"/>
      <c r="B527" s="1"/>
      <c r="C527" s="1"/>
    </row>
    <row r="528" ht="15.75" customHeight="1">
      <c r="A528" s="1"/>
      <c r="B528" s="1"/>
      <c r="C528" s="1"/>
    </row>
    <row r="529" ht="15.75" customHeight="1">
      <c r="A529" s="1"/>
      <c r="B529" s="1"/>
      <c r="C529" s="1"/>
    </row>
    <row r="530" ht="15.75" customHeight="1">
      <c r="A530" s="1"/>
      <c r="B530" s="1"/>
      <c r="C530" s="1"/>
    </row>
    <row r="531" ht="15.75" customHeight="1">
      <c r="A531" s="1"/>
      <c r="B531" s="1"/>
      <c r="C531" s="1"/>
    </row>
    <row r="532" ht="15.75" customHeight="1">
      <c r="A532" s="1"/>
      <c r="B532" s="1"/>
      <c r="C532" s="1"/>
    </row>
    <row r="533" ht="15.75" customHeight="1">
      <c r="A533" s="1"/>
      <c r="B533" s="1"/>
      <c r="C533" s="1"/>
    </row>
    <row r="534" ht="15.75" customHeight="1">
      <c r="A534" s="1"/>
      <c r="B534" s="1"/>
      <c r="C534" s="1"/>
    </row>
    <row r="535" ht="15.75" customHeight="1">
      <c r="A535" s="1"/>
      <c r="B535" s="1"/>
      <c r="C535" s="1"/>
    </row>
    <row r="536" ht="15.75" customHeight="1">
      <c r="A536" s="1"/>
      <c r="B536" s="1"/>
      <c r="C536" s="1"/>
    </row>
    <row r="537" ht="15.75" customHeight="1">
      <c r="A537" s="1"/>
      <c r="B537" s="1"/>
      <c r="C537" s="1"/>
    </row>
    <row r="538" ht="15.75" customHeight="1">
      <c r="A538" s="1"/>
      <c r="B538" s="1"/>
      <c r="C538" s="1"/>
    </row>
    <row r="539" ht="15.75" customHeight="1">
      <c r="A539" s="1"/>
      <c r="B539" s="1"/>
      <c r="C539" s="1"/>
    </row>
    <row r="540" ht="15.75" customHeight="1">
      <c r="A540" s="1"/>
      <c r="B540" s="1"/>
      <c r="C540" s="1"/>
    </row>
    <row r="541" ht="15.75" customHeight="1">
      <c r="A541" s="1"/>
      <c r="B541" s="1"/>
      <c r="C541" s="1"/>
    </row>
    <row r="542" ht="15.75" customHeight="1">
      <c r="A542" s="1"/>
      <c r="B542" s="1"/>
      <c r="C542" s="1"/>
    </row>
    <row r="543" ht="15.75" customHeight="1">
      <c r="A543" s="1"/>
      <c r="B543" s="1"/>
      <c r="C543" s="1"/>
    </row>
    <row r="544" ht="15.75" customHeight="1">
      <c r="A544" s="1"/>
      <c r="B544" s="1"/>
      <c r="C544" s="1"/>
    </row>
    <row r="545" ht="15.75" customHeight="1">
      <c r="A545" s="1"/>
      <c r="B545" s="1"/>
      <c r="C545" s="1"/>
    </row>
    <row r="546" ht="15.75" customHeight="1">
      <c r="A546" s="1"/>
      <c r="B546" s="1"/>
      <c r="C546" s="1"/>
    </row>
    <row r="547" ht="15.75" customHeight="1">
      <c r="A547" s="1"/>
      <c r="B547" s="1"/>
      <c r="C547" s="1"/>
    </row>
    <row r="548" ht="15.75" customHeight="1">
      <c r="A548" s="1"/>
      <c r="B548" s="1"/>
      <c r="C548" s="1"/>
    </row>
    <row r="549" ht="15.75" customHeight="1">
      <c r="A549" s="1"/>
      <c r="B549" s="1"/>
      <c r="C549" s="1"/>
    </row>
    <row r="550" ht="15.75" customHeight="1">
      <c r="A550" s="1"/>
      <c r="B550" s="1"/>
      <c r="C550" s="1"/>
    </row>
    <row r="551" ht="15.75" customHeight="1">
      <c r="A551" s="1"/>
      <c r="B551" s="1"/>
      <c r="C551" s="1"/>
    </row>
    <row r="552" ht="15.75" customHeight="1">
      <c r="A552" s="1"/>
      <c r="B552" s="1"/>
      <c r="C552" s="1"/>
    </row>
    <row r="553" ht="15.75" customHeight="1">
      <c r="A553" s="1"/>
      <c r="B553" s="1"/>
      <c r="C553" s="1"/>
    </row>
    <row r="554" ht="15.75" customHeight="1">
      <c r="A554" s="1"/>
      <c r="B554" s="1"/>
      <c r="C554" s="1"/>
    </row>
    <row r="555" ht="15.75" customHeight="1">
      <c r="A555" s="1"/>
      <c r="B555" s="1"/>
      <c r="C555" s="1"/>
    </row>
    <row r="556" ht="15.75" customHeight="1">
      <c r="A556" s="1"/>
      <c r="B556" s="1"/>
      <c r="C556" s="1"/>
    </row>
    <row r="557" ht="15.75" customHeight="1">
      <c r="A557" s="1"/>
      <c r="B557" s="1"/>
      <c r="C557" s="1"/>
    </row>
    <row r="558" ht="15.75" customHeight="1">
      <c r="A558" s="1"/>
      <c r="B558" s="1"/>
      <c r="C558" s="1"/>
    </row>
    <row r="559" ht="15.75" customHeight="1">
      <c r="A559" s="1"/>
      <c r="B559" s="1"/>
      <c r="C559" s="1"/>
    </row>
    <row r="560" ht="15.75" customHeight="1">
      <c r="A560" s="1"/>
      <c r="B560" s="1"/>
      <c r="C560" s="1"/>
    </row>
    <row r="561" ht="15.75" customHeight="1">
      <c r="A561" s="1"/>
      <c r="B561" s="1"/>
      <c r="C561" s="1"/>
    </row>
    <row r="562" ht="15.75" customHeight="1">
      <c r="A562" s="1"/>
      <c r="B562" s="1"/>
      <c r="C562" s="1"/>
    </row>
    <row r="563" ht="15.75" customHeight="1">
      <c r="A563" s="1"/>
      <c r="B563" s="1"/>
      <c r="C563" s="1"/>
    </row>
    <row r="564" ht="15.75" customHeight="1">
      <c r="A564" s="1"/>
      <c r="B564" s="1"/>
      <c r="C564" s="1"/>
    </row>
    <row r="565" ht="15.75" customHeight="1">
      <c r="A565" s="1"/>
      <c r="B565" s="1"/>
      <c r="C565" s="1"/>
    </row>
    <row r="566" ht="15.75" customHeight="1">
      <c r="A566" s="1"/>
      <c r="B566" s="1"/>
      <c r="C566" s="1"/>
    </row>
    <row r="567" ht="15.75" customHeight="1">
      <c r="A567" s="1"/>
      <c r="B567" s="1"/>
      <c r="C567" s="1"/>
    </row>
    <row r="568" ht="15.75" customHeight="1">
      <c r="A568" s="1"/>
      <c r="B568" s="1"/>
      <c r="C568" s="1"/>
    </row>
    <row r="569" ht="15.75" customHeight="1">
      <c r="A569" s="1"/>
      <c r="B569" s="1"/>
      <c r="C569" s="1"/>
    </row>
    <row r="570" ht="15.75" customHeight="1">
      <c r="A570" s="1"/>
      <c r="B570" s="1"/>
      <c r="C570" s="1"/>
    </row>
    <row r="571" ht="15.75" customHeight="1">
      <c r="A571" s="1"/>
      <c r="B571" s="1"/>
      <c r="C571" s="1"/>
    </row>
    <row r="572" ht="15.75" customHeight="1">
      <c r="A572" s="1"/>
      <c r="B572" s="1"/>
      <c r="C572" s="1"/>
    </row>
    <row r="573" ht="15.75" customHeight="1">
      <c r="A573" s="1"/>
      <c r="B573" s="1"/>
      <c r="C573" s="1"/>
    </row>
    <row r="574" ht="15.75" customHeight="1">
      <c r="A574" s="1"/>
      <c r="B574" s="1"/>
      <c r="C574" s="1"/>
    </row>
    <row r="575" ht="15.75" customHeight="1">
      <c r="A575" s="1"/>
      <c r="B575" s="1"/>
      <c r="C575" s="1"/>
    </row>
    <row r="576" ht="15.75" customHeight="1">
      <c r="A576" s="1"/>
      <c r="B576" s="1"/>
      <c r="C576" s="1"/>
    </row>
    <row r="577" ht="15.75" customHeight="1">
      <c r="A577" s="1"/>
      <c r="B577" s="1"/>
      <c r="C577" s="1"/>
    </row>
    <row r="578" ht="15.75" customHeight="1">
      <c r="A578" s="1"/>
      <c r="B578" s="1"/>
      <c r="C578" s="1"/>
    </row>
    <row r="579" ht="15.75" customHeight="1">
      <c r="A579" s="1"/>
      <c r="B579" s="1"/>
      <c r="C579" s="1"/>
    </row>
    <row r="580" ht="15.75" customHeight="1">
      <c r="A580" s="1"/>
      <c r="B580" s="1"/>
      <c r="C580" s="1"/>
    </row>
    <row r="581" ht="15.75" customHeight="1">
      <c r="A581" s="1"/>
      <c r="B581" s="1"/>
      <c r="C581" s="1"/>
    </row>
    <row r="582" ht="15.75" customHeight="1">
      <c r="A582" s="1"/>
      <c r="B582" s="1"/>
      <c r="C582" s="1"/>
    </row>
    <row r="583" ht="15.75" customHeight="1">
      <c r="A583" s="1"/>
      <c r="B583" s="1"/>
      <c r="C583" s="1"/>
    </row>
    <row r="584" ht="15.75" customHeight="1">
      <c r="A584" s="1"/>
      <c r="B584" s="1"/>
      <c r="C584" s="1"/>
    </row>
    <row r="585" ht="15.75" customHeight="1">
      <c r="A585" s="1"/>
      <c r="B585" s="1"/>
      <c r="C585" s="1"/>
    </row>
    <row r="586" ht="15.75" customHeight="1">
      <c r="A586" s="1"/>
      <c r="B586" s="1"/>
      <c r="C586" s="1"/>
    </row>
    <row r="587" ht="15.75" customHeight="1">
      <c r="A587" s="1"/>
      <c r="B587" s="1"/>
      <c r="C587" s="1"/>
    </row>
    <row r="588" ht="15.75" customHeight="1">
      <c r="A588" s="1"/>
      <c r="B588" s="1"/>
      <c r="C588" s="1"/>
    </row>
    <row r="589" ht="15.75" customHeight="1">
      <c r="A589" s="1"/>
      <c r="B589" s="1"/>
      <c r="C589" s="1"/>
    </row>
    <row r="590" ht="15.75" customHeight="1">
      <c r="A590" s="1"/>
      <c r="B590" s="1"/>
      <c r="C590" s="1"/>
    </row>
    <row r="591" ht="15.75" customHeight="1">
      <c r="A591" s="1"/>
      <c r="B591" s="1"/>
      <c r="C591" s="1"/>
    </row>
    <row r="592" ht="15.75" customHeight="1">
      <c r="A592" s="1"/>
      <c r="B592" s="1"/>
      <c r="C592" s="1"/>
    </row>
    <row r="593" ht="15.75" customHeight="1">
      <c r="A593" s="1"/>
      <c r="B593" s="1"/>
      <c r="C593" s="1"/>
    </row>
    <row r="594" ht="15.75" customHeight="1">
      <c r="A594" s="1"/>
      <c r="B594" s="1"/>
      <c r="C594" s="1"/>
    </row>
    <row r="595" ht="15.75" customHeight="1">
      <c r="A595" s="1"/>
      <c r="B595" s="1"/>
      <c r="C595" s="1"/>
    </row>
    <row r="596" ht="15.75" customHeight="1">
      <c r="A596" s="1"/>
      <c r="B596" s="1"/>
      <c r="C596" s="1"/>
    </row>
    <row r="597" ht="15.75" customHeight="1">
      <c r="A597" s="1"/>
      <c r="B597" s="1"/>
      <c r="C597" s="1"/>
    </row>
    <row r="598" ht="15.75" customHeight="1">
      <c r="A598" s="1"/>
      <c r="B598" s="1"/>
      <c r="C598" s="1"/>
    </row>
    <row r="599" ht="15.75" customHeight="1">
      <c r="A599" s="1"/>
      <c r="B599" s="1"/>
      <c r="C599" s="1"/>
    </row>
    <row r="600" ht="15.75" customHeight="1">
      <c r="A600" s="1"/>
      <c r="B600" s="1"/>
      <c r="C600" s="1"/>
    </row>
    <row r="601" ht="15.75" customHeight="1">
      <c r="A601" s="1"/>
      <c r="B601" s="1"/>
      <c r="C601" s="1"/>
    </row>
    <row r="602" ht="15.75" customHeight="1">
      <c r="A602" s="1"/>
      <c r="B602" s="1"/>
      <c r="C602" s="1"/>
    </row>
    <row r="603" ht="15.75" customHeight="1">
      <c r="A603" s="1"/>
      <c r="B603" s="1"/>
      <c r="C603" s="1"/>
    </row>
    <row r="604" ht="15.75" customHeight="1">
      <c r="A604" s="1"/>
      <c r="B604" s="1"/>
      <c r="C604" s="1"/>
    </row>
    <row r="605" ht="15.75" customHeight="1">
      <c r="A605" s="1"/>
      <c r="B605" s="1"/>
      <c r="C605" s="1"/>
    </row>
    <row r="606" ht="15.75" customHeight="1">
      <c r="A606" s="1"/>
      <c r="B606" s="1"/>
      <c r="C606" s="1"/>
    </row>
    <row r="607" ht="15.75" customHeight="1">
      <c r="A607" s="1"/>
      <c r="B607" s="1"/>
      <c r="C607" s="1"/>
    </row>
    <row r="608" ht="15.75" customHeight="1">
      <c r="A608" s="1"/>
      <c r="B608" s="1"/>
      <c r="C608" s="1"/>
    </row>
    <row r="609" ht="15.75" customHeight="1">
      <c r="A609" s="1"/>
      <c r="B609" s="1"/>
      <c r="C609" s="1"/>
    </row>
    <row r="610" ht="15.75" customHeight="1">
      <c r="A610" s="1"/>
      <c r="B610" s="1"/>
      <c r="C610" s="1"/>
    </row>
    <row r="611" ht="15.75" customHeight="1">
      <c r="A611" s="1"/>
      <c r="B611" s="1"/>
      <c r="C611" s="1"/>
    </row>
    <row r="612" ht="15.75" customHeight="1">
      <c r="A612" s="1"/>
      <c r="B612" s="1"/>
      <c r="C612" s="1"/>
    </row>
    <row r="613" ht="15.75" customHeight="1">
      <c r="A613" s="1"/>
      <c r="B613" s="1"/>
      <c r="C613" s="1"/>
    </row>
    <row r="614" ht="15.75" customHeight="1">
      <c r="A614" s="1"/>
      <c r="B614" s="1"/>
      <c r="C614" s="1"/>
    </row>
    <row r="615" ht="15.75" customHeight="1">
      <c r="A615" s="1"/>
      <c r="B615" s="1"/>
      <c r="C615" s="1"/>
    </row>
    <row r="616" ht="15.75" customHeight="1">
      <c r="A616" s="1"/>
      <c r="B616" s="1"/>
      <c r="C616" s="1"/>
    </row>
    <row r="617" ht="15.75" customHeight="1">
      <c r="A617" s="1"/>
      <c r="B617" s="1"/>
      <c r="C617" s="1"/>
    </row>
    <row r="618" ht="15.75" customHeight="1">
      <c r="A618" s="1"/>
      <c r="B618" s="1"/>
      <c r="C618" s="1"/>
    </row>
    <row r="619" ht="15.75" customHeight="1">
      <c r="A619" s="1"/>
      <c r="B619" s="1"/>
      <c r="C619" s="1"/>
    </row>
    <row r="620" ht="15.75" customHeight="1">
      <c r="A620" s="1"/>
      <c r="B620" s="1"/>
      <c r="C620" s="1"/>
    </row>
    <row r="621" ht="15.75" customHeight="1">
      <c r="A621" s="1"/>
      <c r="B621" s="1"/>
      <c r="C621" s="1"/>
    </row>
    <row r="622" ht="15.75" customHeight="1">
      <c r="A622" s="1"/>
      <c r="B622" s="1"/>
      <c r="C622" s="1"/>
    </row>
    <row r="623" ht="15.75" customHeight="1">
      <c r="A623" s="1"/>
      <c r="B623" s="1"/>
      <c r="C623" s="1"/>
    </row>
    <row r="624" ht="15.75" customHeight="1">
      <c r="A624" s="1"/>
      <c r="B624" s="1"/>
      <c r="C624" s="1"/>
    </row>
    <row r="625" ht="15.75" customHeight="1">
      <c r="A625" s="1"/>
      <c r="B625" s="1"/>
      <c r="C625" s="1"/>
    </row>
    <row r="626" ht="15.75" customHeight="1">
      <c r="A626" s="1"/>
      <c r="B626" s="1"/>
      <c r="C626" s="1"/>
    </row>
    <row r="627" ht="15.75" customHeight="1">
      <c r="A627" s="1"/>
      <c r="B627" s="1"/>
      <c r="C627" s="1"/>
    </row>
    <row r="628" ht="15.75" customHeight="1">
      <c r="A628" s="1"/>
      <c r="B628" s="1"/>
      <c r="C628" s="1"/>
    </row>
    <row r="629" ht="15.75" customHeight="1">
      <c r="A629" s="1"/>
      <c r="B629" s="1"/>
      <c r="C629" s="1"/>
    </row>
    <row r="630" ht="15.75" customHeight="1">
      <c r="A630" s="1"/>
      <c r="B630" s="1"/>
      <c r="C630" s="1"/>
    </row>
    <row r="631" ht="15.75" customHeight="1">
      <c r="A631" s="1"/>
      <c r="B631" s="1"/>
      <c r="C631" s="1"/>
    </row>
    <row r="632" ht="15.75" customHeight="1">
      <c r="A632" s="1"/>
      <c r="B632" s="1"/>
      <c r="C632" s="1"/>
    </row>
    <row r="633" ht="15.75" customHeight="1">
      <c r="A633" s="1"/>
      <c r="B633" s="1"/>
      <c r="C633" s="1"/>
    </row>
    <row r="634" ht="15.75" customHeight="1">
      <c r="A634" s="1"/>
      <c r="B634" s="1"/>
      <c r="C634" s="1"/>
    </row>
    <row r="635" ht="15.75" customHeight="1">
      <c r="A635" s="1"/>
      <c r="B635" s="1"/>
      <c r="C635" s="1"/>
    </row>
    <row r="636" ht="15.75" customHeight="1">
      <c r="A636" s="1"/>
      <c r="B636" s="1"/>
      <c r="C636" s="1"/>
    </row>
    <row r="637" ht="15.75" customHeight="1">
      <c r="A637" s="1"/>
      <c r="B637" s="1"/>
      <c r="C637" s="1"/>
    </row>
    <row r="638" ht="15.75" customHeight="1">
      <c r="A638" s="1"/>
      <c r="B638" s="1"/>
      <c r="C638" s="1"/>
    </row>
    <row r="639" ht="15.75" customHeight="1">
      <c r="A639" s="1"/>
      <c r="B639" s="1"/>
      <c r="C639" s="1"/>
    </row>
    <row r="640" ht="15.75" customHeight="1">
      <c r="A640" s="1"/>
      <c r="B640" s="1"/>
      <c r="C640" s="1"/>
    </row>
    <row r="641" ht="15.75" customHeight="1">
      <c r="A641" s="1"/>
      <c r="B641" s="1"/>
      <c r="C641" s="1"/>
    </row>
    <row r="642" ht="15.75" customHeight="1">
      <c r="A642" s="1"/>
      <c r="B642" s="1"/>
      <c r="C642" s="1"/>
    </row>
    <row r="643" ht="15.75" customHeight="1">
      <c r="A643" s="1"/>
      <c r="B643" s="1"/>
      <c r="C643" s="1"/>
    </row>
    <row r="644" ht="15.75" customHeight="1">
      <c r="A644" s="1"/>
      <c r="B644" s="1"/>
      <c r="C644" s="1"/>
    </row>
    <row r="645" ht="15.75" customHeight="1">
      <c r="A645" s="1"/>
      <c r="B645" s="1"/>
      <c r="C645" s="1"/>
    </row>
    <row r="646" ht="15.75" customHeight="1">
      <c r="A646" s="1"/>
      <c r="B646" s="1"/>
      <c r="C646" s="1"/>
    </row>
    <row r="647" ht="15.75" customHeight="1">
      <c r="A647" s="1"/>
      <c r="B647" s="1"/>
      <c r="C647" s="1"/>
    </row>
    <row r="648" ht="15.75" customHeight="1">
      <c r="A648" s="1"/>
      <c r="B648" s="1"/>
      <c r="C648" s="1"/>
    </row>
    <row r="649" ht="15.75" customHeight="1">
      <c r="A649" s="1"/>
      <c r="B649" s="1"/>
      <c r="C649" s="1"/>
    </row>
    <row r="650" ht="15.75" customHeight="1">
      <c r="A650" s="1"/>
      <c r="B650" s="1"/>
      <c r="C650" s="1"/>
    </row>
    <row r="651" ht="15.75" customHeight="1">
      <c r="A651" s="1"/>
      <c r="B651" s="1"/>
      <c r="C651" s="1"/>
    </row>
    <row r="652" ht="15.75" customHeight="1">
      <c r="A652" s="1"/>
      <c r="B652" s="1"/>
      <c r="C652" s="1"/>
    </row>
    <row r="653" ht="15.75" customHeight="1">
      <c r="A653" s="1"/>
      <c r="B653" s="1"/>
      <c r="C653" s="1"/>
    </row>
    <row r="654" ht="15.75" customHeight="1">
      <c r="A654" s="1"/>
      <c r="B654" s="1"/>
      <c r="C654" s="1"/>
    </row>
    <row r="655" ht="15.75" customHeight="1">
      <c r="A655" s="1"/>
      <c r="B655" s="1"/>
      <c r="C655" s="1"/>
    </row>
    <row r="656" ht="15.75" customHeight="1">
      <c r="A656" s="1"/>
      <c r="B656" s="1"/>
      <c r="C656" s="1"/>
    </row>
    <row r="657" ht="15.75" customHeight="1">
      <c r="A657" s="1"/>
      <c r="B657" s="1"/>
      <c r="C657" s="1"/>
    </row>
    <row r="658" ht="15.75" customHeight="1">
      <c r="A658" s="1"/>
      <c r="B658" s="1"/>
      <c r="C658" s="1"/>
    </row>
    <row r="659" ht="15.75" customHeight="1">
      <c r="A659" s="1"/>
      <c r="B659" s="1"/>
      <c r="C659" s="1"/>
    </row>
    <row r="660" ht="15.75" customHeight="1">
      <c r="A660" s="1"/>
      <c r="B660" s="1"/>
      <c r="C660" s="1"/>
    </row>
    <row r="661" ht="15.75" customHeight="1">
      <c r="A661" s="1"/>
      <c r="B661" s="1"/>
      <c r="C661" s="1"/>
    </row>
    <row r="662" ht="15.75" customHeight="1">
      <c r="A662" s="1"/>
      <c r="B662" s="1"/>
      <c r="C662" s="1"/>
    </row>
    <row r="663" ht="15.75" customHeight="1">
      <c r="A663" s="1"/>
      <c r="B663" s="1"/>
      <c r="C663" s="1"/>
    </row>
    <row r="664" ht="15.75" customHeight="1">
      <c r="A664" s="1"/>
      <c r="B664" s="1"/>
      <c r="C664" s="1"/>
    </row>
    <row r="665" ht="15.75" customHeight="1">
      <c r="A665" s="1"/>
      <c r="B665" s="1"/>
      <c r="C665" s="1"/>
    </row>
    <row r="666" ht="15.75" customHeight="1">
      <c r="A666" s="1"/>
      <c r="B666" s="1"/>
      <c r="C666" s="1"/>
    </row>
    <row r="667" ht="15.75" customHeight="1">
      <c r="A667" s="1"/>
      <c r="B667" s="1"/>
      <c r="C667" s="1"/>
    </row>
    <row r="668" ht="15.75" customHeight="1">
      <c r="A668" s="1"/>
      <c r="B668" s="1"/>
      <c r="C668" s="1"/>
    </row>
    <row r="669" ht="15.75" customHeight="1">
      <c r="A669" s="1"/>
      <c r="B669" s="1"/>
      <c r="C669" s="1"/>
    </row>
    <row r="670" ht="15.75" customHeight="1">
      <c r="A670" s="1"/>
      <c r="B670" s="1"/>
      <c r="C670" s="1"/>
    </row>
    <row r="671" ht="15.75" customHeight="1">
      <c r="A671" s="1"/>
      <c r="B671" s="1"/>
      <c r="C671" s="1"/>
    </row>
    <row r="672" ht="15.75" customHeight="1">
      <c r="A672" s="1"/>
      <c r="B672" s="1"/>
      <c r="C672" s="1"/>
    </row>
    <row r="673" ht="15.75" customHeight="1">
      <c r="A673" s="1"/>
      <c r="B673" s="1"/>
      <c r="C673" s="1"/>
    </row>
    <row r="674" ht="15.75" customHeight="1">
      <c r="A674" s="1"/>
      <c r="B674" s="1"/>
      <c r="C674" s="1"/>
    </row>
    <row r="675" ht="15.75" customHeight="1">
      <c r="A675" s="1"/>
      <c r="B675" s="1"/>
      <c r="C675" s="1"/>
    </row>
    <row r="676" ht="15.75" customHeight="1">
      <c r="A676" s="1"/>
      <c r="B676" s="1"/>
      <c r="C676" s="1"/>
    </row>
    <row r="677" ht="15.75" customHeight="1">
      <c r="A677" s="1"/>
      <c r="B677" s="1"/>
      <c r="C677" s="1"/>
    </row>
    <row r="678" ht="15.75" customHeight="1">
      <c r="A678" s="1"/>
      <c r="B678" s="1"/>
      <c r="C678" s="1"/>
    </row>
    <row r="679" ht="15.75" customHeight="1">
      <c r="A679" s="1"/>
      <c r="B679" s="1"/>
      <c r="C679" s="1"/>
    </row>
    <row r="680" ht="15.75" customHeight="1">
      <c r="A680" s="1"/>
      <c r="B680" s="1"/>
      <c r="C680" s="1"/>
    </row>
    <row r="681" ht="15.75" customHeight="1">
      <c r="A681" s="1"/>
      <c r="B681" s="1"/>
      <c r="C681" s="1"/>
    </row>
    <row r="682" ht="15.75" customHeight="1">
      <c r="A682" s="1"/>
      <c r="B682" s="1"/>
      <c r="C682" s="1"/>
    </row>
    <row r="683" ht="15.75" customHeight="1">
      <c r="A683" s="1"/>
      <c r="B683" s="1"/>
      <c r="C683" s="1"/>
    </row>
    <row r="684" ht="15.75" customHeight="1">
      <c r="A684" s="1"/>
      <c r="B684" s="1"/>
      <c r="C684" s="1"/>
    </row>
    <row r="685" ht="15.75" customHeight="1">
      <c r="A685" s="1"/>
      <c r="B685" s="1"/>
      <c r="C685" s="1"/>
    </row>
    <row r="686" ht="15.75" customHeight="1">
      <c r="A686" s="1"/>
      <c r="B686" s="1"/>
      <c r="C686" s="1"/>
    </row>
    <row r="687" ht="15.75" customHeight="1">
      <c r="A687" s="1"/>
      <c r="B687" s="1"/>
      <c r="C687" s="1"/>
    </row>
    <row r="688" ht="15.75" customHeight="1">
      <c r="A688" s="1"/>
      <c r="B688" s="1"/>
      <c r="C688" s="1"/>
    </row>
    <row r="689" ht="15.75" customHeight="1">
      <c r="A689" s="1"/>
      <c r="B689" s="1"/>
      <c r="C689" s="1"/>
    </row>
    <row r="690" ht="15.75" customHeight="1">
      <c r="A690" s="1"/>
      <c r="B690" s="1"/>
      <c r="C690" s="1"/>
    </row>
    <row r="691" ht="15.75" customHeight="1">
      <c r="A691" s="1"/>
      <c r="B691" s="1"/>
      <c r="C691" s="1"/>
    </row>
    <row r="692" ht="15.75" customHeight="1">
      <c r="A692" s="1"/>
      <c r="B692" s="1"/>
      <c r="C692" s="1"/>
    </row>
    <row r="693" ht="15.75" customHeight="1">
      <c r="A693" s="1"/>
      <c r="B693" s="1"/>
      <c r="C693" s="1"/>
    </row>
    <row r="694" ht="15.75" customHeight="1">
      <c r="A694" s="1"/>
      <c r="B694" s="1"/>
      <c r="C694" s="1"/>
    </row>
    <row r="695" ht="15.75" customHeight="1">
      <c r="A695" s="1"/>
      <c r="B695" s="1"/>
      <c r="C695" s="1"/>
    </row>
    <row r="696" ht="15.75" customHeight="1">
      <c r="A696" s="1"/>
      <c r="B696" s="1"/>
      <c r="C696" s="1"/>
    </row>
    <row r="697" ht="15.75" customHeight="1">
      <c r="A697" s="1"/>
      <c r="B697" s="1"/>
      <c r="C697" s="1"/>
    </row>
    <row r="698" ht="15.75" customHeight="1">
      <c r="A698" s="1"/>
      <c r="B698" s="1"/>
      <c r="C698" s="1"/>
    </row>
    <row r="699" ht="15.75" customHeight="1">
      <c r="A699" s="1"/>
      <c r="B699" s="1"/>
      <c r="C699" s="1"/>
    </row>
    <row r="700" ht="15.75" customHeight="1">
      <c r="A700" s="1"/>
      <c r="B700" s="1"/>
      <c r="C700" s="1"/>
    </row>
    <row r="701" ht="15.75" customHeight="1">
      <c r="A701" s="1"/>
      <c r="B701" s="1"/>
      <c r="C701" s="1"/>
    </row>
    <row r="702" ht="15.75" customHeight="1">
      <c r="A702" s="1"/>
      <c r="B702" s="1"/>
      <c r="C702" s="1"/>
    </row>
    <row r="703" ht="15.75" customHeight="1">
      <c r="A703" s="1"/>
      <c r="B703" s="1"/>
      <c r="C703" s="1"/>
    </row>
    <row r="704" ht="15.75" customHeight="1">
      <c r="A704" s="1"/>
      <c r="B704" s="1"/>
      <c r="C704" s="1"/>
    </row>
    <row r="705" ht="15.75" customHeight="1">
      <c r="A705" s="1"/>
      <c r="B705" s="1"/>
      <c r="C705" s="1"/>
    </row>
    <row r="706" ht="15.75" customHeight="1">
      <c r="A706" s="1"/>
      <c r="B706" s="1"/>
      <c r="C706" s="1"/>
    </row>
    <row r="707" ht="15.75" customHeight="1">
      <c r="A707" s="1"/>
      <c r="B707" s="1"/>
      <c r="C707" s="1"/>
    </row>
    <row r="708" ht="15.75" customHeight="1">
      <c r="A708" s="1"/>
      <c r="B708" s="1"/>
      <c r="C708" s="1"/>
    </row>
    <row r="709" ht="15.75" customHeight="1">
      <c r="A709" s="1"/>
      <c r="B709" s="1"/>
      <c r="C709" s="1"/>
    </row>
    <row r="710" ht="15.75" customHeight="1">
      <c r="A710" s="1"/>
      <c r="B710" s="1"/>
      <c r="C710" s="1"/>
    </row>
    <row r="711" ht="15.75" customHeight="1">
      <c r="A711" s="1"/>
      <c r="B711" s="1"/>
      <c r="C711" s="1"/>
    </row>
    <row r="712" ht="15.75" customHeight="1">
      <c r="A712" s="1"/>
      <c r="B712" s="1"/>
      <c r="C712" s="1"/>
    </row>
    <row r="713" ht="15.75" customHeight="1">
      <c r="A713" s="1"/>
      <c r="B713" s="1"/>
      <c r="C713" s="1"/>
    </row>
    <row r="714" ht="15.75" customHeight="1">
      <c r="A714" s="1"/>
      <c r="B714" s="1"/>
      <c r="C714" s="1"/>
    </row>
    <row r="715" ht="15.75" customHeight="1">
      <c r="A715" s="1"/>
      <c r="B715" s="1"/>
      <c r="C715" s="1"/>
    </row>
    <row r="716" ht="15.75" customHeight="1">
      <c r="A716" s="1"/>
      <c r="B716" s="1"/>
      <c r="C716" s="1"/>
    </row>
    <row r="717" ht="15.75" customHeight="1">
      <c r="A717" s="1"/>
      <c r="B717" s="1"/>
      <c r="C717" s="1"/>
    </row>
    <row r="718" ht="15.75" customHeight="1">
      <c r="A718" s="1"/>
      <c r="B718" s="1"/>
      <c r="C718" s="1"/>
    </row>
    <row r="719" ht="15.75" customHeight="1">
      <c r="A719" s="1"/>
      <c r="B719" s="1"/>
      <c r="C719" s="1"/>
    </row>
    <row r="720" ht="15.75" customHeight="1">
      <c r="A720" s="1"/>
      <c r="B720" s="1"/>
      <c r="C720" s="1"/>
    </row>
    <row r="721" ht="15.75" customHeight="1">
      <c r="A721" s="1"/>
      <c r="B721" s="1"/>
      <c r="C721" s="1"/>
    </row>
    <row r="722" ht="15.75" customHeight="1">
      <c r="A722" s="1"/>
      <c r="B722" s="1"/>
      <c r="C722" s="1"/>
    </row>
    <row r="723" ht="15.75" customHeight="1">
      <c r="A723" s="1"/>
      <c r="B723" s="1"/>
      <c r="C723" s="1"/>
    </row>
    <row r="724" ht="15.75" customHeight="1">
      <c r="A724" s="1"/>
      <c r="B724" s="1"/>
      <c r="C724" s="1"/>
    </row>
    <row r="725" ht="15.75" customHeight="1">
      <c r="A725" s="1"/>
      <c r="B725" s="1"/>
      <c r="C725" s="1"/>
    </row>
    <row r="726" ht="15.75" customHeight="1">
      <c r="A726" s="1"/>
      <c r="B726" s="1"/>
      <c r="C726" s="1"/>
    </row>
    <row r="727" ht="15.75" customHeight="1">
      <c r="A727" s="1"/>
      <c r="B727" s="1"/>
      <c r="C727" s="1"/>
    </row>
    <row r="728" ht="15.75" customHeight="1">
      <c r="A728" s="1"/>
      <c r="B728" s="1"/>
      <c r="C728" s="1"/>
    </row>
    <row r="729" ht="15.75" customHeight="1">
      <c r="A729" s="1"/>
      <c r="B729" s="1"/>
      <c r="C729" s="1"/>
    </row>
    <row r="730" ht="15.75" customHeight="1">
      <c r="A730" s="1"/>
      <c r="B730" s="1"/>
      <c r="C730" s="1"/>
    </row>
    <row r="731" ht="15.75" customHeight="1">
      <c r="A731" s="1"/>
      <c r="B731" s="1"/>
      <c r="C731" s="1"/>
    </row>
    <row r="732" ht="15.75" customHeight="1">
      <c r="A732" s="1"/>
      <c r="B732" s="1"/>
      <c r="C732" s="1"/>
    </row>
    <row r="733" ht="15.75" customHeight="1">
      <c r="A733" s="1"/>
      <c r="B733" s="1"/>
      <c r="C733" s="1"/>
    </row>
    <row r="734" ht="15.75" customHeight="1">
      <c r="A734" s="1"/>
      <c r="B734" s="1"/>
      <c r="C734" s="1"/>
    </row>
    <row r="735" ht="15.75" customHeight="1">
      <c r="A735" s="1"/>
      <c r="B735" s="1"/>
      <c r="C735" s="1"/>
    </row>
    <row r="736" ht="15.75" customHeight="1">
      <c r="A736" s="1"/>
      <c r="B736" s="1"/>
      <c r="C736" s="1"/>
    </row>
    <row r="737" ht="15.75" customHeight="1">
      <c r="A737" s="1"/>
      <c r="B737" s="1"/>
      <c r="C737" s="1"/>
    </row>
    <row r="738" ht="15.75" customHeight="1">
      <c r="A738" s="1"/>
      <c r="B738" s="1"/>
      <c r="C738" s="1"/>
    </row>
    <row r="739" ht="15.75" customHeight="1">
      <c r="A739" s="1"/>
      <c r="B739" s="1"/>
      <c r="C739" s="1"/>
    </row>
    <row r="740" ht="15.75" customHeight="1">
      <c r="A740" s="1"/>
      <c r="B740" s="1"/>
      <c r="C740" s="1"/>
    </row>
    <row r="741" ht="15.75" customHeight="1">
      <c r="A741" s="1"/>
      <c r="B741" s="1"/>
      <c r="C741" s="1"/>
    </row>
    <row r="742" ht="15.75" customHeight="1">
      <c r="A742" s="1"/>
      <c r="B742" s="1"/>
      <c r="C742" s="1"/>
    </row>
    <row r="743" ht="15.75" customHeight="1">
      <c r="A743" s="1"/>
      <c r="B743" s="1"/>
      <c r="C743" s="1"/>
    </row>
    <row r="744" ht="15.75" customHeight="1">
      <c r="A744" s="1"/>
      <c r="B744" s="1"/>
      <c r="C744" s="1"/>
    </row>
    <row r="745" ht="15.75" customHeight="1">
      <c r="A745" s="1"/>
      <c r="B745" s="1"/>
      <c r="C745" s="1"/>
    </row>
    <row r="746" ht="15.75" customHeight="1">
      <c r="A746" s="1"/>
      <c r="B746" s="1"/>
      <c r="C746" s="1"/>
    </row>
    <row r="747" ht="15.75" customHeight="1">
      <c r="A747" s="1"/>
      <c r="B747" s="1"/>
      <c r="C747" s="1"/>
    </row>
    <row r="748" ht="15.75" customHeight="1">
      <c r="A748" s="1"/>
      <c r="B748" s="1"/>
      <c r="C748" s="1"/>
    </row>
    <row r="749" ht="15.75" customHeight="1">
      <c r="A749" s="1"/>
      <c r="B749" s="1"/>
      <c r="C749" s="1"/>
    </row>
    <row r="750" ht="15.75" customHeight="1">
      <c r="A750" s="1"/>
      <c r="B750" s="1"/>
      <c r="C750" s="1"/>
    </row>
    <row r="751" ht="15.75" customHeight="1">
      <c r="A751" s="1"/>
      <c r="B751" s="1"/>
      <c r="C751" s="1"/>
    </row>
    <row r="752" ht="15.75" customHeight="1">
      <c r="A752" s="1"/>
      <c r="B752" s="1"/>
      <c r="C752" s="1"/>
    </row>
    <row r="753" ht="15.75" customHeight="1">
      <c r="A753" s="1"/>
      <c r="B753" s="1"/>
      <c r="C753" s="1"/>
    </row>
    <row r="754" ht="15.75" customHeight="1">
      <c r="A754" s="1"/>
      <c r="B754" s="1"/>
      <c r="C754" s="1"/>
    </row>
    <row r="755" ht="15.75" customHeight="1">
      <c r="A755" s="1"/>
      <c r="B755" s="1"/>
      <c r="C755" s="1"/>
    </row>
    <row r="756" ht="15.75" customHeight="1">
      <c r="A756" s="1"/>
      <c r="B756" s="1"/>
      <c r="C756" s="1"/>
    </row>
    <row r="757" ht="15.75" customHeight="1">
      <c r="A757" s="1"/>
      <c r="B757" s="1"/>
      <c r="C757" s="1"/>
    </row>
    <row r="758" ht="15.75" customHeight="1">
      <c r="A758" s="1"/>
      <c r="B758" s="1"/>
      <c r="C758" s="1"/>
    </row>
    <row r="759" ht="15.75" customHeight="1">
      <c r="A759" s="1"/>
      <c r="B759" s="1"/>
      <c r="C759" s="1"/>
    </row>
    <row r="760" ht="15.75" customHeight="1">
      <c r="A760" s="1"/>
      <c r="B760" s="1"/>
      <c r="C760" s="1"/>
    </row>
    <row r="761" ht="15.75" customHeight="1">
      <c r="A761" s="1"/>
      <c r="B761" s="1"/>
      <c r="C761" s="1"/>
    </row>
    <row r="762" ht="15.75" customHeight="1">
      <c r="A762" s="1"/>
      <c r="B762" s="1"/>
      <c r="C762" s="1"/>
    </row>
    <row r="763" ht="15.75" customHeight="1">
      <c r="A763" s="1"/>
      <c r="B763" s="1"/>
      <c r="C763" s="1"/>
    </row>
    <row r="764" ht="15.75" customHeight="1">
      <c r="A764" s="1"/>
      <c r="B764" s="1"/>
      <c r="C764" s="1"/>
    </row>
    <row r="765" ht="15.75" customHeight="1">
      <c r="A765" s="1"/>
      <c r="B765" s="1"/>
      <c r="C765" s="1"/>
    </row>
    <row r="766" ht="15.75" customHeight="1">
      <c r="A766" s="1"/>
      <c r="B766" s="1"/>
      <c r="C766" s="1"/>
    </row>
    <row r="767" ht="15.75" customHeight="1">
      <c r="A767" s="1"/>
      <c r="B767" s="1"/>
      <c r="C767" s="1"/>
    </row>
    <row r="768" ht="15.75" customHeight="1">
      <c r="A768" s="1"/>
      <c r="B768" s="1"/>
      <c r="C768" s="1"/>
    </row>
    <row r="769" ht="15.75" customHeight="1">
      <c r="A769" s="1"/>
      <c r="B769" s="1"/>
      <c r="C769" s="1"/>
    </row>
    <row r="770" ht="15.75" customHeight="1">
      <c r="A770" s="1"/>
      <c r="B770" s="1"/>
      <c r="C770" s="1"/>
    </row>
    <row r="771" ht="15.75" customHeight="1">
      <c r="A771" s="1"/>
      <c r="B771" s="1"/>
      <c r="C771" s="1"/>
    </row>
    <row r="772" ht="15.75" customHeight="1">
      <c r="A772" s="1"/>
      <c r="B772" s="1"/>
      <c r="C772" s="1"/>
    </row>
    <row r="773" ht="15.75" customHeight="1">
      <c r="A773" s="1"/>
      <c r="B773" s="1"/>
      <c r="C773" s="1"/>
    </row>
    <row r="774" ht="15.75" customHeight="1">
      <c r="A774" s="1"/>
      <c r="B774" s="1"/>
      <c r="C774" s="1"/>
    </row>
    <row r="775" ht="15.75" customHeight="1">
      <c r="A775" s="1"/>
      <c r="B775" s="1"/>
      <c r="C775" s="1"/>
    </row>
    <row r="776" ht="15.75" customHeight="1">
      <c r="A776" s="1"/>
      <c r="B776" s="1"/>
      <c r="C776" s="1"/>
    </row>
    <row r="777" ht="15.75" customHeight="1">
      <c r="A777" s="1"/>
      <c r="B777" s="1"/>
      <c r="C777" s="1"/>
    </row>
    <row r="778" ht="15.75" customHeight="1">
      <c r="A778" s="1"/>
      <c r="B778" s="1"/>
      <c r="C778" s="1"/>
    </row>
    <row r="779" ht="15.75" customHeight="1">
      <c r="A779" s="1"/>
      <c r="B779" s="1"/>
      <c r="C779" s="1"/>
    </row>
    <row r="780" ht="15.75" customHeight="1">
      <c r="A780" s="1"/>
      <c r="B780" s="1"/>
      <c r="C780" s="1"/>
    </row>
    <row r="781" ht="15.75" customHeight="1">
      <c r="A781" s="1"/>
      <c r="B781" s="1"/>
      <c r="C781" s="1"/>
    </row>
    <row r="782" ht="15.75" customHeight="1">
      <c r="A782" s="1"/>
      <c r="B782" s="1"/>
      <c r="C782" s="1"/>
    </row>
    <row r="783" ht="15.75" customHeight="1">
      <c r="A783" s="1"/>
      <c r="B783" s="1"/>
      <c r="C783" s="1"/>
    </row>
    <row r="784" ht="15.75" customHeight="1">
      <c r="A784" s="1"/>
      <c r="B784" s="1"/>
      <c r="C784" s="1"/>
    </row>
    <row r="785" ht="15.75" customHeight="1">
      <c r="A785" s="1"/>
      <c r="B785" s="1"/>
      <c r="C785" s="1"/>
    </row>
    <row r="786" ht="15.75" customHeight="1">
      <c r="A786" s="1"/>
      <c r="B786" s="1"/>
      <c r="C786" s="1"/>
    </row>
    <row r="787" ht="15.75" customHeight="1">
      <c r="A787" s="1"/>
      <c r="B787" s="1"/>
      <c r="C787" s="1"/>
    </row>
    <row r="788" ht="15.75" customHeight="1">
      <c r="A788" s="1"/>
      <c r="B788" s="1"/>
      <c r="C788" s="1"/>
    </row>
    <row r="789" ht="15.75" customHeight="1">
      <c r="A789" s="1"/>
      <c r="B789" s="1"/>
      <c r="C789" s="1"/>
    </row>
    <row r="790" ht="15.75" customHeight="1">
      <c r="A790" s="1"/>
      <c r="B790" s="1"/>
      <c r="C790" s="1"/>
    </row>
    <row r="791" ht="15.75" customHeight="1">
      <c r="A791" s="1"/>
      <c r="B791" s="1"/>
      <c r="C791" s="1"/>
    </row>
    <row r="792" ht="15.75" customHeight="1">
      <c r="A792" s="1"/>
      <c r="B792" s="1"/>
      <c r="C792" s="1"/>
    </row>
    <row r="793" ht="15.75" customHeight="1">
      <c r="A793" s="1"/>
      <c r="B793" s="1"/>
      <c r="C793" s="1"/>
    </row>
    <row r="794" ht="15.75" customHeight="1">
      <c r="A794" s="1"/>
      <c r="B794" s="1"/>
      <c r="C794" s="1"/>
    </row>
    <row r="795" ht="15.75" customHeight="1">
      <c r="A795" s="1"/>
      <c r="B795" s="1"/>
      <c r="C795" s="1"/>
    </row>
    <row r="796" ht="15.75" customHeight="1">
      <c r="A796" s="1"/>
      <c r="B796" s="1"/>
      <c r="C796" s="1"/>
    </row>
    <row r="797" ht="15.75" customHeight="1">
      <c r="A797" s="1"/>
      <c r="B797" s="1"/>
      <c r="C797" s="1"/>
    </row>
    <row r="798" ht="15.75" customHeight="1">
      <c r="A798" s="1"/>
      <c r="B798" s="1"/>
      <c r="C798" s="1"/>
    </row>
    <row r="799" ht="15.75" customHeight="1">
      <c r="A799" s="1"/>
      <c r="B799" s="1"/>
      <c r="C799" s="1"/>
    </row>
    <row r="800" ht="15.75" customHeight="1">
      <c r="A800" s="1"/>
      <c r="B800" s="1"/>
      <c r="C800" s="1"/>
    </row>
    <row r="801" ht="15.75" customHeight="1">
      <c r="A801" s="1"/>
      <c r="B801" s="1"/>
      <c r="C801" s="1"/>
    </row>
    <row r="802" ht="15.75" customHeight="1">
      <c r="A802" s="1"/>
      <c r="B802" s="1"/>
      <c r="C802" s="1"/>
    </row>
    <row r="803" ht="15.75" customHeight="1">
      <c r="A803" s="1"/>
      <c r="B803" s="1"/>
      <c r="C803" s="1"/>
    </row>
    <row r="804" ht="15.75" customHeight="1">
      <c r="A804" s="1"/>
      <c r="B804" s="1"/>
      <c r="C804" s="1"/>
    </row>
    <row r="805" ht="15.75" customHeight="1">
      <c r="A805" s="1"/>
      <c r="B805" s="1"/>
      <c r="C805" s="1"/>
    </row>
    <row r="806" ht="15.75" customHeight="1">
      <c r="A806" s="1"/>
      <c r="B806" s="1"/>
      <c r="C806" s="1"/>
    </row>
    <row r="807" ht="15.75" customHeight="1">
      <c r="A807" s="1"/>
      <c r="B807" s="1"/>
      <c r="C807" s="1"/>
    </row>
    <row r="808" ht="15.75" customHeight="1">
      <c r="A808" s="1"/>
      <c r="B808" s="1"/>
      <c r="C808" s="1"/>
    </row>
    <row r="809" ht="15.75" customHeight="1">
      <c r="A809" s="1"/>
      <c r="B809" s="1"/>
      <c r="C809" s="1"/>
    </row>
    <row r="810" ht="15.75" customHeight="1">
      <c r="A810" s="1"/>
      <c r="B810" s="1"/>
      <c r="C810" s="1"/>
    </row>
    <row r="811" ht="15.75" customHeight="1">
      <c r="A811" s="1"/>
      <c r="B811" s="1"/>
      <c r="C811" s="1"/>
    </row>
    <row r="812" ht="15.75" customHeight="1">
      <c r="A812" s="1"/>
      <c r="B812" s="1"/>
      <c r="C812" s="1"/>
    </row>
    <row r="813" ht="15.75" customHeight="1">
      <c r="A813" s="1"/>
      <c r="B813" s="1"/>
      <c r="C813" s="1"/>
    </row>
    <row r="814" ht="15.75" customHeight="1">
      <c r="A814" s="1"/>
      <c r="B814" s="1"/>
      <c r="C814" s="1"/>
    </row>
    <row r="815" ht="15.75" customHeight="1">
      <c r="A815" s="1"/>
      <c r="B815" s="1"/>
      <c r="C815" s="1"/>
    </row>
    <row r="816" ht="15.75" customHeight="1">
      <c r="A816" s="1"/>
      <c r="B816" s="1"/>
      <c r="C816" s="1"/>
    </row>
    <row r="817" ht="15.75" customHeight="1">
      <c r="A817" s="1"/>
      <c r="B817" s="1"/>
      <c r="C817" s="1"/>
    </row>
    <row r="818" ht="15.75" customHeight="1">
      <c r="A818" s="1"/>
      <c r="B818" s="1"/>
      <c r="C818" s="1"/>
    </row>
    <row r="819" ht="15.75" customHeight="1">
      <c r="A819" s="1"/>
      <c r="B819" s="1"/>
      <c r="C819" s="1"/>
    </row>
    <row r="820" ht="15.75" customHeight="1">
      <c r="A820" s="1"/>
      <c r="B820" s="1"/>
      <c r="C820" s="1"/>
    </row>
    <row r="821" ht="15.75" customHeight="1">
      <c r="A821" s="1"/>
      <c r="B821" s="1"/>
      <c r="C821" s="1"/>
    </row>
    <row r="822" ht="15.75" customHeight="1">
      <c r="A822" s="1"/>
      <c r="B822" s="1"/>
      <c r="C822" s="1"/>
    </row>
    <row r="823" ht="15.75" customHeight="1">
      <c r="A823" s="1"/>
      <c r="B823" s="1"/>
      <c r="C823" s="1"/>
    </row>
    <row r="824" ht="15.75" customHeight="1">
      <c r="A824" s="1"/>
      <c r="B824" s="1"/>
      <c r="C824" s="1"/>
    </row>
    <row r="825" ht="15.75" customHeight="1">
      <c r="A825" s="1"/>
      <c r="B825" s="1"/>
      <c r="C825" s="1"/>
    </row>
    <row r="826" ht="15.75" customHeight="1">
      <c r="A826" s="1"/>
      <c r="B826" s="1"/>
      <c r="C826" s="1"/>
    </row>
    <row r="827" ht="15.75" customHeight="1">
      <c r="A827" s="1"/>
      <c r="B827" s="1"/>
      <c r="C827" s="1"/>
    </row>
    <row r="828" ht="15.75" customHeight="1">
      <c r="A828" s="1"/>
      <c r="B828" s="1"/>
      <c r="C828" s="1"/>
    </row>
    <row r="829" ht="15.75" customHeight="1">
      <c r="A829" s="1"/>
      <c r="B829" s="1"/>
      <c r="C829" s="1"/>
    </row>
    <row r="830" ht="15.75" customHeight="1">
      <c r="A830" s="1"/>
      <c r="B830" s="1"/>
      <c r="C830" s="1"/>
    </row>
    <row r="831" ht="15.75" customHeight="1">
      <c r="A831" s="1"/>
      <c r="B831" s="1"/>
      <c r="C831" s="1"/>
    </row>
    <row r="832" ht="15.75" customHeight="1">
      <c r="A832" s="1"/>
      <c r="B832" s="1"/>
      <c r="C832" s="1"/>
    </row>
    <row r="833" ht="15.75" customHeight="1">
      <c r="A833" s="1"/>
      <c r="B833" s="1"/>
      <c r="C833" s="1"/>
    </row>
    <row r="834" ht="15.75" customHeight="1">
      <c r="A834" s="1"/>
      <c r="B834" s="1"/>
      <c r="C834" s="1"/>
    </row>
    <row r="835" ht="15.75" customHeight="1">
      <c r="A835" s="1"/>
      <c r="B835" s="1"/>
      <c r="C835" s="1"/>
    </row>
    <row r="836" ht="15.75" customHeight="1">
      <c r="A836" s="1"/>
      <c r="B836" s="1"/>
      <c r="C836" s="1"/>
    </row>
    <row r="837" ht="15.75" customHeight="1">
      <c r="A837" s="1"/>
      <c r="B837" s="1"/>
      <c r="C837" s="1"/>
    </row>
    <row r="838" ht="15.75" customHeight="1">
      <c r="A838" s="1"/>
      <c r="B838" s="1"/>
      <c r="C838" s="1"/>
    </row>
    <row r="839" ht="15.75" customHeight="1">
      <c r="A839" s="1"/>
      <c r="B839" s="1"/>
      <c r="C839" s="1"/>
    </row>
    <row r="840" ht="15.75" customHeight="1">
      <c r="A840" s="1"/>
      <c r="B840" s="1"/>
      <c r="C840" s="1"/>
    </row>
    <row r="841" ht="15.75" customHeight="1">
      <c r="A841" s="1"/>
      <c r="B841" s="1"/>
      <c r="C841" s="1"/>
    </row>
    <row r="842" ht="15.75" customHeight="1">
      <c r="A842" s="1"/>
      <c r="B842" s="1"/>
      <c r="C842" s="1"/>
    </row>
    <row r="843" ht="15.75" customHeight="1">
      <c r="A843" s="1"/>
      <c r="B843" s="1"/>
      <c r="C843" s="1"/>
    </row>
    <row r="844" ht="15.75" customHeight="1">
      <c r="A844" s="1"/>
      <c r="B844" s="1"/>
      <c r="C844" s="1"/>
    </row>
    <row r="845" ht="15.75" customHeight="1">
      <c r="A845" s="1"/>
      <c r="B845" s="1"/>
      <c r="C845" s="1"/>
    </row>
    <row r="846" ht="15.75" customHeight="1">
      <c r="A846" s="1"/>
      <c r="B846" s="1"/>
      <c r="C846" s="1"/>
    </row>
    <row r="847" ht="15.75" customHeight="1">
      <c r="A847" s="1"/>
      <c r="B847" s="1"/>
      <c r="C847" s="1"/>
    </row>
    <row r="848" ht="15.75" customHeight="1">
      <c r="A848" s="1"/>
      <c r="B848" s="1"/>
      <c r="C848" s="1"/>
    </row>
    <row r="849" ht="15.75" customHeight="1">
      <c r="A849" s="1"/>
      <c r="B849" s="1"/>
      <c r="C849" s="1"/>
    </row>
    <row r="850" ht="15.75" customHeight="1">
      <c r="A850" s="1"/>
      <c r="B850" s="1"/>
      <c r="C850" s="1"/>
    </row>
    <row r="851" ht="15.75" customHeight="1">
      <c r="A851" s="1"/>
      <c r="B851" s="1"/>
      <c r="C851" s="1"/>
    </row>
    <row r="852" ht="15.75" customHeight="1">
      <c r="A852" s="1"/>
      <c r="B852" s="1"/>
      <c r="C852" s="1"/>
    </row>
    <row r="853" ht="15.75" customHeight="1">
      <c r="A853" s="1"/>
      <c r="B853" s="1"/>
      <c r="C853" s="1"/>
    </row>
    <row r="854" ht="15.75" customHeight="1">
      <c r="A854" s="1"/>
      <c r="B854" s="1"/>
      <c r="C854" s="1"/>
    </row>
    <row r="855" ht="15.75" customHeight="1">
      <c r="A855" s="1"/>
      <c r="B855" s="1"/>
      <c r="C855" s="1"/>
    </row>
    <row r="856" ht="15.75" customHeight="1">
      <c r="A856" s="1"/>
      <c r="B856" s="1"/>
      <c r="C856" s="1"/>
    </row>
    <row r="857" ht="15.75" customHeight="1">
      <c r="A857" s="1"/>
      <c r="B857" s="1"/>
      <c r="C857" s="1"/>
    </row>
    <row r="858" ht="15.75" customHeight="1">
      <c r="A858" s="1"/>
      <c r="B858" s="1"/>
      <c r="C858" s="1"/>
    </row>
    <row r="859" ht="15.75" customHeight="1">
      <c r="A859" s="1"/>
      <c r="B859" s="1"/>
      <c r="C859" s="1"/>
    </row>
    <row r="860" ht="15.75" customHeight="1">
      <c r="A860" s="1"/>
      <c r="B860" s="1"/>
      <c r="C860" s="1"/>
    </row>
    <row r="861" ht="15.75" customHeight="1">
      <c r="A861" s="1"/>
      <c r="B861" s="1"/>
      <c r="C861" s="1"/>
    </row>
    <row r="862" ht="15.75" customHeight="1">
      <c r="A862" s="1"/>
      <c r="B862" s="1"/>
      <c r="C862" s="1"/>
    </row>
    <row r="863" ht="15.75" customHeight="1">
      <c r="A863" s="1"/>
      <c r="B863" s="1"/>
      <c r="C863" s="1"/>
    </row>
    <row r="864" ht="15.75" customHeight="1">
      <c r="A864" s="1"/>
      <c r="B864" s="1"/>
      <c r="C864" s="1"/>
    </row>
    <row r="865" ht="15.75" customHeight="1">
      <c r="A865" s="1"/>
      <c r="B865" s="1"/>
      <c r="C865" s="1"/>
    </row>
    <row r="866" ht="15.75" customHeight="1">
      <c r="A866" s="1"/>
      <c r="B866" s="1"/>
      <c r="C866" s="1"/>
    </row>
    <row r="867" ht="15.75" customHeight="1">
      <c r="A867" s="1"/>
      <c r="B867" s="1"/>
      <c r="C867" s="1"/>
    </row>
    <row r="868" ht="15.75" customHeight="1">
      <c r="A868" s="1"/>
      <c r="B868" s="1"/>
      <c r="C868" s="1"/>
    </row>
    <row r="869" ht="15.75" customHeight="1">
      <c r="A869" s="1"/>
      <c r="B869" s="1"/>
      <c r="C869" s="1"/>
    </row>
    <row r="870" ht="15.75" customHeight="1">
      <c r="A870" s="1"/>
      <c r="B870" s="1"/>
      <c r="C870" s="1"/>
    </row>
    <row r="871" ht="15.75" customHeight="1">
      <c r="A871" s="1"/>
      <c r="B871" s="1"/>
      <c r="C871" s="1"/>
    </row>
    <row r="872" ht="15.75" customHeight="1">
      <c r="A872" s="1"/>
      <c r="B872" s="1"/>
      <c r="C872" s="1"/>
    </row>
    <row r="873" ht="15.75" customHeight="1">
      <c r="A873" s="1"/>
      <c r="B873" s="1"/>
      <c r="C873" s="1"/>
    </row>
    <row r="874" ht="15.75" customHeight="1">
      <c r="A874" s="1"/>
      <c r="B874" s="1"/>
      <c r="C874" s="1"/>
    </row>
    <row r="875" ht="15.75" customHeight="1">
      <c r="A875" s="1"/>
      <c r="B875" s="1"/>
      <c r="C875" s="1"/>
    </row>
    <row r="876" ht="15.75" customHeight="1">
      <c r="A876" s="1"/>
      <c r="B876" s="1"/>
      <c r="C876" s="1"/>
    </row>
    <row r="877" ht="15.75" customHeight="1">
      <c r="A877" s="1"/>
      <c r="B877" s="1"/>
      <c r="C877" s="1"/>
    </row>
    <row r="878" ht="15.75" customHeight="1">
      <c r="A878" s="1"/>
      <c r="B878" s="1"/>
      <c r="C878" s="1"/>
    </row>
    <row r="879" ht="15.75" customHeight="1">
      <c r="A879" s="1"/>
      <c r="B879" s="1"/>
      <c r="C879" s="1"/>
    </row>
    <row r="880" ht="15.75" customHeight="1">
      <c r="A880" s="1"/>
      <c r="B880" s="1"/>
      <c r="C880" s="1"/>
    </row>
    <row r="881" ht="15.75" customHeight="1">
      <c r="A881" s="1"/>
      <c r="B881" s="1"/>
      <c r="C881" s="1"/>
    </row>
    <row r="882" ht="15.75" customHeight="1">
      <c r="A882" s="1"/>
      <c r="B882" s="1"/>
      <c r="C882" s="1"/>
    </row>
    <row r="883" ht="15.75" customHeight="1">
      <c r="A883" s="1"/>
      <c r="B883" s="1"/>
      <c r="C883" s="1"/>
    </row>
    <row r="884" ht="15.75" customHeight="1">
      <c r="A884" s="1"/>
      <c r="B884" s="1"/>
      <c r="C884" s="1"/>
    </row>
    <row r="885" ht="15.75" customHeight="1">
      <c r="A885" s="1"/>
      <c r="B885" s="1"/>
      <c r="C885" s="1"/>
    </row>
    <row r="886" ht="15.75" customHeight="1">
      <c r="A886" s="1"/>
      <c r="B886" s="1"/>
      <c r="C886" s="1"/>
    </row>
    <row r="887" ht="15.75" customHeight="1">
      <c r="A887" s="1"/>
      <c r="B887" s="1"/>
      <c r="C887" s="1"/>
    </row>
    <row r="888" ht="15.75" customHeight="1">
      <c r="A888" s="1"/>
      <c r="B888" s="1"/>
      <c r="C888" s="1"/>
    </row>
    <row r="889" ht="15.75" customHeight="1">
      <c r="A889" s="1"/>
      <c r="B889" s="1"/>
      <c r="C889" s="1"/>
    </row>
    <row r="890" ht="15.75" customHeight="1">
      <c r="A890" s="1"/>
      <c r="B890" s="1"/>
      <c r="C890" s="1"/>
    </row>
    <row r="891" ht="15.75" customHeight="1">
      <c r="A891" s="1"/>
      <c r="B891" s="1"/>
      <c r="C891" s="1"/>
    </row>
    <row r="892" ht="15.75" customHeight="1">
      <c r="A892" s="1"/>
      <c r="B892" s="1"/>
      <c r="C892" s="1"/>
    </row>
    <row r="893" ht="15.75" customHeight="1">
      <c r="A893" s="1"/>
      <c r="B893" s="1"/>
      <c r="C893" s="1"/>
    </row>
    <row r="894" ht="15.75" customHeight="1">
      <c r="A894" s="1"/>
      <c r="B894" s="1"/>
      <c r="C894" s="1"/>
    </row>
    <row r="895" ht="15.75" customHeight="1">
      <c r="A895" s="1"/>
      <c r="B895" s="1"/>
      <c r="C895" s="1"/>
    </row>
    <row r="896" ht="15.75" customHeight="1">
      <c r="A896" s="1"/>
      <c r="B896" s="1"/>
      <c r="C896" s="1"/>
    </row>
    <row r="897" ht="15.75" customHeight="1">
      <c r="A897" s="1"/>
      <c r="B897" s="1"/>
      <c r="C897" s="1"/>
    </row>
    <row r="898" ht="15.75" customHeight="1">
      <c r="A898" s="1"/>
      <c r="B898" s="1"/>
      <c r="C898" s="1"/>
    </row>
    <row r="899" ht="15.75" customHeight="1">
      <c r="A899" s="1"/>
      <c r="B899" s="1"/>
      <c r="C899" s="1"/>
    </row>
    <row r="900" ht="15.75" customHeight="1">
      <c r="A900" s="1"/>
      <c r="B900" s="1"/>
      <c r="C900" s="1"/>
    </row>
    <row r="901" ht="15.75" customHeight="1">
      <c r="A901" s="1"/>
      <c r="B901" s="1"/>
      <c r="C901" s="1"/>
    </row>
    <row r="902" ht="15.75" customHeight="1">
      <c r="A902" s="1"/>
      <c r="B902" s="1"/>
      <c r="C902" s="1"/>
    </row>
    <row r="903" ht="15.75" customHeight="1">
      <c r="A903" s="1"/>
      <c r="B903" s="1"/>
      <c r="C903" s="1"/>
    </row>
    <row r="904" ht="15.75" customHeight="1">
      <c r="A904" s="1"/>
      <c r="B904" s="1"/>
      <c r="C904" s="1"/>
    </row>
    <row r="905" ht="15.75" customHeight="1">
      <c r="A905" s="1"/>
      <c r="B905" s="1"/>
      <c r="C905" s="1"/>
    </row>
    <row r="906" ht="15.75" customHeight="1">
      <c r="A906" s="1"/>
      <c r="B906" s="1"/>
      <c r="C906" s="1"/>
    </row>
    <row r="907" ht="15.75" customHeight="1">
      <c r="A907" s="1"/>
      <c r="B907" s="1"/>
      <c r="C907" s="1"/>
    </row>
    <row r="908" ht="15.75" customHeight="1">
      <c r="A908" s="1"/>
      <c r="B908" s="1"/>
      <c r="C908" s="1"/>
    </row>
    <row r="909" ht="15.75" customHeight="1">
      <c r="A909" s="1"/>
      <c r="B909" s="1"/>
      <c r="C909" s="1"/>
    </row>
    <row r="910" ht="15.75" customHeight="1">
      <c r="A910" s="1"/>
      <c r="B910" s="1"/>
      <c r="C910" s="1"/>
    </row>
    <row r="911" ht="15.75" customHeight="1">
      <c r="A911" s="1"/>
      <c r="B911" s="1"/>
      <c r="C911" s="1"/>
    </row>
    <row r="912" ht="15.75" customHeight="1">
      <c r="A912" s="1"/>
      <c r="B912" s="1"/>
      <c r="C912" s="1"/>
    </row>
    <row r="913" ht="15.75" customHeight="1">
      <c r="A913" s="1"/>
      <c r="B913" s="1"/>
      <c r="C913" s="1"/>
    </row>
    <row r="914" ht="15.75" customHeight="1">
      <c r="A914" s="1"/>
      <c r="B914" s="1"/>
      <c r="C914" s="1"/>
    </row>
    <row r="915" ht="15.75" customHeight="1">
      <c r="A915" s="1"/>
      <c r="B915" s="1"/>
      <c r="C915" s="1"/>
    </row>
    <row r="916" ht="15.75" customHeight="1">
      <c r="A916" s="1"/>
      <c r="B916" s="1"/>
      <c r="C916" s="1"/>
    </row>
    <row r="917" ht="15.75" customHeight="1">
      <c r="A917" s="1"/>
      <c r="B917" s="1"/>
      <c r="C917" s="1"/>
    </row>
    <row r="918" ht="15.75" customHeight="1">
      <c r="A918" s="1"/>
      <c r="B918" s="1"/>
      <c r="C918" s="1"/>
    </row>
    <row r="919" ht="15.75" customHeight="1">
      <c r="A919" s="1"/>
      <c r="B919" s="1"/>
      <c r="C919" s="1"/>
    </row>
    <row r="920" ht="15.75" customHeight="1">
      <c r="A920" s="1"/>
      <c r="B920" s="1"/>
      <c r="C920" s="1"/>
    </row>
    <row r="921" ht="15.75" customHeight="1">
      <c r="A921" s="1"/>
      <c r="B921" s="1"/>
      <c r="C921" s="1"/>
    </row>
    <row r="922" ht="15.75" customHeight="1">
      <c r="A922" s="1"/>
      <c r="B922" s="1"/>
      <c r="C922" s="1"/>
    </row>
    <row r="923" ht="15.75" customHeight="1">
      <c r="A923" s="1"/>
      <c r="B923" s="1"/>
      <c r="C923" s="1"/>
    </row>
    <row r="924" ht="15.75" customHeight="1">
      <c r="A924" s="1"/>
      <c r="B924" s="1"/>
      <c r="C924" s="1"/>
    </row>
    <row r="925" ht="15.75" customHeight="1">
      <c r="A925" s="1"/>
      <c r="B925" s="1"/>
      <c r="C925" s="1"/>
    </row>
    <row r="926" ht="15.75" customHeight="1">
      <c r="A926" s="1"/>
      <c r="B926" s="1"/>
      <c r="C926" s="1"/>
    </row>
    <row r="927" ht="15.75" customHeight="1">
      <c r="A927" s="1"/>
      <c r="B927" s="1"/>
      <c r="C927" s="1"/>
    </row>
    <row r="928" ht="15.75" customHeight="1">
      <c r="A928" s="1"/>
      <c r="B928" s="1"/>
      <c r="C928" s="1"/>
    </row>
    <row r="929" ht="15.75" customHeight="1">
      <c r="A929" s="1"/>
      <c r="B929" s="1"/>
      <c r="C929" s="1"/>
    </row>
    <row r="930" ht="15.75" customHeight="1">
      <c r="A930" s="1"/>
      <c r="B930" s="1"/>
      <c r="C930" s="1"/>
    </row>
    <row r="931" ht="15.75" customHeight="1">
      <c r="A931" s="1"/>
      <c r="B931" s="1"/>
      <c r="C931" s="1"/>
    </row>
    <row r="932" ht="15.75" customHeight="1">
      <c r="A932" s="1"/>
      <c r="B932" s="1"/>
      <c r="C932" s="1"/>
    </row>
    <row r="933" ht="15.75" customHeight="1">
      <c r="A933" s="1"/>
      <c r="B933" s="1"/>
      <c r="C933" s="1"/>
    </row>
    <row r="934" ht="15.75" customHeight="1">
      <c r="A934" s="1"/>
      <c r="B934" s="1"/>
      <c r="C934" s="1"/>
    </row>
    <row r="935" ht="15.75" customHeight="1">
      <c r="A935" s="1"/>
      <c r="B935" s="1"/>
      <c r="C935" s="1"/>
    </row>
    <row r="936" ht="15.75" customHeight="1">
      <c r="A936" s="1"/>
      <c r="B936" s="1"/>
      <c r="C936" s="1"/>
    </row>
    <row r="937" ht="15.75" customHeight="1">
      <c r="A937" s="1"/>
      <c r="B937" s="1"/>
      <c r="C937" s="1"/>
    </row>
    <row r="938" ht="15.75" customHeight="1">
      <c r="A938" s="1"/>
      <c r="B938" s="1"/>
      <c r="C938" s="1"/>
    </row>
    <row r="939" ht="15.75" customHeight="1">
      <c r="A939" s="1"/>
      <c r="B939" s="1"/>
      <c r="C939" s="1"/>
    </row>
    <row r="940" ht="15.75" customHeight="1">
      <c r="A940" s="1"/>
      <c r="B940" s="1"/>
      <c r="C940" s="1"/>
    </row>
    <row r="941" ht="15.75" customHeight="1">
      <c r="A941" s="1"/>
      <c r="B941" s="1"/>
      <c r="C941" s="1"/>
    </row>
    <row r="942" ht="15.75" customHeight="1">
      <c r="A942" s="1"/>
      <c r="B942" s="1"/>
      <c r="C942" s="1"/>
    </row>
    <row r="943" ht="15.75" customHeight="1">
      <c r="A943" s="1"/>
      <c r="B943" s="1"/>
      <c r="C943" s="1"/>
    </row>
    <row r="944" ht="15.75" customHeight="1">
      <c r="A944" s="1"/>
      <c r="B944" s="1"/>
      <c r="C944" s="1"/>
    </row>
    <row r="945" ht="15.75" customHeight="1">
      <c r="A945" s="1"/>
      <c r="B945" s="1"/>
      <c r="C945" s="1"/>
    </row>
    <row r="946" ht="15.75" customHeight="1">
      <c r="A946" s="1"/>
      <c r="B946" s="1"/>
      <c r="C946" s="1"/>
    </row>
    <row r="947" ht="15.75" customHeight="1">
      <c r="A947" s="1"/>
      <c r="B947" s="1"/>
      <c r="C947" s="1"/>
    </row>
    <row r="948" ht="15.75" customHeight="1">
      <c r="A948" s="1"/>
      <c r="B948" s="1"/>
      <c r="C948" s="1"/>
    </row>
    <row r="949" ht="15.75" customHeight="1">
      <c r="A949" s="1"/>
      <c r="B949" s="1"/>
      <c r="C949" s="1"/>
    </row>
    <row r="950" ht="15.75" customHeight="1">
      <c r="A950" s="1"/>
      <c r="B950" s="1"/>
      <c r="C950" s="1"/>
    </row>
    <row r="951" ht="15.75" customHeight="1">
      <c r="A951" s="1"/>
      <c r="B951" s="1"/>
      <c r="C951" s="1"/>
    </row>
    <row r="952" ht="15.75" customHeight="1">
      <c r="A952" s="1"/>
      <c r="B952" s="1"/>
      <c r="C952" s="1"/>
    </row>
    <row r="953" ht="15.75" customHeight="1">
      <c r="A953" s="1"/>
      <c r="B953" s="1"/>
      <c r="C953" s="1"/>
    </row>
    <row r="954" ht="15.75" customHeight="1">
      <c r="A954" s="1"/>
      <c r="B954" s="1"/>
      <c r="C954" s="1"/>
    </row>
    <row r="955" ht="15.75" customHeight="1">
      <c r="A955" s="1"/>
      <c r="B955" s="1"/>
      <c r="C955" s="1"/>
    </row>
    <row r="956" ht="15.75" customHeight="1">
      <c r="A956" s="1"/>
      <c r="B956" s="1"/>
      <c r="C956" s="1"/>
    </row>
    <row r="957" ht="15.75" customHeight="1">
      <c r="A957" s="1"/>
      <c r="B957" s="1"/>
      <c r="C957" s="1"/>
    </row>
    <row r="958" ht="15.75" customHeight="1">
      <c r="A958" s="1"/>
      <c r="B958" s="1"/>
      <c r="C958" s="1"/>
    </row>
    <row r="959" ht="15.75" customHeight="1">
      <c r="A959" s="1"/>
      <c r="B959" s="1"/>
      <c r="C959" s="1"/>
    </row>
    <row r="960" ht="15.75" customHeight="1">
      <c r="A960" s="1"/>
      <c r="B960" s="1"/>
      <c r="C960" s="1"/>
    </row>
    <row r="961" ht="15.75" customHeight="1">
      <c r="A961" s="1"/>
      <c r="B961" s="1"/>
      <c r="C961" s="1"/>
    </row>
    <row r="962" ht="15.75" customHeight="1">
      <c r="A962" s="1"/>
      <c r="B962" s="1"/>
      <c r="C962" s="1"/>
    </row>
    <row r="963" ht="15.75" customHeight="1">
      <c r="A963" s="1"/>
      <c r="B963" s="1"/>
      <c r="C963" s="1"/>
    </row>
    <row r="964" ht="15.75" customHeight="1">
      <c r="A964" s="1"/>
      <c r="B964" s="1"/>
      <c r="C964" s="1"/>
    </row>
    <row r="965" ht="15.75" customHeight="1">
      <c r="A965" s="1"/>
      <c r="B965" s="1"/>
      <c r="C965" s="1"/>
    </row>
    <row r="966" ht="15.75" customHeight="1">
      <c r="A966" s="1"/>
      <c r="B966" s="1"/>
      <c r="C966" s="1"/>
    </row>
    <row r="967" ht="15.75" customHeight="1">
      <c r="A967" s="1"/>
      <c r="B967" s="1"/>
      <c r="C967" s="1"/>
    </row>
    <row r="968" ht="15.75" customHeight="1">
      <c r="A968" s="1"/>
      <c r="B968" s="1"/>
      <c r="C968" s="1"/>
    </row>
    <row r="969" ht="15.75" customHeight="1">
      <c r="A969" s="1"/>
      <c r="B969" s="1"/>
      <c r="C969" s="1"/>
    </row>
    <row r="970" ht="15.75" customHeight="1">
      <c r="A970" s="1"/>
      <c r="B970" s="1"/>
      <c r="C970" s="1"/>
    </row>
    <row r="971" ht="15.75" customHeight="1">
      <c r="A971" s="1"/>
      <c r="B971" s="1"/>
      <c r="C971" s="1"/>
    </row>
    <row r="972" ht="15.75" customHeight="1">
      <c r="A972" s="1"/>
      <c r="B972" s="1"/>
      <c r="C972" s="1"/>
    </row>
    <row r="973" ht="15.75" customHeight="1">
      <c r="A973" s="1"/>
      <c r="B973" s="1"/>
      <c r="C973" s="1"/>
    </row>
    <row r="974" ht="15.75" customHeight="1">
      <c r="A974" s="1"/>
      <c r="B974" s="1"/>
      <c r="C974" s="1"/>
    </row>
    <row r="975" ht="15.75" customHeight="1">
      <c r="A975" s="1"/>
      <c r="B975" s="1"/>
      <c r="C975" s="1"/>
    </row>
    <row r="976" ht="15.75" customHeight="1">
      <c r="A976" s="1"/>
      <c r="B976" s="1"/>
      <c r="C976" s="1"/>
    </row>
    <row r="977" ht="15.75" customHeight="1">
      <c r="A977" s="1"/>
      <c r="B977" s="1"/>
      <c r="C977" s="1"/>
    </row>
    <row r="978" ht="15.75" customHeight="1">
      <c r="A978" s="1"/>
      <c r="B978" s="1"/>
      <c r="C978" s="1"/>
    </row>
    <row r="979" ht="15.75" customHeight="1">
      <c r="A979" s="1"/>
      <c r="B979" s="1"/>
      <c r="C979" s="1"/>
    </row>
    <row r="980" ht="15.75" customHeight="1">
      <c r="A980" s="1"/>
      <c r="B980" s="1"/>
      <c r="C980" s="1"/>
    </row>
    <row r="981" ht="15.75" customHeight="1">
      <c r="A981" s="1"/>
      <c r="B981" s="1"/>
      <c r="C981" s="1"/>
    </row>
    <row r="982" ht="15.75" customHeight="1">
      <c r="A982" s="1"/>
      <c r="B982" s="1"/>
      <c r="C982" s="1"/>
    </row>
    <row r="983" ht="15.75" customHeight="1">
      <c r="A983" s="1"/>
      <c r="B983" s="1"/>
      <c r="C983" s="1"/>
    </row>
    <row r="984" ht="15.75" customHeight="1">
      <c r="A984" s="1"/>
      <c r="B984" s="1"/>
      <c r="C984" s="1"/>
    </row>
    <row r="985" ht="15.75" customHeight="1">
      <c r="A985" s="1"/>
      <c r="B985" s="1"/>
      <c r="C985" s="1"/>
    </row>
    <row r="986" ht="15.75" customHeight="1">
      <c r="A986" s="1"/>
      <c r="B986" s="1"/>
      <c r="C986" s="1"/>
    </row>
    <row r="987" ht="15.75" customHeight="1">
      <c r="A987" s="1"/>
      <c r="B987" s="1"/>
      <c r="C987" s="1"/>
    </row>
    <row r="988" ht="15.75" customHeight="1">
      <c r="A988" s="1"/>
      <c r="B988" s="1"/>
      <c r="C988" s="1"/>
    </row>
    <row r="989" ht="15.75" customHeight="1">
      <c r="A989" s="1"/>
      <c r="B989" s="1"/>
      <c r="C989" s="1"/>
    </row>
    <row r="990" ht="15.75" customHeight="1">
      <c r="A990" s="1"/>
      <c r="B990" s="1"/>
      <c r="C990" s="1"/>
    </row>
    <row r="991" ht="15.75" customHeight="1">
      <c r="A991" s="1"/>
      <c r="B991" s="1"/>
      <c r="C991" s="1"/>
    </row>
    <row r="992" ht="15.75" customHeight="1">
      <c r="A992" s="1"/>
      <c r="B992" s="1"/>
      <c r="C992" s="1"/>
    </row>
    <row r="993" ht="15.75" customHeight="1">
      <c r="A993" s="1"/>
      <c r="B993" s="1"/>
      <c r="C993" s="1"/>
    </row>
    <row r="994" ht="15.75" customHeight="1">
      <c r="A994" s="1"/>
      <c r="B994" s="1"/>
      <c r="C994" s="1"/>
    </row>
    <row r="995" ht="15.75" customHeight="1">
      <c r="A995" s="1"/>
      <c r="B995" s="1"/>
      <c r="C995" s="1"/>
    </row>
    <row r="996" ht="15.75" customHeight="1">
      <c r="A996" s="1"/>
      <c r="B996" s="1"/>
      <c r="C996" s="1"/>
    </row>
    <row r="997" ht="15.75" customHeight="1">
      <c r="A997" s="1"/>
      <c r="B997" s="1"/>
      <c r="C997" s="1"/>
    </row>
    <row r="998" ht="15.75" customHeight="1">
      <c r="A998" s="1"/>
      <c r="B998" s="1"/>
      <c r="C998" s="1"/>
    </row>
    <row r="999" ht="15.75" customHeight="1">
      <c r="A999" s="1"/>
      <c r="B999" s="1"/>
      <c r="C999" s="1"/>
    </row>
    <row r="1000" ht="15.75" customHeight="1">
      <c r="A1000" s="1"/>
      <c r="B1000" s="1"/>
      <c r="C1000" s="1"/>
    </row>
  </sheetData>
  <hyperlinks>
    <hyperlink r:id="rId1" ref="D11"/>
    <hyperlink r:id="rId2" ref="F27"/>
  </hyperlinks>
  <printOptions/>
  <pageMargins bottom="1.0" footer="0.0" header="0.0" left="0.75" right="0.75" top="1.0"/>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F3151"/>
    <pageSetUpPr/>
  </sheetPr>
  <sheetViews>
    <sheetView showGridLines="0" workbookViewId="0"/>
  </sheetViews>
  <sheetFormatPr customHeight="1" defaultColWidth="14.43" defaultRowHeight="15.0"/>
  <cols>
    <col customWidth="1" min="1" max="1" width="3.29"/>
    <col customWidth="1" min="2" max="2" width="31.43"/>
    <col customWidth="1" min="3" max="5" width="10.71"/>
    <col customWidth="1" min="6" max="6" width="13.29"/>
    <col customWidth="1" min="7" max="7" width="20.29"/>
    <col customWidth="1" min="8" max="8" width="23.29"/>
    <col customWidth="1" min="9" max="9" width="19.86"/>
    <col customWidth="1" min="10" max="10" width="15.43"/>
    <col customWidth="1" min="11" max="11" width="22.43"/>
    <col customWidth="1" min="12" max="12" width="10.71"/>
  </cols>
  <sheetData>
    <row r="1">
      <c r="A1" s="1"/>
      <c r="B1" s="2" t="s">
        <v>0</v>
      </c>
      <c r="C1" s="3" t="s">
        <v>1</v>
      </c>
      <c r="D1" s="4"/>
      <c r="E1" s="4"/>
      <c r="F1" s="4"/>
      <c r="G1" s="2" t="s">
        <v>2</v>
      </c>
      <c r="H1" s="2" t="s">
        <v>3</v>
      </c>
      <c r="I1" s="1"/>
      <c r="J1" s="1"/>
      <c r="K1" s="1"/>
      <c r="L1" s="1"/>
    </row>
    <row r="2">
      <c r="A2" s="1"/>
      <c r="B2" s="5" t="s">
        <v>4</v>
      </c>
      <c r="C2" s="90" t="s">
        <v>5</v>
      </c>
      <c r="D2" s="7"/>
      <c r="E2" s="7"/>
      <c r="F2" s="8"/>
      <c r="G2" s="9">
        <f>'Betas 2025'!I117</f>
        <v>0.9791328</v>
      </c>
      <c r="H2" s="10">
        <v>2025.0</v>
      </c>
      <c r="I2" s="1"/>
      <c r="J2" s="1"/>
      <c r="K2" s="1"/>
      <c r="L2" s="1"/>
    </row>
    <row r="3">
      <c r="A3" s="1"/>
      <c r="B3" s="5" t="s">
        <v>6</v>
      </c>
      <c r="C3" s="91" t="s">
        <v>5</v>
      </c>
      <c r="D3" s="12"/>
      <c r="E3" s="12"/>
      <c r="F3" s="12"/>
      <c r="G3" s="13">
        <f>'Betas 2025'!D117</f>
        <v>0.1792</v>
      </c>
      <c r="H3" s="10">
        <v>2025.0</v>
      </c>
      <c r="I3" s="1"/>
      <c r="J3" s="1"/>
      <c r="K3" s="1"/>
      <c r="L3" s="1"/>
    </row>
    <row r="4">
      <c r="A4" s="1"/>
      <c r="B4" s="14" t="s">
        <v>7</v>
      </c>
      <c r="C4" s="15" t="s">
        <v>8</v>
      </c>
      <c r="D4" s="7"/>
      <c r="E4" s="7"/>
      <c r="F4" s="8"/>
      <c r="G4" s="13">
        <v>0.0417</v>
      </c>
      <c r="H4" s="16">
        <f>TODAY()</f>
        <v>46093</v>
      </c>
      <c r="I4" s="1"/>
      <c r="J4" s="1"/>
      <c r="K4" s="1"/>
      <c r="L4" s="1"/>
    </row>
    <row r="5">
      <c r="A5" s="1"/>
      <c r="B5" s="14" t="s">
        <v>9</v>
      </c>
      <c r="C5" s="90" t="s">
        <v>10</v>
      </c>
      <c r="D5" s="7"/>
      <c r="E5" s="7"/>
      <c r="F5" s="8"/>
      <c r="G5" s="13">
        <v>0.0687</v>
      </c>
      <c r="H5" s="10">
        <v>2025.0</v>
      </c>
      <c r="I5" s="1"/>
      <c r="J5" s="1"/>
      <c r="K5" s="1"/>
      <c r="L5" s="1"/>
    </row>
    <row r="6">
      <c r="A6" s="1"/>
      <c r="B6" s="14" t="s">
        <v>11</v>
      </c>
      <c r="C6" s="92" t="s">
        <v>12</v>
      </c>
      <c r="D6" s="7"/>
      <c r="E6" s="7"/>
      <c r="F6" s="8"/>
      <c r="G6" s="13">
        <v>0.0257</v>
      </c>
      <c r="H6" s="19">
        <f>TODAY()</f>
        <v>46093</v>
      </c>
      <c r="I6" s="20"/>
      <c r="J6" s="1"/>
      <c r="K6" s="1"/>
      <c r="L6" s="1"/>
    </row>
    <row r="7">
      <c r="A7" s="1"/>
      <c r="B7" s="1"/>
      <c r="C7" s="1"/>
      <c r="D7" s="1"/>
      <c r="E7" s="1"/>
      <c r="F7" s="1"/>
      <c r="G7" s="1"/>
      <c r="H7" s="1"/>
      <c r="I7" s="1"/>
      <c r="J7" s="1"/>
      <c r="K7" s="1"/>
      <c r="L7" s="1"/>
    </row>
    <row r="8">
      <c r="A8" s="1"/>
      <c r="B8" s="21" t="s">
        <v>4</v>
      </c>
      <c r="C8" s="22" t="s">
        <v>13</v>
      </c>
      <c r="D8" s="23">
        <f>+G2</f>
        <v>0.9791328</v>
      </c>
      <c r="E8" s="1"/>
      <c r="F8" s="1"/>
      <c r="G8" s="1"/>
      <c r="H8" s="1"/>
      <c r="I8" s="93" t="s">
        <v>1</v>
      </c>
      <c r="J8" s="93" t="s">
        <v>62</v>
      </c>
      <c r="K8" s="1"/>
      <c r="L8" s="1"/>
    </row>
    <row r="9">
      <c r="A9" s="1"/>
      <c r="B9" s="21" t="s">
        <v>6</v>
      </c>
      <c r="C9" s="22" t="s">
        <v>14</v>
      </c>
      <c r="D9" s="23">
        <f>G3</f>
        <v>0.1792</v>
      </c>
      <c r="E9" s="1"/>
      <c r="F9" s="1"/>
      <c r="G9" s="1"/>
      <c r="H9" s="1"/>
      <c r="I9" s="5" t="s">
        <v>63</v>
      </c>
      <c r="J9" s="94">
        <v>0.25</v>
      </c>
      <c r="K9" s="1"/>
      <c r="L9" s="1"/>
    </row>
    <row r="10">
      <c r="A10" s="1"/>
      <c r="B10" s="21" t="s">
        <v>15</v>
      </c>
      <c r="C10" s="22" t="s">
        <v>16</v>
      </c>
      <c r="D10" s="24">
        <v>0.3</v>
      </c>
      <c r="E10" s="1"/>
      <c r="F10" s="1"/>
      <c r="G10" s="1"/>
      <c r="H10" s="1"/>
      <c r="I10" s="5" t="s">
        <v>64</v>
      </c>
      <c r="J10" s="94">
        <v>0.2115</v>
      </c>
      <c r="K10" s="1"/>
      <c r="L10" s="1"/>
    </row>
    <row r="11">
      <c r="A11" s="1"/>
      <c r="B11" s="25" t="s">
        <v>17</v>
      </c>
      <c r="C11" s="95" t="s">
        <v>18</v>
      </c>
      <c r="D11" s="96">
        <f>+D8*(1+(1-D10)*D9)</f>
        <v>1.101955218</v>
      </c>
      <c r="E11" s="1"/>
      <c r="F11" s="1"/>
      <c r="G11" s="1"/>
      <c r="H11" s="1"/>
      <c r="I11" s="5" t="s">
        <v>65</v>
      </c>
      <c r="J11" s="94">
        <v>0.206</v>
      </c>
      <c r="K11" s="1"/>
      <c r="L11" s="1"/>
    </row>
    <row r="12" ht="15.0" customHeight="1">
      <c r="A12" s="1"/>
      <c r="B12" s="1"/>
      <c r="C12" s="1"/>
      <c r="D12" s="1"/>
      <c r="E12" s="1"/>
      <c r="F12" s="1"/>
      <c r="G12" s="1"/>
      <c r="H12" s="1"/>
      <c r="I12" s="5"/>
      <c r="J12" s="94"/>
      <c r="K12" s="1"/>
      <c r="L12" s="1"/>
    </row>
    <row r="13" ht="15.0" customHeight="1">
      <c r="A13" s="1"/>
      <c r="B13" s="1"/>
      <c r="C13" s="1"/>
      <c r="D13" s="1"/>
      <c r="E13" s="1"/>
      <c r="F13" s="1"/>
      <c r="G13" s="1"/>
      <c r="H13" s="1"/>
      <c r="I13" s="1"/>
      <c r="J13" s="58">
        <f>AVERAGE(J9:J12)</f>
        <v>0.2225</v>
      </c>
      <c r="K13" s="1"/>
      <c r="L13" s="1"/>
    </row>
    <row r="14">
      <c r="A14" s="1"/>
      <c r="B14" s="97" t="s">
        <v>19</v>
      </c>
      <c r="C14" s="29"/>
      <c r="D14" s="30"/>
      <c r="E14" s="31"/>
      <c r="F14" s="32" t="s">
        <v>20</v>
      </c>
      <c r="G14" s="32"/>
      <c r="H14" s="67"/>
      <c r="I14" s="1"/>
      <c r="J14" s="1"/>
      <c r="K14" s="1"/>
      <c r="L14" s="1"/>
    </row>
    <row r="15">
      <c r="A15" s="1"/>
      <c r="B15" s="1"/>
      <c r="C15" s="1"/>
      <c r="D15" s="1"/>
      <c r="E15" s="1"/>
      <c r="F15" s="1"/>
      <c r="G15" s="1"/>
      <c r="H15" s="1"/>
      <c r="I15" s="1"/>
      <c r="J15" s="1"/>
      <c r="K15" s="98" t="s">
        <v>66</v>
      </c>
      <c r="L15" s="1"/>
    </row>
    <row r="16">
      <c r="A16" s="1"/>
      <c r="B16" s="99" t="s">
        <v>21</v>
      </c>
      <c r="C16" s="34"/>
      <c r="D16" s="35"/>
      <c r="E16" s="1"/>
      <c r="F16" s="36" t="s">
        <v>22</v>
      </c>
      <c r="G16" s="37"/>
      <c r="H16" s="38"/>
      <c r="I16" s="1"/>
      <c r="J16" s="36" t="s">
        <v>22</v>
      </c>
      <c r="K16" s="37"/>
      <c r="L16" s="38"/>
    </row>
    <row r="17">
      <c r="A17" s="1"/>
      <c r="B17" s="39" t="s">
        <v>23</v>
      </c>
      <c r="D17" s="40"/>
      <c r="E17" s="1"/>
      <c r="F17" s="41"/>
      <c r="G17" s="42"/>
      <c r="H17" s="43"/>
      <c r="I17" s="1"/>
      <c r="J17" s="41"/>
      <c r="K17" s="42"/>
      <c r="L17" s="43"/>
    </row>
    <row r="18">
      <c r="A18" s="1"/>
      <c r="B18" s="41"/>
      <c r="C18" s="44"/>
      <c r="D18" s="43"/>
      <c r="E18" s="1"/>
      <c r="F18" s="41"/>
      <c r="G18" s="42"/>
      <c r="H18" s="43"/>
      <c r="I18" s="1"/>
      <c r="J18" s="41"/>
      <c r="K18" s="42"/>
      <c r="L18" s="43"/>
    </row>
    <row r="19">
      <c r="A19" s="1"/>
      <c r="B19" s="45" t="s">
        <v>24</v>
      </c>
      <c r="C19" s="100">
        <f>C22+(C24)*C23+C25+C26</f>
        <v>0.1631043235</v>
      </c>
      <c r="D19" s="43"/>
      <c r="E19" s="1"/>
      <c r="F19" s="41"/>
      <c r="G19" s="42"/>
      <c r="H19" s="43"/>
      <c r="I19" s="1"/>
      <c r="J19" s="41"/>
      <c r="K19" s="42"/>
      <c r="L19" s="43"/>
    </row>
    <row r="20">
      <c r="A20" s="1"/>
      <c r="B20" s="47"/>
      <c r="C20" s="48"/>
      <c r="D20" s="49"/>
      <c r="E20" s="50"/>
      <c r="F20" s="41"/>
      <c r="G20" s="42"/>
      <c r="H20" s="43"/>
      <c r="I20" s="1"/>
      <c r="J20" s="41"/>
      <c r="K20" s="42"/>
      <c r="L20" s="43"/>
    </row>
    <row r="21" ht="11.25" customHeight="1">
      <c r="A21" s="1"/>
      <c r="B21" s="42"/>
      <c r="C21" s="42"/>
      <c r="D21" s="42"/>
      <c r="E21" s="50"/>
      <c r="F21" s="45" t="s">
        <v>25</v>
      </c>
      <c r="G21" s="44">
        <f>J13</f>
        <v>0.2225</v>
      </c>
      <c r="H21" s="43"/>
      <c r="I21" s="1"/>
      <c r="J21" s="45" t="s">
        <v>25</v>
      </c>
      <c r="K21" s="101">
        <f>+J13</f>
        <v>0.2225</v>
      </c>
      <c r="L21" s="43"/>
    </row>
    <row r="22" ht="15.75" customHeight="1">
      <c r="A22" s="1"/>
      <c r="B22" s="21" t="s">
        <v>26</v>
      </c>
      <c r="C22" s="102">
        <f>+G4</f>
        <v>0.0417</v>
      </c>
      <c r="D22" s="1"/>
      <c r="E22" s="54"/>
      <c r="F22" s="51" t="s">
        <v>27</v>
      </c>
      <c r="G22" s="44">
        <f>C19</f>
        <v>0.1631043235</v>
      </c>
      <c r="H22" s="43"/>
      <c r="I22" s="1"/>
      <c r="J22" s="51" t="s">
        <v>27</v>
      </c>
      <c r="K22" s="44">
        <f>+C19</f>
        <v>0.1631043235</v>
      </c>
      <c r="L22" s="43"/>
    </row>
    <row r="23" ht="15.75" customHeight="1">
      <c r="A23" s="1"/>
      <c r="B23" s="21" t="s">
        <v>28</v>
      </c>
      <c r="C23" s="103">
        <f>+D11</f>
        <v>1.101955218</v>
      </c>
      <c r="D23" s="1"/>
      <c r="E23" s="54"/>
      <c r="F23" s="51" t="s">
        <v>29</v>
      </c>
      <c r="G23" s="56">
        <v>0.3</v>
      </c>
      <c r="H23" s="43"/>
      <c r="I23" s="1"/>
      <c r="J23" s="51" t="s">
        <v>29</v>
      </c>
      <c r="K23" s="56">
        <v>0.3</v>
      </c>
      <c r="L23" s="43"/>
    </row>
    <row r="24" ht="15.75" customHeight="1">
      <c r="A24" s="1"/>
      <c r="B24" s="21" t="s">
        <v>30</v>
      </c>
      <c r="C24" s="104">
        <f t="shared" ref="C24:C25" si="1">+G5</f>
        <v>0.0687</v>
      </c>
      <c r="D24" s="1"/>
      <c r="E24" s="54"/>
      <c r="F24" s="51" t="s">
        <v>31</v>
      </c>
      <c r="G24" s="44" t="str">
        <f t="shared" ref="G24:G25" si="2">+I28</f>
        <v>#DIV/0!</v>
      </c>
      <c r="H24" s="43"/>
      <c r="I24" s="1"/>
      <c r="J24" s="51" t="s">
        <v>31</v>
      </c>
      <c r="K24" s="105">
        <f t="shared" ref="K24:K25" si="3">I30</f>
        <v>0.4847341108</v>
      </c>
      <c r="L24" s="43"/>
    </row>
    <row r="25" ht="15.75" customHeight="1">
      <c r="A25" s="1"/>
      <c r="B25" s="21" t="s">
        <v>67</v>
      </c>
      <c r="C25" s="104">
        <f t="shared" si="1"/>
        <v>0.0257</v>
      </c>
      <c r="D25" s="1"/>
      <c r="E25" s="54"/>
      <c r="F25" s="51" t="s">
        <v>33</v>
      </c>
      <c r="G25" s="44" t="str">
        <f t="shared" si="2"/>
        <v>#DIV/0!</v>
      </c>
      <c r="H25" s="43"/>
      <c r="I25" s="58"/>
      <c r="J25" s="51" t="s">
        <v>33</v>
      </c>
      <c r="K25" s="105">
        <f t="shared" si="3"/>
        <v>0.5152658892</v>
      </c>
      <c r="L25" s="43"/>
    </row>
    <row r="26" ht="15.75" customHeight="1">
      <c r="A26" s="1"/>
      <c r="B26" s="21" t="s">
        <v>34</v>
      </c>
      <c r="C26" s="57">
        <v>0.02</v>
      </c>
      <c r="D26" s="59"/>
      <c r="E26" s="60"/>
      <c r="F26" s="61" t="s">
        <v>35</v>
      </c>
      <c r="G26" s="106" t="str">
        <f>((G25)*(G22)+((G24)*(1-G23)*(G21)))</f>
        <v>#DIV/0!</v>
      </c>
      <c r="H26" s="63"/>
      <c r="I26" s="58"/>
      <c r="J26" s="61" t="s">
        <v>35</v>
      </c>
      <c r="K26" s="106">
        <f>((K25)*(K22)+((K24)*(1-K23)*(K21)))</f>
        <v>0.159539432</v>
      </c>
      <c r="L26" s="63"/>
    </row>
    <row r="27" ht="15.75" customHeight="1">
      <c r="A27" s="1"/>
      <c r="B27" s="1"/>
      <c r="C27" s="1"/>
      <c r="D27" s="1"/>
      <c r="E27" s="1"/>
      <c r="F27" s="1"/>
      <c r="G27" s="1"/>
      <c r="H27" s="1"/>
      <c r="I27" s="1"/>
      <c r="J27" s="1"/>
      <c r="K27" s="1"/>
      <c r="L27" s="1"/>
    </row>
    <row r="28" ht="15.75" customHeight="1">
      <c r="A28" s="1"/>
      <c r="B28" s="1"/>
      <c r="C28" s="1"/>
      <c r="D28" s="1"/>
      <c r="E28" s="1"/>
      <c r="F28" s="64" t="s">
        <v>36</v>
      </c>
      <c r="G28" s="65" t="str">
        <f>+G26</f>
        <v>#DIV/0!</v>
      </c>
      <c r="H28" s="1"/>
      <c r="I28" s="76" t="str">
        <f>+H30/H32</f>
        <v>#DIV/0!</v>
      </c>
      <c r="J28" s="1"/>
      <c r="K28" s="1"/>
      <c r="L28" s="1"/>
    </row>
    <row r="29" ht="15.75" customHeight="1">
      <c r="A29" s="1"/>
      <c r="B29" s="1"/>
      <c r="C29" s="1"/>
      <c r="D29" s="1"/>
      <c r="E29" s="1"/>
      <c r="F29" s="107"/>
      <c r="G29" s="108"/>
      <c r="H29" s="108"/>
      <c r="I29" s="109" t="str">
        <f>+H31/H32</f>
        <v>#DIV/0!</v>
      </c>
      <c r="J29" s="1"/>
      <c r="K29" s="1"/>
      <c r="L29" s="1"/>
    </row>
    <row r="30" ht="15.75" customHeight="1">
      <c r="A30" s="1"/>
      <c r="B30" s="1"/>
      <c r="C30" s="1"/>
      <c r="D30" s="1"/>
      <c r="E30" s="1"/>
      <c r="F30" s="110"/>
      <c r="G30" s="111" t="s">
        <v>37</v>
      </c>
      <c r="H30" s="112" t="str">
        <f>+'1. Datos'!J119</f>
        <v/>
      </c>
      <c r="I30" s="58">
        <f>+'Estructura de deuda'!J49</f>
        <v>0.4847341108</v>
      </c>
      <c r="J30" s="1"/>
      <c r="K30" s="1"/>
      <c r="L30" s="1"/>
    </row>
    <row r="31" ht="15.75" customHeight="1">
      <c r="A31" s="1"/>
      <c r="B31" s="1"/>
      <c r="C31" s="1"/>
      <c r="D31" s="1"/>
      <c r="E31" s="1"/>
      <c r="F31" s="110"/>
      <c r="G31" s="111" t="s">
        <v>38</v>
      </c>
      <c r="H31" s="113">
        <f>+'1. Datos'!J125</f>
        <v>0</v>
      </c>
      <c r="I31" s="58">
        <f>+'Estructura de deuda'!E49</f>
        <v>0.5152658892</v>
      </c>
      <c r="J31" s="69"/>
    </row>
    <row r="32" ht="15.75" customHeight="1">
      <c r="A32" s="1"/>
      <c r="B32" s="1"/>
      <c r="C32" s="1"/>
      <c r="D32" s="1"/>
      <c r="E32" s="1"/>
      <c r="F32" s="114" t="s">
        <v>66</v>
      </c>
      <c r="G32" s="111" t="s">
        <v>68</v>
      </c>
      <c r="H32" s="115">
        <f>SUM(H30+H31)</f>
        <v>0</v>
      </c>
      <c r="I32" s="111"/>
      <c r="J32" s="1"/>
      <c r="K32" s="70"/>
      <c r="L32" s="1"/>
    </row>
    <row r="33" ht="15.75" customHeight="1">
      <c r="A33" s="1"/>
      <c r="B33" s="1"/>
      <c r="C33" s="1"/>
      <c r="D33" s="1"/>
      <c r="E33" s="1"/>
      <c r="F33" s="1"/>
      <c r="G33" s="67"/>
      <c r="H33" s="116"/>
      <c r="I33" s="67"/>
      <c r="J33" s="1"/>
      <c r="K33" s="71"/>
    </row>
    <row r="34" ht="15.75" customHeight="1">
      <c r="A34" s="1"/>
      <c r="B34" s="1"/>
      <c r="C34" s="1"/>
      <c r="D34" s="1"/>
      <c r="E34" s="1"/>
      <c r="F34" s="1"/>
      <c r="G34" s="67"/>
      <c r="H34" s="67"/>
      <c r="I34" s="67"/>
      <c r="J34" s="1"/>
      <c r="K34" s="71"/>
    </row>
    <row r="35" ht="15.75" customHeight="1">
      <c r="A35" s="1"/>
      <c r="B35" s="1"/>
      <c r="C35" s="1"/>
      <c r="D35" s="1"/>
      <c r="E35" s="1"/>
      <c r="F35" s="1"/>
      <c r="G35" s="72"/>
      <c r="H35" s="72"/>
      <c r="I35" s="72"/>
      <c r="J35" s="1"/>
      <c r="K35" s="71"/>
    </row>
    <row r="36" ht="15.75" customHeight="1">
      <c r="A36" s="1"/>
      <c r="B36" s="1"/>
      <c r="C36" s="1"/>
      <c r="D36" s="1"/>
      <c r="E36" s="1"/>
      <c r="F36" s="1"/>
      <c r="G36" s="1"/>
      <c r="H36" s="1"/>
      <c r="I36" s="1"/>
      <c r="J36" s="1"/>
      <c r="K36" s="71"/>
    </row>
    <row r="37" ht="15.75" customHeight="1">
      <c r="A37" s="1"/>
      <c r="B37" s="1"/>
      <c r="C37" s="1"/>
      <c r="D37" s="1"/>
      <c r="E37" s="1"/>
      <c r="F37" s="1"/>
      <c r="G37" s="1"/>
      <c r="H37" s="1"/>
      <c r="I37" s="1"/>
      <c r="J37" s="1"/>
      <c r="K37" s="70"/>
      <c r="L37" s="1"/>
    </row>
    <row r="38" ht="15.75" customHeight="1">
      <c r="A38" s="1"/>
      <c r="B38" s="1"/>
      <c r="C38" s="1"/>
      <c r="D38" s="1"/>
      <c r="E38" s="1"/>
      <c r="F38" s="1"/>
      <c r="G38" s="1"/>
      <c r="H38" s="1"/>
      <c r="I38" s="1"/>
      <c r="J38" s="73"/>
      <c r="K38" s="74"/>
    </row>
    <row r="39" ht="15.75" customHeight="1">
      <c r="A39" s="1"/>
      <c r="B39" s="1"/>
      <c r="C39" s="1"/>
      <c r="D39" s="1"/>
      <c r="E39" s="1"/>
      <c r="F39" s="1"/>
      <c r="G39" s="1"/>
      <c r="H39" s="1"/>
      <c r="I39" s="1"/>
      <c r="J39" s="1"/>
      <c r="K39" s="1"/>
      <c r="L39" s="1"/>
    </row>
    <row r="40" ht="15.75" customHeight="1">
      <c r="A40" s="1"/>
      <c r="B40" s="1"/>
      <c r="C40" s="1"/>
      <c r="D40" s="1"/>
      <c r="E40" s="1"/>
      <c r="F40" s="1"/>
      <c r="G40" s="1"/>
      <c r="H40" s="58"/>
      <c r="I40" s="1"/>
      <c r="J40" s="1"/>
      <c r="K40" s="75"/>
      <c r="L40" s="76"/>
    </row>
    <row r="41" ht="15.75" customHeight="1">
      <c r="A41" s="1"/>
      <c r="B41" s="1"/>
      <c r="C41" s="1"/>
      <c r="D41" s="1"/>
      <c r="E41" s="1"/>
      <c r="F41" s="1"/>
      <c r="G41" s="1"/>
      <c r="H41" s="58"/>
      <c r="I41" s="1"/>
      <c r="J41" s="1"/>
      <c r="K41" s="70"/>
      <c r="L41" s="76"/>
    </row>
    <row r="42" ht="15.75" customHeight="1">
      <c r="A42" s="1"/>
      <c r="B42" s="1"/>
      <c r="C42" s="1"/>
      <c r="D42" s="1"/>
      <c r="E42" s="1"/>
      <c r="F42" s="1"/>
      <c r="G42" s="1"/>
      <c r="H42" s="58"/>
      <c r="I42" s="1"/>
      <c r="J42" s="1"/>
      <c r="K42" s="1"/>
      <c r="L42" s="58"/>
    </row>
    <row r="43" ht="15.75" customHeight="1">
      <c r="A43" s="1"/>
      <c r="B43" s="1"/>
      <c r="C43" s="1"/>
      <c r="D43" s="1"/>
      <c r="E43" s="1"/>
      <c r="F43" s="1"/>
      <c r="G43" s="1"/>
      <c r="H43" s="1"/>
      <c r="I43" s="1"/>
      <c r="J43" s="1"/>
      <c r="K43" s="58"/>
      <c r="L43" s="1"/>
    </row>
    <row r="44" ht="15.75" customHeight="1">
      <c r="A44" s="1"/>
      <c r="B44" s="1"/>
      <c r="C44" s="1"/>
      <c r="D44" s="1"/>
      <c r="E44" s="1"/>
      <c r="F44" s="1"/>
      <c r="G44" s="1"/>
      <c r="H44" s="1"/>
      <c r="I44" s="1"/>
      <c r="J44" s="1"/>
      <c r="K44" s="1"/>
      <c r="L44" s="1"/>
    </row>
    <row r="45" ht="15.75" customHeight="1">
      <c r="A45" s="1"/>
      <c r="B45" s="1"/>
      <c r="C45" s="1"/>
      <c r="D45" s="1"/>
      <c r="E45" s="1"/>
      <c r="F45" s="1"/>
      <c r="G45" s="1"/>
      <c r="H45" s="1"/>
      <c r="I45" s="1"/>
      <c r="J45" s="1"/>
      <c r="K45" s="1"/>
      <c r="L45" s="1"/>
    </row>
    <row r="46" ht="15.75" customHeight="1">
      <c r="A46" s="1"/>
      <c r="B46" s="1"/>
      <c r="C46" s="1"/>
      <c r="D46" s="1"/>
      <c r="E46" s="1"/>
      <c r="F46" s="1"/>
      <c r="G46" s="1"/>
      <c r="H46" s="1"/>
      <c r="I46" s="1"/>
      <c r="J46" s="1"/>
      <c r="K46" s="1"/>
      <c r="L46" s="1"/>
    </row>
    <row r="47" ht="15.75" customHeight="1">
      <c r="A47" s="1"/>
      <c r="B47" s="1"/>
      <c r="C47" s="1"/>
      <c r="D47" s="1"/>
      <c r="E47" s="1"/>
      <c r="F47" s="1"/>
      <c r="G47" s="1"/>
      <c r="H47" s="1"/>
      <c r="I47" s="1"/>
      <c r="J47" s="1"/>
      <c r="K47" s="1"/>
      <c r="L47" s="1"/>
    </row>
    <row r="48" ht="15.75" customHeight="1">
      <c r="A48" s="1"/>
      <c r="B48" s="1"/>
      <c r="C48" s="1"/>
      <c r="D48" s="1"/>
      <c r="E48" s="1"/>
      <c r="F48" s="1"/>
      <c r="G48" s="1"/>
      <c r="H48" s="1"/>
      <c r="I48" s="1"/>
      <c r="J48" s="1"/>
      <c r="K48" s="1"/>
      <c r="L48" s="1"/>
    </row>
    <row r="49" ht="15.75" customHeight="1">
      <c r="A49" s="1"/>
      <c r="B49" s="1"/>
      <c r="C49" s="1"/>
      <c r="D49" s="1"/>
      <c r="E49" s="1"/>
      <c r="F49" s="1"/>
      <c r="G49" s="1"/>
      <c r="H49" s="1"/>
      <c r="I49" s="1"/>
      <c r="J49" s="1"/>
      <c r="K49" s="1"/>
      <c r="L49" s="1"/>
    </row>
    <row r="50" ht="15.75" customHeight="1">
      <c r="A50" s="1"/>
      <c r="B50" s="1"/>
      <c r="C50" s="1"/>
      <c r="D50" s="1"/>
      <c r="E50" s="1"/>
      <c r="F50" s="1"/>
      <c r="G50" s="1"/>
      <c r="H50" s="1"/>
      <c r="I50" s="1"/>
      <c r="J50" s="1"/>
      <c r="K50" s="1"/>
      <c r="L50" s="1"/>
    </row>
    <row r="51" ht="15.75" customHeight="1">
      <c r="A51" s="1"/>
      <c r="B51" s="1"/>
      <c r="C51" s="1"/>
      <c r="D51" s="1"/>
      <c r="E51" s="1"/>
      <c r="F51" s="1"/>
      <c r="G51" s="1"/>
      <c r="H51" s="1"/>
      <c r="I51" s="1"/>
      <c r="J51" s="1"/>
      <c r="K51" s="1"/>
      <c r="L51" s="1"/>
    </row>
    <row r="52" ht="15.75" customHeight="1">
      <c r="A52" s="1"/>
      <c r="B52" s="1"/>
      <c r="C52" s="1"/>
      <c r="D52" s="1"/>
      <c r="E52" s="1"/>
      <c r="F52" s="1"/>
      <c r="G52" s="1"/>
      <c r="H52" s="1"/>
      <c r="I52" s="1"/>
      <c r="J52" s="1"/>
      <c r="K52" s="1"/>
      <c r="L52" s="1"/>
    </row>
    <row r="53" ht="15.75" customHeight="1">
      <c r="A53" s="1"/>
      <c r="B53" s="1"/>
      <c r="C53" s="1"/>
      <c r="D53" s="1"/>
      <c r="E53" s="1"/>
      <c r="F53" s="1"/>
      <c r="G53" s="1"/>
      <c r="H53" s="1"/>
      <c r="I53" s="1"/>
      <c r="J53" s="1"/>
      <c r="K53" s="1"/>
      <c r="L53" s="1"/>
    </row>
    <row r="54" ht="15.75" customHeight="1">
      <c r="A54" s="1"/>
      <c r="B54" s="1"/>
      <c r="C54" s="1"/>
      <c r="D54" s="1"/>
      <c r="E54" s="1"/>
      <c r="F54" s="1"/>
      <c r="G54" s="1"/>
      <c r="H54" s="1"/>
      <c r="I54" s="1"/>
      <c r="J54" s="1"/>
      <c r="K54" s="1"/>
      <c r="L54" s="1"/>
    </row>
    <row r="55" ht="15.75" customHeight="1">
      <c r="A55" s="1"/>
      <c r="B55" s="1"/>
      <c r="C55" s="1"/>
      <c r="D55" s="1"/>
      <c r="E55" s="1"/>
      <c r="F55" s="1"/>
      <c r="G55" s="1"/>
      <c r="H55" s="1"/>
      <c r="I55" s="1"/>
      <c r="J55" s="1"/>
      <c r="K55" s="1"/>
      <c r="L55" s="1"/>
    </row>
    <row r="56" ht="15.75" customHeight="1">
      <c r="A56" s="1"/>
      <c r="B56" s="1"/>
      <c r="C56" s="1"/>
      <c r="D56" s="1"/>
      <c r="E56" s="1"/>
      <c r="F56" s="1"/>
      <c r="G56" s="1"/>
      <c r="H56" s="1"/>
      <c r="I56" s="1"/>
      <c r="J56" s="1"/>
      <c r="K56" s="1"/>
      <c r="L56" s="1"/>
    </row>
    <row r="57" ht="15.75" customHeight="1">
      <c r="A57" s="1"/>
      <c r="B57" s="1"/>
      <c r="C57" s="1"/>
      <c r="D57" s="1"/>
      <c r="E57" s="1"/>
      <c r="F57" s="1"/>
      <c r="G57" s="1"/>
      <c r="H57" s="1"/>
      <c r="I57" s="1"/>
      <c r="J57" s="1"/>
      <c r="K57" s="1"/>
      <c r="L57" s="1"/>
    </row>
    <row r="58" ht="15.75" customHeight="1">
      <c r="A58" s="1"/>
      <c r="B58" s="1"/>
      <c r="C58" s="1"/>
      <c r="D58" s="1"/>
      <c r="E58" s="1"/>
      <c r="F58" s="1"/>
      <c r="G58" s="1"/>
      <c r="H58" s="1"/>
      <c r="I58" s="1"/>
      <c r="J58" s="1"/>
      <c r="K58" s="1"/>
      <c r="L58" s="1"/>
    </row>
    <row r="59" ht="15.75" customHeight="1">
      <c r="A59" s="1"/>
      <c r="B59" s="1"/>
      <c r="C59" s="1"/>
      <c r="D59" s="1"/>
      <c r="E59" s="1"/>
      <c r="F59" s="1"/>
      <c r="G59" s="1"/>
      <c r="H59" s="1"/>
      <c r="I59" s="1"/>
      <c r="J59" s="1"/>
      <c r="K59" s="1"/>
      <c r="L59" s="1"/>
    </row>
    <row r="60" ht="15.75" customHeight="1">
      <c r="A60" s="1"/>
      <c r="B60" s="1"/>
      <c r="C60" s="1"/>
      <c r="D60" s="1"/>
      <c r="E60" s="1"/>
      <c r="F60" s="1"/>
      <c r="G60" s="1"/>
      <c r="H60" s="1"/>
      <c r="I60" s="1"/>
      <c r="J60" s="1"/>
      <c r="K60" s="1"/>
      <c r="L60" s="1"/>
    </row>
    <row r="61" ht="15.75" customHeight="1">
      <c r="A61" s="1"/>
      <c r="B61" s="1"/>
      <c r="C61" s="1"/>
      <c r="D61" s="1"/>
      <c r="E61" s="1"/>
      <c r="F61" s="1"/>
      <c r="G61" s="1"/>
      <c r="H61" s="1"/>
      <c r="I61" s="1"/>
      <c r="J61" s="1"/>
      <c r="K61" s="1"/>
      <c r="L61" s="1"/>
    </row>
    <row r="62" ht="15.75" customHeight="1">
      <c r="A62" s="1"/>
      <c r="B62" s="1"/>
      <c r="C62" s="1"/>
      <c r="D62" s="1"/>
      <c r="E62" s="1"/>
      <c r="F62" s="1"/>
      <c r="G62" s="1"/>
      <c r="H62" s="1"/>
      <c r="I62" s="1"/>
      <c r="J62" s="1"/>
      <c r="K62" s="1"/>
      <c r="L62" s="1"/>
    </row>
    <row r="63" ht="15.75" customHeight="1">
      <c r="A63" s="1"/>
      <c r="B63" s="1"/>
      <c r="C63" s="1"/>
      <c r="D63" s="1"/>
      <c r="E63" s="1"/>
      <c r="F63" s="1"/>
      <c r="G63" s="1"/>
      <c r="H63" s="1"/>
      <c r="I63" s="1"/>
      <c r="J63" s="1"/>
      <c r="K63" s="1"/>
      <c r="L63" s="1"/>
    </row>
    <row r="64" ht="15.75" customHeight="1">
      <c r="A64" s="1"/>
      <c r="B64" s="1"/>
      <c r="C64" s="1"/>
      <c r="D64" s="1"/>
      <c r="E64" s="1"/>
      <c r="F64" s="1"/>
      <c r="G64" s="1"/>
      <c r="H64" s="1"/>
      <c r="I64" s="1"/>
      <c r="J64" s="1"/>
      <c r="K64" s="1"/>
      <c r="L64" s="1"/>
    </row>
    <row r="65" ht="15.75" customHeight="1">
      <c r="A65" s="1"/>
      <c r="B65" s="1"/>
      <c r="C65" s="1"/>
      <c r="D65" s="1"/>
      <c r="E65" s="1"/>
      <c r="F65" s="1"/>
      <c r="G65" s="1"/>
      <c r="H65" s="1"/>
      <c r="I65" s="1"/>
      <c r="J65" s="1"/>
      <c r="K65" s="1"/>
      <c r="L65" s="1"/>
    </row>
    <row r="66" ht="15.75" customHeight="1">
      <c r="A66" s="1"/>
      <c r="B66" s="1"/>
      <c r="C66" s="1"/>
      <c r="D66" s="1"/>
      <c r="E66" s="1"/>
      <c r="F66" s="1"/>
      <c r="G66" s="1"/>
      <c r="H66" s="1"/>
      <c r="I66" s="1"/>
      <c r="J66" s="1"/>
      <c r="K66" s="1"/>
      <c r="L66" s="1"/>
    </row>
    <row r="67" ht="15.75" customHeight="1">
      <c r="A67" s="1"/>
      <c r="B67" s="1"/>
      <c r="C67" s="1"/>
      <c r="D67" s="1"/>
      <c r="E67" s="1"/>
      <c r="F67" s="1"/>
      <c r="G67" s="1"/>
      <c r="H67" s="1"/>
      <c r="I67" s="1"/>
      <c r="J67" s="1"/>
      <c r="K67" s="1"/>
      <c r="L67" s="1"/>
    </row>
    <row r="68" ht="15.75" customHeight="1">
      <c r="A68" s="1"/>
      <c r="B68" s="1"/>
      <c r="C68" s="1"/>
      <c r="D68" s="1"/>
      <c r="E68" s="1"/>
      <c r="F68" s="1"/>
      <c r="G68" s="1"/>
      <c r="H68" s="1"/>
      <c r="I68" s="1"/>
      <c r="J68" s="1"/>
      <c r="K68" s="1"/>
      <c r="L68" s="1"/>
    </row>
    <row r="69" ht="15.75" customHeight="1">
      <c r="A69" s="1"/>
      <c r="B69" s="1"/>
      <c r="C69" s="1"/>
      <c r="D69" s="1"/>
      <c r="E69" s="1"/>
      <c r="F69" s="1"/>
      <c r="G69" s="1"/>
      <c r="H69" s="1"/>
      <c r="I69" s="1"/>
      <c r="J69" s="1"/>
      <c r="K69" s="1"/>
      <c r="L69" s="1"/>
    </row>
    <row r="70" ht="15.75" customHeight="1">
      <c r="A70" s="1"/>
      <c r="B70" s="1"/>
      <c r="C70" s="1"/>
      <c r="D70" s="1"/>
      <c r="E70" s="1"/>
      <c r="F70" s="1"/>
      <c r="G70" s="1"/>
      <c r="H70" s="1"/>
      <c r="I70" s="1"/>
      <c r="J70" s="1"/>
      <c r="K70" s="1"/>
      <c r="L70" s="1"/>
    </row>
    <row r="71" ht="15.75" customHeight="1">
      <c r="A71" s="1"/>
      <c r="B71" s="1"/>
      <c r="C71" s="1"/>
      <c r="D71" s="1"/>
      <c r="E71" s="1"/>
      <c r="F71" s="1"/>
      <c r="G71" s="1"/>
      <c r="H71" s="1"/>
      <c r="I71" s="1"/>
      <c r="J71" s="1"/>
      <c r="K71" s="1"/>
      <c r="L71" s="1"/>
    </row>
    <row r="72" ht="15.75" customHeight="1">
      <c r="A72" s="1"/>
      <c r="B72" s="1"/>
      <c r="C72" s="1"/>
      <c r="D72" s="1"/>
      <c r="E72" s="1"/>
      <c r="F72" s="1"/>
      <c r="G72" s="1"/>
      <c r="H72" s="1"/>
      <c r="I72" s="1"/>
      <c r="J72" s="1"/>
      <c r="K72" s="1"/>
      <c r="L72" s="1"/>
    </row>
    <row r="73" ht="15.75" customHeight="1">
      <c r="A73" s="1"/>
      <c r="B73" s="1"/>
      <c r="C73" s="1"/>
      <c r="D73" s="1"/>
      <c r="E73" s="1"/>
      <c r="F73" s="1"/>
      <c r="G73" s="1"/>
      <c r="H73" s="1"/>
      <c r="I73" s="1"/>
      <c r="J73" s="1"/>
      <c r="K73" s="1"/>
      <c r="L73" s="1"/>
    </row>
    <row r="74" ht="15.75" customHeight="1">
      <c r="A74" s="1"/>
      <c r="B74" s="1"/>
      <c r="C74" s="1"/>
      <c r="D74" s="1"/>
      <c r="E74" s="1"/>
      <c r="F74" s="1"/>
      <c r="G74" s="1"/>
      <c r="H74" s="1"/>
      <c r="I74" s="1"/>
      <c r="J74" s="1"/>
      <c r="K74" s="1"/>
      <c r="L74" s="1"/>
    </row>
    <row r="75" ht="15.75" customHeight="1">
      <c r="A75" s="1"/>
      <c r="B75" s="1"/>
      <c r="C75" s="1"/>
      <c r="D75" s="1"/>
      <c r="E75" s="1"/>
      <c r="F75" s="1"/>
      <c r="G75" s="1"/>
      <c r="H75" s="1"/>
      <c r="I75" s="1"/>
      <c r="J75" s="1"/>
      <c r="K75" s="1"/>
      <c r="L75" s="1"/>
    </row>
    <row r="76" ht="15.75" customHeight="1">
      <c r="A76" s="1"/>
      <c r="B76" s="1"/>
      <c r="C76" s="1"/>
      <c r="D76" s="1"/>
      <c r="E76" s="1"/>
      <c r="F76" s="1"/>
      <c r="G76" s="1"/>
      <c r="H76" s="1"/>
      <c r="I76" s="1"/>
      <c r="J76" s="1"/>
      <c r="K76" s="1"/>
      <c r="L76" s="1"/>
    </row>
    <row r="77" ht="15.75" customHeight="1">
      <c r="A77" s="1"/>
      <c r="B77" s="1"/>
      <c r="C77" s="1"/>
      <c r="D77" s="1"/>
      <c r="E77" s="1"/>
      <c r="F77" s="1"/>
      <c r="G77" s="1"/>
      <c r="H77" s="1"/>
      <c r="I77" s="1"/>
      <c r="J77" s="1"/>
      <c r="K77" s="1"/>
      <c r="L77" s="1"/>
    </row>
    <row r="78" ht="15.75" customHeight="1">
      <c r="A78" s="1"/>
      <c r="B78" s="1"/>
      <c r="C78" s="1"/>
      <c r="D78" s="1"/>
      <c r="E78" s="1"/>
      <c r="F78" s="1"/>
      <c r="G78" s="1"/>
      <c r="H78" s="1"/>
      <c r="I78" s="1"/>
      <c r="J78" s="1"/>
      <c r="K78" s="1"/>
      <c r="L78" s="1"/>
    </row>
    <row r="79" ht="15.75" customHeight="1">
      <c r="A79" s="1"/>
      <c r="B79" s="1"/>
      <c r="C79" s="1"/>
      <c r="D79" s="1"/>
      <c r="E79" s="1"/>
      <c r="F79" s="1"/>
      <c r="G79" s="1"/>
      <c r="H79" s="1"/>
      <c r="I79" s="1"/>
      <c r="J79" s="1"/>
      <c r="K79" s="1"/>
      <c r="L79" s="1"/>
    </row>
    <row r="80" ht="15.75" customHeight="1">
      <c r="A80" s="1"/>
      <c r="B80" s="1"/>
      <c r="C80" s="1"/>
      <c r="D80" s="1"/>
      <c r="E80" s="1"/>
      <c r="F80" s="1"/>
      <c r="G80" s="1"/>
      <c r="H80" s="1"/>
      <c r="I80" s="1"/>
      <c r="J80" s="1"/>
      <c r="K80" s="1"/>
      <c r="L80" s="1"/>
    </row>
    <row r="81" ht="15.75" customHeight="1">
      <c r="A81" s="1"/>
      <c r="B81" s="1"/>
      <c r="C81" s="1"/>
      <c r="D81" s="1"/>
      <c r="E81" s="1"/>
      <c r="F81" s="1"/>
      <c r="G81" s="1"/>
      <c r="H81" s="1"/>
      <c r="I81" s="1"/>
      <c r="J81" s="1"/>
      <c r="K81" s="1"/>
      <c r="L81" s="1"/>
    </row>
    <row r="82" ht="15.75" customHeight="1">
      <c r="A82" s="1"/>
      <c r="B82" s="1"/>
      <c r="C82" s="1"/>
      <c r="D82" s="1"/>
      <c r="E82" s="1"/>
      <c r="F82" s="1"/>
      <c r="G82" s="1"/>
      <c r="H82" s="1"/>
      <c r="I82" s="1"/>
      <c r="J82" s="1"/>
      <c r="K82" s="1"/>
      <c r="L82" s="1"/>
    </row>
    <row r="83" ht="15.75" customHeight="1">
      <c r="A83" s="1"/>
      <c r="B83" s="1"/>
      <c r="C83" s="1"/>
      <c r="D83" s="1"/>
      <c r="E83" s="1"/>
      <c r="F83" s="1"/>
      <c r="G83" s="1"/>
      <c r="H83" s="1"/>
      <c r="I83" s="1"/>
      <c r="J83" s="1"/>
      <c r="K83" s="1"/>
      <c r="L83" s="1"/>
    </row>
    <row r="84" ht="15.75" customHeight="1">
      <c r="A84" s="1"/>
      <c r="B84" s="1"/>
      <c r="C84" s="1"/>
      <c r="D84" s="1"/>
      <c r="E84" s="1"/>
      <c r="F84" s="1"/>
      <c r="G84" s="1"/>
      <c r="H84" s="1"/>
      <c r="I84" s="1"/>
      <c r="J84" s="1"/>
      <c r="K84" s="1"/>
      <c r="L84" s="1"/>
    </row>
    <row r="85" ht="15.75" customHeight="1">
      <c r="A85" s="1"/>
      <c r="B85" s="1"/>
      <c r="C85" s="1"/>
      <c r="D85" s="1"/>
      <c r="E85" s="1"/>
      <c r="F85" s="1"/>
      <c r="G85" s="1"/>
      <c r="H85" s="1"/>
      <c r="I85" s="1"/>
      <c r="J85" s="1"/>
      <c r="K85" s="1"/>
      <c r="L85" s="1"/>
    </row>
    <row r="86" ht="15.75" customHeight="1">
      <c r="A86" s="1"/>
      <c r="B86" s="1"/>
      <c r="C86" s="1"/>
      <c r="D86" s="1"/>
      <c r="E86" s="1"/>
      <c r="F86" s="1"/>
      <c r="G86" s="1"/>
      <c r="H86" s="1"/>
      <c r="I86" s="1"/>
      <c r="J86" s="1"/>
      <c r="K86" s="1"/>
      <c r="L86" s="1"/>
    </row>
    <row r="87" ht="15.75" customHeight="1">
      <c r="A87" s="1"/>
      <c r="B87" s="1"/>
      <c r="C87" s="1"/>
      <c r="D87" s="1"/>
      <c r="E87" s="1"/>
      <c r="F87" s="1"/>
      <c r="G87" s="1"/>
      <c r="H87" s="1"/>
      <c r="I87" s="1"/>
      <c r="J87" s="1"/>
      <c r="K87" s="1"/>
      <c r="L87" s="1"/>
    </row>
    <row r="88" ht="15.75" customHeight="1">
      <c r="A88" s="1"/>
      <c r="B88" s="1"/>
      <c r="C88" s="1"/>
      <c r="D88" s="1"/>
      <c r="E88" s="1"/>
      <c r="F88" s="1"/>
      <c r="G88" s="1"/>
      <c r="H88" s="1"/>
      <c r="I88" s="1"/>
      <c r="J88" s="1"/>
      <c r="K88" s="1"/>
      <c r="L88" s="1"/>
    </row>
    <row r="89" ht="15.75" customHeight="1">
      <c r="A89" s="1"/>
      <c r="B89" s="1"/>
      <c r="C89" s="1"/>
      <c r="D89" s="1"/>
      <c r="E89" s="1"/>
      <c r="F89" s="1"/>
      <c r="G89" s="1"/>
      <c r="H89" s="1"/>
      <c r="I89" s="1"/>
      <c r="J89" s="1"/>
      <c r="K89" s="1"/>
      <c r="L89" s="1"/>
    </row>
    <row r="90" ht="15.75" customHeight="1">
      <c r="A90" s="1"/>
      <c r="B90" s="1"/>
      <c r="C90" s="1"/>
      <c r="D90" s="1"/>
      <c r="E90" s="1"/>
      <c r="F90" s="1"/>
      <c r="G90" s="1"/>
      <c r="H90" s="1"/>
      <c r="I90" s="1"/>
      <c r="J90" s="1"/>
      <c r="K90" s="1"/>
      <c r="L90" s="1"/>
    </row>
    <row r="91" ht="15.75" customHeight="1">
      <c r="A91" s="1"/>
      <c r="B91" s="1"/>
      <c r="C91" s="1"/>
      <c r="D91" s="1"/>
      <c r="E91" s="1"/>
      <c r="F91" s="1"/>
      <c r="G91" s="1"/>
      <c r="H91" s="1"/>
      <c r="I91" s="1"/>
      <c r="J91" s="1"/>
      <c r="K91" s="1"/>
      <c r="L91" s="1"/>
    </row>
    <row r="92" ht="15.75" customHeight="1">
      <c r="A92" s="1"/>
      <c r="B92" s="1"/>
      <c r="C92" s="1"/>
      <c r="D92" s="1"/>
      <c r="E92" s="1"/>
      <c r="F92" s="1"/>
      <c r="G92" s="1"/>
      <c r="H92" s="1"/>
      <c r="I92" s="1"/>
      <c r="J92" s="1"/>
      <c r="K92" s="1"/>
      <c r="L92" s="1"/>
    </row>
    <row r="93" ht="15.75" customHeight="1">
      <c r="A93" s="1"/>
      <c r="B93" s="1"/>
      <c r="C93" s="1"/>
      <c r="D93" s="1"/>
      <c r="E93" s="1"/>
      <c r="F93" s="1"/>
      <c r="G93" s="1"/>
      <c r="H93" s="1"/>
      <c r="I93" s="1"/>
      <c r="J93" s="1"/>
      <c r="K93" s="1"/>
      <c r="L93" s="1"/>
    </row>
    <row r="94" ht="15.75" customHeight="1">
      <c r="A94" s="1"/>
      <c r="B94" s="1"/>
      <c r="C94" s="1"/>
      <c r="D94" s="1"/>
      <c r="E94" s="1"/>
      <c r="F94" s="1"/>
      <c r="G94" s="1"/>
      <c r="H94" s="1"/>
      <c r="I94" s="1"/>
      <c r="J94" s="1"/>
      <c r="K94" s="1"/>
      <c r="L94" s="1"/>
    </row>
    <row r="95" ht="15.75" customHeight="1">
      <c r="A95" s="1"/>
      <c r="B95" s="1"/>
      <c r="C95" s="1"/>
      <c r="D95" s="1"/>
      <c r="E95" s="1"/>
      <c r="F95" s="1"/>
      <c r="G95" s="1"/>
      <c r="H95" s="1"/>
      <c r="I95" s="1"/>
      <c r="J95" s="1"/>
      <c r="K95" s="1"/>
      <c r="L95" s="1"/>
    </row>
    <row r="96" ht="15.75" customHeight="1">
      <c r="A96" s="1"/>
      <c r="B96" s="1"/>
      <c r="C96" s="1"/>
      <c r="D96" s="1"/>
      <c r="E96" s="1"/>
      <c r="F96" s="1"/>
      <c r="G96" s="1"/>
      <c r="H96" s="1"/>
      <c r="I96" s="1"/>
      <c r="J96" s="1"/>
      <c r="K96" s="1"/>
      <c r="L96" s="1"/>
    </row>
    <row r="97" ht="15.75" customHeight="1">
      <c r="A97" s="1"/>
      <c r="B97" s="1"/>
      <c r="C97" s="1"/>
      <c r="D97" s="1"/>
      <c r="E97" s="1"/>
      <c r="F97" s="1"/>
      <c r="G97" s="1"/>
      <c r="H97" s="1"/>
      <c r="I97" s="1"/>
      <c r="J97" s="1"/>
      <c r="K97" s="1"/>
      <c r="L97" s="1"/>
    </row>
    <row r="98" ht="15.75" customHeight="1">
      <c r="A98" s="1"/>
      <c r="B98" s="1"/>
      <c r="C98" s="1"/>
      <c r="D98" s="1"/>
      <c r="E98" s="1"/>
      <c r="F98" s="1"/>
      <c r="G98" s="1"/>
      <c r="H98" s="1"/>
      <c r="I98" s="1"/>
      <c r="J98" s="1"/>
      <c r="K98" s="1"/>
      <c r="L98" s="1"/>
    </row>
    <row r="99" ht="15.75" customHeight="1">
      <c r="A99" s="1"/>
      <c r="B99" s="1"/>
      <c r="C99" s="1"/>
      <c r="D99" s="1"/>
      <c r="E99" s="1"/>
      <c r="F99" s="1"/>
      <c r="G99" s="1"/>
      <c r="H99" s="1"/>
      <c r="I99" s="1"/>
      <c r="J99" s="1"/>
      <c r="K99" s="1"/>
      <c r="L99" s="1"/>
    </row>
    <row r="100" ht="15.75" customHeight="1">
      <c r="A100" s="1"/>
      <c r="B100" s="1"/>
      <c r="C100" s="1"/>
      <c r="D100" s="1"/>
      <c r="E100" s="1"/>
      <c r="F100" s="1"/>
      <c r="G100" s="1"/>
      <c r="H100" s="1"/>
      <c r="I100" s="1"/>
      <c r="J100" s="1"/>
      <c r="K100" s="1"/>
      <c r="L100" s="1"/>
    </row>
    <row r="101" ht="15.75" customHeight="1">
      <c r="A101" s="1"/>
      <c r="B101" s="1"/>
      <c r="C101" s="1"/>
      <c r="D101" s="1"/>
      <c r="E101" s="1"/>
      <c r="F101" s="1"/>
      <c r="G101" s="1"/>
      <c r="H101" s="1"/>
      <c r="I101" s="1"/>
      <c r="J101" s="1"/>
      <c r="K101" s="1"/>
      <c r="L101" s="1"/>
    </row>
    <row r="102" ht="15.75" customHeight="1">
      <c r="A102" s="1"/>
      <c r="B102" s="1"/>
      <c r="C102" s="1"/>
      <c r="D102" s="1"/>
      <c r="E102" s="1"/>
      <c r="F102" s="1"/>
      <c r="G102" s="1"/>
      <c r="H102" s="1"/>
      <c r="I102" s="1"/>
      <c r="J102" s="1"/>
      <c r="K102" s="1"/>
      <c r="L102" s="1"/>
    </row>
    <row r="103" ht="15.75" customHeight="1">
      <c r="A103" s="1"/>
      <c r="B103" s="1"/>
      <c r="C103" s="1"/>
      <c r="D103" s="1"/>
      <c r="E103" s="1"/>
      <c r="F103" s="1"/>
      <c r="G103" s="1"/>
      <c r="H103" s="1"/>
      <c r="I103" s="1"/>
      <c r="J103" s="1"/>
      <c r="K103" s="1"/>
      <c r="L103" s="1"/>
    </row>
    <row r="104" ht="15.75" customHeight="1">
      <c r="A104" s="1"/>
      <c r="B104" s="1"/>
      <c r="C104" s="1"/>
      <c r="D104" s="1"/>
      <c r="E104" s="1"/>
      <c r="F104" s="1"/>
      <c r="G104" s="1"/>
      <c r="H104" s="1"/>
      <c r="I104" s="1"/>
      <c r="J104" s="1"/>
      <c r="K104" s="1"/>
      <c r="L104" s="1"/>
    </row>
    <row r="105" ht="15.75" customHeight="1">
      <c r="A105" s="1"/>
      <c r="B105" s="1"/>
      <c r="C105" s="1"/>
      <c r="D105" s="1"/>
      <c r="E105" s="1"/>
      <c r="F105" s="1"/>
      <c r="G105" s="1"/>
      <c r="H105" s="1"/>
      <c r="I105" s="1"/>
      <c r="J105" s="1"/>
      <c r="K105" s="1"/>
      <c r="L105" s="1"/>
    </row>
    <row r="106" ht="15.75" customHeight="1">
      <c r="A106" s="1"/>
      <c r="B106" s="1"/>
      <c r="C106" s="1"/>
      <c r="D106" s="1"/>
      <c r="E106" s="1"/>
      <c r="F106" s="1"/>
      <c r="G106" s="1"/>
      <c r="H106" s="1"/>
      <c r="I106" s="1"/>
      <c r="J106" s="1"/>
      <c r="K106" s="1"/>
      <c r="L106" s="1"/>
    </row>
    <row r="107" ht="15.75" customHeight="1">
      <c r="A107" s="1"/>
      <c r="B107" s="1"/>
      <c r="C107" s="1"/>
      <c r="D107" s="1"/>
      <c r="E107" s="1"/>
      <c r="F107" s="1"/>
      <c r="G107" s="1"/>
      <c r="H107" s="1"/>
      <c r="I107" s="1"/>
      <c r="J107" s="1"/>
      <c r="K107" s="1"/>
      <c r="L107" s="1"/>
    </row>
    <row r="108" ht="15.75" customHeight="1">
      <c r="A108" s="1"/>
      <c r="B108" s="1"/>
      <c r="C108" s="1"/>
      <c r="D108" s="1"/>
      <c r="E108" s="1"/>
      <c r="F108" s="1"/>
      <c r="G108" s="1"/>
      <c r="H108" s="1"/>
      <c r="I108" s="1"/>
      <c r="J108" s="1"/>
      <c r="K108" s="1"/>
      <c r="L108" s="1"/>
    </row>
    <row r="109" ht="15.75" customHeight="1">
      <c r="A109" s="1"/>
      <c r="B109" s="1"/>
      <c r="C109" s="1"/>
      <c r="D109" s="1"/>
      <c r="E109" s="1"/>
      <c r="F109" s="1"/>
      <c r="G109" s="1"/>
      <c r="H109" s="1"/>
      <c r="I109" s="1"/>
      <c r="J109" s="1"/>
      <c r="K109" s="1"/>
      <c r="L109" s="1"/>
    </row>
    <row r="110" ht="15.75" customHeight="1">
      <c r="A110" s="1"/>
      <c r="B110" s="1"/>
      <c r="C110" s="1"/>
      <c r="D110" s="1"/>
      <c r="E110" s="1"/>
      <c r="F110" s="1"/>
      <c r="G110" s="1"/>
      <c r="H110" s="1"/>
      <c r="I110" s="1"/>
      <c r="J110" s="1"/>
      <c r="K110" s="1"/>
      <c r="L110" s="1"/>
    </row>
    <row r="111" ht="15.75" customHeight="1">
      <c r="A111" s="1"/>
      <c r="B111" s="1"/>
      <c r="C111" s="1"/>
      <c r="D111" s="1"/>
      <c r="E111" s="1"/>
      <c r="F111" s="1"/>
      <c r="G111" s="1"/>
      <c r="H111" s="1"/>
      <c r="I111" s="1"/>
      <c r="J111" s="1"/>
      <c r="K111" s="1"/>
      <c r="L111" s="1"/>
    </row>
    <row r="112" ht="15.75" customHeight="1">
      <c r="A112" s="1"/>
      <c r="B112" s="1"/>
      <c r="C112" s="1"/>
      <c r="D112" s="1"/>
      <c r="E112" s="1"/>
      <c r="F112" s="1"/>
      <c r="G112" s="1"/>
      <c r="H112" s="1"/>
      <c r="I112" s="1"/>
      <c r="J112" s="1"/>
      <c r="K112" s="1"/>
      <c r="L112" s="1"/>
    </row>
    <row r="113" ht="15.75" customHeight="1">
      <c r="A113" s="1"/>
      <c r="B113" s="1"/>
      <c r="C113" s="1"/>
      <c r="D113" s="1"/>
      <c r="E113" s="1"/>
      <c r="F113" s="1"/>
      <c r="G113" s="1"/>
      <c r="H113" s="1"/>
      <c r="I113" s="1"/>
      <c r="J113" s="1"/>
      <c r="K113" s="1"/>
      <c r="L113" s="1"/>
    </row>
    <row r="114" ht="15.75" customHeight="1">
      <c r="A114" s="1"/>
      <c r="B114" s="1"/>
      <c r="C114" s="1"/>
      <c r="D114" s="1"/>
      <c r="E114" s="1"/>
      <c r="F114" s="1"/>
      <c r="G114" s="1"/>
      <c r="H114" s="1"/>
      <c r="I114" s="1"/>
      <c r="J114" s="1"/>
      <c r="K114" s="1"/>
      <c r="L114" s="1"/>
    </row>
    <row r="115" ht="15.75" customHeight="1">
      <c r="A115" s="1"/>
      <c r="B115" s="1"/>
      <c r="C115" s="1"/>
      <c r="D115" s="1"/>
      <c r="E115" s="1"/>
      <c r="F115" s="1"/>
      <c r="G115" s="1"/>
      <c r="H115" s="1"/>
      <c r="I115" s="1"/>
      <c r="J115" s="1"/>
      <c r="K115" s="1"/>
      <c r="L115" s="1"/>
    </row>
    <row r="116" ht="15.75" customHeight="1">
      <c r="A116" s="1"/>
      <c r="B116" s="1"/>
      <c r="C116" s="1"/>
      <c r="D116" s="1"/>
      <c r="E116" s="1"/>
      <c r="F116" s="1"/>
      <c r="G116" s="1"/>
      <c r="H116" s="1"/>
      <c r="I116" s="1"/>
      <c r="J116" s="1"/>
      <c r="K116" s="1"/>
      <c r="L116" s="1"/>
    </row>
    <row r="117" ht="15.75" customHeight="1">
      <c r="A117" s="1"/>
      <c r="B117" s="1"/>
      <c r="C117" s="1"/>
      <c r="D117" s="1"/>
      <c r="E117" s="1"/>
      <c r="F117" s="1"/>
      <c r="G117" s="1"/>
      <c r="H117" s="1"/>
      <c r="I117" s="1"/>
      <c r="J117" s="1"/>
      <c r="K117" s="1"/>
      <c r="L117" s="1"/>
    </row>
    <row r="118" ht="15.75" customHeight="1">
      <c r="A118" s="1"/>
      <c r="B118" s="1"/>
      <c r="C118" s="1"/>
      <c r="D118" s="1"/>
      <c r="E118" s="1"/>
      <c r="F118" s="1"/>
      <c r="G118" s="1"/>
      <c r="H118" s="1"/>
      <c r="I118" s="1"/>
      <c r="J118" s="1"/>
      <c r="K118" s="1"/>
      <c r="L118" s="1"/>
    </row>
    <row r="119" ht="15.75" customHeight="1">
      <c r="A119" s="1"/>
      <c r="B119" s="1"/>
      <c r="C119" s="1"/>
      <c r="D119" s="1"/>
      <c r="E119" s="1"/>
      <c r="F119" s="1"/>
      <c r="G119" s="1"/>
      <c r="H119" s="1"/>
      <c r="I119" s="1"/>
      <c r="J119" s="1"/>
      <c r="K119" s="1"/>
      <c r="L119" s="1"/>
    </row>
    <row r="120" ht="15.75" customHeight="1">
      <c r="A120" s="1"/>
      <c r="B120" s="1"/>
      <c r="C120" s="1"/>
      <c r="D120" s="1"/>
      <c r="E120" s="1"/>
      <c r="F120" s="1"/>
      <c r="G120" s="1"/>
      <c r="H120" s="1"/>
      <c r="I120" s="1"/>
      <c r="J120" s="1"/>
      <c r="K120" s="1"/>
      <c r="L120" s="1"/>
    </row>
    <row r="121" ht="15.75" customHeight="1">
      <c r="A121" s="1"/>
      <c r="B121" s="1"/>
      <c r="C121" s="1"/>
      <c r="D121" s="1"/>
      <c r="E121" s="1"/>
      <c r="F121" s="1"/>
      <c r="G121" s="1"/>
      <c r="H121" s="1"/>
      <c r="I121" s="1"/>
      <c r="J121" s="1"/>
      <c r="K121" s="1"/>
      <c r="L121" s="1"/>
    </row>
    <row r="122" ht="15.75" customHeight="1">
      <c r="A122" s="1"/>
      <c r="B122" s="1"/>
      <c r="C122" s="1"/>
      <c r="D122" s="1"/>
      <c r="E122" s="1"/>
      <c r="F122" s="1"/>
      <c r="G122" s="1"/>
      <c r="H122" s="1"/>
      <c r="I122" s="1"/>
      <c r="J122" s="1"/>
      <c r="K122" s="1"/>
      <c r="L122" s="1"/>
    </row>
    <row r="123" ht="15.75" customHeight="1">
      <c r="A123" s="1"/>
      <c r="B123" s="1"/>
      <c r="C123" s="1"/>
      <c r="D123" s="1"/>
      <c r="E123" s="1"/>
      <c r="F123" s="1"/>
      <c r="G123" s="1"/>
      <c r="H123" s="1"/>
      <c r="I123" s="1"/>
      <c r="J123" s="1"/>
      <c r="K123" s="1"/>
      <c r="L123" s="1"/>
    </row>
    <row r="124" ht="15.75" customHeight="1">
      <c r="A124" s="1"/>
      <c r="B124" s="1"/>
      <c r="C124" s="1"/>
      <c r="D124" s="1"/>
      <c r="E124" s="1"/>
      <c r="F124" s="1"/>
      <c r="G124" s="1"/>
      <c r="H124" s="1"/>
      <c r="I124" s="1"/>
      <c r="J124" s="1"/>
      <c r="K124" s="1"/>
      <c r="L124" s="1"/>
    </row>
    <row r="125" ht="15.75" customHeight="1">
      <c r="A125" s="1"/>
      <c r="B125" s="1"/>
      <c r="C125" s="1"/>
      <c r="D125" s="1"/>
      <c r="E125" s="1"/>
      <c r="F125" s="1"/>
      <c r="G125" s="1"/>
      <c r="H125" s="1"/>
      <c r="I125" s="1"/>
      <c r="J125" s="1"/>
      <c r="K125" s="1"/>
      <c r="L125" s="1"/>
    </row>
    <row r="126" ht="15.75" customHeight="1">
      <c r="A126" s="1"/>
      <c r="B126" s="1"/>
      <c r="C126" s="1"/>
      <c r="D126" s="1"/>
      <c r="E126" s="1"/>
      <c r="F126" s="1"/>
      <c r="G126" s="1"/>
      <c r="H126" s="1"/>
      <c r="I126" s="1"/>
      <c r="J126" s="1"/>
      <c r="K126" s="1"/>
      <c r="L126" s="1"/>
    </row>
    <row r="127" ht="15.75" customHeight="1">
      <c r="A127" s="1"/>
      <c r="B127" s="1"/>
      <c r="C127" s="1"/>
      <c r="D127" s="1"/>
      <c r="E127" s="1"/>
      <c r="F127" s="1"/>
      <c r="G127" s="1"/>
      <c r="H127" s="1"/>
      <c r="I127" s="1"/>
      <c r="J127" s="1"/>
      <c r="K127" s="1"/>
      <c r="L127" s="1"/>
    </row>
    <row r="128" ht="15.75" customHeight="1">
      <c r="A128" s="1"/>
      <c r="B128" s="1"/>
      <c r="C128" s="1"/>
      <c r="D128" s="1"/>
      <c r="E128" s="1"/>
      <c r="F128" s="1"/>
      <c r="G128" s="1"/>
      <c r="H128" s="1"/>
      <c r="I128" s="1"/>
      <c r="J128" s="1"/>
      <c r="K128" s="1"/>
      <c r="L128" s="1"/>
    </row>
    <row r="129" ht="15.75" customHeight="1">
      <c r="A129" s="1"/>
      <c r="B129" s="1"/>
      <c r="C129" s="1"/>
      <c r="D129" s="1"/>
      <c r="E129" s="1"/>
      <c r="F129" s="1"/>
      <c r="G129" s="1"/>
      <c r="H129" s="1"/>
      <c r="I129" s="1"/>
      <c r="J129" s="1"/>
      <c r="K129" s="1"/>
      <c r="L129" s="1"/>
    </row>
    <row r="130" ht="15.75" customHeight="1">
      <c r="A130" s="1"/>
      <c r="B130" s="1"/>
      <c r="C130" s="1"/>
      <c r="D130" s="1"/>
      <c r="E130" s="1"/>
      <c r="F130" s="1"/>
      <c r="G130" s="1"/>
      <c r="H130" s="1"/>
      <c r="I130" s="1"/>
      <c r="J130" s="1"/>
      <c r="K130" s="1"/>
      <c r="L130" s="1"/>
    </row>
    <row r="131" ht="15.75" customHeight="1">
      <c r="A131" s="1"/>
      <c r="B131" s="1"/>
      <c r="C131" s="1"/>
      <c r="D131" s="1"/>
      <c r="E131" s="1"/>
      <c r="F131" s="1"/>
      <c r="G131" s="1"/>
      <c r="H131" s="1"/>
      <c r="I131" s="1"/>
      <c r="J131" s="1"/>
      <c r="K131" s="1"/>
      <c r="L131" s="1"/>
    </row>
    <row r="132" ht="15.75" customHeight="1">
      <c r="A132" s="1"/>
      <c r="B132" s="1"/>
      <c r="C132" s="1"/>
      <c r="D132" s="1"/>
      <c r="E132" s="1"/>
      <c r="F132" s="1"/>
      <c r="G132" s="1"/>
      <c r="H132" s="1"/>
      <c r="I132" s="1"/>
      <c r="J132" s="1"/>
      <c r="K132" s="1"/>
      <c r="L132" s="1"/>
    </row>
    <row r="133" ht="15.75" customHeight="1">
      <c r="A133" s="1"/>
      <c r="B133" s="1"/>
      <c r="C133" s="1"/>
      <c r="D133" s="1"/>
      <c r="E133" s="1"/>
      <c r="F133" s="1"/>
      <c r="G133" s="1"/>
      <c r="H133" s="1"/>
      <c r="I133" s="1"/>
      <c r="J133" s="1"/>
      <c r="K133" s="1"/>
      <c r="L133" s="1"/>
    </row>
    <row r="134" ht="15.75" customHeight="1">
      <c r="A134" s="1"/>
      <c r="B134" s="1"/>
      <c r="C134" s="1"/>
      <c r="D134" s="1"/>
      <c r="E134" s="1"/>
      <c r="F134" s="1"/>
      <c r="G134" s="1"/>
      <c r="H134" s="1"/>
      <c r="I134" s="1"/>
      <c r="J134" s="1"/>
      <c r="K134" s="1"/>
      <c r="L134" s="1"/>
    </row>
    <row r="135" ht="15.75" customHeight="1">
      <c r="A135" s="1"/>
      <c r="B135" s="1"/>
      <c r="C135" s="1"/>
      <c r="D135" s="1"/>
      <c r="E135" s="1"/>
      <c r="F135" s="1"/>
      <c r="G135" s="1"/>
      <c r="H135" s="1"/>
      <c r="I135" s="1"/>
      <c r="J135" s="1"/>
      <c r="K135" s="1"/>
      <c r="L135" s="1"/>
    </row>
    <row r="136" ht="15.75" customHeight="1">
      <c r="A136" s="1"/>
      <c r="B136" s="1"/>
      <c r="C136" s="1"/>
      <c r="D136" s="1"/>
      <c r="E136" s="1"/>
      <c r="F136" s="1"/>
      <c r="G136" s="1"/>
      <c r="H136" s="1"/>
      <c r="I136" s="1"/>
      <c r="J136" s="1"/>
      <c r="K136" s="1"/>
      <c r="L136" s="1"/>
    </row>
    <row r="137" ht="15.75" customHeight="1">
      <c r="A137" s="1"/>
      <c r="B137" s="1"/>
      <c r="C137" s="1"/>
      <c r="D137" s="1"/>
      <c r="E137" s="1"/>
      <c r="F137" s="1"/>
      <c r="G137" s="1"/>
      <c r="H137" s="1"/>
      <c r="I137" s="1"/>
      <c r="J137" s="1"/>
      <c r="K137" s="1"/>
      <c r="L137" s="1"/>
    </row>
    <row r="138" ht="15.75" customHeight="1">
      <c r="A138" s="1"/>
      <c r="B138" s="1"/>
      <c r="C138" s="1"/>
      <c r="D138" s="1"/>
      <c r="E138" s="1"/>
      <c r="F138" s="1"/>
      <c r="G138" s="1"/>
      <c r="H138" s="1"/>
      <c r="I138" s="1"/>
      <c r="J138" s="1"/>
      <c r="K138" s="1"/>
      <c r="L138" s="1"/>
    </row>
    <row r="139" ht="15.75" customHeight="1">
      <c r="A139" s="1"/>
      <c r="B139" s="1"/>
      <c r="C139" s="1"/>
      <c r="D139" s="1"/>
      <c r="E139" s="1"/>
      <c r="F139" s="1"/>
      <c r="G139" s="1"/>
      <c r="H139" s="1"/>
      <c r="I139" s="1"/>
      <c r="J139" s="1"/>
      <c r="K139" s="1"/>
      <c r="L139" s="1"/>
    </row>
    <row r="140" ht="15.75" customHeight="1">
      <c r="A140" s="1"/>
      <c r="B140" s="1"/>
      <c r="C140" s="1"/>
      <c r="D140" s="1"/>
      <c r="E140" s="1"/>
      <c r="F140" s="1"/>
      <c r="G140" s="1"/>
      <c r="H140" s="1"/>
      <c r="I140" s="1"/>
      <c r="J140" s="1"/>
      <c r="K140" s="1"/>
      <c r="L140" s="1"/>
    </row>
    <row r="141" ht="15.75" customHeight="1">
      <c r="A141" s="1"/>
      <c r="B141" s="1"/>
      <c r="C141" s="1"/>
      <c r="D141" s="1"/>
      <c r="E141" s="1"/>
      <c r="F141" s="1"/>
      <c r="G141" s="1"/>
      <c r="H141" s="1"/>
      <c r="I141" s="1"/>
      <c r="J141" s="1"/>
      <c r="K141" s="1"/>
      <c r="L141" s="1"/>
    </row>
    <row r="142" ht="15.75" customHeight="1">
      <c r="A142" s="1"/>
      <c r="B142" s="1"/>
      <c r="C142" s="1"/>
      <c r="D142" s="1"/>
      <c r="E142" s="1"/>
      <c r="F142" s="1"/>
      <c r="G142" s="1"/>
      <c r="H142" s="1"/>
      <c r="I142" s="1"/>
      <c r="J142" s="1"/>
      <c r="K142" s="1"/>
      <c r="L142" s="1"/>
    </row>
    <row r="143" ht="15.75" customHeight="1">
      <c r="A143" s="1"/>
      <c r="B143" s="1"/>
      <c r="C143" s="1"/>
      <c r="D143" s="1"/>
      <c r="E143" s="1"/>
      <c r="F143" s="1"/>
      <c r="G143" s="1"/>
      <c r="H143" s="1"/>
      <c r="I143" s="1"/>
      <c r="J143" s="1"/>
      <c r="K143" s="1"/>
      <c r="L143" s="1"/>
    </row>
    <row r="144" ht="15.75" customHeight="1">
      <c r="A144" s="1"/>
      <c r="B144" s="1"/>
      <c r="C144" s="1"/>
      <c r="D144" s="1"/>
      <c r="E144" s="1"/>
      <c r="F144" s="1"/>
      <c r="G144" s="1"/>
      <c r="H144" s="1"/>
      <c r="I144" s="1"/>
      <c r="J144" s="1"/>
      <c r="K144" s="1"/>
      <c r="L144" s="1"/>
    </row>
    <row r="145" ht="15.75" customHeight="1">
      <c r="A145" s="1"/>
      <c r="B145" s="1"/>
      <c r="C145" s="1"/>
      <c r="D145" s="1"/>
      <c r="E145" s="1"/>
      <c r="F145" s="1"/>
      <c r="G145" s="1"/>
      <c r="H145" s="1"/>
      <c r="I145" s="1"/>
      <c r="J145" s="1"/>
      <c r="K145" s="1"/>
      <c r="L145" s="1"/>
    </row>
    <row r="146" ht="15.75" customHeight="1">
      <c r="A146" s="1"/>
      <c r="B146" s="1"/>
      <c r="C146" s="1"/>
      <c r="D146" s="1"/>
      <c r="E146" s="1"/>
      <c r="F146" s="1"/>
      <c r="G146" s="1"/>
      <c r="H146" s="1"/>
      <c r="I146" s="1"/>
      <c r="J146" s="1"/>
      <c r="K146" s="1"/>
      <c r="L146" s="1"/>
    </row>
    <row r="147" ht="15.75" customHeight="1">
      <c r="A147" s="1"/>
      <c r="B147" s="1"/>
      <c r="C147" s="1"/>
      <c r="D147" s="1"/>
      <c r="E147" s="1"/>
      <c r="F147" s="1"/>
      <c r="G147" s="1"/>
      <c r="H147" s="1"/>
      <c r="I147" s="1"/>
      <c r="J147" s="1"/>
      <c r="K147" s="1"/>
      <c r="L147" s="1"/>
    </row>
    <row r="148" ht="15.75" customHeight="1">
      <c r="A148" s="1"/>
      <c r="B148" s="1"/>
      <c r="C148" s="1"/>
      <c r="D148" s="1"/>
      <c r="E148" s="1"/>
      <c r="F148" s="1"/>
      <c r="G148" s="1"/>
      <c r="H148" s="1"/>
      <c r="I148" s="1"/>
      <c r="J148" s="1"/>
      <c r="K148" s="1"/>
      <c r="L148" s="1"/>
    </row>
    <row r="149" ht="15.75" customHeight="1">
      <c r="A149" s="1"/>
      <c r="B149" s="1"/>
      <c r="C149" s="1"/>
      <c r="D149" s="1"/>
      <c r="E149" s="1"/>
      <c r="F149" s="1"/>
      <c r="G149" s="1"/>
      <c r="H149" s="1"/>
      <c r="I149" s="1"/>
      <c r="J149" s="1"/>
      <c r="K149" s="1"/>
      <c r="L149" s="1"/>
    </row>
    <row r="150" ht="15.75" customHeight="1">
      <c r="A150" s="1"/>
      <c r="B150" s="1"/>
      <c r="C150" s="1"/>
      <c r="D150" s="1"/>
      <c r="E150" s="1"/>
      <c r="F150" s="1"/>
      <c r="G150" s="1"/>
      <c r="H150" s="1"/>
      <c r="I150" s="1"/>
      <c r="J150" s="1"/>
      <c r="K150" s="1"/>
      <c r="L150" s="1"/>
    </row>
    <row r="151" ht="15.75" customHeight="1">
      <c r="A151" s="1"/>
      <c r="B151" s="1"/>
      <c r="C151" s="1"/>
      <c r="D151" s="1"/>
      <c r="E151" s="1"/>
      <c r="F151" s="1"/>
      <c r="G151" s="1"/>
      <c r="H151" s="1"/>
      <c r="I151" s="1"/>
      <c r="J151" s="1"/>
      <c r="K151" s="1"/>
      <c r="L151" s="1"/>
    </row>
    <row r="152" ht="15.75" customHeight="1">
      <c r="A152" s="1"/>
      <c r="B152" s="1"/>
      <c r="C152" s="1"/>
      <c r="D152" s="1"/>
      <c r="E152" s="1"/>
      <c r="F152" s="1"/>
      <c r="G152" s="1"/>
      <c r="H152" s="1"/>
      <c r="I152" s="1"/>
      <c r="J152" s="1"/>
      <c r="K152" s="1"/>
      <c r="L152" s="1"/>
    </row>
    <row r="153" ht="15.75" customHeight="1">
      <c r="A153" s="1"/>
      <c r="B153" s="1"/>
      <c r="C153" s="1"/>
      <c r="D153" s="1"/>
      <c r="E153" s="1"/>
      <c r="F153" s="1"/>
      <c r="G153" s="1"/>
      <c r="H153" s="1"/>
      <c r="I153" s="1"/>
      <c r="J153" s="1"/>
      <c r="K153" s="1"/>
      <c r="L153" s="1"/>
    </row>
    <row r="154" ht="15.75" customHeight="1">
      <c r="A154" s="1"/>
      <c r="B154" s="1"/>
      <c r="C154" s="1"/>
      <c r="D154" s="1"/>
      <c r="E154" s="1"/>
      <c r="F154" s="1"/>
      <c r="G154" s="1"/>
      <c r="H154" s="1"/>
      <c r="I154" s="1"/>
      <c r="J154" s="1"/>
      <c r="K154" s="1"/>
      <c r="L154" s="1"/>
    </row>
    <row r="155" ht="15.75" customHeight="1">
      <c r="A155" s="1"/>
      <c r="B155" s="1"/>
      <c r="C155" s="1"/>
      <c r="D155" s="1"/>
      <c r="E155" s="1"/>
      <c r="F155" s="1"/>
      <c r="G155" s="1"/>
      <c r="H155" s="1"/>
      <c r="I155" s="1"/>
      <c r="J155" s="1"/>
      <c r="K155" s="1"/>
      <c r="L155" s="1"/>
    </row>
    <row r="156" ht="15.75" customHeight="1">
      <c r="A156" s="1"/>
      <c r="B156" s="1"/>
      <c r="C156" s="1"/>
      <c r="D156" s="1"/>
      <c r="E156" s="1"/>
      <c r="F156" s="1"/>
      <c r="G156" s="1"/>
      <c r="H156" s="1"/>
      <c r="I156" s="1"/>
      <c r="J156" s="1"/>
      <c r="K156" s="1"/>
      <c r="L156" s="1"/>
    </row>
    <row r="157" ht="15.75" customHeight="1">
      <c r="A157" s="1"/>
      <c r="B157" s="1"/>
      <c r="C157" s="1"/>
      <c r="D157" s="1"/>
      <c r="E157" s="1"/>
      <c r="F157" s="1"/>
      <c r="G157" s="1"/>
      <c r="H157" s="1"/>
      <c r="I157" s="1"/>
      <c r="J157" s="1"/>
      <c r="K157" s="1"/>
      <c r="L157" s="1"/>
    </row>
    <row r="158" ht="15.75" customHeight="1">
      <c r="A158" s="1"/>
      <c r="B158" s="1"/>
      <c r="C158" s="1"/>
      <c r="D158" s="1"/>
      <c r="E158" s="1"/>
      <c r="F158" s="1"/>
      <c r="G158" s="1"/>
      <c r="H158" s="1"/>
      <c r="I158" s="1"/>
      <c r="J158" s="1"/>
      <c r="K158" s="1"/>
      <c r="L158" s="1"/>
    </row>
    <row r="159" ht="15.75" customHeight="1">
      <c r="A159" s="1"/>
      <c r="B159" s="1"/>
      <c r="C159" s="1"/>
      <c r="D159" s="1"/>
      <c r="E159" s="1"/>
      <c r="F159" s="1"/>
      <c r="G159" s="1"/>
      <c r="H159" s="1"/>
      <c r="I159" s="1"/>
      <c r="J159" s="1"/>
      <c r="K159" s="1"/>
      <c r="L159" s="1"/>
    </row>
    <row r="160" ht="15.75" customHeight="1">
      <c r="A160" s="1"/>
      <c r="B160" s="1"/>
      <c r="C160" s="1"/>
      <c r="D160" s="1"/>
      <c r="E160" s="1"/>
      <c r="F160" s="1"/>
      <c r="G160" s="1"/>
      <c r="H160" s="1"/>
      <c r="I160" s="1"/>
      <c r="J160" s="1"/>
      <c r="K160" s="1"/>
      <c r="L160" s="1"/>
    </row>
    <row r="161" ht="15.75" customHeight="1">
      <c r="A161" s="1"/>
      <c r="B161" s="1"/>
      <c r="C161" s="1"/>
      <c r="D161" s="1"/>
      <c r="E161" s="1"/>
      <c r="F161" s="1"/>
      <c r="G161" s="1"/>
      <c r="H161" s="1"/>
      <c r="I161" s="1"/>
      <c r="J161" s="1"/>
      <c r="K161" s="1"/>
      <c r="L161" s="1"/>
    </row>
    <row r="162" ht="15.75" customHeight="1">
      <c r="A162" s="1"/>
      <c r="B162" s="1"/>
      <c r="C162" s="1"/>
      <c r="D162" s="1"/>
      <c r="E162" s="1"/>
      <c r="F162" s="1"/>
      <c r="G162" s="1"/>
      <c r="H162" s="1"/>
      <c r="I162" s="1"/>
      <c r="J162" s="1"/>
      <c r="K162" s="1"/>
      <c r="L162" s="1"/>
    </row>
    <row r="163" ht="15.75" customHeight="1">
      <c r="A163" s="1"/>
      <c r="B163" s="1"/>
      <c r="C163" s="1"/>
      <c r="D163" s="1"/>
      <c r="E163" s="1"/>
      <c r="F163" s="1"/>
      <c r="G163" s="1"/>
      <c r="H163" s="1"/>
      <c r="I163" s="1"/>
      <c r="J163" s="1"/>
      <c r="K163" s="1"/>
      <c r="L163" s="1"/>
    </row>
    <row r="164" ht="15.75" customHeight="1">
      <c r="A164" s="1"/>
      <c r="B164" s="1"/>
      <c r="C164" s="1"/>
      <c r="D164" s="1"/>
      <c r="E164" s="1"/>
      <c r="F164" s="1"/>
      <c r="G164" s="1"/>
      <c r="H164" s="1"/>
      <c r="I164" s="1"/>
      <c r="J164" s="1"/>
      <c r="K164" s="1"/>
      <c r="L164" s="1"/>
    </row>
    <row r="165" ht="15.75" customHeight="1">
      <c r="A165" s="1"/>
      <c r="B165" s="1"/>
      <c r="C165" s="1"/>
      <c r="D165" s="1"/>
      <c r="E165" s="1"/>
      <c r="F165" s="1"/>
      <c r="G165" s="1"/>
      <c r="H165" s="1"/>
      <c r="I165" s="1"/>
      <c r="J165" s="1"/>
      <c r="K165" s="1"/>
      <c r="L165" s="1"/>
    </row>
    <row r="166" ht="15.75" customHeight="1">
      <c r="A166" s="1"/>
      <c r="B166" s="1"/>
      <c r="C166" s="1"/>
      <c r="D166" s="1"/>
      <c r="E166" s="1"/>
      <c r="F166" s="1"/>
      <c r="G166" s="1"/>
      <c r="H166" s="1"/>
      <c r="I166" s="1"/>
      <c r="J166" s="1"/>
      <c r="K166" s="1"/>
      <c r="L166" s="1"/>
    </row>
    <row r="167" ht="15.75" customHeight="1">
      <c r="A167" s="1"/>
      <c r="B167" s="1"/>
      <c r="C167" s="1"/>
      <c r="D167" s="1"/>
      <c r="E167" s="1"/>
      <c r="F167" s="1"/>
      <c r="G167" s="1"/>
      <c r="H167" s="1"/>
      <c r="I167" s="1"/>
      <c r="J167" s="1"/>
      <c r="K167" s="1"/>
      <c r="L167" s="1"/>
    </row>
    <row r="168" ht="15.75" customHeight="1">
      <c r="A168" s="1"/>
      <c r="B168" s="1"/>
      <c r="C168" s="1"/>
      <c r="D168" s="1"/>
      <c r="E168" s="1"/>
      <c r="F168" s="1"/>
      <c r="G168" s="1"/>
      <c r="H168" s="1"/>
      <c r="I168" s="1"/>
      <c r="J168" s="1"/>
      <c r="K168" s="1"/>
      <c r="L168" s="1"/>
    </row>
    <row r="169" ht="15.75" customHeight="1">
      <c r="A169" s="1"/>
      <c r="B169" s="1"/>
      <c r="C169" s="1"/>
      <c r="D169" s="1"/>
      <c r="E169" s="1"/>
      <c r="F169" s="1"/>
      <c r="G169" s="1"/>
      <c r="H169" s="1"/>
      <c r="I169" s="1"/>
      <c r="J169" s="1"/>
      <c r="K169" s="1"/>
      <c r="L169" s="1"/>
    </row>
    <row r="170" ht="15.75" customHeight="1">
      <c r="A170" s="1"/>
      <c r="B170" s="1"/>
      <c r="C170" s="1"/>
      <c r="D170" s="1"/>
      <c r="E170" s="1"/>
      <c r="F170" s="1"/>
      <c r="G170" s="1"/>
      <c r="H170" s="1"/>
      <c r="I170" s="1"/>
      <c r="J170" s="1"/>
      <c r="K170" s="1"/>
      <c r="L170" s="1"/>
    </row>
    <row r="171" ht="15.75" customHeight="1">
      <c r="A171" s="1"/>
      <c r="B171" s="1"/>
      <c r="C171" s="1"/>
      <c r="D171" s="1"/>
      <c r="E171" s="1"/>
      <c r="F171" s="1"/>
      <c r="G171" s="1"/>
      <c r="H171" s="1"/>
      <c r="I171" s="1"/>
      <c r="J171" s="1"/>
      <c r="K171" s="1"/>
      <c r="L171" s="1"/>
    </row>
    <row r="172" ht="15.75" customHeight="1">
      <c r="A172" s="1"/>
      <c r="B172" s="1"/>
      <c r="C172" s="1"/>
      <c r="D172" s="1"/>
      <c r="E172" s="1"/>
      <c r="F172" s="1"/>
      <c r="G172" s="1"/>
      <c r="H172" s="1"/>
      <c r="I172" s="1"/>
      <c r="J172" s="1"/>
      <c r="K172" s="1"/>
      <c r="L172" s="1"/>
    </row>
    <row r="173" ht="15.75" customHeight="1">
      <c r="A173" s="1"/>
      <c r="B173" s="1"/>
      <c r="C173" s="1"/>
      <c r="D173" s="1"/>
      <c r="E173" s="1"/>
      <c r="F173" s="1"/>
      <c r="G173" s="1"/>
      <c r="H173" s="1"/>
      <c r="I173" s="1"/>
      <c r="J173" s="1"/>
      <c r="K173" s="1"/>
      <c r="L173" s="1"/>
    </row>
    <row r="174" ht="15.75" customHeight="1">
      <c r="A174" s="1"/>
      <c r="B174" s="1"/>
      <c r="C174" s="1"/>
      <c r="D174" s="1"/>
      <c r="E174" s="1"/>
      <c r="F174" s="1"/>
      <c r="G174" s="1"/>
      <c r="H174" s="1"/>
      <c r="I174" s="1"/>
      <c r="J174" s="1"/>
      <c r="K174" s="1"/>
      <c r="L174" s="1"/>
    </row>
    <row r="175" ht="15.75" customHeight="1">
      <c r="A175" s="1"/>
      <c r="B175" s="1"/>
      <c r="C175" s="1"/>
      <c r="D175" s="1"/>
      <c r="E175" s="1"/>
      <c r="F175" s="1"/>
      <c r="G175" s="1"/>
      <c r="H175" s="1"/>
      <c r="I175" s="1"/>
      <c r="J175" s="1"/>
      <c r="K175" s="1"/>
      <c r="L175" s="1"/>
    </row>
    <row r="176" ht="15.75" customHeight="1">
      <c r="A176" s="1"/>
      <c r="B176" s="1"/>
      <c r="C176" s="1"/>
      <c r="D176" s="1"/>
      <c r="E176" s="1"/>
      <c r="F176" s="1"/>
      <c r="G176" s="1"/>
      <c r="H176" s="1"/>
      <c r="I176" s="1"/>
      <c r="J176" s="1"/>
      <c r="K176" s="1"/>
      <c r="L176" s="1"/>
    </row>
    <row r="177" ht="15.75" customHeight="1">
      <c r="A177" s="1"/>
      <c r="B177" s="1"/>
      <c r="C177" s="1"/>
      <c r="D177" s="1"/>
      <c r="E177" s="1"/>
      <c r="F177" s="1"/>
      <c r="G177" s="1"/>
      <c r="H177" s="1"/>
      <c r="I177" s="1"/>
      <c r="J177" s="1"/>
      <c r="K177" s="1"/>
      <c r="L177" s="1"/>
    </row>
    <row r="178" ht="15.75" customHeight="1">
      <c r="A178" s="1"/>
      <c r="B178" s="1"/>
      <c r="C178" s="1"/>
      <c r="D178" s="1"/>
      <c r="E178" s="1"/>
      <c r="F178" s="1"/>
      <c r="G178" s="1"/>
      <c r="H178" s="1"/>
      <c r="I178" s="1"/>
      <c r="J178" s="1"/>
      <c r="K178" s="1"/>
      <c r="L178" s="1"/>
    </row>
    <row r="179" ht="15.75" customHeight="1">
      <c r="A179" s="1"/>
      <c r="B179" s="1"/>
      <c r="C179" s="1"/>
      <c r="D179" s="1"/>
      <c r="E179" s="1"/>
      <c r="F179" s="1"/>
      <c r="G179" s="1"/>
      <c r="H179" s="1"/>
      <c r="I179" s="1"/>
      <c r="J179" s="1"/>
      <c r="K179" s="1"/>
      <c r="L179" s="1"/>
    </row>
    <row r="180" ht="15.75" customHeight="1">
      <c r="A180" s="1"/>
      <c r="B180" s="1"/>
      <c r="C180" s="1"/>
      <c r="D180" s="1"/>
      <c r="E180" s="1"/>
      <c r="F180" s="1"/>
      <c r="G180" s="1"/>
      <c r="H180" s="1"/>
      <c r="I180" s="1"/>
      <c r="J180" s="1"/>
      <c r="K180" s="1"/>
      <c r="L180" s="1"/>
    </row>
    <row r="181" ht="15.75" customHeight="1">
      <c r="A181" s="1"/>
      <c r="B181" s="1"/>
      <c r="C181" s="1"/>
      <c r="D181" s="1"/>
      <c r="E181" s="1"/>
      <c r="F181" s="1"/>
      <c r="G181" s="1"/>
      <c r="H181" s="1"/>
      <c r="I181" s="1"/>
      <c r="J181" s="1"/>
      <c r="K181" s="1"/>
      <c r="L181" s="1"/>
    </row>
    <row r="182" ht="15.75" customHeight="1">
      <c r="A182" s="1"/>
      <c r="B182" s="1"/>
      <c r="C182" s="1"/>
      <c r="D182" s="1"/>
      <c r="E182" s="1"/>
      <c r="F182" s="1"/>
      <c r="G182" s="1"/>
      <c r="H182" s="1"/>
      <c r="I182" s="1"/>
      <c r="J182" s="1"/>
      <c r="K182" s="1"/>
      <c r="L182" s="1"/>
    </row>
    <row r="183" ht="15.75" customHeight="1">
      <c r="A183" s="1"/>
      <c r="B183" s="1"/>
      <c r="C183" s="1"/>
      <c r="D183" s="1"/>
      <c r="E183" s="1"/>
      <c r="F183" s="1"/>
      <c r="G183" s="1"/>
      <c r="H183" s="1"/>
      <c r="I183" s="1"/>
      <c r="J183" s="1"/>
      <c r="K183" s="1"/>
      <c r="L183" s="1"/>
    </row>
    <row r="184" ht="15.75" customHeight="1">
      <c r="A184" s="1"/>
      <c r="B184" s="1"/>
      <c r="C184" s="1"/>
      <c r="D184" s="1"/>
      <c r="E184" s="1"/>
      <c r="F184" s="1"/>
      <c r="G184" s="1"/>
      <c r="H184" s="1"/>
      <c r="I184" s="1"/>
      <c r="J184" s="1"/>
      <c r="K184" s="1"/>
      <c r="L184" s="1"/>
    </row>
    <row r="185" ht="15.75" customHeight="1">
      <c r="A185" s="1"/>
      <c r="B185" s="1"/>
      <c r="C185" s="1"/>
      <c r="D185" s="1"/>
      <c r="E185" s="1"/>
      <c r="F185" s="1"/>
      <c r="G185" s="1"/>
      <c r="H185" s="1"/>
      <c r="I185" s="1"/>
      <c r="J185" s="1"/>
      <c r="K185" s="1"/>
      <c r="L185" s="1"/>
    </row>
    <row r="186" ht="15.75" customHeight="1">
      <c r="A186" s="1"/>
      <c r="B186" s="1"/>
      <c r="C186" s="1"/>
      <c r="D186" s="1"/>
      <c r="E186" s="1"/>
      <c r="F186" s="1"/>
      <c r="G186" s="1"/>
      <c r="H186" s="1"/>
      <c r="I186" s="1"/>
      <c r="J186" s="1"/>
      <c r="K186" s="1"/>
      <c r="L186" s="1"/>
    </row>
    <row r="187" ht="15.75" customHeight="1">
      <c r="A187" s="1"/>
      <c r="B187" s="1"/>
      <c r="C187" s="1"/>
      <c r="D187" s="1"/>
      <c r="E187" s="1"/>
      <c r="F187" s="1"/>
      <c r="G187" s="1"/>
      <c r="H187" s="1"/>
      <c r="I187" s="1"/>
      <c r="J187" s="1"/>
      <c r="K187" s="1"/>
      <c r="L187" s="1"/>
    </row>
    <row r="188" ht="15.75" customHeight="1">
      <c r="A188" s="1"/>
      <c r="B188" s="1"/>
      <c r="C188" s="1"/>
      <c r="D188" s="1"/>
      <c r="E188" s="1"/>
      <c r="F188" s="1"/>
      <c r="G188" s="1"/>
      <c r="H188" s="1"/>
      <c r="I188" s="1"/>
      <c r="J188" s="1"/>
      <c r="K188" s="1"/>
      <c r="L188" s="1"/>
    </row>
    <row r="189" ht="15.75" customHeight="1">
      <c r="A189" s="1"/>
      <c r="B189" s="1"/>
      <c r="C189" s="1"/>
      <c r="D189" s="1"/>
      <c r="E189" s="1"/>
      <c r="F189" s="1"/>
      <c r="G189" s="1"/>
      <c r="H189" s="1"/>
      <c r="I189" s="1"/>
      <c r="J189" s="1"/>
      <c r="K189" s="1"/>
      <c r="L189" s="1"/>
    </row>
    <row r="190" ht="15.75" customHeight="1">
      <c r="A190" s="1"/>
      <c r="B190" s="1"/>
      <c r="C190" s="1"/>
      <c r="D190" s="1"/>
      <c r="E190" s="1"/>
      <c r="F190" s="1"/>
      <c r="G190" s="1"/>
      <c r="H190" s="1"/>
      <c r="I190" s="1"/>
      <c r="J190" s="1"/>
      <c r="K190" s="1"/>
      <c r="L190" s="1"/>
    </row>
    <row r="191" ht="15.75" customHeight="1">
      <c r="A191" s="1"/>
      <c r="B191" s="1"/>
      <c r="C191" s="1"/>
      <c r="D191" s="1"/>
      <c r="E191" s="1"/>
      <c r="F191" s="1"/>
      <c r="G191" s="1"/>
      <c r="H191" s="1"/>
      <c r="I191" s="1"/>
      <c r="J191" s="1"/>
      <c r="K191" s="1"/>
      <c r="L191" s="1"/>
    </row>
    <row r="192" ht="15.75" customHeight="1">
      <c r="A192" s="1"/>
      <c r="B192" s="1"/>
      <c r="C192" s="1"/>
      <c r="D192" s="1"/>
      <c r="E192" s="1"/>
      <c r="F192" s="1"/>
      <c r="G192" s="1"/>
      <c r="H192" s="1"/>
      <c r="I192" s="1"/>
      <c r="J192" s="1"/>
      <c r="K192" s="1"/>
      <c r="L192" s="1"/>
    </row>
    <row r="193" ht="15.75" customHeight="1">
      <c r="A193" s="1"/>
      <c r="B193" s="1"/>
      <c r="C193" s="1"/>
      <c r="D193" s="1"/>
      <c r="E193" s="1"/>
      <c r="F193" s="1"/>
      <c r="G193" s="1"/>
      <c r="H193" s="1"/>
      <c r="I193" s="1"/>
      <c r="J193" s="1"/>
      <c r="K193" s="1"/>
      <c r="L193" s="1"/>
    </row>
    <row r="194" ht="15.75" customHeight="1">
      <c r="A194" s="1"/>
      <c r="B194" s="1"/>
      <c r="C194" s="1"/>
      <c r="D194" s="1"/>
      <c r="E194" s="1"/>
      <c r="F194" s="1"/>
      <c r="G194" s="1"/>
      <c r="H194" s="1"/>
      <c r="I194" s="1"/>
      <c r="J194" s="1"/>
      <c r="K194" s="1"/>
      <c r="L194" s="1"/>
    </row>
    <row r="195" ht="15.75" customHeight="1">
      <c r="A195" s="1"/>
      <c r="B195" s="1"/>
      <c r="C195" s="1"/>
      <c r="D195" s="1"/>
      <c r="E195" s="1"/>
      <c r="F195" s="1"/>
      <c r="G195" s="1"/>
      <c r="H195" s="1"/>
      <c r="I195" s="1"/>
      <c r="J195" s="1"/>
      <c r="K195" s="1"/>
      <c r="L195" s="1"/>
    </row>
    <row r="196" ht="15.75" customHeight="1">
      <c r="A196" s="1"/>
      <c r="B196" s="1"/>
      <c r="C196" s="1"/>
      <c r="D196" s="1"/>
      <c r="E196" s="1"/>
      <c r="F196" s="1"/>
      <c r="G196" s="1"/>
      <c r="H196" s="1"/>
      <c r="I196" s="1"/>
      <c r="J196" s="1"/>
      <c r="K196" s="1"/>
      <c r="L196" s="1"/>
    </row>
    <row r="197" ht="15.75" customHeight="1">
      <c r="A197" s="1"/>
      <c r="B197" s="1"/>
      <c r="C197" s="1"/>
      <c r="D197" s="1"/>
      <c r="E197" s="1"/>
      <c r="F197" s="1"/>
      <c r="G197" s="1"/>
      <c r="H197" s="1"/>
      <c r="I197" s="1"/>
      <c r="J197" s="1"/>
      <c r="K197" s="1"/>
      <c r="L197" s="1"/>
    </row>
    <row r="198" ht="15.75" customHeight="1">
      <c r="A198" s="1"/>
      <c r="B198" s="1"/>
      <c r="C198" s="1"/>
      <c r="D198" s="1"/>
      <c r="E198" s="1"/>
      <c r="F198" s="1"/>
      <c r="G198" s="1"/>
      <c r="H198" s="1"/>
      <c r="I198" s="1"/>
      <c r="J198" s="1"/>
      <c r="K198" s="1"/>
      <c r="L198" s="1"/>
    </row>
    <row r="199" ht="15.75" customHeight="1">
      <c r="A199" s="1"/>
      <c r="B199" s="1"/>
      <c r="C199" s="1"/>
      <c r="D199" s="1"/>
      <c r="E199" s="1"/>
      <c r="F199" s="1"/>
      <c r="G199" s="1"/>
      <c r="H199" s="1"/>
      <c r="I199" s="1"/>
      <c r="J199" s="1"/>
      <c r="K199" s="1"/>
      <c r="L199" s="1"/>
    </row>
    <row r="200" ht="15.75" customHeight="1">
      <c r="A200" s="1"/>
      <c r="B200" s="1"/>
      <c r="C200" s="1"/>
      <c r="D200" s="1"/>
      <c r="E200" s="1"/>
      <c r="F200" s="1"/>
      <c r="G200" s="1"/>
      <c r="H200" s="1"/>
      <c r="I200" s="1"/>
      <c r="J200" s="1"/>
      <c r="K200" s="1"/>
      <c r="L200" s="1"/>
    </row>
    <row r="201" ht="15.75" customHeight="1">
      <c r="A201" s="1"/>
      <c r="B201" s="1"/>
      <c r="C201" s="1"/>
      <c r="D201" s="1"/>
      <c r="E201" s="1"/>
      <c r="F201" s="1"/>
      <c r="G201" s="1"/>
      <c r="H201" s="1"/>
      <c r="I201" s="1"/>
      <c r="J201" s="1"/>
      <c r="K201" s="1"/>
      <c r="L201" s="1"/>
    </row>
    <row r="202" ht="15.75" customHeight="1">
      <c r="A202" s="1"/>
      <c r="B202" s="1"/>
      <c r="C202" s="1"/>
      <c r="D202" s="1"/>
      <c r="E202" s="1"/>
      <c r="F202" s="1"/>
      <c r="G202" s="1"/>
      <c r="H202" s="1"/>
      <c r="I202" s="1"/>
      <c r="J202" s="1"/>
      <c r="K202" s="1"/>
      <c r="L202" s="1"/>
    </row>
    <row r="203" ht="15.75" customHeight="1">
      <c r="A203" s="1"/>
      <c r="B203" s="1"/>
      <c r="C203" s="1"/>
      <c r="D203" s="1"/>
      <c r="E203" s="1"/>
      <c r="F203" s="1"/>
      <c r="G203" s="1"/>
      <c r="H203" s="1"/>
      <c r="I203" s="1"/>
      <c r="J203" s="1"/>
      <c r="K203" s="1"/>
      <c r="L203" s="1"/>
    </row>
    <row r="204" ht="15.75" customHeight="1">
      <c r="A204" s="1"/>
      <c r="B204" s="1"/>
      <c r="C204" s="1"/>
      <c r="D204" s="1"/>
      <c r="E204" s="1"/>
      <c r="F204" s="1"/>
      <c r="G204" s="1"/>
      <c r="H204" s="1"/>
      <c r="I204" s="1"/>
      <c r="J204" s="1"/>
      <c r="K204" s="1"/>
      <c r="L204" s="1"/>
    </row>
    <row r="205" ht="15.75" customHeight="1">
      <c r="A205" s="1"/>
      <c r="B205" s="1"/>
      <c r="C205" s="1"/>
      <c r="D205" s="1"/>
      <c r="E205" s="1"/>
      <c r="F205" s="1"/>
      <c r="G205" s="1"/>
      <c r="H205" s="1"/>
      <c r="I205" s="1"/>
      <c r="J205" s="1"/>
      <c r="K205" s="1"/>
      <c r="L205" s="1"/>
    </row>
    <row r="206" ht="15.75" customHeight="1">
      <c r="A206" s="1"/>
      <c r="B206" s="1"/>
      <c r="C206" s="1"/>
      <c r="D206" s="1"/>
      <c r="E206" s="1"/>
      <c r="F206" s="1"/>
      <c r="G206" s="1"/>
      <c r="H206" s="1"/>
      <c r="I206" s="1"/>
      <c r="J206" s="1"/>
      <c r="K206" s="1"/>
      <c r="L206" s="1"/>
    </row>
    <row r="207" ht="15.75" customHeight="1">
      <c r="A207" s="1"/>
      <c r="B207" s="1"/>
      <c r="C207" s="1"/>
      <c r="D207" s="1"/>
      <c r="E207" s="1"/>
      <c r="F207" s="1"/>
      <c r="G207" s="1"/>
      <c r="H207" s="1"/>
      <c r="I207" s="1"/>
      <c r="J207" s="1"/>
      <c r="K207" s="1"/>
      <c r="L207" s="1"/>
    </row>
    <row r="208" ht="15.75" customHeight="1">
      <c r="A208" s="1"/>
      <c r="B208" s="1"/>
      <c r="C208" s="1"/>
      <c r="D208" s="1"/>
      <c r="E208" s="1"/>
      <c r="F208" s="1"/>
      <c r="G208" s="1"/>
      <c r="H208" s="1"/>
      <c r="I208" s="1"/>
      <c r="J208" s="1"/>
      <c r="K208" s="1"/>
      <c r="L208" s="1"/>
    </row>
    <row r="209" ht="15.75" customHeight="1">
      <c r="A209" s="1"/>
      <c r="B209" s="1"/>
      <c r="C209" s="1"/>
      <c r="D209" s="1"/>
      <c r="E209" s="1"/>
      <c r="F209" s="1"/>
      <c r="G209" s="1"/>
      <c r="H209" s="1"/>
      <c r="I209" s="1"/>
      <c r="J209" s="1"/>
      <c r="K209" s="1"/>
      <c r="L209" s="1"/>
    </row>
    <row r="210" ht="15.75" customHeight="1">
      <c r="A210" s="1"/>
      <c r="B210" s="1"/>
      <c r="C210" s="1"/>
      <c r="D210" s="1"/>
      <c r="E210" s="1"/>
      <c r="F210" s="1"/>
      <c r="G210" s="1"/>
      <c r="H210" s="1"/>
      <c r="I210" s="1"/>
      <c r="J210" s="1"/>
      <c r="K210" s="1"/>
      <c r="L210" s="1"/>
    </row>
    <row r="211" ht="15.75" customHeight="1">
      <c r="A211" s="1"/>
      <c r="B211" s="1"/>
      <c r="C211" s="1"/>
      <c r="D211" s="1"/>
      <c r="E211" s="1"/>
      <c r="F211" s="1"/>
      <c r="G211" s="1"/>
      <c r="H211" s="1"/>
      <c r="I211" s="1"/>
      <c r="J211" s="1"/>
      <c r="K211" s="1"/>
      <c r="L211" s="1"/>
    </row>
    <row r="212" ht="15.75" customHeight="1">
      <c r="A212" s="1"/>
      <c r="B212" s="1"/>
      <c r="C212" s="1"/>
      <c r="D212" s="1"/>
      <c r="E212" s="1"/>
      <c r="F212" s="1"/>
      <c r="G212" s="1"/>
      <c r="H212" s="1"/>
      <c r="I212" s="1"/>
      <c r="J212" s="1"/>
      <c r="K212" s="1"/>
      <c r="L212" s="1"/>
    </row>
    <row r="213" ht="15.75" customHeight="1">
      <c r="A213" s="1"/>
      <c r="B213" s="1"/>
      <c r="C213" s="1"/>
      <c r="D213" s="1"/>
      <c r="E213" s="1"/>
      <c r="F213" s="1"/>
      <c r="G213" s="1"/>
      <c r="H213" s="1"/>
      <c r="I213" s="1"/>
      <c r="J213" s="1"/>
      <c r="K213" s="1"/>
      <c r="L213" s="1"/>
    </row>
    <row r="214" ht="15.75" customHeight="1">
      <c r="A214" s="1"/>
      <c r="B214" s="1"/>
      <c r="C214" s="1"/>
      <c r="D214" s="1"/>
      <c r="E214" s="1"/>
      <c r="F214" s="1"/>
      <c r="G214" s="1"/>
      <c r="H214" s="1"/>
      <c r="I214" s="1"/>
      <c r="J214" s="1"/>
      <c r="K214" s="1"/>
      <c r="L214" s="1"/>
    </row>
    <row r="215" ht="15.75" customHeight="1">
      <c r="A215" s="1"/>
      <c r="B215" s="1"/>
      <c r="C215" s="1"/>
      <c r="D215" s="1"/>
      <c r="E215" s="1"/>
      <c r="F215" s="1"/>
      <c r="G215" s="1"/>
      <c r="H215" s="1"/>
      <c r="I215" s="1"/>
      <c r="J215" s="1"/>
      <c r="K215" s="1"/>
      <c r="L215" s="1"/>
    </row>
    <row r="216" ht="15.75" customHeight="1">
      <c r="A216" s="1"/>
      <c r="B216" s="1"/>
      <c r="C216" s="1"/>
      <c r="D216" s="1"/>
      <c r="E216" s="1"/>
      <c r="F216" s="1"/>
      <c r="G216" s="1"/>
      <c r="H216" s="1"/>
      <c r="I216" s="1"/>
      <c r="J216" s="1"/>
      <c r="K216" s="1"/>
      <c r="L216" s="1"/>
    </row>
    <row r="217" ht="15.75" customHeight="1">
      <c r="A217" s="1"/>
      <c r="B217" s="1"/>
      <c r="C217" s="1"/>
      <c r="D217" s="1"/>
      <c r="E217" s="1"/>
      <c r="F217" s="1"/>
      <c r="G217" s="1"/>
      <c r="H217" s="1"/>
      <c r="I217" s="1"/>
      <c r="J217" s="1"/>
      <c r="K217" s="1"/>
      <c r="L217" s="1"/>
    </row>
    <row r="218" ht="15.75" customHeight="1">
      <c r="A218" s="1"/>
      <c r="B218" s="1"/>
      <c r="C218" s="1"/>
      <c r="D218" s="1"/>
      <c r="E218" s="1"/>
      <c r="F218" s="1"/>
      <c r="G218" s="1"/>
      <c r="H218" s="1"/>
      <c r="I218" s="1"/>
      <c r="J218" s="1"/>
      <c r="K218" s="1"/>
      <c r="L218" s="1"/>
    </row>
    <row r="219" ht="15.75" customHeight="1">
      <c r="A219" s="1"/>
      <c r="B219" s="1"/>
      <c r="C219" s="1"/>
      <c r="D219" s="1"/>
      <c r="E219" s="1"/>
      <c r="F219" s="1"/>
      <c r="G219" s="1"/>
      <c r="H219" s="1"/>
      <c r="I219" s="1"/>
      <c r="J219" s="1"/>
      <c r="K219" s="1"/>
      <c r="L219" s="1"/>
    </row>
    <row r="220" ht="15.75" customHeight="1">
      <c r="A220" s="1"/>
      <c r="B220" s="1"/>
      <c r="C220" s="1"/>
      <c r="D220" s="1"/>
      <c r="E220" s="1"/>
      <c r="F220" s="1"/>
      <c r="G220" s="1"/>
      <c r="H220" s="1"/>
      <c r="I220" s="1"/>
      <c r="J220" s="1"/>
      <c r="K220" s="1"/>
      <c r="L220" s="1"/>
    </row>
    <row r="221" ht="15.75" customHeight="1">
      <c r="A221" s="1"/>
      <c r="B221" s="1"/>
      <c r="C221" s="1"/>
      <c r="D221" s="1"/>
      <c r="E221" s="1"/>
      <c r="F221" s="1"/>
      <c r="G221" s="1"/>
      <c r="H221" s="1"/>
      <c r="I221" s="1"/>
      <c r="J221" s="1"/>
      <c r="K221" s="1"/>
      <c r="L221" s="1"/>
    </row>
    <row r="222" ht="15.75" customHeight="1">
      <c r="A222" s="1"/>
      <c r="B222" s="1"/>
      <c r="C222" s="1"/>
      <c r="D222" s="1"/>
      <c r="E222" s="1"/>
      <c r="F222" s="1"/>
      <c r="G222" s="1"/>
      <c r="H222" s="1"/>
      <c r="I222" s="1"/>
      <c r="J222" s="1"/>
      <c r="K222" s="1"/>
      <c r="L222" s="1"/>
    </row>
    <row r="223" ht="15.75" customHeight="1">
      <c r="A223" s="1"/>
      <c r="B223" s="1"/>
      <c r="C223" s="1"/>
      <c r="D223" s="1"/>
      <c r="E223" s="1"/>
      <c r="F223" s="1"/>
      <c r="G223" s="1"/>
      <c r="H223" s="1"/>
      <c r="I223" s="1"/>
      <c r="J223" s="1"/>
      <c r="K223" s="1"/>
      <c r="L223" s="1"/>
    </row>
    <row r="224" ht="15.75" customHeight="1">
      <c r="A224" s="1"/>
      <c r="B224" s="1"/>
      <c r="C224" s="1"/>
      <c r="D224" s="1"/>
      <c r="E224" s="1"/>
      <c r="F224" s="1"/>
      <c r="G224" s="1"/>
      <c r="H224" s="1"/>
      <c r="I224" s="1"/>
      <c r="J224" s="1"/>
      <c r="K224" s="1"/>
      <c r="L224" s="1"/>
    </row>
    <row r="225" ht="15.75" customHeight="1">
      <c r="A225" s="1"/>
      <c r="B225" s="1"/>
      <c r="C225" s="1"/>
      <c r="D225" s="1"/>
      <c r="E225" s="1"/>
      <c r="F225" s="1"/>
      <c r="G225" s="1"/>
      <c r="H225" s="1"/>
      <c r="I225" s="1"/>
      <c r="J225" s="1"/>
      <c r="K225" s="1"/>
      <c r="L225" s="1"/>
    </row>
    <row r="226" ht="15.75" customHeight="1">
      <c r="A226" s="1"/>
      <c r="B226" s="1"/>
      <c r="C226" s="1"/>
      <c r="D226" s="1"/>
      <c r="E226" s="1"/>
      <c r="F226" s="1"/>
      <c r="G226" s="1"/>
      <c r="H226" s="1"/>
      <c r="I226" s="1"/>
      <c r="J226" s="1"/>
      <c r="K226" s="1"/>
      <c r="L226" s="1"/>
    </row>
    <row r="227" ht="15.75" customHeight="1">
      <c r="A227" s="1"/>
      <c r="B227" s="1"/>
      <c r="C227" s="1"/>
      <c r="D227" s="1"/>
      <c r="E227" s="1"/>
      <c r="F227" s="1"/>
      <c r="G227" s="1"/>
      <c r="H227" s="1"/>
      <c r="I227" s="1"/>
      <c r="J227" s="1"/>
      <c r="K227" s="1"/>
      <c r="L227" s="1"/>
    </row>
    <row r="228" ht="15.75" customHeight="1">
      <c r="A228" s="1"/>
      <c r="B228" s="1"/>
      <c r="C228" s="1"/>
      <c r="D228" s="1"/>
      <c r="E228" s="1"/>
      <c r="F228" s="1"/>
      <c r="G228" s="1"/>
      <c r="H228" s="1"/>
      <c r="I228" s="1"/>
      <c r="J228" s="1"/>
      <c r="K228" s="1"/>
      <c r="L228" s="1"/>
    </row>
    <row r="229" ht="15.75" customHeight="1">
      <c r="A229" s="1"/>
      <c r="B229" s="1"/>
      <c r="C229" s="1"/>
      <c r="D229" s="1"/>
      <c r="E229" s="1"/>
      <c r="F229" s="1"/>
      <c r="G229" s="1"/>
      <c r="H229" s="1"/>
      <c r="I229" s="1"/>
      <c r="J229" s="1"/>
      <c r="K229" s="1"/>
      <c r="L229" s="1"/>
    </row>
    <row r="230" ht="15.75" customHeight="1">
      <c r="A230" s="1"/>
      <c r="B230" s="1"/>
      <c r="C230" s="1"/>
      <c r="D230" s="1"/>
      <c r="E230" s="1"/>
      <c r="F230" s="1"/>
      <c r="G230" s="1"/>
      <c r="H230" s="1"/>
      <c r="I230" s="1"/>
      <c r="J230" s="1"/>
      <c r="K230" s="1"/>
      <c r="L230" s="1"/>
    </row>
    <row r="231" ht="15.75" customHeight="1">
      <c r="A231" s="1"/>
      <c r="B231" s="1"/>
      <c r="C231" s="1"/>
      <c r="D231" s="1"/>
      <c r="E231" s="1"/>
      <c r="F231" s="1"/>
      <c r="G231" s="1"/>
      <c r="H231" s="1"/>
      <c r="I231" s="1"/>
      <c r="J231" s="1"/>
      <c r="K231" s="1"/>
      <c r="L231" s="1"/>
    </row>
    <row r="232" ht="15.75" customHeight="1">
      <c r="A232" s="1"/>
      <c r="B232" s="1"/>
      <c r="C232" s="1"/>
      <c r="D232" s="1"/>
      <c r="E232" s="1"/>
      <c r="F232" s="1"/>
      <c r="G232" s="1"/>
      <c r="H232" s="1"/>
      <c r="I232" s="1"/>
      <c r="J232" s="1"/>
      <c r="K232" s="1"/>
      <c r="L232" s="1"/>
    </row>
    <row r="233" ht="15.75" customHeight="1">
      <c r="A233" s="1"/>
      <c r="B233" s="1"/>
      <c r="C233" s="1"/>
      <c r="D233" s="1"/>
      <c r="E233" s="1"/>
      <c r="F233" s="1"/>
      <c r="G233" s="1"/>
      <c r="H233" s="1"/>
      <c r="I233" s="1"/>
      <c r="J233" s="1"/>
      <c r="K233" s="1"/>
      <c r="L233" s="1"/>
    </row>
    <row r="234" ht="15.75" customHeight="1">
      <c r="A234" s="1"/>
      <c r="B234" s="1"/>
      <c r="C234" s="1"/>
      <c r="D234" s="1"/>
      <c r="E234" s="1"/>
      <c r="F234" s="1"/>
      <c r="G234" s="1"/>
      <c r="H234" s="1"/>
      <c r="I234" s="1"/>
      <c r="J234" s="1"/>
      <c r="K234" s="1"/>
      <c r="L234" s="1"/>
    </row>
    <row r="235" ht="15.75" customHeight="1">
      <c r="A235" s="1"/>
      <c r="B235" s="1"/>
      <c r="C235" s="1"/>
      <c r="D235" s="1"/>
      <c r="E235" s="1"/>
      <c r="F235" s="1"/>
      <c r="G235" s="1"/>
      <c r="H235" s="1"/>
      <c r="I235" s="1"/>
      <c r="J235" s="1"/>
      <c r="K235" s="1"/>
      <c r="L235" s="1"/>
    </row>
    <row r="236" ht="15.75" customHeight="1">
      <c r="A236" s="1"/>
      <c r="B236" s="1"/>
      <c r="C236" s="1"/>
      <c r="D236" s="1"/>
      <c r="E236" s="1"/>
      <c r="F236" s="1"/>
      <c r="G236" s="1"/>
      <c r="H236" s="1"/>
      <c r="I236" s="1"/>
      <c r="J236" s="1"/>
      <c r="K236" s="1"/>
      <c r="L236" s="1"/>
    </row>
    <row r="237" ht="15.75" customHeight="1">
      <c r="A237" s="1"/>
      <c r="B237" s="1"/>
      <c r="C237" s="1"/>
      <c r="D237" s="1"/>
      <c r="E237" s="1"/>
      <c r="F237" s="1"/>
      <c r="G237" s="1"/>
      <c r="H237" s="1"/>
      <c r="I237" s="1"/>
      <c r="J237" s="1"/>
      <c r="K237" s="1"/>
      <c r="L237" s="1"/>
    </row>
    <row r="238" ht="15.75" customHeight="1">
      <c r="A238" s="1"/>
      <c r="B238" s="1"/>
      <c r="C238" s="1"/>
      <c r="D238" s="1"/>
      <c r="E238" s="1"/>
      <c r="F238" s="1"/>
      <c r="G238" s="1"/>
      <c r="H238" s="1"/>
      <c r="I238" s="1"/>
      <c r="J238" s="1"/>
      <c r="K238" s="1"/>
      <c r="L238" s="1"/>
    </row>
    <row r="239" ht="15.75" customHeight="1">
      <c r="A239" s="1"/>
      <c r="B239" s="1"/>
      <c r="C239" s="1"/>
      <c r="D239" s="1"/>
      <c r="E239" s="1"/>
      <c r="F239" s="1"/>
      <c r="G239" s="1"/>
      <c r="H239" s="1"/>
      <c r="I239" s="1"/>
      <c r="J239" s="1"/>
      <c r="K239" s="1"/>
      <c r="L239" s="1"/>
    </row>
    <row r="240" ht="15.75" customHeight="1">
      <c r="A240" s="1"/>
      <c r="B240" s="1"/>
      <c r="C240" s="1"/>
      <c r="D240" s="1"/>
      <c r="E240" s="1"/>
      <c r="F240" s="1"/>
      <c r="G240" s="1"/>
      <c r="H240" s="1"/>
      <c r="I240" s="1"/>
      <c r="J240" s="1"/>
      <c r="K240" s="1"/>
      <c r="L240" s="1"/>
    </row>
    <row r="241" ht="15.75" customHeight="1">
      <c r="A241" s="1"/>
      <c r="B241" s="1"/>
      <c r="C241" s="1"/>
      <c r="D241" s="1"/>
      <c r="E241" s="1"/>
      <c r="F241" s="1"/>
      <c r="G241" s="1"/>
      <c r="H241" s="1"/>
      <c r="I241" s="1"/>
      <c r="J241" s="1"/>
      <c r="K241" s="1"/>
      <c r="L241" s="1"/>
    </row>
    <row r="242" ht="15.75" customHeight="1">
      <c r="A242" s="1"/>
      <c r="B242" s="1"/>
      <c r="C242" s="1"/>
      <c r="D242" s="1"/>
      <c r="E242" s="1"/>
      <c r="F242" s="1"/>
      <c r="G242" s="1"/>
      <c r="H242" s="1"/>
      <c r="I242" s="1"/>
      <c r="J242" s="1"/>
      <c r="K242" s="1"/>
      <c r="L242" s="1"/>
    </row>
    <row r="243" ht="15.75" customHeight="1">
      <c r="A243" s="1"/>
      <c r="B243" s="1"/>
      <c r="C243" s="1"/>
      <c r="D243" s="1"/>
      <c r="E243" s="1"/>
      <c r="F243" s="1"/>
      <c r="G243" s="1"/>
      <c r="H243" s="1"/>
      <c r="I243" s="1"/>
      <c r="J243" s="1"/>
      <c r="K243" s="1"/>
      <c r="L243" s="1"/>
    </row>
    <row r="244" ht="15.75" customHeight="1">
      <c r="A244" s="1"/>
      <c r="B244" s="1"/>
      <c r="C244" s="1"/>
      <c r="D244" s="1"/>
      <c r="E244" s="1"/>
      <c r="F244" s="1"/>
      <c r="G244" s="1"/>
      <c r="H244" s="1"/>
      <c r="I244" s="1"/>
      <c r="J244" s="1"/>
      <c r="K244" s="1"/>
      <c r="L244" s="1"/>
    </row>
    <row r="245" ht="15.75" customHeight="1">
      <c r="A245" s="1"/>
      <c r="B245" s="1"/>
      <c r="C245" s="1"/>
      <c r="D245" s="1"/>
      <c r="E245" s="1"/>
      <c r="F245" s="1"/>
      <c r="G245" s="1"/>
      <c r="H245" s="1"/>
      <c r="I245" s="1"/>
      <c r="J245" s="1"/>
      <c r="K245" s="1"/>
      <c r="L245" s="1"/>
    </row>
    <row r="246" ht="15.75" customHeight="1">
      <c r="A246" s="1"/>
      <c r="B246" s="1"/>
      <c r="C246" s="1"/>
      <c r="D246" s="1"/>
      <c r="E246" s="1"/>
      <c r="F246" s="1"/>
      <c r="G246" s="1"/>
      <c r="H246" s="1"/>
      <c r="I246" s="1"/>
      <c r="J246" s="1"/>
      <c r="K246" s="1"/>
      <c r="L246" s="1"/>
    </row>
    <row r="247" ht="15.75" customHeight="1">
      <c r="A247" s="1"/>
      <c r="B247" s="1"/>
      <c r="C247" s="1"/>
      <c r="D247" s="1"/>
      <c r="E247" s="1"/>
      <c r="F247" s="1"/>
      <c r="G247" s="1"/>
      <c r="H247" s="1"/>
      <c r="I247" s="1"/>
      <c r="J247" s="1"/>
      <c r="K247" s="1"/>
      <c r="L247" s="1"/>
    </row>
    <row r="248" ht="15.75" customHeight="1">
      <c r="A248" s="1"/>
      <c r="B248" s="1"/>
      <c r="C248" s="1"/>
      <c r="D248" s="1"/>
      <c r="E248" s="1"/>
      <c r="F248" s="1"/>
      <c r="G248" s="1"/>
      <c r="H248" s="1"/>
      <c r="I248" s="1"/>
      <c r="J248" s="1"/>
      <c r="K248" s="1"/>
      <c r="L248" s="1"/>
    </row>
    <row r="249" ht="15.75" customHeight="1">
      <c r="A249" s="1"/>
      <c r="B249" s="1"/>
      <c r="C249" s="1"/>
      <c r="D249" s="1"/>
      <c r="E249" s="1"/>
      <c r="F249" s="1"/>
      <c r="G249" s="1"/>
      <c r="H249" s="1"/>
      <c r="I249" s="1"/>
      <c r="J249" s="1"/>
      <c r="K249" s="1"/>
      <c r="L249" s="1"/>
    </row>
    <row r="250" ht="15.75" customHeight="1">
      <c r="A250" s="1"/>
      <c r="B250" s="1"/>
      <c r="C250" s="1"/>
      <c r="D250" s="1"/>
      <c r="E250" s="1"/>
      <c r="F250" s="1"/>
      <c r="G250" s="1"/>
      <c r="H250" s="1"/>
      <c r="I250" s="1"/>
      <c r="J250" s="1"/>
      <c r="K250" s="1"/>
      <c r="L250" s="1"/>
    </row>
    <row r="251" ht="15.75" customHeight="1">
      <c r="A251" s="1"/>
      <c r="B251" s="1"/>
      <c r="C251" s="1"/>
      <c r="D251" s="1"/>
      <c r="E251" s="1"/>
      <c r="F251" s="1"/>
      <c r="G251" s="1"/>
      <c r="H251" s="1"/>
      <c r="I251" s="1"/>
      <c r="J251" s="1"/>
      <c r="K251" s="1"/>
      <c r="L251" s="1"/>
    </row>
    <row r="252" ht="15.75" customHeight="1">
      <c r="A252" s="1"/>
      <c r="B252" s="1"/>
      <c r="C252" s="1"/>
      <c r="D252" s="1"/>
      <c r="E252" s="1"/>
      <c r="F252" s="1"/>
      <c r="G252" s="1"/>
      <c r="H252" s="1"/>
      <c r="I252" s="1"/>
      <c r="J252" s="1"/>
      <c r="K252" s="1"/>
      <c r="L252" s="1"/>
    </row>
    <row r="253" ht="15.75" customHeight="1">
      <c r="A253" s="1"/>
      <c r="B253" s="1"/>
      <c r="C253" s="1"/>
      <c r="D253" s="1"/>
      <c r="E253" s="1"/>
      <c r="F253" s="1"/>
      <c r="G253" s="1"/>
      <c r="H253" s="1"/>
      <c r="I253" s="1"/>
      <c r="J253" s="1"/>
      <c r="K253" s="1"/>
      <c r="L253" s="1"/>
    </row>
    <row r="254" ht="15.75" customHeight="1">
      <c r="A254" s="1"/>
      <c r="B254" s="1"/>
      <c r="C254" s="1"/>
      <c r="D254" s="1"/>
      <c r="E254" s="1"/>
      <c r="F254" s="1"/>
      <c r="G254" s="1"/>
      <c r="H254" s="1"/>
      <c r="I254" s="1"/>
      <c r="J254" s="1"/>
      <c r="K254" s="1"/>
      <c r="L254" s="1"/>
    </row>
    <row r="255" ht="15.75" customHeight="1">
      <c r="A255" s="1"/>
      <c r="B255" s="1"/>
      <c r="C255" s="1"/>
      <c r="D255" s="1"/>
      <c r="E255" s="1"/>
      <c r="F255" s="1"/>
      <c r="G255" s="1"/>
      <c r="H255" s="1"/>
      <c r="I255" s="1"/>
      <c r="J255" s="1"/>
      <c r="K255" s="1"/>
      <c r="L255" s="1"/>
    </row>
    <row r="256" ht="15.75" customHeight="1">
      <c r="A256" s="1"/>
      <c r="B256" s="1"/>
      <c r="C256" s="1"/>
      <c r="D256" s="1"/>
      <c r="E256" s="1"/>
      <c r="F256" s="1"/>
      <c r="G256" s="1"/>
      <c r="H256" s="1"/>
      <c r="I256" s="1"/>
      <c r="J256" s="1"/>
      <c r="K256" s="1"/>
      <c r="L256" s="1"/>
    </row>
    <row r="257" ht="15.75" customHeight="1">
      <c r="A257" s="1"/>
      <c r="B257" s="1"/>
      <c r="C257" s="1"/>
      <c r="D257" s="1"/>
      <c r="E257" s="1"/>
      <c r="F257" s="1"/>
      <c r="G257" s="1"/>
      <c r="H257" s="1"/>
      <c r="I257" s="1"/>
      <c r="J257" s="1"/>
      <c r="K257" s="1"/>
      <c r="L257" s="1"/>
    </row>
    <row r="258" ht="15.75" customHeight="1">
      <c r="A258" s="1"/>
      <c r="B258" s="1"/>
      <c r="C258" s="1"/>
      <c r="D258" s="1"/>
      <c r="E258" s="1"/>
      <c r="F258" s="1"/>
      <c r="G258" s="1"/>
      <c r="H258" s="1"/>
      <c r="I258" s="1"/>
      <c r="J258" s="1"/>
      <c r="K258" s="1"/>
      <c r="L258" s="1"/>
    </row>
    <row r="259" ht="15.75" customHeight="1">
      <c r="A259" s="1"/>
      <c r="B259" s="1"/>
      <c r="C259" s="1"/>
      <c r="D259" s="1"/>
      <c r="E259" s="1"/>
      <c r="F259" s="1"/>
      <c r="G259" s="1"/>
      <c r="H259" s="1"/>
      <c r="I259" s="1"/>
      <c r="J259" s="1"/>
      <c r="K259" s="1"/>
      <c r="L259" s="1"/>
    </row>
    <row r="260" ht="15.75" customHeight="1">
      <c r="A260" s="1"/>
      <c r="B260" s="1"/>
      <c r="C260" s="1"/>
      <c r="D260" s="1"/>
      <c r="E260" s="1"/>
      <c r="F260" s="1"/>
      <c r="G260" s="1"/>
      <c r="H260" s="1"/>
      <c r="I260" s="1"/>
      <c r="J260" s="1"/>
      <c r="K260" s="1"/>
      <c r="L260" s="1"/>
    </row>
    <row r="261" ht="15.75" customHeight="1">
      <c r="A261" s="1"/>
      <c r="B261" s="1"/>
      <c r="C261" s="1"/>
      <c r="D261" s="1"/>
      <c r="E261" s="1"/>
      <c r="F261" s="1"/>
      <c r="G261" s="1"/>
      <c r="H261" s="1"/>
      <c r="I261" s="1"/>
      <c r="J261" s="1"/>
      <c r="K261" s="1"/>
      <c r="L261" s="1"/>
    </row>
    <row r="262" ht="15.75" customHeight="1">
      <c r="A262" s="1"/>
      <c r="B262" s="1"/>
      <c r="C262" s="1"/>
      <c r="D262" s="1"/>
      <c r="E262" s="1"/>
      <c r="F262" s="1"/>
      <c r="G262" s="1"/>
      <c r="H262" s="1"/>
      <c r="I262" s="1"/>
      <c r="J262" s="1"/>
      <c r="K262" s="1"/>
      <c r="L262" s="1"/>
    </row>
    <row r="263" ht="15.75" customHeight="1">
      <c r="A263" s="1"/>
      <c r="B263" s="1"/>
      <c r="C263" s="1"/>
      <c r="D263" s="1"/>
      <c r="E263" s="1"/>
      <c r="F263" s="1"/>
      <c r="G263" s="1"/>
      <c r="H263" s="1"/>
      <c r="I263" s="1"/>
      <c r="J263" s="1"/>
      <c r="K263" s="1"/>
      <c r="L263" s="1"/>
    </row>
    <row r="264" ht="15.75" customHeight="1">
      <c r="A264" s="1"/>
      <c r="B264" s="1"/>
      <c r="C264" s="1"/>
      <c r="D264" s="1"/>
      <c r="E264" s="1"/>
      <c r="F264" s="1"/>
      <c r="G264" s="1"/>
      <c r="H264" s="1"/>
      <c r="I264" s="1"/>
      <c r="J264" s="1"/>
      <c r="K264" s="1"/>
      <c r="L264" s="1"/>
    </row>
    <row r="265" ht="15.75" customHeight="1">
      <c r="A265" s="1"/>
      <c r="B265" s="1"/>
      <c r="C265" s="1"/>
      <c r="D265" s="1"/>
      <c r="E265" s="1"/>
      <c r="F265" s="1"/>
      <c r="G265" s="1"/>
      <c r="H265" s="1"/>
      <c r="I265" s="1"/>
      <c r="J265" s="1"/>
      <c r="K265" s="1"/>
      <c r="L265" s="1"/>
    </row>
    <row r="266" ht="15.75" customHeight="1">
      <c r="A266" s="1"/>
      <c r="B266" s="1"/>
      <c r="C266" s="1"/>
      <c r="D266" s="1"/>
      <c r="E266" s="1"/>
      <c r="F266" s="1"/>
      <c r="G266" s="1"/>
      <c r="H266" s="1"/>
      <c r="I266" s="1"/>
      <c r="J266" s="1"/>
      <c r="K266" s="1"/>
      <c r="L266" s="1"/>
    </row>
    <row r="267" ht="15.75" customHeight="1">
      <c r="A267" s="1"/>
      <c r="B267" s="1"/>
      <c r="C267" s="1"/>
      <c r="D267" s="1"/>
      <c r="E267" s="1"/>
      <c r="F267" s="1"/>
      <c r="G267" s="1"/>
      <c r="H267" s="1"/>
      <c r="I267" s="1"/>
      <c r="J267" s="1"/>
      <c r="K267" s="1"/>
      <c r="L267" s="1"/>
    </row>
    <row r="268" ht="15.75" customHeight="1">
      <c r="A268" s="1"/>
      <c r="B268" s="1"/>
      <c r="C268" s="1"/>
      <c r="D268" s="1"/>
      <c r="E268" s="1"/>
      <c r="F268" s="1"/>
      <c r="G268" s="1"/>
      <c r="H268" s="1"/>
      <c r="I268" s="1"/>
      <c r="J268" s="1"/>
      <c r="K268" s="1"/>
      <c r="L268" s="1"/>
    </row>
    <row r="269" ht="15.75" customHeight="1">
      <c r="A269" s="1"/>
      <c r="B269" s="1"/>
      <c r="C269" s="1"/>
      <c r="D269" s="1"/>
      <c r="E269" s="1"/>
      <c r="F269" s="1"/>
      <c r="G269" s="1"/>
      <c r="H269" s="1"/>
      <c r="I269" s="1"/>
      <c r="J269" s="1"/>
      <c r="K269" s="1"/>
      <c r="L269" s="1"/>
    </row>
    <row r="270" ht="15.75" customHeight="1">
      <c r="A270" s="1"/>
      <c r="B270" s="1"/>
      <c r="C270" s="1"/>
      <c r="D270" s="1"/>
      <c r="E270" s="1"/>
      <c r="F270" s="1"/>
      <c r="G270" s="1"/>
      <c r="H270" s="1"/>
      <c r="I270" s="1"/>
      <c r="J270" s="1"/>
      <c r="K270" s="1"/>
      <c r="L270" s="1"/>
    </row>
    <row r="271" ht="15.75" customHeight="1">
      <c r="A271" s="1"/>
      <c r="B271" s="1"/>
      <c r="C271" s="1"/>
      <c r="D271" s="1"/>
      <c r="E271" s="1"/>
      <c r="F271" s="1"/>
      <c r="G271" s="1"/>
      <c r="H271" s="1"/>
      <c r="I271" s="1"/>
      <c r="J271" s="1"/>
      <c r="K271" s="1"/>
      <c r="L271" s="1"/>
    </row>
    <row r="272" ht="15.75" customHeight="1">
      <c r="A272" s="1"/>
      <c r="B272" s="1"/>
      <c r="C272" s="1"/>
      <c r="D272" s="1"/>
      <c r="E272" s="1"/>
      <c r="F272" s="1"/>
      <c r="G272" s="1"/>
      <c r="H272" s="1"/>
      <c r="I272" s="1"/>
      <c r="J272" s="1"/>
      <c r="K272" s="1"/>
      <c r="L272" s="1"/>
    </row>
    <row r="273" ht="15.75" customHeight="1">
      <c r="A273" s="1"/>
      <c r="B273" s="1"/>
      <c r="C273" s="1"/>
      <c r="D273" s="1"/>
      <c r="E273" s="1"/>
      <c r="F273" s="1"/>
      <c r="G273" s="1"/>
      <c r="H273" s="1"/>
      <c r="I273" s="1"/>
      <c r="J273" s="1"/>
      <c r="K273" s="1"/>
      <c r="L273" s="1"/>
    </row>
    <row r="274" ht="15.75" customHeight="1">
      <c r="A274" s="1"/>
      <c r="B274" s="1"/>
      <c r="C274" s="1"/>
      <c r="D274" s="1"/>
      <c r="E274" s="1"/>
      <c r="F274" s="1"/>
      <c r="G274" s="1"/>
      <c r="H274" s="1"/>
      <c r="I274" s="1"/>
      <c r="J274" s="1"/>
      <c r="K274" s="1"/>
      <c r="L274" s="1"/>
    </row>
    <row r="275" ht="15.75" customHeight="1">
      <c r="A275" s="1"/>
      <c r="B275" s="1"/>
      <c r="C275" s="1"/>
      <c r="D275" s="1"/>
      <c r="E275" s="1"/>
      <c r="F275" s="1"/>
      <c r="G275" s="1"/>
      <c r="H275" s="1"/>
      <c r="I275" s="1"/>
      <c r="J275" s="1"/>
      <c r="K275" s="1"/>
      <c r="L275" s="1"/>
    </row>
    <row r="276" ht="15.75" customHeight="1">
      <c r="A276" s="1"/>
      <c r="B276" s="1"/>
      <c r="C276" s="1"/>
      <c r="D276" s="1"/>
      <c r="E276" s="1"/>
      <c r="F276" s="1"/>
      <c r="G276" s="1"/>
      <c r="H276" s="1"/>
      <c r="I276" s="1"/>
      <c r="J276" s="1"/>
      <c r="K276" s="1"/>
      <c r="L276" s="1"/>
    </row>
    <row r="277" ht="15.75" customHeight="1">
      <c r="A277" s="1"/>
      <c r="B277" s="1"/>
      <c r="C277" s="1"/>
      <c r="D277" s="1"/>
      <c r="E277" s="1"/>
      <c r="F277" s="1"/>
      <c r="G277" s="1"/>
      <c r="H277" s="1"/>
      <c r="I277" s="1"/>
      <c r="J277" s="1"/>
      <c r="K277" s="1"/>
      <c r="L277" s="1"/>
    </row>
    <row r="278" ht="15.75" customHeight="1">
      <c r="A278" s="1"/>
      <c r="B278" s="1"/>
      <c r="C278" s="1"/>
      <c r="D278" s="1"/>
      <c r="E278" s="1"/>
      <c r="F278" s="1"/>
      <c r="G278" s="1"/>
      <c r="H278" s="1"/>
      <c r="I278" s="1"/>
      <c r="J278" s="1"/>
      <c r="K278" s="1"/>
      <c r="L278" s="1"/>
    </row>
    <row r="279" ht="15.75" customHeight="1">
      <c r="A279" s="1"/>
      <c r="B279" s="1"/>
      <c r="C279" s="1"/>
      <c r="D279" s="1"/>
      <c r="E279" s="1"/>
      <c r="F279" s="1"/>
      <c r="G279" s="1"/>
      <c r="H279" s="1"/>
      <c r="I279" s="1"/>
      <c r="J279" s="1"/>
      <c r="K279" s="1"/>
      <c r="L279" s="1"/>
    </row>
    <row r="280" ht="15.75" customHeight="1">
      <c r="A280" s="1"/>
      <c r="B280" s="1"/>
      <c r="C280" s="1"/>
      <c r="D280" s="1"/>
      <c r="E280" s="1"/>
      <c r="F280" s="1"/>
      <c r="G280" s="1"/>
      <c r="H280" s="1"/>
      <c r="I280" s="1"/>
      <c r="J280" s="1"/>
      <c r="K280" s="1"/>
      <c r="L280" s="1"/>
    </row>
    <row r="281" ht="15.75" customHeight="1">
      <c r="A281" s="1"/>
      <c r="B281" s="1"/>
      <c r="C281" s="1"/>
      <c r="D281" s="1"/>
      <c r="E281" s="1"/>
      <c r="F281" s="1"/>
      <c r="G281" s="1"/>
      <c r="H281" s="1"/>
      <c r="I281" s="1"/>
      <c r="J281" s="1"/>
      <c r="K281" s="1"/>
      <c r="L281" s="1"/>
    </row>
    <row r="282" ht="15.75" customHeight="1">
      <c r="A282" s="1"/>
      <c r="B282" s="1"/>
      <c r="C282" s="1"/>
      <c r="D282" s="1"/>
      <c r="E282" s="1"/>
      <c r="F282" s="1"/>
      <c r="G282" s="1"/>
      <c r="H282" s="1"/>
      <c r="I282" s="1"/>
      <c r="J282" s="1"/>
      <c r="K282" s="1"/>
      <c r="L282" s="1"/>
    </row>
    <row r="283" ht="15.75" customHeight="1">
      <c r="A283" s="1"/>
      <c r="B283" s="1"/>
      <c r="C283" s="1"/>
      <c r="D283" s="1"/>
      <c r="E283" s="1"/>
      <c r="F283" s="1"/>
      <c r="G283" s="1"/>
      <c r="H283" s="1"/>
      <c r="I283" s="1"/>
      <c r="J283" s="1"/>
      <c r="K283" s="1"/>
      <c r="L283" s="1"/>
    </row>
    <row r="284" ht="15.75" customHeight="1">
      <c r="A284" s="1"/>
      <c r="B284" s="1"/>
      <c r="C284" s="1"/>
      <c r="D284" s="1"/>
      <c r="E284" s="1"/>
      <c r="F284" s="1"/>
      <c r="G284" s="1"/>
      <c r="H284" s="1"/>
      <c r="I284" s="1"/>
      <c r="J284" s="1"/>
      <c r="K284" s="1"/>
      <c r="L284" s="1"/>
    </row>
    <row r="285" ht="15.75" customHeight="1">
      <c r="A285" s="1"/>
      <c r="B285" s="1"/>
      <c r="C285" s="1"/>
      <c r="D285" s="1"/>
      <c r="E285" s="1"/>
      <c r="F285" s="1"/>
      <c r="G285" s="1"/>
      <c r="H285" s="1"/>
      <c r="I285" s="1"/>
      <c r="J285" s="1"/>
      <c r="K285" s="1"/>
      <c r="L285" s="1"/>
    </row>
    <row r="286" ht="15.75" customHeight="1">
      <c r="A286" s="1"/>
      <c r="B286" s="1"/>
      <c r="C286" s="1"/>
      <c r="D286" s="1"/>
      <c r="E286" s="1"/>
      <c r="F286" s="1"/>
      <c r="G286" s="1"/>
      <c r="H286" s="1"/>
      <c r="I286" s="1"/>
      <c r="J286" s="1"/>
      <c r="K286" s="1"/>
      <c r="L286" s="1"/>
    </row>
    <row r="287" ht="15.75" customHeight="1">
      <c r="A287" s="1"/>
      <c r="B287" s="1"/>
      <c r="C287" s="1"/>
      <c r="D287" s="1"/>
      <c r="E287" s="1"/>
      <c r="F287" s="1"/>
      <c r="G287" s="1"/>
      <c r="H287" s="1"/>
      <c r="I287" s="1"/>
      <c r="J287" s="1"/>
      <c r="K287" s="1"/>
      <c r="L287" s="1"/>
    </row>
    <row r="288" ht="15.75" customHeight="1">
      <c r="A288" s="1"/>
      <c r="B288" s="1"/>
      <c r="C288" s="1"/>
      <c r="D288" s="1"/>
      <c r="E288" s="1"/>
      <c r="F288" s="1"/>
      <c r="G288" s="1"/>
      <c r="H288" s="1"/>
      <c r="I288" s="1"/>
      <c r="J288" s="1"/>
      <c r="K288" s="1"/>
      <c r="L288" s="1"/>
    </row>
    <row r="289" ht="15.75" customHeight="1">
      <c r="A289" s="1"/>
      <c r="B289" s="1"/>
      <c r="C289" s="1"/>
      <c r="D289" s="1"/>
      <c r="E289" s="1"/>
      <c r="F289" s="1"/>
      <c r="G289" s="1"/>
      <c r="H289" s="1"/>
      <c r="I289" s="1"/>
      <c r="J289" s="1"/>
      <c r="K289" s="1"/>
      <c r="L289" s="1"/>
    </row>
    <row r="290" ht="15.75" customHeight="1">
      <c r="A290" s="1"/>
      <c r="B290" s="1"/>
      <c r="C290" s="1"/>
      <c r="D290" s="1"/>
      <c r="E290" s="1"/>
      <c r="F290" s="1"/>
      <c r="G290" s="1"/>
      <c r="H290" s="1"/>
      <c r="I290" s="1"/>
      <c r="J290" s="1"/>
      <c r="K290" s="1"/>
      <c r="L290" s="1"/>
    </row>
    <row r="291" ht="15.75" customHeight="1">
      <c r="A291" s="1"/>
      <c r="B291" s="1"/>
      <c r="C291" s="1"/>
      <c r="D291" s="1"/>
      <c r="E291" s="1"/>
      <c r="F291" s="1"/>
      <c r="G291" s="1"/>
      <c r="H291" s="1"/>
      <c r="I291" s="1"/>
      <c r="J291" s="1"/>
      <c r="K291" s="1"/>
      <c r="L291" s="1"/>
    </row>
    <row r="292" ht="15.75" customHeight="1">
      <c r="A292" s="1"/>
      <c r="B292" s="1"/>
      <c r="C292" s="1"/>
      <c r="D292" s="1"/>
      <c r="E292" s="1"/>
      <c r="F292" s="1"/>
      <c r="G292" s="1"/>
      <c r="H292" s="1"/>
      <c r="I292" s="1"/>
      <c r="J292" s="1"/>
      <c r="K292" s="1"/>
      <c r="L292" s="1"/>
    </row>
    <row r="293" ht="15.75" customHeight="1">
      <c r="A293" s="1"/>
      <c r="B293" s="1"/>
      <c r="C293" s="1"/>
      <c r="D293" s="1"/>
      <c r="E293" s="1"/>
      <c r="F293" s="1"/>
      <c r="G293" s="1"/>
      <c r="H293" s="1"/>
      <c r="I293" s="1"/>
      <c r="J293" s="1"/>
      <c r="K293" s="1"/>
      <c r="L293" s="1"/>
    </row>
    <row r="294" ht="15.75" customHeight="1">
      <c r="A294" s="1"/>
      <c r="B294" s="1"/>
      <c r="C294" s="1"/>
      <c r="D294" s="1"/>
      <c r="E294" s="1"/>
      <c r="F294" s="1"/>
      <c r="G294" s="1"/>
      <c r="H294" s="1"/>
      <c r="I294" s="1"/>
      <c r="J294" s="1"/>
      <c r="K294" s="1"/>
      <c r="L294" s="1"/>
    </row>
    <row r="295" ht="15.75" customHeight="1">
      <c r="A295" s="1"/>
      <c r="B295" s="1"/>
      <c r="C295" s="1"/>
      <c r="D295" s="1"/>
      <c r="E295" s="1"/>
      <c r="F295" s="1"/>
      <c r="G295" s="1"/>
      <c r="H295" s="1"/>
      <c r="I295" s="1"/>
      <c r="J295" s="1"/>
      <c r="K295" s="1"/>
      <c r="L295" s="1"/>
    </row>
    <row r="296" ht="15.75" customHeight="1">
      <c r="A296" s="1"/>
      <c r="B296" s="1"/>
      <c r="C296" s="1"/>
      <c r="D296" s="1"/>
      <c r="E296" s="1"/>
      <c r="F296" s="1"/>
      <c r="G296" s="1"/>
      <c r="H296" s="1"/>
      <c r="I296" s="1"/>
      <c r="J296" s="1"/>
      <c r="K296" s="1"/>
      <c r="L296" s="1"/>
    </row>
    <row r="297" ht="15.75" customHeight="1">
      <c r="A297" s="1"/>
      <c r="B297" s="1"/>
      <c r="C297" s="1"/>
      <c r="D297" s="1"/>
      <c r="E297" s="1"/>
      <c r="F297" s="1"/>
      <c r="G297" s="1"/>
      <c r="H297" s="1"/>
      <c r="I297" s="1"/>
      <c r="J297" s="1"/>
      <c r="K297" s="1"/>
      <c r="L297" s="1"/>
    </row>
    <row r="298" ht="15.75" customHeight="1">
      <c r="A298" s="1"/>
      <c r="B298" s="1"/>
      <c r="C298" s="1"/>
      <c r="D298" s="1"/>
      <c r="E298" s="1"/>
      <c r="F298" s="1"/>
      <c r="G298" s="1"/>
      <c r="H298" s="1"/>
      <c r="I298" s="1"/>
      <c r="J298" s="1"/>
      <c r="K298" s="1"/>
      <c r="L298" s="1"/>
    </row>
    <row r="299" ht="15.75" customHeight="1">
      <c r="A299" s="1"/>
      <c r="B299" s="1"/>
      <c r="C299" s="1"/>
      <c r="D299" s="1"/>
      <c r="E299" s="1"/>
      <c r="F299" s="1"/>
      <c r="G299" s="1"/>
      <c r="H299" s="1"/>
      <c r="I299" s="1"/>
      <c r="J299" s="1"/>
      <c r="K299" s="1"/>
      <c r="L299" s="1"/>
    </row>
    <row r="300" ht="15.75" customHeight="1">
      <c r="A300" s="1"/>
      <c r="B300" s="1"/>
      <c r="C300" s="1"/>
      <c r="D300" s="1"/>
      <c r="E300" s="1"/>
      <c r="F300" s="1"/>
      <c r="G300" s="1"/>
      <c r="H300" s="1"/>
      <c r="I300" s="1"/>
      <c r="J300" s="1"/>
      <c r="K300" s="1"/>
      <c r="L300" s="1"/>
    </row>
    <row r="301" ht="15.75" customHeight="1">
      <c r="A301" s="1"/>
      <c r="B301" s="1"/>
      <c r="C301" s="1"/>
      <c r="D301" s="1"/>
      <c r="E301" s="1"/>
      <c r="F301" s="1"/>
      <c r="G301" s="1"/>
      <c r="H301" s="1"/>
      <c r="I301" s="1"/>
      <c r="J301" s="1"/>
      <c r="K301" s="1"/>
      <c r="L301" s="1"/>
    </row>
    <row r="302" ht="15.75" customHeight="1">
      <c r="A302" s="1"/>
      <c r="B302" s="1"/>
      <c r="C302" s="1"/>
      <c r="D302" s="1"/>
      <c r="E302" s="1"/>
      <c r="F302" s="1"/>
      <c r="G302" s="1"/>
      <c r="H302" s="1"/>
      <c r="I302" s="1"/>
      <c r="J302" s="1"/>
      <c r="K302" s="1"/>
      <c r="L302" s="1"/>
    </row>
    <row r="303" ht="15.75" customHeight="1">
      <c r="A303" s="1"/>
      <c r="B303" s="1"/>
      <c r="C303" s="1"/>
      <c r="D303" s="1"/>
      <c r="E303" s="1"/>
      <c r="F303" s="1"/>
      <c r="G303" s="1"/>
      <c r="H303" s="1"/>
      <c r="I303" s="1"/>
      <c r="J303" s="1"/>
      <c r="K303" s="1"/>
      <c r="L303" s="1"/>
    </row>
    <row r="304" ht="15.75" customHeight="1">
      <c r="A304" s="1"/>
      <c r="B304" s="1"/>
      <c r="C304" s="1"/>
      <c r="D304" s="1"/>
      <c r="E304" s="1"/>
      <c r="F304" s="1"/>
      <c r="G304" s="1"/>
      <c r="H304" s="1"/>
      <c r="I304" s="1"/>
      <c r="J304" s="1"/>
      <c r="K304" s="1"/>
      <c r="L304" s="1"/>
    </row>
    <row r="305" ht="15.75" customHeight="1">
      <c r="A305" s="1"/>
      <c r="B305" s="1"/>
      <c r="C305" s="1"/>
      <c r="D305" s="1"/>
      <c r="E305" s="1"/>
      <c r="F305" s="1"/>
      <c r="G305" s="1"/>
      <c r="H305" s="1"/>
      <c r="I305" s="1"/>
      <c r="J305" s="1"/>
      <c r="K305" s="1"/>
      <c r="L305" s="1"/>
    </row>
    <row r="306" ht="15.75" customHeight="1">
      <c r="A306" s="1"/>
      <c r="B306" s="1"/>
      <c r="C306" s="1"/>
      <c r="D306" s="1"/>
      <c r="E306" s="1"/>
      <c r="F306" s="1"/>
      <c r="G306" s="1"/>
      <c r="H306" s="1"/>
      <c r="I306" s="1"/>
      <c r="J306" s="1"/>
      <c r="K306" s="1"/>
      <c r="L306" s="1"/>
    </row>
    <row r="307" ht="15.75" customHeight="1">
      <c r="A307" s="1"/>
      <c r="B307" s="1"/>
      <c r="C307" s="1"/>
      <c r="D307" s="1"/>
      <c r="E307" s="1"/>
      <c r="F307" s="1"/>
      <c r="G307" s="1"/>
      <c r="H307" s="1"/>
      <c r="I307" s="1"/>
      <c r="J307" s="1"/>
      <c r="K307" s="1"/>
      <c r="L307" s="1"/>
    </row>
    <row r="308" ht="15.75" customHeight="1">
      <c r="A308" s="1"/>
      <c r="B308" s="1"/>
      <c r="C308" s="1"/>
      <c r="D308" s="1"/>
      <c r="E308" s="1"/>
      <c r="F308" s="1"/>
      <c r="G308" s="1"/>
      <c r="H308" s="1"/>
      <c r="I308" s="1"/>
      <c r="J308" s="1"/>
      <c r="K308" s="1"/>
      <c r="L308" s="1"/>
    </row>
    <row r="309" ht="15.75" customHeight="1">
      <c r="A309" s="1"/>
      <c r="B309" s="1"/>
      <c r="C309" s="1"/>
      <c r="D309" s="1"/>
      <c r="E309" s="1"/>
      <c r="F309" s="1"/>
      <c r="G309" s="1"/>
      <c r="H309" s="1"/>
      <c r="I309" s="1"/>
      <c r="J309" s="1"/>
      <c r="K309" s="1"/>
      <c r="L309" s="1"/>
    </row>
    <row r="310" ht="15.75" customHeight="1">
      <c r="A310" s="1"/>
      <c r="B310" s="1"/>
      <c r="C310" s="1"/>
      <c r="D310" s="1"/>
      <c r="E310" s="1"/>
      <c r="F310" s="1"/>
      <c r="G310" s="1"/>
      <c r="H310" s="1"/>
      <c r="I310" s="1"/>
      <c r="J310" s="1"/>
      <c r="K310" s="1"/>
      <c r="L310" s="1"/>
    </row>
    <row r="311" ht="15.75" customHeight="1">
      <c r="A311" s="1"/>
      <c r="B311" s="1"/>
      <c r="C311" s="1"/>
      <c r="D311" s="1"/>
      <c r="E311" s="1"/>
      <c r="F311" s="1"/>
      <c r="G311" s="1"/>
      <c r="H311" s="1"/>
      <c r="I311" s="1"/>
      <c r="J311" s="1"/>
      <c r="K311" s="1"/>
      <c r="L311" s="1"/>
    </row>
    <row r="312" ht="15.75" customHeight="1">
      <c r="A312" s="1"/>
      <c r="B312" s="1"/>
      <c r="C312" s="1"/>
      <c r="D312" s="1"/>
      <c r="E312" s="1"/>
      <c r="F312" s="1"/>
      <c r="G312" s="1"/>
      <c r="H312" s="1"/>
      <c r="I312" s="1"/>
      <c r="J312" s="1"/>
      <c r="K312" s="1"/>
      <c r="L312" s="1"/>
    </row>
    <row r="313" ht="15.75" customHeight="1">
      <c r="A313" s="1"/>
      <c r="B313" s="1"/>
      <c r="C313" s="1"/>
      <c r="D313" s="1"/>
      <c r="E313" s="1"/>
      <c r="F313" s="1"/>
      <c r="G313" s="1"/>
      <c r="H313" s="1"/>
      <c r="I313" s="1"/>
      <c r="J313" s="1"/>
      <c r="K313" s="1"/>
      <c r="L313" s="1"/>
    </row>
    <row r="314" ht="15.75" customHeight="1">
      <c r="A314" s="1"/>
      <c r="B314" s="1"/>
      <c r="C314" s="1"/>
      <c r="D314" s="1"/>
      <c r="E314" s="1"/>
      <c r="F314" s="1"/>
      <c r="G314" s="1"/>
      <c r="H314" s="1"/>
      <c r="I314" s="1"/>
      <c r="J314" s="1"/>
      <c r="K314" s="1"/>
      <c r="L314" s="1"/>
    </row>
    <row r="315" ht="15.75" customHeight="1">
      <c r="A315" s="1"/>
      <c r="B315" s="1"/>
      <c r="C315" s="1"/>
      <c r="D315" s="1"/>
      <c r="E315" s="1"/>
      <c r="F315" s="1"/>
      <c r="G315" s="1"/>
      <c r="H315" s="1"/>
      <c r="I315" s="1"/>
      <c r="J315" s="1"/>
      <c r="K315" s="1"/>
      <c r="L315" s="1"/>
    </row>
    <row r="316" ht="15.75" customHeight="1">
      <c r="A316" s="1"/>
      <c r="B316" s="1"/>
      <c r="C316" s="1"/>
      <c r="D316" s="1"/>
      <c r="E316" s="1"/>
      <c r="F316" s="1"/>
      <c r="G316" s="1"/>
      <c r="H316" s="1"/>
      <c r="I316" s="1"/>
      <c r="J316" s="1"/>
      <c r="K316" s="1"/>
      <c r="L316" s="1"/>
    </row>
    <row r="317" ht="15.75" customHeight="1">
      <c r="A317" s="1"/>
      <c r="B317" s="1"/>
      <c r="C317" s="1"/>
      <c r="D317" s="1"/>
      <c r="E317" s="1"/>
      <c r="F317" s="1"/>
      <c r="G317" s="1"/>
      <c r="H317" s="1"/>
      <c r="I317" s="1"/>
      <c r="J317" s="1"/>
      <c r="K317" s="1"/>
      <c r="L317" s="1"/>
    </row>
    <row r="318" ht="15.75" customHeight="1">
      <c r="A318" s="1"/>
      <c r="B318" s="1"/>
      <c r="C318" s="1"/>
      <c r="D318" s="1"/>
      <c r="E318" s="1"/>
      <c r="F318" s="1"/>
      <c r="G318" s="1"/>
      <c r="H318" s="1"/>
      <c r="I318" s="1"/>
      <c r="J318" s="1"/>
      <c r="K318" s="1"/>
      <c r="L318" s="1"/>
    </row>
    <row r="319" ht="15.75" customHeight="1">
      <c r="A319" s="1"/>
      <c r="B319" s="1"/>
      <c r="C319" s="1"/>
      <c r="D319" s="1"/>
      <c r="E319" s="1"/>
      <c r="F319" s="1"/>
      <c r="G319" s="1"/>
      <c r="H319" s="1"/>
      <c r="I319" s="1"/>
      <c r="J319" s="1"/>
      <c r="K319" s="1"/>
      <c r="L319" s="1"/>
    </row>
    <row r="320" ht="15.75" customHeight="1">
      <c r="A320" s="1"/>
      <c r="B320" s="1"/>
      <c r="C320" s="1"/>
      <c r="D320" s="1"/>
      <c r="E320" s="1"/>
      <c r="F320" s="1"/>
      <c r="G320" s="1"/>
      <c r="H320" s="1"/>
      <c r="I320" s="1"/>
      <c r="J320" s="1"/>
      <c r="K320" s="1"/>
      <c r="L320" s="1"/>
    </row>
    <row r="321" ht="15.75" customHeight="1">
      <c r="A321" s="1"/>
      <c r="B321" s="1"/>
      <c r="C321" s="1"/>
      <c r="D321" s="1"/>
      <c r="E321" s="1"/>
      <c r="F321" s="1"/>
      <c r="G321" s="1"/>
      <c r="H321" s="1"/>
      <c r="I321" s="1"/>
      <c r="J321" s="1"/>
      <c r="K321" s="1"/>
      <c r="L321" s="1"/>
    </row>
    <row r="322" ht="15.75" customHeight="1">
      <c r="A322" s="1"/>
      <c r="B322" s="1"/>
      <c r="C322" s="1"/>
      <c r="D322" s="1"/>
      <c r="E322" s="1"/>
      <c r="F322" s="1"/>
      <c r="G322" s="1"/>
      <c r="H322" s="1"/>
      <c r="I322" s="1"/>
      <c r="J322" s="1"/>
      <c r="K322" s="1"/>
      <c r="L322" s="1"/>
    </row>
    <row r="323" ht="15.75" customHeight="1">
      <c r="A323" s="1"/>
      <c r="B323" s="1"/>
      <c r="C323" s="1"/>
      <c r="D323" s="1"/>
      <c r="E323" s="1"/>
      <c r="F323" s="1"/>
      <c r="G323" s="1"/>
      <c r="H323" s="1"/>
      <c r="I323" s="1"/>
      <c r="J323" s="1"/>
      <c r="K323" s="1"/>
      <c r="L323" s="1"/>
    </row>
    <row r="324" ht="15.75" customHeight="1">
      <c r="A324" s="1"/>
      <c r="B324" s="1"/>
      <c r="C324" s="1"/>
      <c r="D324" s="1"/>
      <c r="E324" s="1"/>
      <c r="F324" s="1"/>
      <c r="G324" s="1"/>
      <c r="H324" s="1"/>
      <c r="I324" s="1"/>
      <c r="J324" s="1"/>
      <c r="K324" s="1"/>
      <c r="L324" s="1"/>
    </row>
    <row r="325" ht="15.75" customHeight="1">
      <c r="A325" s="1"/>
      <c r="B325" s="1"/>
      <c r="C325" s="1"/>
      <c r="D325" s="1"/>
      <c r="E325" s="1"/>
      <c r="F325" s="1"/>
      <c r="G325" s="1"/>
      <c r="H325" s="1"/>
      <c r="I325" s="1"/>
      <c r="J325" s="1"/>
      <c r="K325" s="1"/>
      <c r="L325" s="1"/>
    </row>
    <row r="326" ht="15.75" customHeight="1">
      <c r="A326" s="1"/>
      <c r="B326" s="1"/>
      <c r="C326" s="1"/>
      <c r="D326" s="1"/>
      <c r="E326" s="1"/>
      <c r="F326" s="1"/>
      <c r="G326" s="1"/>
      <c r="H326" s="1"/>
      <c r="I326" s="1"/>
      <c r="J326" s="1"/>
      <c r="K326" s="1"/>
      <c r="L326" s="1"/>
    </row>
    <row r="327" ht="15.75" customHeight="1">
      <c r="A327" s="1"/>
      <c r="B327" s="1"/>
      <c r="C327" s="1"/>
      <c r="D327" s="1"/>
      <c r="E327" s="1"/>
      <c r="F327" s="1"/>
      <c r="G327" s="1"/>
      <c r="H327" s="1"/>
      <c r="I327" s="1"/>
      <c r="J327" s="1"/>
      <c r="K327" s="1"/>
      <c r="L327" s="1"/>
    </row>
    <row r="328" ht="15.75" customHeight="1">
      <c r="A328" s="1"/>
      <c r="B328" s="1"/>
      <c r="C328" s="1"/>
      <c r="D328" s="1"/>
      <c r="E328" s="1"/>
      <c r="F328" s="1"/>
      <c r="G328" s="1"/>
      <c r="H328" s="1"/>
      <c r="I328" s="1"/>
      <c r="J328" s="1"/>
      <c r="K328" s="1"/>
      <c r="L328" s="1"/>
    </row>
    <row r="329" ht="15.75" customHeight="1">
      <c r="A329" s="1"/>
      <c r="B329" s="1"/>
      <c r="C329" s="1"/>
      <c r="D329" s="1"/>
      <c r="E329" s="1"/>
      <c r="F329" s="1"/>
      <c r="G329" s="1"/>
      <c r="H329" s="1"/>
      <c r="I329" s="1"/>
      <c r="J329" s="1"/>
      <c r="K329" s="1"/>
      <c r="L329" s="1"/>
    </row>
    <row r="330" ht="15.75" customHeight="1">
      <c r="A330" s="1"/>
      <c r="B330" s="1"/>
      <c r="C330" s="1"/>
      <c r="D330" s="1"/>
      <c r="E330" s="1"/>
      <c r="F330" s="1"/>
      <c r="G330" s="1"/>
      <c r="H330" s="1"/>
      <c r="I330" s="1"/>
      <c r="J330" s="1"/>
      <c r="K330" s="1"/>
      <c r="L330" s="1"/>
    </row>
    <row r="331" ht="15.75" customHeight="1">
      <c r="A331" s="1"/>
      <c r="B331" s="1"/>
      <c r="C331" s="1"/>
      <c r="D331" s="1"/>
      <c r="E331" s="1"/>
      <c r="F331" s="1"/>
      <c r="G331" s="1"/>
      <c r="H331" s="1"/>
      <c r="I331" s="1"/>
      <c r="J331" s="1"/>
      <c r="K331" s="1"/>
      <c r="L331" s="1"/>
    </row>
    <row r="332" ht="15.75" customHeight="1">
      <c r="A332" s="1"/>
      <c r="B332" s="1"/>
      <c r="C332" s="1"/>
      <c r="D332" s="1"/>
      <c r="E332" s="1"/>
      <c r="F332" s="1"/>
      <c r="G332" s="1"/>
      <c r="H332" s="1"/>
      <c r="I332" s="1"/>
      <c r="J332" s="1"/>
      <c r="K332" s="1"/>
      <c r="L332" s="1"/>
    </row>
    <row r="333" ht="15.75" customHeight="1">
      <c r="A333" s="1"/>
      <c r="B333" s="1"/>
      <c r="C333" s="1"/>
      <c r="D333" s="1"/>
      <c r="E333" s="1"/>
      <c r="F333" s="1"/>
      <c r="G333" s="1"/>
      <c r="H333" s="1"/>
      <c r="I333" s="1"/>
      <c r="J333" s="1"/>
      <c r="K333" s="1"/>
      <c r="L333" s="1"/>
    </row>
    <row r="334" ht="15.75" customHeight="1">
      <c r="A334" s="1"/>
      <c r="B334" s="1"/>
      <c r="C334" s="1"/>
      <c r="D334" s="1"/>
      <c r="E334" s="1"/>
      <c r="F334" s="1"/>
      <c r="G334" s="1"/>
      <c r="H334" s="1"/>
      <c r="I334" s="1"/>
      <c r="J334" s="1"/>
      <c r="K334" s="1"/>
      <c r="L334" s="1"/>
    </row>
    <row r="335" ht="15.75" customHeight="1">
      <c r="A335" s="1"/>
      <c r="B335" s="1"/>
      <c r="C335" s="1"/>
      <c r="D335" s="1"/>
      <c r="E335" s="1"/>
      <c r="F335" s="1"/>
      <c r="G335" s="1"/>
      <c r="H335" s="1"/>
      <c r="I335" s="1"/>
      <c r="J335" s="1"/>
      <c r="K335" s="1"/>
      <c r="L335" s="1"/>
    </row>
    <row r="336" ht="15.75" customHeight="1">
      <c r="A336" s="1"/>
      <c r="B336" s="1"/>
      <c r="C336" s="1"/>
      <c r="D336" s="1"/>
      <c r="E336" s="1"/>
      <c r="F336" s="1"/>
      <c r="G336" s="1"/>
      <c r="H336" s="1"/>
      <c r="I336" s="1"/>
      <c r="J336" s="1"/>
      <c r="K336" s="1"/>
      <c r="L336" s="1"/>
    </row>
    <row r="337" ht="15.75" customHeight="1">
      <c r="A337" s="1"/>
      <c r="B337" s="1"/>
      <c r="C337" s="1"/>
      <c r="D337" s="1"/>
      <c r="E337" s="1"/>
      <c r="F337" s="1"/>
      <c r="G337" s="1"/>
      <c r="H337" s="1"/>
      <c r="I337" s="1"/>
      <c r="J337" s="1"/>
      <c r="K337" s="1"/>
      <c r="L337" s="1"/>
    </row>
    <row r="338" ht="15.75" customHeight="1">
      <c r="A338" s="1"/>
      <c r="B338" s="1"/>
      <c r="C338" s="1"/>
      <c r="D338" s="1"/>
      <c r="E338" s="1"/>
      <c r="F338" s="1"/>
      <c r="G338" s="1"/>
      <c r="H338" s="1"/>
      <c r="I338" s="1"/>
      <c r="J338" s="1"/>
      <c r="K338" s="1"/>
      <c r="L338" s="1"/>
    </row>
    <row r="339" ht="15.75" customHeight="1">
      <c r="A339" s="1"/>
      <c r="B339" s="1"/>
      <c r="C339" s="1"/>
      <c r="D339" s="1"/>
      <c r="E339" s="1"/>
      <c r="F339" s="1"/>
      <c r="G339" s="1"/>
      <c r="H339" s="1"/>
      <c r="I339" s="1"/>
      <c r="J339" s="1"/>
      <c r="K339" s="1"/>
      <c r="L339" s="1"/>
    </row>
    <row r="340" ht="15.75" customHeight="1">
      <c r="A340" s="1"/>
      <c r="B340" s="1"/>
      <c r="C340" s="1"/>
      <c r="D340" s="1"/>
      <c r="E340" s="1"/>
      <c r="F340" s="1"/>
      <c r="G340" s="1"/>
      <c r="H340" s="1"/>
      <c r="I340" s="1"/>
      <c r="J340" s="1"/>
      <c r="K340" s="1"/>
      <c r="L340" s="1"/>
    </row>
    <row r="341" ht="15.75" customHeight="1">
      <c r="A341" s="1"/>
      <c r="B341" s="1"/>
      <c r="C341" s="1"/>
      <c r="D341" s="1"/>
      <c r="E341" s="1"/>
      <c r="F341" s="1"/>
      <c r="G341" s="1"/>
      <c r="H341" s="1"/>
      <c r="I341" s="1"/>
      <c r="J341" s="1"/>
      <c r="K341" s="1"/>
      <c r="L341" s="1"/>
    </row>
    <row r="342" ht="15.75" customHeight="1">
      <c r="A342" s="1"/>
      <c r="B342" s="1"/>
      <c r="C342" s="1"/>
      <c r="D342" s="1"/>
      <c r="E342" s="1"/>
      <c r="F342" s="1"/>
      <c r="G342" s="1"/>
      <c r="H342" s="1"/>
      <c r="I342" s="1"/>
      <c r="J342" s="1"/>
      <c r="K342" s="1"/>
      <c r="L342" s="1"/>
    </row>
    <row r="343" ht="15.75" customHeight="1">
      <c r="A343" s="1"/>
      <c r="B343" s="1"/>
      <c r="C343" s="1"/>
      <c r="D343" s="1"/>
      <c r="E343" s="1"/>
      <c r="F343" s="1"/>
      <c r="G343" s="1"/>
      <c r="H343" s="1"/>
      <c r="I343" s="1"/>
      <c r="J343" s="1"/>
      <c r="K343" s="1"/>
      <c r="L343" s="1"/>
    </row>
    <row r="344" ht="15.75" customHeight="1">
      <c r="A344" s="1"/>
      <c r="B344" s="1"/>
      <c r="C344" s="1"/>
      <c r="D344" s="1"/>
      <c r="E344" s="1"/>
      <c r="F344" s="1"/>
      <c r="G344" s="1"/>
      <c r="H344" s="1"/>
      <c r="I344" s="1"/>
      <c r="J344" s="1"/>
      <c r="K344" s="1"/>
      <c r="L344" s="1"/>
    </row>
    <row r="345" ht="15.75" customHeight="1">
      <c r="A345" s="1"/>
      <c r="B345" s="1"/>
      <c r="C345" s="1"/>
      <c r="D345" s="1"/>
      <c r="E345" s="1"/>
      <c r="F345" s="1"/>
      <c r="G345" s="1"/>
      <c r="H345" s="1"/>
      <c r="I345" s="1"/>
      <c r="J345" s="1"/>
      <c r="K345" s="1"/>
      <c r="L345" s="1"/>
    </row>
    <row r="346" ht="15.75" customHeight="1">
      <c r="A346" s="1"/>
      <c r="B346" s="1"/>
      <c r="C346" s="1"/>
      <c r="D346" s="1"/>
      <c r="E346" s="1"/>
      <c r="F346" s="1"/>
      <c r="G346" s="1"/>
      <c r="H346" s="1"/>
      <c r="I346" s="1"/>
      <c r="J346" s="1"/>
      <c r="K346" s="1"/>
      <c r="L346" s="1"/>
    </row>
    <row r="347" ht="15.75" customHeight="1">
      <c r="A347" s="1"/>
      <c r="B347" s="1"/>
      <c r="C347" s="1"/>
      <c r="D347" s="1"/>
      <c r="E347" s="1"/>
      <c r="F347" s="1"/>
      <c r="G347" s="1"/>
      <c r="H347" s="1"/>
      <c r="I347" s="1"/>
      <c r="J347" s="1"/>
      <c r="K347" s="1"/>
      <c r="L347" s="1"/>
    </row>
    <row r="348" ht="15.75" customHeight="1">
      <c r="A348" s="1"/>
      <c r="B348" s="1"/>
      <c r="C348" s="1"/>
      <c r="D348" s="1"/>
      <c r="E348" s="1"/>
      <c r="F348" s="1"/>
      <c r="G348" s="1"/>
      <c r="H348" s="1"/>
      <c r="I348" s="1"/>
      <c r="J348" s="1"/>
      <c r="K348" s="1"/>
      <c r="L348" s="1"/>
    </row>
    <row r="349" ht="15.75" customHeight="1">
      <c r="A349" s="1"/>
      <c r="B349" s="1"/>
      <c r="C349" s="1"/>
      <c r="D349" s="1"/>
      <c r="E349" s="1"/>
      <c r="F349" s="1"/>
      <c r="G349" s="1"/>
      <c r="H349" s="1"/>
      <c r="I349" s="1"/>
      <c r="J349" s="1"/>
      <c r="K349" s="1"/>
      <c r="L349" s="1"/>
    </row>
    <row r="350" ht="15.75" customHeight="1">
      <c r="A350" s="1"/>
      <c r="B350" s="1"/>
      <c r="C350" s="1"/>
      <c r="D350" s="1"/>
      <c r="E350" s="1"/>
      <c r="F350" s="1"/>
      <c r="G350" s="1"/>
      <c r="H350" s="1"/>
      <c r="I350" s="1"/>
      <c r="J350" s="1"/>
      <c r="K350" s="1"/>
      <c r="L350" s="1"/>
    </row>
    <row r="351" ht="15.75" customHeight="1">
      <c r="A351" s="1"/>
      <c r="B351" s="1"/>
      <c r="C351" s="1"/>
      <c r="D351" s="1"/>
      <c r="E351" s="1"/>
      <c r="F351" s="1"/>
      <c r="G351" s="1"/>
      <c r="H351" s="1"/>
      <c r="I351" s="1"/>
      <c r="J351" s="1"/>
      <c r="K351" s="1"/>
      <c r="L351" s="1"/>
    </row>
    <row r="352" ht="15.75" customHeight="1">
      <c r="A352" s="1"/>
      <c r="B352" s="1"/>
      <c r="C352" s="1"/>
      <c r="D352" s="1"/>
      <c r="E352" s="1"/>
      <c r="F352" s="1"/>
      <c r="G352" s="1"/>
      <c r="H352" s="1"/>
      <c r="I352" s="1"/>
      <c r="J352" s="1"/>
      <c r="K352" s="1"/>
      <c r="L352" s="1"/>
    </row>
    <row r="353" ht="15.75" customHeight="1">
      <c r="A353" s="1"/>
      <c r="B353" s="1"/>
      <c r="C353" s="1"/>
      <c r="D353" s="1"/>
      <c r="E353" s="1"/>
      <c r="F353" s="1"/>
      <c r="G353" s="1"/>
      <c r="H353" s="1"/>
      <c r="I353" s="1"/>
      <c r="J353" s="1"/>
      <c r="K353" s="1"/>
      <c r="L353" s="1"/>
    </row>
    <row r="354" ht="15.75" customHeight="1">
      <c r="A354" s="1"/>
      <c r="B354" s="1"/>
      <c r="C354" s="1"/>
      <c r="D354" s="1"/>
      <c r="E354" s="1"/>
      <c r="F354" s="1"/>
      <c r="G354" s="1"/>
      <c r="H354" s="1"/>
      <c r="I354" s="1"/>
      <c r="J354" s="1"/>
      <c r="K354" s="1"/>
      <c r="L354" s="1"/>
    </row>
    <row r="355" ht="15.75" customHeight="1">
      <c r="A355" s="1"/>
      <c r="B355" s="1"/>
      <c r="C355" s="1"/>
      <c r="D355" s="1"/>
      <c r="E355" s="1"/>
      <c r="F355" s="1"/>
      <c r="G355" s="1"/>
      <c r="H355" s="1"/>
      <c r="I355" s="1"/>
      <c r="J355" s="1"/>
      <c r="K355" s="1"/>
      <c r="L355" s="1"/>
    </row>
    <row r="356" ht="15.75" customHeight="1">
      <c r="A356" s="1"/>
      <c r="B356" s="1"/>
      <c r="C356" s="1"/>
      <c r="D356" s="1"/>
      <c r="E356" s="1"/>
      <c r="F356" s="1"/>
      <c r="G356" s="1"/>
      <c r="H356" s="1"/>
      <c r="I356" s="1"/>
      <c r="J356" s="1"/>
      <c r="K356" s="1"/>
      <c r="L356" s="1"/>
    </row>
    <row r="357" ht="15.75" customHeight="1">
      <c r="A357" s="1"/>
      <c r="B357" s="1"/>
      <c r="C357" s="1"/>
      <c r="D357" s="1"/>
      <c r="E357" s="1"/>
      <c r="F357" s="1"/>
      <c r="G357" s="1"/>
      <c r="H357" s="1"/>
      <c r="I357" s="1"/>
      <c r="J357" s="1"/>
      <c r="K357" s="1"/>
      <c r="L357" s="1"/>
    </row>
    <row r="358" ht="15.75" customHeight="1">
      <c r="A358" s="1"/>
      <c r="B358" s="1"/>
      <c r="C358" s="1"/>
      <c r="D358" s="1"/>
      <c r="E358" s="1"/>
      <c r="F358" s="1"/>
      <c r="G358" s="1"/>
      <c r="H358" s="1"/>
      <c r="I358" s="1"/>
      <c r="J358" s="1"/>
      <c r="K358" s="1"/>
      <c r="L358" s="1"/>
    </row>
    <row r="359" ht="15.75" customHeight="1">
      <c r="A359" s="1"/>
      <c r="B359" s="1"/>
      <c r="C359" s="1"/>
      <c r="D359" s="1"/>
      <c r="E359" s="1"/>
      <c r="F359" s="1"/>
      <c r="G359" s="1"/>
      <c r="H359" s="1"/>
      <c r="I359" s="1"/>
      <c r="J359" s="1"/>
      <c r="K359" s="1"/>
      <c r="L359" s="1"/>
    </row>
    <row r="360" ht="15.75" customHeight="1">
      <c r="A360" s="1"/>
      <c r="B360" s="1"/>
      <c r="C360" s="1"/>
      <c r="D360" s="1"/>
      <c r="E360" s="1"/>
      <c r="F360" s="1"/>
      <c r="G360" s="1"/>
      <c r="H360" s="1"/>
      <c r="I360" s="1"/>
      <c r="J360" s="1"/>
      <c r="K360" s="1"/>
      <c r="L360" s="1"/>
    </row>
    <row r="361" ht="15.75" customHeight="1">
      <c r="A361" s="1"/>
      <c r="B361" s="1"/>
      <c r="C361" s="1"/>
      <c r="D361" s="1"/>
      <c r="E361" s="1"/>
      <c r="F361" s="1"/>
      <c r="G361" s="1"/>
      <c r="H361" s="1"/>
      <c r="I361" s="1"/>
      <c r="J361" s="1"/>
      <c r="K361" s="1"/>
      <c r="L361" s="1"/>
    </row>
    <row r="362" ht="15.75" customHeight="1">
      <c r="A362" s="1"/>
      <c r="B362" s="1"/>
      <c r="C362" s="1"/>
      <c r="D362" s="1"/>
      <c r="E362" s="1"/>
      <c r="F362" s="1"/>
      <c r="G362" s="1"/>
      <c r="H362" s="1"/>
      <c r="I362" s="1"/>
      <c r="J362" s="1"/>
      <c r="K362" s="1"/>
      <c r="L362" s="1"/>
    </row>
    <row r="363" ht="15.75" customHeight="1">
      <c r="A363" s="1"/>
      <c r="B363" s="1"/>
      <c r="C363" s="1"/>
      <c r="D363" s="1"/>
      <c r="E363" s="1"/>
      <c r="F363" s="1"/>
      <c r="G363" s="1"/>
      <c r="H363" s="1"/>
      <c r="I363" s="1"/>
      <c r="J363" s="1"/>
      <c r="K363" s="1"/>
      <c r="L363" s="1"/>
    </row>
    <row r="364" ht="15.75" customHeight="1">
      <c r="A364" s="1"/>
      <c r="B364" s="1"/>
      <c r="C364" s="1"/>
      <c r="D364" s="1"/>
      <c r="E364" s="1"/>
      <c r="F364" s="1"/>
      <c r="G364" s="1"/>
      <c r="H364" s="1"/>
      <c r="I364" s="1"/>
      <c r="J364" s="1"/>
      <c r="K364" s="1"/>
      <c r="L364" s="1"/>
    </row>
    <row r="365" ht="15.75" customHeight="1">
      <c r="A365" s="1"/>
      <c r="B365" s="1"/>
      <c r="C365" s="1"/>
      <c r="D365" s="1"/>
      <c r="E365" s="1"/>
      <c r="F365" s="1"/>
      <c r="G365" s="1"/>
      <c r="H365" s="1"/>
      <c r="I365" s="1"/>
      <c r="J365" s="1"/>
      <c r="K365" s="1"/>
      <c r="L365" s="1"/>
    </row>
    <row r="366" ht="15.75" customHeight="1">
      <c r="A366" s="1"/>
      <c r="B366" s="1"/>
      <c r="C366" s="1"/>
      <c r="D366" s="1"/>
      <c r="E366" s="1"/>
      <c r="F366" s="1"/>
      <c r="G366" s="1"/>
      <c r="H366" s="1"/>
      <c r="I366" s="1"/>
      <c r="J366" s="1"/>
      <c r="K366" s="1"/>
      <c r="L366" s="1"/>
    </row>
    <row r="367" ht="15.75" customHeight="1">
      <c r="A367" s="1"/>
      <c r="B367" s="1"/>
      <c r="C367" s="1"/>
      <c r="D367" s="1"/>
      <c r="E367" s="1"/>
      <c r="F367" s="1"/>
      <c r="G367" s="1"/>
      <c r="H367" s="1"/>
      <c r="I367" s="1"/>
      <c r="J367" s="1"/>
      <c r="K367" s="1"/>
      <c r="L367" s="1"/>
    </row>
    <row r="368" ht="15.75" customHeight="1">
      <c r="A368" s="1"/>
      <c r="B368" s="1"/>
      <c r="C368" s="1"/>
      <c r="D368" s="1"/>
      <c r="E368" s="1"/>
      <c r="F368" s="1"/>
      <c r="G368" s="1"/>
      <c r="H368" s="1"/>
      <c r="I368" s="1"/>
      <c r="J368" s="1"/>
      <c r="K368" s="1"/>
      <c r="L368" s="1"/>
    </row>
    <row r="369" ht="15.75" customHeight="1">
      <c r="A369" s="1"/>
      <c r="B369" s="1"/>
      <c r="C369" s="1"/>
      <c r="D369" s="1"/>
      <c r="E369" s="1"/>
      <c r="F369" s="1"/>
      <c r="G369" s="1"/>
      <c r="H369" s="1"/>
      <c r="I369" s="1"/>
      <c r="J369" s="1"/>
      <c r="K369" s="1"/>
      <c r="L369" s="1"/>
    </row>
    <row r="370" ht="15.75" customHeight="1">
      <c r="A370" s="1"/>
      <c r="B370" s="1"/>
      <c r="C370" s="1"/>
      <c r="D370" s="1"/>
      <c r="E370" s="1"/>
      <c r="F370" s="1"/>
      <c r="G370" s="1"/>
      <c r="H370" s="1"/>
      <c r="I370" s="1"/>
      <c r="J370" s="1"/>
      <c r="K370" s="1"/>
      <c r="L370" s="1"/>
    </row>
    <row r="371" ht="15.75" customHeight="1">
      <c r="A371" s="1"/>
      <c r="B371" s="1"/>
      <c r="C371" s="1"/>
      <c r="D371" s="1"/>
      <c r="E371" s="1"/>
      <c r="F371" s="1"/>
      <c r="G371" s="1"/>
      <c r="H371" s="1"/>
      <c r="I371" s="1"/>
      <c r="J371" s="1"/>
      <c r="K371" s="1"/>
      <c r="L371" s="1"/>
    </row>
    <row r="372" ht="15.75" customHeight="1">
      <c r="A372" s="1"/>
      <c r="B372" s="1"/>
      <c r="C372" s="1"/>
      <c r="D372" s="1"/>
      <c r="E372" s="1"/>
      <c r="F372" s="1"/>
      <c r="G372" s="1"/>
      <c r="H372" s="1"/>
      <c r="I372" s="1"/>
      <c r="J372" s="1"/>
      <c r="K372" s="1"/>
      <c r="L372" s="1"/>
    </row>
    <row r="373" ht="15.75" customHeight="1">
      <c r="A373" s="1"/>
      <c r="B373" s="1"/>
      <c r="C373" s="1"/>
      <c r="D373" s="1"/>
      <c r="E373" s="1"/>
      <c r="F373" s="1"/>
      <c r="G373" s="1"/>
      <c r="H373" s="1"/>
      <c r="I373" s="1"/>
      <c r="J373" s="1"/>
      <c r="K373" s="1"/>
      <c r="L373" s="1"/>
    </row>
    <row r="374" ht="15.75" customHeight="1">
      <c r="A374" s="1"/>
      <c r="B374" s="1"/>
      <c r="C374" s="1"/>
      <c r="D374" s="1"/>
      <c r="E374" s="1"/>
      <c r="F374" s="1"/>
      <c r="G374" s="1"/>
      <c r="H374" s="1"/>
      <c r="I374" s="1"/>
      <c r="J374" s="1"/>
      <c r="K374" s="1"/>
      <c r="L374" s="1"/>
    </row>
    <row r="375" ht="15.75" customHeight="1">
      <c r="A375" s="1"/>
      <c r="B375" s="1"/>
      <c r="C375" s="1"/>
      <c r="D375" s="1"/>
      <c r="E375" s="1"/>
      <c r="F375" s="1"/>
      <c r="G375" s="1"/>
      <c r="H375" s="1"/>
      <c r="I375" s="1"/>
      <c r="J375" s="1"/>
      <c r="K375" s="1"/>
      <c r="L375" s="1"/>
    </row>
    <row r="376" ht="15.75" customHeight="1">
      <c r="A376" s="1"/>
      <c r="B376" s="1"/>
      <c r="C376" s="1"/>
      <c r="D376" s="1"/>
      <c r="E376" s="1"/>
      <c r="F376" s="1"/>
      <c r="G376" s="1"/>
      <c r="H376" s="1"/>
      <c r="I376" s="1"/>
      <c r="J376" s="1"/>
      <c r="K376" s="1"/>
      <c r="L376" s="1"/>
    </row>
    <row r="377" ht="15.75" customHeight="1">
      <c r="A377" s="1"/>
      <c r="B377" s="1"/>
      <c r="C377" s="1"/>
      <c r="D377" s="1"/>
      <c r="E377" s="1"/>
      <c r="F377" s="1"/>
      <c r="G377" s="1"/>
      <c r="H377" s="1"/>
      <c r="I377" s="1"/>
      <c r="J377" s="1"/>
      <c r="K377" s="1"/>
      <c r="L377" s="1"/>
    </row>
    <row r="378" ht="15.75" customHeight="1">
      <c r="A378" s="1"/>
      <c r="B378" s="1"/>
      <c r="C378" s="1"/>
      <c r="D378" s="1"/>
      <c r="E378" s="1"/>
      <c r="F378" s="1"/>
      <c r="G378" s="1"/>
      <c r="H378" s="1"/>
      <c r="I378" s="1"/>
      <c r="J378" s="1"/>
      <c r="K378" s="1"/>
      <c r="L378" s="1"/>
    </row>
    <row r="379" ht="15.75" customHeight="1">
      <c r="A379" s="1"/>
      <c r="B379" s="1"/>
      <c r="C379" s="1"/>
      <c r="D379" s="1"/>
      <c r="E379" s="1"/>
      <c r="F379" s="1"/>
      <c r="G379" s="1"/>
      <c r="H379" s="1"/>
      <c r="I379" s="1"/>
      <c r="J379" s="1"/>
      <c r="K379" s="1"/>
      <c r="L379" s="1"/>
    </row>
    <row r="380" ht="15.75" customHeight="1">
      <c r="A380" s="1"/>
      <c r="B380" s="1"/>
      <c r="C380" s="1"/>
      <c r="D380" s="1"/>
      <c r="E380" s="1"/>
      <c r="F380" s="1"/>
      <c r="G380" s="1"/>
      <c r="H380" s="1"/>
      <c r="I380" s="1"/>
      <c r="J380" s="1"/>
      <c r="K380" s="1"/>
      <c r="L380" s="1"/>
    </row>
    <row r="381" ht="15.75" customHeight="1">
      <c r="A381" s="1"/>
      <c r="B381" s="1"/>
      <c r="C381" s="1"/>
      <c r="D381" s="1"/>
      <c r="E381" s="1"/>
      <c r="F381" s="1"/>
      <c r="G381" s="1"/>
      <c r="H381" s="1"/>
      <c r="I381" s="1"/>
      <c r="J381" s="1"/>
      <c r="K381" s="1"/>
      <c r="L381" s="1"/>
    </row>
    <row r="382" ht="15.75" customHeight="1">
      <c r="A382" s="1"/>
      <c r="B382" s="1"/>
      <c r="C382" s="1"/>
      <c r="D382" s="1"/>
      <c r="E382" s="1"/>
      <c r="F382" s="1"/>
      <c r="G382" s="1"/>
      <c r="H382" s="1"/>
      <c r="I382" s="1"/>
      <c r="J382" s="1"/>
      <c r="K382" s="1"/>
      <c r="L382" s="1"/>
    </row>
    <row r="383" ht="15.75" customHeight="1">
      <c r="A383" s="1"/>
      <c r="B383" s="1"/>
      <c r="C383" s="1"/>
      <c r="D383" s="1"/>
      <c r="E383" s="1"/>
      <c r="F383" s="1"/>
      <c r="G383" s="1"/>
      <c r="H383" s="1"/>
      <c r="I383" s="1"/>
      <c r="J383" s="1"/>
      <c r="K383" s="1"/>
      <c r="L383" s="1"/>
    </row>
    <row r="384" ht="15.75" customHeight="1">
      <c r="A384" s="1"/>
      <c r="B384" s="1"/>
      <c r="C384" s="1"/>
      <c r="D384" s="1"/>
      <c r="E384" s="1"/>
      <c r="F384" s="1"/>
      <c r="G384" s="1"/>
      <c r="H384" s="1"/>
      <c r="I384" s="1"/>
      <c r="J384" s="1"/>
      <c r="K384" s="1"/>
      <c r="L384" s="1"/>
    </row>
    <row r="385" ht="15.75" customHeight="1">
      <c r="A385" s="1"/>
      <c r="B385" s="1"/>
      <c r="C385" s="1"/>
      <c r="D385" s="1"/>
      <c r="E385" s="1"/>
      <c r="F385" s="1"/>
      <c r="G385" s="1"/>
      <c r="H385" s="1"/>
      <c r="I385" s="1"/>
      <c r="J385" s="1"/>
      <c r="K385" s="1"/>
      <c r="L385" s="1"/>
    </row>
    <row r="386" ht="15.75" customHeight="1">
      <c r="A386" s="1"/>
      <c r="B386" s="1"/>
      <c r="C386" s="1"/>
      <c r="D386" s="1"/>
      <c r="E386" s="1"/>
      <c r="F386" s="1"/>
      <c r="G386" s="1"/>
      <c r="H386" s="1"/>
      <c r="I386" s="1"/>
      <c r="J386" s="1"/>
      <c r="K386" s="1"/>
      <c r="L386" s="1"/>
    </row>
    <row r="387" ht="15.75" customHeight="1">
      <c r="A387" s="1"/>
      <c r="B387" s="1"/>
      <c r="C387" s="1"/>
      <c r="D387" s="1"/>
      <c r="E387" s="1"/>
      <c r="F387" s="1"/>
      <c r="G387" s="1"/>
      <c r="H387" s="1"/>
      <c r="I387" s="1"/>
      <c r="J387" s="1"/>
      <c r="K387" s="1"/>
      <c r="L387" s="1"/>
    </row>
    <row r="388" ht="15.75" customHeight="1">
      <c r="A388" s="1"/>
      <c r="B388" s="1"/>
      <c r="C388" s="1"/>
      <c r="D388" s="1"/>
      <c r="E388" s="1"/>
      <c r="F388" s="1"/>
      <c r="G388" s="1"/>
      <c r="H388" s="1"/>
      <c r="I388" s="1"/>
      <c r="J388" s="1"/>
      <c r="K388" s="1"/>
      <c r="L388" s="1"/>
    </row>
    <row r="389" ht="15.75" customHeight="1">
      <c r="A389" s="1"/>
      <c r="B389" s="1"/>
      <c r="C389" s="1"/>
      <c r="D389" s="1"/>
      <c r="E389" s="1"/>
      <c r="F389" s="1"/>
      <c r="G389" s="1"/>
      <c r="H389" s="1"/>
      <c r="I389" s="1"/>
      <c r="J389" s="1"/>
      <c r="K389" s="1"/>
      <c r="L389" s="1"/>
    </row>
    <row r="390" ht="15.75" customHeight="1">
      <c r="A390" s="1"/>
      <c r="B390" s="1"/>
      <c r="C390" s="1"/>
      <c r="D390" s="1"/>
      <c r="E390" s="1"/>
      <c r="F390" s="1"/>
      <c r="G390" s="1"/>
      <c r="H390" s="1"/>
      <c r="I390" s="1"/>
      <c r="J390" s="1"/>
      <c r="K390" s="1"/>
      <c r="L390" s="1"/>
    </row>
    <row r="391" ht="15.75" customHeight="1">
      <c r="A391" s="1"/>
      <c r="B391" s="1"/>
      <c r="C391" s="1"/>
      <c r="D391" s="1"/>
      <c r="E391" s="1"/>
      <c r="F391" s="1"/>
      <c r="G391" s="1"/>
      <c r="H391" s="1"/>
      <c r="I391" s="1"/>
      <c r="J391" s="1"/>
      <c r="K391" s="1"/>
      <c r="L391" s="1"/>
    </row>
    <row r="392" ht="15.75" customHeight="1">
      <c r="A392" s="1"/>
      <c r="B392" s="1"/>
      <c r="C392" s="1"/>
      <c r="D392" s="1"/>
      <c r="E392" s="1"/>
      <c r="F392" s="1"/>
      <c r="G392" s="1"/>
      <c r="H392" s="1"/>
      <c r="I392" s="1"/>
      <c r="J392" s="1"/>
      <c r="K392" s="1"/>
      <c r="L392" s="1"/>
    </row>
    <row r="393" ht="15.75" customHeight="1">
      <c r="A393" s="1"/>
      <c r="B393" s="1"/>
      <c r="C393" s="1"/>
      <c r="D393" s="1"/>
      <c r="E393" s="1"/>
      <c r="F393" s="1"/>
      <c r="G393" s="1"/>
      <c r="H393" s="1"/>
      <c r="I393" s="1"/>
      <c r="J393" s="1"/>
      <c r="K393" s="1"/>
      <c r="L393" s="1"/>
    </row>
    <row r="394" ht="15.75" customHeight="1">
      <c r="A394" s="1"/>
      <c r="B394" s="1"/>
      <c r="C394" s="1"/>
      <c r="D394" s="1"/>
      <c r="E394" s="1"/>
      <c r="F394" s="1"/>
      <c r="G394" s="1"/>
      <c r="H394" s="1"/>
      <c r="I394" s="1"/>
      <c r="J394" s="1"/>
      <c r="K394" s="1"/>
      <c r="L394" s="1"/>
    </row>
    <row r="395" ht="15.75" customHeight="1">
      <c r="A395" s="1"/>
      <c r="B395" s="1"/>
      <c r="C395" s="1"/>
      <c r="D395" s="1"/>
      <c r="E395" s="1"/>
      <c r="F395" s="1"/>
      <c r="G395" s="1"/>
      <c r="H395" s="1"/>
      <c r="I395" s="1"/>
      <c r="J395" s="1"/>
      <c r="K395" s="1"/>
      <c r="L395" s="1"/>
    </row>
    <row r="396" ht="15.75" customHeight="1">
      <c r="A396" s="1"/>
      <c r="B396" s="1"/>
      <c r="C396" s="1"/>
      <c r="D396" s="1"/>
      <c r="E396" s="1"/>
      <c r="F396" s="1"/>
      <c r="G396" s="1"/>
      <c r="H396" s="1"/>
      <c r="I396" s="1"/>
      <c r="J396" s="1"/>
      <c r="K396" s="1"/>
      <c r="L396" s="1"/>
    </row>
    <row r="397" ht="15.75" customHeight="1">
      <c r="A397" s="1"/>
      <c r="B397" s="1"/>
      <c r="C397" s="1"/>
      <c r="D397" s="1"/>
      <c r="E397" s="1"/>
      <c r="F397" s="1"/>
      <c r="G397" s="1"/>
      <c r="H397" s="1"/>
      <c r="I397" s="1"/>
      <c r="J397" s="1"/>
      <c r="K397" s="1"/>
      <c r="L397" s="1"/>
    </row>
    <row r="398" ht="15.75" customHeight="1">
      <c r="A398" s="1"/>
      <c r="B398" s="1"/>
      <c r="C398" s="1"/>
      <c r="D398" s="1"/>
      <c r="E398" s="1"/>
      <c r="F398" s="1"/>
      <c r="G398" s="1"/>
      <c r="H398" s="1"/>
      <c r="I398" s="1"/>
      <c r="J398" s="1"/>
      <c r="K398" s="1"/>
      <c r="L398" s="1"/>
    </row>
    <row r="399" ht="15.75" customHeight="1">
      <c r="A399" s="1"/>
      <c r="B399" s="1"/>
      <c r="C399" s="1"/>
      <c r="D399" s="1"/>
      <c r="E399" s="1"/>
      <c r="F399" s="1"/>
      <c r="G399" s="1"/>
      <c r="H399" s="1"/>
      <c r="I399" s="1"/>
      <c r="J399" s="1"/>
      <c r="K399" s="1"/>
      <c r="L399" s="1"/>
    </row>
    <row r="400" ht="15.75" customHeight="1">
      <c r="A400" s="1"/>
      <c r="B400" s="1"/>
      <c r="C400" s="1"/>
      <c r="D400" s="1"/>
      <c r="E400" s="1"/>
      <c r="F400" s="1"/>
      <c r="G400" s="1"/>
      <c r="H400" s="1"/>
      <c r="I400" s="1"/>
      <c r="J400" s="1"/>
      <c r="K400" s="1"/>
      <c r="L400" s="1"/>
    </row>
    <row r="401" ht="15.75" customHeight="1">
      <c r="A401" s="1"/>
      <c r="B401" s="1"/>
      <c r="C401" s="1"/>
      <c r="D401" s="1"/>
      <c r="E401" s="1"/>
      <c r="F401" s="1"/>
      <c r="G401" s="1"/>
      <c r="H401" s="1"/>
      <c r="I401" s="1"/>
      <c r="J401" s="1"/>
      <c r="K401" s="1"/>
      <c r="L401" s="1"/>
    </row>
    <row r="402" ht="15.75" customHeight="1">
      <c r="A402" s="1"/>
      <c r="B402" s="1"/>
      <c r="C402" s="1"/>
      <c r="D402" s="1"/>
      <c r="E402" s="1"/>
      <c r="F402" s="1"/>
      <c r="G402" s="1"/>
      <c r="H402" s="1"/>
      <c r="I402" s="1"/>
      <c r="J402" s="1"/>
      <c r="K402" s="1"/>
      <c r="L402" s="1"/>
    </row>
    <row r="403" ht="15.75" customHeight="1">
      <c r="A403" s="1"/>
      <c r="B403" s="1"/>
      <c r="C403" s="1"/>
      <c r="D403" s="1"/>
      <c r="E403" s="1"/>
      <c r="F403" s="1"/>
      <c r="G403" s="1"/>
      <c r="H403" s="1"/>
      <c r="I403" s="1"/>
      <c r="J403" s="1"/>
      <c r="K403" s="1"/>
      <c r="L403" s="1"/>
    </row>
    <row r="404" ht="15.75" customHeight="1">
      <c r="A404" s="1"/>
      <c r="B404" s="1"/>
      <c r="C404" s="1"/>
      <c r="D404" s="1"/>
      <c r="E404" s="1"/>
      <c r="F404" s="1"/>
      <c r="G404" s="1"/>
      <c r="H404" s="1"/>
      <c r="I404" s="1"/>
      <c r="J404" s="1"/>
      <c r="K404" s="1"/>
      <c r="L404" s="1"/>
    </row>
    <row r="405" ht="15.75" customHeight="1">
      <c r="A405" s="1"/>
      <c r="B405" s="1"/>
      <c r="C405" s="1"/>
      <c r="D405" s="1"/>
      <c r="E405" s="1"/>
      <c r="F405" s="1"/>
      <c r="G405" s="1"/>
      <c r="H405" s="1"/>
      <c r="I405" s="1"/>
      <c r="J405" s="1"/>
      <c r="K405" s="1"/>
      <c r="L405" s="1"/>
    </row>
    <row r="406" ht="15.75" customHeight="1">
      <c r="A406" s="1"/>
      <c r="B406" s="1"/>
      <c r="C406" s="1"/>
      <c r="D406" s="1"/>
      <c r="E406" s="1"/>
      <c r="F406" s="1"/>
      <c r="G406" s="1"/>
      <c r="H406" s="1"/>
      <c r="I406" s="1"/>
      <c r="J406" s="1"/>
      <c r="K406" s="1"/>
      <c r="L406" s="1"/>
    </row>
    <row r="407" ht="15.75" customHeight="1">
      <c r="A407" s="1"/>
      <c r="B407" s="1"/>
      <c r="C407" s="1"/>
      <c r="D407" s="1"/>
      <c r="E407" s="1"/>
      <c r="F407" s="1"/>
      <c r="G407" s="1"/>
      <c r="H407" s="1"/>
      <c r="I407" s="1"/>
      <c r="J407" s="1"/>
      <c r="K407" s="1"/>
      <c r="L407" s="1"/>
    </row>
    <row r="408" ht="15.75" customHeight="1">
      <c r="A408" s="1"/>
      <c r="B408" s="1"/>
      <c r="C408" s="1"/>
      <c r="D408" s="1"/>
      <c r="E408" s="1"/>
      <c r="F408" s="1"/>
      <c r="G408" s="1"/>
      <c r="H408" s="1"/>
      <c r="I408" s="1"/>
      <c r="J408" s="1"/>
      <c r="K408" s="1"/>
      <c r="L408" s="1"/>
    </row>
    <row r="409" ht="15.75" customHeight="1">
      <c r="A409" s="1"/>
      <c r="B409" s="1"/>
      <c r="C409" s="1"/>
      <c r="D409" s="1"/>
      <c r="E409" s="1"/>
      <c r="F409" s="1"/>
      <c r="G409" s="1"/>
      <c r="H409" s="1"/>
      <c r="I409" s="1"/>
      <c r="J409" s="1"/>
      <c r="K409" s="1"/>
      <c r="L409" s="1"/>
    </row>
    <row r="410" ht="15.75" customHeight="1">
      <c r="A410" s="1"/>
      <c r="B410" s="1"/>
      <c r="C410" s="1"/>
      <c r="D410" s="1"/>
      <c r="E410" s="1"/>
      <c r="F410" s="1"/>
      <c r="G410" s="1"/>
      <c r="H410" s="1"/>
      <c r="I410" s="1"/>
      <c r="J410" s="1"/>
      <c r="K410" s="1"/>
      <c r="L410" s="1"/>
    </row>
    <row r="411" ht="15.75" customHeight="1">
      <c r="A411" s="1"/>
      <c r="B411" s="1"/>
      <c r="C411" s="1"/>
      <c r="D411" s="1"/>
      <c r="E411" s="1"/>
      <c r="F411" s="1"/>
      <c r="G411" s="1"/>
      <c r="H411" s="1"/>
      <c r="I411" s="1"/>
      <c r="J411" s="1"/>
      <c r="K411" s="1"/>
      <c r="L411" s="1"/>
    </row>
    <row r="412" ht="15.75" customHeight="1">
      <c r="A412" s="1"/>
      <c r="B412" s="1"/>
      <c r="C412" s="1"/>
      <c r="D412" s="1"/>
      <c r="E412" s="1"/>
      <c r="F412" s="1"/>
      <c r="G412" s="1"/>
      <c r="H412" s="1"/>
      <c r="I412" s="1"/>
      <c r="J412" s="1"/>
      <c r="K412" s="1"/>
      <c r="L412" s="1"/>
    </row>
    <row r="413" ht="15.75" customHeight="1">
      <c r="A413" s="1"/>
      <c r="B413" s="1"/>
      <c r="C413" s="1"/>
      <c r="D413" s="1"/>
      <c r="E413" s="1"/>
      <c r="F413" s="1"/>
      <c r="G413" s="1"/>
      <c r="H413" s="1"/>
      <c r="I413" s="1"/>
      <c r="J413" s="1"/>
      <c r="K413" s="1"/>
      <c r="L413" s="1"/>
    </row>
    <row r="414" ht="15.75" customHeight="1">
      <c r="A414" s="1"/>
      <c r="B414" s="1"/>
      <c r="C414" s="1"/>
      <c r="D414" s="1"/>
      <c r="E414" s="1"/>
      <c r="F414" s="1"/>
      <c r="G414" s="1"/>
      <c r="H414" s="1"/>
      <c r="I414" s="1"/>
      <c r="J414" s="1"/>
      <c r="K414" s="1"/>
      <c r="L414" s="1"/>
    </row>
    <row r="415" ht="15.75" customHeight="1">
      <c r="A415" s="1"/>
      <c r="B415" s="1"/>
      <c r="C415" s="1"/>
      <c r="D415" s="1"/>
      <c r="E415" s="1"/>
      <c r="F415" s="1"/>
      <c r="G415" s="1"/>
      <c r="H415" s="1"/>
      <c r="I415" s="1"/>
      <c r="J415" s="1"/>
      <c r="K415" s="1"/>
      <c r="L415" s="1"/>
    </row>
    <row r="416" ht="15.75" customHeight="1">
      <c r="A416" s="1"/>
      <c r="B416" s="1"/>
      <c r="C416" s="1"/>
      <c r="D416" s="1"/>
      <c r="E416" s="1"/>
      <c r="F416" s="1"/>
      <c r="G416" s="1"/>
      <c r="H416" s="1"/>
      <c r="I416" s="1"/>
      <c r="J416" s="1"/>
      <c r="K416" s="1"/>
      <c r="L416" s="1"/>
    </row>
    <row r="417" ht="15.75" customHeight="1">
      <c r="A417" s="1"/>
      <c r="B417" s="1"/>
      <c r="C417" s="1"/>
      <c r="D417" s="1"/>
      <c r="E417" s="1"/>
      <c r="F417" s="1"/>
      <c r="G417" s="1"/>
      <c r="H417" s="1"/>
      <c r="I417" s="1"/>
      <c r="J417" s="1"/>
      <c r="K417" s="1"/>
      <c r="L417" s="1"/>
    </row>
    <row r="418" ht="15.75" customHeight="1">
      <c r="A418" s="1"/>
      <c r="B418" s="1"/>
      <c r="C418" s="1"/>
      <c r="D418" s="1"/>
      <c r="E418" s="1"/>
      <c r="F418" s="1"/>
      <c r="G418" s="1"/>
      <c r="H418" s="1"/>
      <c r="I418" s="1"/>
      <c r="J418" s="1"/>
      <c r="K418" s="1"/>
      <c r="L418" s="1"/>
    </row>
    <row r="419" ht="15.75" customHeight="1">
      <c r="A419" s="1"/>
      <c r="B419" s="1"/>
      <c r="C419" s="1"/>
      <c r="D419" s="1"/>
      <c r="E419" s="1"/>
      <c r="F419" s="1"/>
      <c r="G419" s="1"/>
      <c r="H419" s="1"/>
      <c r="I419" s="1"/>
      <c r="J419" s="1"/>
      <c r="K419" s="1"/>
      <c r="L419" s="1"/>
    </row>
    <row r="420" ht="15.75" customHeight="1">
      <c r="A420" s="1"/>
      <c r="B420" s="1"/>
      <c r="C420" s="1"/>
      <c r="D420" s="1"/>
      <c r="E420" s="1"/>
      <c r="F420" s="1"/>
      <c r="G420" s="1"/>
      <c r="H420" s="1"/>
      <c r="I420" s="1"/>
      <c r="J420" s="1"/>
      <c r="K420" s="1"/>
      <c r="L420" s="1"/>
    </row>
    <row r="421" ht="15.75" customHeight="1">
      <c r="A421" s="1"/>
      <c r="B421" s="1"/>
      <c r="C421" s="1"/>
      <c r="D421" s="1"/>
      <c r="E421" s="1"/>
      <c r="F421" s="1"/>
      <c r="G421" s="1"/>
      <c r="H421" s="1"/>
      <c r="I421" s="1"/>
      <c r="J421" s="1"/>
      <c r="K421" s="1"/>
      <c r="L421" s="1"/>
    </row>
    <row r="422" ht="15.75" customHeight="1">
      <c r="A422" s="1"/>
      <c r="B422" s="1"/>
      <c r="C422" s="1"/>
      <c r="D422" s="1"/>
      <c r="E422" s="1"/>
      <c r="F422" s="1"/>
      <c r="G422" s="1"/>
      <c r="H422" s="1"/>
      <c r="I422" s="1"/>
      <c r="J422" s="1"/>
      <c r="K422" s="1"/>
      <c r="L422" s="1"/>
    </row>
    <row r="423" ht="15.75" customHeight="1">
      <c r="A423" s="1"/>
      <c r="B423" s="1"/>
      <c r="C423" s="1"/>
      <c r="D423" s="1"/>
      <c r="E423" s="1"/>
      <c r="F423" s="1"/>
      <c r="G423" s="1"/>
      <c r="H423" s="1"/>
      <c r="I423" s="1"/>
      <c r="J423" s="1"/>
      <c r="K423" s="1"/>
      <c r="L423" s="1"/>
    </row>
    <row r="424" ht="15.75" customHeight="1">
      <c r="A424" s="1"/>
      <c r="B424" s="1"/>
      <c r="C424" s="1"/>
      <c r="D424" s="1"/>
      <c r="E424" s="1"/>
      <c r="F424" s="1"/>
      <c r="G424" s="1"/>
      <c r="H424" s="1"/>
      <c r="I424" s="1"/>
      <c r="J424" s="1"/>
      <c r="K424" s="1"/>
      <c r="L424" s="1"/>
    </row>
    <row r="425" ht="15.75" customHeight="1">
      <c r="A425" s="1"/>
      <c r="B425" s="1"/>
      <c r="C425" s="1"/>
      <c r="D425" s="1"/>
      <c r="E425" s="1"/>
      <c r="F425" s="1"/>
      <c r="G425" s="1"/>
      <c r="H425" s="1"/>
      <c r="I425" s="1"/>
      <c r="J425" s="1"/>
      <c r="K425" s="1"/>
      <c r="L425" s="1"/>
    </row>
    <row r="426" ht="15.75" customHeight="1">
      <c r="A426" s="1"/>
      <c r="B426" s="1"/>
      <c r="C426" s="1"/>
      <c r="D426" s="1"/>
      <c r="E426" s="1"/>
      <c r="F426" s="1"/>
      <c r="G426" s="1"/>
      <c r="H426" s="1"/>
      <c r="I426" s="1"/>
      <c r="J426" s="1"/>
      <c r="K426" s="1"/>
      <c r="L426" s="1"/>
    </row>
    <row r="427" ht="15.75" customHeight="1">
      <c r="A427" s="1"/>
      <c r="B427" s="1"/>
      <c r="C427" s="1"/>
      <c r="D427" s="1"/>
      <c r="E427" s="1"/>
      <c r="F427" s="1"/>
      <c r="G427" s="1"/>
      <c r="H427" s="1"/>
      <c r="I427" s="1"/>
      <c r="J427" s="1"/>
      <c r="K427" s="1"/>
      <c r="L427" s="1"/>
    </row>
    <row r="428" ht="15.75" customHeight="1">
      <c r="A428" s="1"/>
      <c r="B428" s="1"/>
      <c r="C428" s="1"/>
      <c r="D428" s="1"/>
      <c r="E428" s="1"/>
      <c r="F428" s="1"/>
      <c r="G428" s="1"/>
      <c r="H428" s="1"/>
      <c r="I428" s="1"/>
      <c r="J428" s="1"/>
      <c r="K428" s="1"/>
      <c r="L428" s="1"/>
    </row>
    <row r="429" ht="15.75" customHeight="1">
      <c r="A429" s="1"/>
      <c r="B429" s="1"/>
      <c r="C429" s="1"/>
      <c r="D429" s="1"/>
      <c r="E429" s="1"/>
      <c r="F429" s="1"/>
      <c r="G429" s="1"/>
      <c r="H429" s="1"/>
      <c r="I429" s="1"/>
      <c r="J429" s="1"/>
      <c r="K429" s="1"/>
      <c r="L429" s="1"/>
    </row>
    <row r="430" ht="15.75" customHeight="1">
      <c r="A430" s="1"/>
      <c r="B430" s="1"/>
      <c r="C430" s="1"/>
      <c r="D430" s="1"/>
      <c r="E430" s="1"/>
      <c r="F430" s="1"/>
      <c r="G430" s="1"/>
      <c r="H430" s="1"/>
      <c r="I430" s="1"/>
      <c r="J430" s="1"/>
      <c r="K430" s="1"/>
      <c r="L430" s="1"/>
    </row>
    <row r="431" ht="15.75" customHeight="1">
      <c r="A431" s="1"/>
      <c r="B431" s="1"/>
      <c r="C431" s="1"/>
      <c r="D431" s="1"/>
      <c r="E431" s="1"/>
      <c r="F431" s="1"/>
      <c r="G431" s="1"/>
      <c r="H431" s="1"/>
      <c r="I431" s="1"/>
      <c r="J431" s="1"/>
      <c r="K431" s="1"/>
      <c r="L431" s="1"/>
    </row>
    <row r="432" ht="15.75" customHeight="1">
      <c r="A432" s="1"/>
      <c r="B432" s="1"/>
      <c r="C432" s="1"/>
      <c r="D432" s="1"/>
      <c r="E432" s="1"/>
      <c r="F432" s="1"/>
      <c r="G432" s="1"/>
      <c r="H432" s="1"/>
      <c r="I432" s="1"/>
      <c r="J432" s="1"/>
      <c r="K432" s="1"/>
      <c r="L432" s="1"/>
    </row>
    <row r="433" ht="15.75" customHeight="1">
      <c r="A433" s="1"/>
      <c r="B433" s="1"/>
      <c r="C433" s="1"/>
      <c r="D433" s="1"/>
      <c r="E433" s="1"/>
      <c r="F433" s="1"/>
      <c r="G433" s="1"/>
      <c r="H433" s="1"/>
      <c r="I433" s="1"/>
      <c r="J433" s="1"/>
      <c r="K433" s="1"/>
      <c r="L433" s="1"/>
    </row>
    <row r="434" ht="15.75" customHeight="1">
      <c r="A434" s="1"/>
      <c r="B434" s="1"/>
      <c r="C434" s="1"/>
      <c r="D434" s="1"/>
      <c r="E434" s="1"/>
      <c r="F434" s="1"/>
      <c r="G434" s="1"/>
      <c r="H434" s="1"/>
      <c r="I434" s="1"/>
      <c r="J434" s="1"/>
      <c r="K434" s="1"/>
      <c r="L434" s="1"/>
    </row>
    <row r="435" ht="15.75" customHeight="1">
      <c r="A435" s="1"/>
      <c r="B435" s="1"/>
      <c r="C435" s="1"/>
      <c r="D435" s="1"/>
      <c r="E435" s="1"/>
      <c r="F435" s="1"/>
      <c r="G435" s="1"/>
      <c r="H435" s="1"/>
      <c r="I435" s="1"/>
      <c r="J435" s="1"/>
      <c r="K435" s="1"/>
      <c r="L435" s="1"/>
    </row>
    <row r="436" ht="15.75" customHeight="1">
      <c r="A436" s="1"/>
      <c r="B436" s="1"/>
      <c r="C436" s="1"/>
      <c r="D436" s="1"/>
      <c r="E436" s="1"/>
      <c r="F436" s="1"/>
      <c r="G436" s="1"/>
      <c r="H436" s="1"/>
      <c r="I436" s="1"/>
      <c r="J436" s="1"/>
      <c r="K436" s="1"/>
      <c r="L436" s="1"/>
    </row>
    <row r="437" ht="15.75" customHeight="1">
      <c r="A437" s="1"/>
      <c r="B437" s="1"/>
      <c r="C437" s="1"/>
      <c r="D437" s="1"/>
      <c r="E437" s="1"/>
      <c r="F437" s="1"/>
      <c r="G437" s="1"/>
      <c r="H437" s="1"/>
      <c r="I437" s="1"/>
      <c r="J437" s="1"/>
      <c r="K437" s="1"/>
      <c r="L437" s="1"/>
    </row>
    <row r="438" ht="15.75" customHeight="1">
      <c r="A438" s="1"/>
      <c r="B438" s="1"/>
      <c r="C438" s="1"/>
      <c r="D438" s="1"/>
      <c r="E438" s="1"/>
      <c r="F438" s="1"/>
      <c r="G438" s="1"/>
      <c r="H438" s="1"/>
      <c r="I438" s="1"/>
      <c r="J438" s="1"/>
      <c r="K438" s="1"/>
      <c r="L438" s="1"/>
    </row>
    <row r="439" ht="15.75" customHeight="1">
      <c r="A439" s="1"/>
      <c r="B439" s="1"/>
      <c r="C439" s="1"/>
      <c r="D439" s="1"/>
      <c r="E439" s="1"/>
      <c r="F439" s="1"/>
      <c r="G439" s="1"/>
      <c r="H439" s="1"/>
      <c r="I439" s="1"/>
      <c r="J439" s="1"/>
      <c r="K439" s="1"/>
      <c r="L439" s="1"/>
    </row>
    <row r="440" ht="15.75" customHeight="1">
      <c r="A440" s="1"/>
      <c r="B440" s="1"/>
      <c r="C440" s="1"/>
      <c r="D440" s="1"/>
      <c r="E440" s="1"/>
      <c r="F440" s="1"/>
      <c r="G440" s="1"/>
      <c r="H440" s="1"/>
      <c r="I440" s="1"/>
      <c r="J440" s="1"/>
      <c r="K440" s="1"/>
      <c r="L440" s="1"/>
    </row>
    <row r="441" ht="15.75" customHeight="1">
      <c r="A441" s="1"/>
      <c r="B441" s="1"/>
      <c r="C441" s="1"/>
      <c r="D441" s="1"/>
      <c r="E441" s="1"/>
      <c r="F441" s="1"/>
      <c r="G441" s="1"/>
      <c r="H441" s="1"/>
      <c r="I441" s="1"/>
      <c r="J441" s="1"/>
      <c r="K441" s="1"/>
      <c r="L441" s="1"/>
    </row>
    <row r="442" ht="15.75" customHeight="1">
      <c r="A442" s="1"/>
      <c r="B442" s="1"/>
      <c r="C442" s="1"/>
      <c r="D442" s="1"/>
      <c r="E442" s="1"/>
      <c r="F442" s="1"/>
      <c r="G442" s="1"/>
      <c r="H442" s="1"/>
      <c r="I442" s="1"/>
      <c r="J442" s="1"/>
      <c r="K442" s="1"/>
      <c r="L442" s="1"/>
    </row>
    <row r="443" ht="15.75" customHeight="1">
      <c r="A443" s="1"/>
      <c r="B443" s="1"/>
      <c r="C443" s="1"/>
      <c r="D443" s="1"/>
      <c r="E443" s="1"/>
      <c r="F443" s="1"/>
      <c r="G443" s="1"/>
      <c r="H443" s="1"/>
      <c r="I443" s="1"/>
      <c r="J443" s="1"/>
      <c r="K443" s="1"/>
      <c r="L443" s="1"/>
    </row>
    <row r="444" ht="15.75" customHeight="1">
      <c r="A444" s="1"/>
      <c r="B444" s="1"/>
      <c r="C444" s="1"/>
      <c r="D444" s="1"/>
      <c r="E444" s="1"/>
      <c r="F444" s="1"/>
      <c r="G444" s="1"/>
      <c r="H444" s="1"/>
      <c r="I444" s="1"/>
      <c r="J444" s="1"/>
      <c r="K444" s="1"/>
      <c r="L444" s="1"/>
    </row>
    <row r="445" ht="15.75" customHeight="1">
      <c r="A445" s="1"/>
      <c r="B445" s="1"/>
      <c r="C445" s="1"/>
      <c r="D445" s="1"/>
      <c r="E445" s="1"/>
      <c r="F445" s="1"/>
      <c r="G445" s="1"/>
      <c r="H445" s="1"/>
      <c r="I445" s="1"/>
      <c r="J445" s="1"/>
      <c r="K445" s="1"/>
      <c r="L445" s="1"/>
    </row>
    <row r="446" ht="15.75" customHeight="1">
      <c r="A446" s="1"/>
      <c r="B446" s="1"/>
      <c r="C446" s="1"/>
      <c r="D446" s="1"/>
      <c r="E446" s="1"/>
      <c r="F446" s="1"/>
      <c r="G446" s="1"/>
      <c r="H446" s="1"/>
      <c r="I446" s="1"/>
      <c r="J446" s="1"/>
      <c r="K446" s="1"/>
      <c r="L446" s="1"/>
    </row>
    <row r="447" ht="15.75" customHeight="1">
      <c r="A447" s="1"/>
      <c r="B447" s="1"/>
      <c r="C447" s="1"/>
      <c r="D447" s="1"/>
      <c r="E447" s="1"/>
      <c r="F447" s="1"/>
      <c r="G447" s="1"/>
      <c r="H447" s="1"/>
      <c r="I447" s="1"/>
      <c r="J447" s="1"/>
      <c r="K447" s="1"/>
      <c r="L447" s="1"/>
    </row>
    <row r="448" ht="15.75" customHeight="1">
      <c r="A448" s="1"/>
      <c r="B448" s="1"/>
      <c r="C448" s="1"/>
      <c r="D448" s="1"/>
      <c r="E448" s="1"/>
      <c r="F448" s="1"/>
      <c r="G448" s="1"/>
      <c r="H448" s="1"/>
      <c r="I448" s="1"/>
      <c r="J448" s="1"/>
      <c r="K448" s="1"/>
      <c r="L448" s="1"/>
    </row>
    <row r="449" ht="15.75" customHeight="1">
      <c r="A449" s="1"/>
      <c r="B449" s="1"/>
      <c r="C449" s="1"/>
      <c r="D449" s="1"/>
      <c r="E449" s="1"/>
      <c r="F449" s="1"/>
      <c r="G449" s="1"/>
      <c r="H449" s="1"/>
      <c r="I449" s="1"/>
      <c r="J449" s="1"/>
      <c r="K449" s="1"/>
      <c r="L449" s="1"/>
    </row>
    <row r="450" ht="15.75" customHeight="1">
      <c r="A450" s="1"/>
      <c r="B450" s="1"/>
      <c r="C450" s="1"/>
      <c r="D450" s="1"/>
      <c r="E450" s="1"/>
      <c r="F450" s="1"/>
      <c r="G450" s="1"/>
      <c r="H450" s="1"/>
      <c r="I450" s="1"/>
      <c r="J450" s="1"/>
      <c r="K450" s="1"/>
      <c r="L450" s="1"/>
    </row>
    <row r="451" ht="15.75" customHeight="1">
      <c r="A451" s="1"/>
      <c r="B451" s="1"/>
      <c r="C451" s="1"/>
      <c r="D451" s="1"/>
      <c r="E451" s="1"/>
      <c r="F451" s="1"/>
      <c r="G451" s="1"/>
      <c r="H451" s="1"/>
      <c r="I451" s="1"/>
      <c r="J451" s="1"/>
      <c r="K451" s="1"/>
      <c r="L451" s="1"/>
    </row>
    <row r="452" ht="15.75" customHeight="1">
      <c r="A452" s="1"/>
      <c r="B452" s="1"/>
      <c r="C452" s="1"/>
      <c r="D452" s="1"/>
      <c r="E452" s="1"/>
      <c r="F452" s="1"/>
      <c r="G452" s="1"/>
      <c r="H452" s="1"/>
      <c r="I452" s="1"/>
      <c r="J452" s="1"/>
      <c r="K452" s="1"/>
      <c r="L452" s="1"/>
    </row>
    <row r="453" ht="15.75" customHeight="1">
      <c r="A453" s="1"/>
      <c r="B453" s="1"/>
      <c r="C453" s="1"/>
      <c r="D453" s="1"/>
      <c r="E453" s="1"/>
      <c r="F453" s="1"/>
      <c r="G453" s="1"/>
      <c r="H453" s="1"/>
      <c r="I453" s="1"/>
      <c r="J453" s="1"/>
      <c r="K453" s="1"/>
      <c r="L453" s="1"/>
    </row>
    <row r="454" ht="15.75" customHeight="1">
      <c r="A454" s="1"/>
      <c r="B454" s="1"/>
      <c r="C454" s="1"/>
      <c r="D454" s="1"/>
      <c r="E454" s="1"/>
      <c r="F454" s="1"/>
      <c r="G454" s="1"/>
      <c r="H454" s="1"/>
      <c r="I454" s="1"/>
      <c r="J454" s="1"/>
      <c r="K454" s="1"/>
      <c r="L454" s="1"/>
    </row>
    <row r="455" ht="15.75" customHeight="1">
      <c r="A455" s="1"/>
      <c r="B455" s="1"/>
      <c r="C455" s="1"/>
      <c r="D455" s="1"/>
      <c r="E455" s="1"/>
      <c r="F455" s="1"/>
      <c r="G455" s="1"/>
      <c r="H455" s="1"/>
      <c r="I455" s="1"/>
      <c r="J455" s="1"/>
      <c r="K455" s="1"/>
      <c r="L455" s="1"/>
    </row>
    <row r="456" ht="15.75" customHeight="1">
      <c r="A456" s="1"/>
      <c r="B456" s="1"/>
      <c r="C456" s="1"/>
      <c r="D456" s="1"/>
      <c r="E456" s="1"/>
      <c r="F456" s="1"/>
      <c r="G456" s="1"/>
      <c r="H456" s="1"/>
      <c r="I456" s="1"/>
      <c r="J456" s="1"/>
      <c r="K456" s="1"/>
      <c r="L456" s="1"/>
    </row>
    <row r="457" ht="15.75" customHeight="1">
      <c r="A457" s="1"/>
      <c r="B457" s="1"/>
      <c r="C457" s="1"/>
      <c r="D457" s="1"/>
      <c r="E457" s="1"/>
      <c r="F457" s="1"/>
      <c r="G457" s="1"/>
      <c r="H457" s="1"/>
      <c r="I457" s="1"/>
      <c r="J457" s="1"/>
      <c r="K457" s="1"/>
      <c r="L457" s="1"/>
    </row>
    <row r="458" ht="15.75" customHeight="1">
      <c r="A458" s="1"/>
      <c r="B458" s="1"/>
      <c r="C458" s="1"/>
      <c r="D458" s="1"/>
      <c r="E458" s="1"/>
      <c r="F458" s="1"/>
      <c r="G458" s="1"/>
      <c r="H458" s="1"/>
      <c r="I458" s="1"/>
      <c r="J458" s="1"/>
      <c r="K458" s="1"/>
      <c r="L458" s="1"/>
    </row>
    <row r="459" ht="15.75" customHeight="1">
      <c r="A459" s="1"/>
      <c r="B459" s="1"/>
      <c r="C459" s="1"/>
      <c r="D459" s="1"/>
      <c r="E459" s="1"/>
      <c r="F459" s="1"/>
      <c r="G459" s="1"/>
      <c r="H459" s="1"/>
      <c r="I459" s="1"/>
      <c r="J459" s="1"/>
      <c r="K459" s="1"/>
      <c r="L459" s="1"/>
    </row>
    <row r="460" ht="15.75" customHeight="1">
      <c r="A460" s="1"/>
      <c r="B460" s="1"/>
      <c r="C460" s="1"/>
      <c r="D460" s="1"/>
      <c r="E460" s="1"/>
      <c r="F460" s="1"/>
      <c r="G460" s="1"/>
      <c r="H460" s="1"/>
      <c r="I460" s="1"/>
      <c r="J460" s="1"/>
      <c r="K460" s="1"/>
      <c r="L460" s="1"/>
    </row>
    <row r="461" ht="15.75" customHeight="1">
      <c r="A461" s="1"/>
      <c r="B461" s="1"/>
      <c r="C461" s="1"/>
      <c r="D461" s="1"/>
      <c r="E461" s="1"/>
      <c r="F461" s="1"/>
      <c r="G461" s="1"/>
      <c r="H461" s="1"/>
      <c r="I461" s="1"/>
      <c r="J461" s="1"/>
      <c r="K461" s="1"/>
      <c r="L461" s="1"/>
    </row>
    <row r="462" ht="15.75" customHeight="1">
      <c r="A462" s="1"/>
      <c r="B462" s="1"/>
      <c r="C462" s="1"/>
      <c r="D462" s="1"/>
      <c r="E462" s="1"/>
      <c r="F462" s="1"/>
      <c r="G462" s="1"/>
      <c r="H462" s="1"/>
      <c r="I462" s="1"/>
      <c r="J462" s="1"/>
      <c r="K462" s="1"/>
      <c r="L462" s="1"/>
    </row>
    <row r="463" ht="15.75" customHeight="1">
      <c r="A463" s="1"/>
      <c r="B463" s="1"/>
      <c r="C463" s="1"/>
      <c r="D463" s="1"/>
      <c r="E463" s="1"/>
      <c r="F463" s="1"/>
      <c r="G463" s="1"/>
      <c r="H463" s="1"/>
      <c r="I463" s="1"/>
      <c r="J463" s="1"/>
      <c r="K463" s="1"/>
      <c r="L463" s="1"/>
    </row>
    <row r="464" ht="15.75" customHeight="1">
      <c r="A464" s="1"/>
      <c r="B464" s="1"/>
      <c r="C464" s="1"/>
      <c r="D464" s="1"/>
      <c r="E464" s="1"/>
      <c r="F464" s="1"/>
      <c r="G464" s="1"/>
      <c r="H464" s="1"/>
      <c r="I464" s="1"/>
      <c r="J464" s="1"/>
      <c r="K464" s="1"/>
      <c r="L464" s="1"/>
    </row>
    <row r="465" ht="15.75" customHeight="1">
      <c r="A465" s="1"/>
      <c r="B465" s="1"/>
      <c r="C465" s="1"/>
      <c r="D465" s="1"/>
      <c r="E465" s="1"/>
      <c r="F465" s="1"/>
      <c r="G465" s="1"/>
      <c r="H465" s="1"/>
      <c r="I465" s="1"/>
      <c r="J465" s="1"/>
      <c r="K465" s="1"/>
      <c r="L465" s="1"/>
    </row>
    <row r="466" ht="15.75" customHeight="1">
      <c r="A466" s="1"/>
      <c r="B466" s="1"/>
      <c r="C466" s="1"/>
      <c r="D466" s="1"/>
      <c r="E466" s="1"/>
      <c r="F466" s="1"/>
      <c r="G466" s="1"/>
      <c r="H466" s="1"/>
      <c r="I466" s="1"/>
      <c r="J466" s="1"/>
      <c r="K466" s="1"/>
      <c r="L466" s="1"/>
    </row>
    <row r="467" ht="15.75" customHeight="1">
      <c r="A467" s="1"/>
      <c r="B467" s="1"/>
      <c r="C467" s="1"/>
      <c r="D467" s="1"/>
      <c r="E467" s="1"/>
      <c r="F467" s="1"/>
      <c r="G467" s="1"/>
      <c r="H467" s="1"/>
      <c r="I467" s="1"/>
      <c r="J467" s="1"/>
      <c r="K467" s="1"/>
      <c r="L467" s="1"/>
    </row>
    <row r="468" ht="15.75" customHeight="1">
      <c r="A468" s="1"/>
      <c r="B468" s="1"/>
      <c r="C468" s="1"/>
      <c r="D468" s="1"/>
      <c r="E468" s="1"/>
      <c r="F468" s="1"/>
      <c r="G468" s="1"/>
      <c r="H468" s="1"/>
      <c r="I468" s="1"/>
      <c r="J468" s="1"/>
      <c r="K468" s="1"/>
      <c r="L468" s="1"/>
    </row>
    <row r="469" ht="15.75" customHeight="1">
      <c r="A469" s="1"/>
      <c r="B469" s="1"/>
      <c r="C469" s="1"/>
      <c r="D469" s="1"/>
      <c r="E469" s="1"/>
      <c r="F469" s="1"/>
      <c r="G469" s="1"/>
      <c r="H469" s="1"/>
      <c r="I469" s="1"/>
      <c r="J469" s="1"/>
      <c r="K469" s="1"/>
      <c r="L469" s="1"/>
    </row>
    <row r="470" ht="15.75" customHeight="1">
      <c r="A470" s="1"/>
      <c r="B470" s="1"/>
      <c r="C470" s="1"/>
      <c r="D470" s="1"/>
      <c r="E470" s="1"/>
      <c r="F470" s="1"/>
      <c r="G470" s="1"/>
      <c r="H470" s="1"/>
      <c r="I470" s="1"/>
      <c r="J470" s="1"/>
      <c r="K470" s="1"/>
      <c r="L470" s="1"/>
    </row>
    <row r="471" ht="15.75" customHeight="1">
      <c r="A471" s="1"/>
      <c r="B471" s="1"/>
      <c r="C471" s="1"/>
      <c r="D471" s="1"/>
      <c r="E471" s="1"/>
      <c r="F471" s="1"/>
      <c r="G471" s="1"/>
      <c r="H471" s="1"/>
      <c r="I471" s="1"/>
      <c r="J471" s="1"/>
      <c r="K471" s="1"/>
      <c r="L471" s="1"/>
    </row>
    <row r="472" ht="15.75" customHeight="1">
      <c r="A472" s="1"/>
      <c r="B472" s="1"/>
      <c r="C472" s="1"/>
      <c r="D472" s="1"/>
      <c r="E472" s="1"/>
      <c r="F472" s="1"/>
      <c r="G472" s="1"/>
      <c r="H472" s="1"/>
      <c r="I472" s="1"/>
      <c r="J472" s="1"/>
      <c r="K472" s="1"/>
      <c r="L472" s="1"/>
    </row>
    <row r="473" ht="15.75" customHeight="1">
      <c r="A473" s="1"/>
      <c r="B473" s="1"/>
      <c r="C473" s="1"/>
      <c r="D473" s="1"/>
      <c r="E473" s="1"/>
      <c r="F473" s="1"/>
      <c r="G473" s="1"/>
      <c r="H473" s="1"/>
      <c r="I473" s="1"/>
      <c r="J473" s="1"/>
      <c r="K473" s="1"/>
      <c r="L473" s="1"/>
    </row>
    <row r="474" ht="15.75" customHeight="1">
      <c r="A474" s="1"/>
      <c r="B474" s="1"/>
      <c r="C474" s="1"/>
      <c r="D474" s="1"/>
      <c r="E474" s="1"/>
      <c r="F474" s="1"/>
      <c r="G474" s="1"/>
      <c r="H474" s="1"/>
      <c r="I474" s="1"/>
      <c r="J474" s="1"/>
      <c r="K474" s="1"/>
      <c r="L474" s="1"/>
    </row>
    <row r="475" ht="15.75" customHeight="1">
      <c r="A475" s="1"/>
      <c r="B475" s="1"/>
      <c r="C475" s="1"/>
      <c r="D475" s="1"/>
      <c r="E475" s="1"/>
      <c r="F475" s="1"/>
      <c r="G475" s="1"/>
      <c r="H475" s="1"/>
      <c r="I475" s="1"/>
      <c r="J475" s="1"/>
      <c r="K475" s="1"/>
      <c r="L475" s="1"/>
    </row>
    <row r="476" ht="15.75" customHeight="1">
      <c r="A476" s="1"/>
      <c r="B476" s="1"/>
      <c r="C476" s="1"/>
      <c r="D476" s="1"/>
      <c r="E476" s="1"/>
      <c r="F476" s="1"/>
      <c r="G476" s="1"/>
      <c r="H476" s="1"/>
      <c r="I476" s="1"/>
      <c r="J476" s="1"/>
      <c r="K476" s="1"/>
      <c r="L476" s="1"/>
    </row>
    <row r="477" ht="15.75" customHeight="1">
      <c r="A477" s="1"/>
      <c r="B477" s="1"/>
      <c r="C477" s="1"/>
      <c r="D477" s="1"/>
      <c r="E477" s="1"/>
      <c r="F477" s="1"/>
      <c r="G477" s="1"/>
      <c r="H477" s="1"/>
      <c r="I477" s="1"/>
      <c r="J477" s="1"/>
      <c r="K477" s="1"/>
      <c r="L477" s="1"/>
    </row>
    <row r="478" ht="15.75" customHeight="1">
      <c r="A478" s="1"/>
      <c r="B478" s="1"/>
      <c r="C478" s="1"/>
      <c r="D478" s="1"/>
      <c r="E478" s="1"/>
      <c r="F478" s="1"/>
      <c r="G478" s="1"/>
      <c r="H478" s="1"/>
      <c r="I478" s="1"/>
      <c r="J478" s="1"/>
      <c r="K478" s="1"/>
      <c r="L478" s="1"/>
    </row>
    <row r="479" ht="15.75" customHeight="1">
      <c r="A479" s="1"/>
      <c r="B479" s="1"/>
      <c r="C479" s="1"/>
      <c r="D479" s="1"/>
      <c r="E479" s="1"/>
      <c r="F479" s="1"/>
      <c r="G479" s="1"/>
      <c r="H479" s="1"/>
      <c r="I479" s="1"/>
      <c r="J479" s="1"/>
      <c r="K479" s="1"/>
      <c r="L479" s="1"/>
    </row>
    <row r="480" ht="15.75" customHeight="1">
      <c r="A480" s="1"/>
      <c r="B480" s="1"/>
      <c r="C480" s="1"/>
      <c r="D480" s="1"/>
      <c r="E480" s="1"/>
      <c r="F480" s="1"/>
      <c r="G480" s="1"/>
      <c r="H480" s="1"/>
      <c r="I480" s="1"/>
      <c r="J480" s="1"/>
      <c r="K480" s="1"/>
      <c r="L480" s="1"/>
    </row>
    <row r="481" ht="15.75" customHeight="1">
      <c r="A481" s="1"/>
      <c r="B481" s="1"/>
      <c r="C481" s="1"/>
      <c r="D481" s="1"/>
      <c r="E481" s="1"/>
      <c r="F481" s="1"/>
      <c r="G481" s="1"/>
      <c r="H481" s="1"/>
      <c r="I481" s="1"/>
      <c r="J481" s="1"/>
      <c r="K481" s="1"/>
      <c r="L481" s="1"/>
    </row>
    <row r="482" ht="15.75" customHeight="1">
      <c r="A482" s="1"/>
      <c r="B482" s="1"/>
      <c r="C482" s="1"/>
      <c r="D482" s="1"/>
      <c r="E482" s="1"/>
      <c r="F482" s="1"/>
      <c r="G482" s="1"/>
      <c r="H482" s="1"/>
      <c r="I482" s="1"/>
      <c r="J482" s="1"/>
      <c r="K482" s="1"/>
      <c r="L482" s="1"/>
    </row>
    <row r="483" ht="15.75" customHeight="1">
      <c r="A483" s="1"/>
      <c r="B483" s="1"/>
      <c r="C483" s="1"/>
      <c r="D483" s="1"/>
      <c r="E483" s="1"/>
      <c r="F483" s="1"/>
      <c r="G483" s="1"/>
      <c r="H483" s="1"/>
      <c r="I483" s="1"/>
      <c r="J483" s="1"/>
      <c r="K483" s="1"/>
      <c r="L483" s="1"/>
    </row>
    <row r="484" ht="15.75" customHeight="1">
      <c r="A484" s="1"/>
      <c r="B484" s="1"/>
      <c r="C484" s="1"/>
      <c r="D484" s="1"/>
      <c r="E484" s="1"/>
      <c r="F484" s="1"/>
      <c r="G484" s="1"/>
      <c r="H484" s="1"/>
      <c r="I484" s="1"/>
      <c r="J484" s="1"/>
      <c r="K484" s="1"/>
      <c r="L484" s="1"/>
    </row>
    <row r="485" ht="15.75" customHeight="1">
      <c r="A485" s="1"/>
      <c r="B485" s="1"/>
      <c r="C485" s="1"/>
      <c r="D485" s="1"/>
      <c r="E485" s="1"/>
      <c r="F485" s="1"/>
      <c r="G485" s="1"/>
      <c r="H485" s="1"/>
      <c r="I485" s="1"/>
      <c r="J485" s="1"/>
      <c r="K485" s="1"/>
      <c r="L485" s="1"/>
    </row>
    <row r="486" ht="15.75" customHeight="1">
      <c r="A486" s="1"/>
      <c r="B486" s="1"/>
      <c r="C486" s="1"/>
      <c r="D486" s="1"/>
      <c r="E486" s="1"/>
      <c r="F486" s="1"/>
      <c r="G486" s="1"/>
      <c r="H486" s="1"/>
      <c r="I486" s="1"/>
      <c r="J486" s="1"/>
      <c r="K486" s="1"/>
      <c r="L486" s="1"/>
    </row>
    <row r="487" ht="15.75" customHeight="1">
      <c r="A487" s="1"/>
      <c r="B487" s="1"/>
      <c r="C487" s="1"/>
      <c r="D487" s="1"/>
      <c r="E487" s="1"/>
      <c r="F487" s="1"/>
      <c r="G487" s="1"/>
      <c r="H487" s="1"/>
      <c r="I487" s="1"/>
      <c r="J487" s="1"/>
      <c r="K487" s="1"/>
      <c r="L487" s="1"/>
    </row>
    <row r="488" ht="15.75" customHeight="1">
      <c r="A488" s="1"/>
      <c r="B488" s="1"/>
      <c r="C488" s="1"/>
      <c r="D488" s="1"/>
      <c r="E488" s="1"/>
      <c r="F488" s="1"/>
      <c r="G488" s="1"/>
      <c r="H488" s="1"/>
      <c r="I488" s="1"/>
      <c r="J488" s="1"/>
      <c r="K488" s="1"/>
      <c r="L488" s="1"/>
    </row>
    <row r="489" ht="15.75" customHeight="1">
      <c r="A489" s="1"/>
      <c r="B489" s="1"/>
      <c r="C489" s="1"/>
      <c r="D489" s="1"/>
      <c r="E489" s="1"/>
      <c r="F489" s="1"/>
      <c r="G489" s="1"/>
      <c r="H489" s="1"/>
      <c r="I489" s="1"/>
      <c r="J489" s="1"/>
      <c r="K489" s="1"/>
      <c r="L489" s="1"/>
    </row>
    <row r="490" ht="15.75" customHeight="1">
      <c r="A490" s="1"/>
      <c r="B490" s="1"/>
      <c r="C490" s="1"/>
      <c r="D490" s="1"/>
      <c r="E490" s="1"/>
      <c r="F490" s="1"/>
      <c r="G490" s="1"/>
      <c r="H490" s="1"/>
      <c r="I490" s="1"/>
      <c r="J490" s="1"/>
      <c r="K490" s="1"/>
      <c r="L490" s="1"/>
    </row>
    <row r="491" ht="15.75" customHeight="1">
      <c r="A491" s="1"/>
      <c r="B491" s="1"/>
      <c r="C491" s="1"/>
      <c r="D491" s="1"/>
      <c r="E491" s="1"/>
      <c r="F491" s="1"/>
      <c r="G491" s="1"/>
      <c r="H491" s="1"/>
      <c r="I491" s="1"/>
      <c r="J491" s="1"/>
      <c r="K491" s="1"/>
      <c r="L491" s="1"/>
    </row>
    <row r="492" ht="15.75" customHeight="1">
      <c r="A492" s="1"/>
      <c r="B492" s="1"/>
      <c r="C492" s="1"/>
      <c r="D492" s="1"/>
      <c r="E492" s="1"/>
      <c r="F492" s="1"/>
      <c r="G492" s="1"/>
      <c r="H492" s="1"/>
      <c r="I492" s="1"/>
      <c r="J492" s="1"/>
      <c r="K492" s="1"/>
      <c r="L492" s="1"/>
    </row>
    <row r="493" ht="15.75" customHeight="1">
      <c r="A493" s="1"/>
      <c r="B493" s="1"/>
      <c r="C493" s="1"/>
      <c r="D493" s="1"/>
      <c r="E493" s="1"/>
      <c r="F493" s="1"/>
      <c r="G493" s="1"/>
      <c r="H493" s="1"/>
      <c r="I493" s="1"/>
      <c r="J493" s="1"/>
      <c r="K493" s="1"/>
      <c r="L493" s="1"/>
    </row>
    <row r="494" ht="15.75" customHeight="1">
      <c r="A494" s="1"/>
      <c r="B494" s="1"/>
      <c r="C494" s="1"/>
      <c r="D494" s="1"/>
      <c r="E494" s="1"/>
      <c r="F494" s="1"/>
      <c r="G494" s="1"/>
      <c r="H494" s="1"/>
      <c r="I494" s="1"/>
      <c r="J494" s="1"/>
      <c r="K494" s="1"/>
      <c r="L494" s="1"/>
    </row>
    <row r="495" ht="15.75" customHeight="1">
      <c r="A495" s="1"/>
      <c r="B495" s="1"/>
      <c r="C495" s="1"/>
      <c r="D495" s="1"/>
      <c r="E495" s="1"/>
      <c r="F495" s="1"/>
      <c r="G495" s="1"/>
      <c r="H495" s="1"/>
      <c r="I495" s="1"/>
      <c r="J495" s="1"/>
      <c r="K495" s="1"/>
      <c r="L495" s="1"/>
    </row>
    <row r="496" ht="15.75" customHeight="1">
      <c r="A496" s="1"/>
      <c r="B496" s="1"/>
      <c r="C496" s="1"/>
      <c r="D496" s="1"/>
      <c r="E496" s="1"/>
      <c r="F496" s="1"/>
      <c r="G496" s="1"/>
      <c r="H496" s="1"/>
      <c r="I496" s="1"/>
      <c r="J496" s="1"/>
      <c r="K496" s="1"/>
      <c r="L496" s="1"/>
    </row>
    <row r="497" ht="15.75" customHeight="1">
      <c r="A497" s="1"/>
      <c r="B497" s="1"/>
      <c r="C497" s="1"/>
      <c r="D497" s="1"/>
      <c r="E497" s="1"/>
      <c r="F497" s="1"/>
      <c r="G497" s="1"/>
      <c r="H497" s="1"/>
      <c r="I497" s="1"/>
      <c r="J497" s="1"/>
      <c r="K497" s="1"/>
      <c r="L497" s="1"/>
    </row>
    <row r="498" ht="15.75" customHeight="1">
      <c r="A498" s="1"/>
      <c r="B498" s="1"/>
      <c r="C498" s="1"/>
      <c r="D498" s="1"/>
      <c r="E498" s="1"/>
      <c r="F498" s="1"/>
      <c r="G498" s="1"/>
      <c r="H498" s="1"/>
      <c r="I498" s="1"/>
      <c r="J498" s="1"/>
      <c r="K498" s="1"/>
      <c r="L498" s="1"/>
    </row>
    <row r="499" ht="15.75" customHeight="1">
      <c r="A499" s="1"/>
      <c r="B499" s="1"/>
      <c r="C499" s="1"/>
      <c r="D499" s="1"/>
      <c r="E499" s="1"/>
      <c r="F499" s="1"/>
      <c r="G499" s="1"/>
      <c r="H499" s="1"/>
      <c r="I499" s="1"/>
      <c r="J499" s="1"/>
      <c r="K499" s="1"/>
      <c r="L499" s="1"/>
    </row>
    <row r="500" ht="15.75" customHeight="1">
      <c r="A500" s="1"/>
      <c r="B500" s="1"/>
      <c r="C500" s="1"/>
      <c r="D500" s="1"/>
      <c r="E500" s="1"/>
      <c r="F500" s="1"/>
      <c r="G500" s="1"/>
      <c r="H500" s="1"/>
      <c r="I500" s="1"/>
      <c r="J500" s="1"/>
      <c r="K500" s="1"/>
      <c r="L500" s="1"/>
    </row>
    <row r="501" ht="15.75" customHeight="1">
      <c r="A501" s="1"/>
      <c r="B501" s="1"/>
      <c r="C501" s="1"/>
      <c r="D501" s="1"/>
      <c r="E501" s="1"/>
      <c r="F501" s="1"/>
      <c r="G501" s="1"/>
      <c r="H501" s="1"/>
      <c r="I501" s="1"/>
      <c r="J501" s="1"/>
      <c r="K501" s="1"/>
      <c r="L501" s="1"/>
    </row>
    <row r="502" ht="15.75" customHeight="1">
      <c r="A502" s="1"/>
      <c r="B502" s="1"/>
      <c r="C502" s="1"/>
      <c r="D502" s="1"/>
      <c r="E502" s="1"/>
      <c r="F502" s="1"/>
      <c r="G502" s="1"/>
      <c r="H502" s="1"/>
      <c r="I502" s="1"/>
      <c r="J502" s="1"/>
      <c r="K502" s="1"/>
      <c r="L502" s="1"/>
    </row>
    <row r="503" ht="15.75" customHeight="1">
      <c r="A503" s="1"/>
      <c r="B503" s="1"/>
      <c r="C503" s="1"/>
      <c r="D503" s="1"/>
      <c r="E503" s="1"/>
      <c r="F503" s="1"/>
      <c r="G503" s="1"/>
      <c r="H503" s="1"/>
      <c r="I503" s="1"/>
      <c r="J503" s="1"/>
      <c r="K503" s="1"/>
      <c r="L503" s="1"/>
    </row>
    <row r="504" ht="15.75" customHeight="1">
      <c r="A504" s="1"/>
      <c r="B504" s="1"/>
      <c r="C504" s="1"/>
      <c r="D504" s="1"/>
      <c r="E504" s="1"/>
      <c r="F504" s="1"/>
      <c r="G504" s="1"/>
      <c r="H504" s="1"/>
      <c r="I504" s="1"/>
      <c r="J504" s="1"/>
      <c r="K504" s="1"/>
      <c r="L504" s="1"/>
    </row>
    <row r="505" ht="15.75" customHeight="1">
      <c r="A505" s="1"/>
      <c r="B505" s="1"/>
      <c r="C505" s="1"/>
      <c r="D505" s="1"/>
      <c r="E505" s="1"/>
      <c r="F505" s="1"/>
      <c r="G505" s="1"/>
      <c r="H505" s="1"/>
      <c r="I505" s="1"/>
      <c r="J505" s="1"/>
      <c r="K505" s="1"/>
      <c r="L505" s="1"/>
    </row>
    <row r="506" ht="15.75" customHeight="1">
      <c r="A506" s="1"/>
      <c r="B506" s="1"/>
      <c r="C506" s="1"/>
      <c r="D506" s="1"/>
      <c r="E506" s="1"/>
      <c r="F506" s="1"/>
      <c r="G506" s="1"/>
      <c r="H506" s="1"/>
      <c r="I506" s="1"/>
      <c r="J506" s="1"/>
      <c r="K506" s="1"/>
      <c r="L506" s="1"/>
    </row>
    <row r="507" ht="15.75" customHeight="1">
      <c r="A507" s="1"/>
      <c r="B507" s="1"/>
      <c r="C507" s="1"/>
      <c r="D507" s="1"/>
      <c r="E507" s="1"/>
      <c r="F507" s="1"/>
      <c r="G507" s="1"/>
      <c r="H507" s="1"/>
      <c r="I507" s="1"/>
      <c r="J507" s="1"/>
      <c r="K507" s="1"/>
      <c r="L507" s="1"/>
    </row>
    <row r="508" ht="15.75" customHeight="1">
      <c r="A508" s="1"/>
      <c r="B508" s="1"/>
      <c r="C508" s="1"/>
      <c r="D508" s="1"/>
      <c r="E508" s="1"/>
      <c r="F508" s="1"/>
      <c r="G508" s="1"/>
      <c r="H508" s="1"/>
      <c r="I508" s="1"/>
      <c r="J508" s="1"/>
      <c r="K508" s="1"/>
      <c r="L508" s="1"/>
    </row>
    <row r="509" ht="15.75" customHeight="1">
      <c r="A509" s="1"/>
      <c r="B509" s="1"/>
      <c r="C509" s="1"/>
      <c r="D509" s="1"/>
      <c r="E509" s="1"/>
      <c r="F509" s="1"/>
      <c r="G509" s="1"/>
      <c r="H509" s="1"/>
      <c r="I509" s="1"/>
      <c r="J509" s="1"/>
      <c r="K509" s="1"/>
      <c r="L509" s="1"/>
    </row>
    <row r="510" ht="15.75" customHeight="1">
      <c r="A510" s="1"/>
      <c r="B510" s="1"/>
      <c r="C510" s="1"/>
      <c r="D510" s="1"/>
      <c r="E510" s="1"/>
      <c r="F510" s="1"/>
      <c r="G510" s="1"/>
      <c r="H510" s="1"/>
      <c r="I510" s="1"/>
      <c r="J510" s="1"/>
      <c r="K510" s="1"/>
      <c r="L510" s="1"/>
    </row>
    <row r="511" ht="15.75" customHeight="1">
      <c r="A511" s="1"/>
      <c r="B511" s="1"/>
      <c r="C511" s="1"/>
      <c r="D511" s="1"/>
      <c r="E511" s="1"/>
      <c r="F511" s="1"/>
      <c r="G511" s="1"/>
      <c r="H511" s="1"/>
      <c r="I511" s="1"/>
      <c r="J511" s="1"/>
      <c r="K511" s="1"/>
      <c r="L511" s="1"/>
    </row>
    <row r="512" ht="15.75" customHeight="1">
      <c r="A512" s="1"/>
      <c r="B512" s="1"/>
      <c r="C512" s="1"/>
      <c r="D512" s="1"/>
      <c r="E512" s="1"/>
      <c r="F512" s="1"/>
      <c r="G512" s="1"/>
      <c r="H512" s="1"/>
      <c r="I512" s="1"/>
      <c r="J512" s="1"/>
      <c r="K512" s="1"/>
      <c r="L512" s="1"/>
    </row>
    <row r="513" ht="15.75" customHeight="1">
      <c r="A513" s="1"/>
      <c r="B513" s="1"/>
      <c r="C513" s="1"/>
      <c r="D513" s="1"/>
      <c r="E513" s="1"/>
      <c r="F513" s="1"/>
      <c r="G513" s="1"/>
      <c r="H513" s="1"/>
      <c r="I513" s="1"/>
      <c r="J513" s="1"/>
      <c r="K513" s="1"/>
      <c r="L513" s="1"/>
    </row>
    <row r="514" ht="15.75" customHeight="1">
      <c r="A514" s="1"/>
      <c r="B514" s="1"/>
      <c r="C514" s="1"/>
      <c r="D514" s="1"/>
      <c r="E514" s="1"/>
      <c r="F514" s="1"/>
      <c r="G514" s="1"/>
      <c r="H514" s="1"/>
      <c r="I514" s="1"/>
      <c r="J514" s="1"/>
      <c r="K514" s="1"/>
      <c r="L514" s="1"/>
    </row>
    <row r="515" ht="15.75" customHeight="1">
      <c r="A515" s="1"/>
      <c r="B515" s="1"/>
      <c r="C515" s="1"/>
      <c r="D515" s="1"/>
      <c r="E515" s="1"/>
      <c r="F515" s="1"/>
      <c r="G515" s="1"/>
      <c r="H515" s="1"/>
      <c r="I515" s="1"/>
      <c r="J515" s="1"/>
      <c r="K515" s="1"/>
      <c r="L515" s="1"/>
    </row>
    <row r="516" ht="15.75" customHeight="1">
      <c r="A516" s="1"/>
      <c r="B516" s="1"/>
      <c r="C516" s="1"/>
      <c r="D516" s="1"/>
      <c r="E516" s="1"/>
      <c r="F516" s="1"/>
      <c r="G516" s="1"/>
      <c r="H516" s="1"/>
      <c r="I516" s="1"/>
      <c r="J516" s="1"/>
      <c r="K516" s="1"/>
      <c r="L516" s="1"/>
    </row>
    <row r="517" ht="15.75" customHeight="1">
      <c r="A517" s="1"/>
      <c r="B517" s="1"/>
      <c r="C517" s="1"/>
      <c r="D517" s="1"/>
      <c r="E517" s="1"/>
      <c r="F517" s="1"/>
      <c r="G517" s="1"/>
      <c r="H517" s="1"/>
      <c r="I517" s="1"/>
      <c r="J517" s="1"/>
      <c r="K517" s="1"/>
      <c r="L517" s="1"/>
    </row>
    <row r="518" ht="15.75" customHeight="1">
      <c r="A518" s="1"/>
      <c r="B518" s="1"/>
      <c r="C518" s="1"/>
      <c r="D518" s="1"/>
      <c r="E518" s="1"/>
      <c r="F518" s="1"/>
      <c r="G518" s="1"/>
      <c r="H518" s="1"/>
      <c r="I518" s="1"/>
      <c r="J518" s="1"/>
      <c r="K518" s="1"/>
      <c r="L518" s="1"/>
    </row>
    <row r="519" ht="15.75" customHeight="1">
      <c r="A519" s="1"/>
      <c r="B519" s="1"/>
      <c r="C519" s="1"/>
      <c r="D519" s="1"/>
      <c r="E519" s="1"/>
      <c r="F519" s="1"/>
      <c r="G519" s="1"/>
      <c r="H519" s="1"/>
      <c r="I519" s="1"/>
      <c r="J519" s="1"/>
      <c r="K519" s="1"/>
      <c r="L519" s="1"/>
    </row>
    <row r="520" ht="15.75" customHeight="1">
      <c r="A520" s="1"/>
      <c r="B520" s="1"/>
      <c r="C520" s="1"/>
      <c r="D520" s="1"/>
      <c r="E520" s="1"/>
      <c r="F520" s="1"/>
      <c r="G520" s="1"/>
      <c r="H520" s="1"/>
      <c r="I520" s="1"/>
      <c r="J520" s="1"/>
      <c r="K520" s="1"/>
      <c r="L520" s="1"/>
    </row>
    <row r="521" ht="15.75" customHeight="1">
      <c r="A521" s="1"/>
      <c r="B521" s="1"/>
      <c r="C521" s="1"/>
      <c r="D521" s="1"/>
      <c r="E521" s="1"/>
      <c r="F521" s="1"/>
      <c r="G521" s="1"/>
      <c r="H521" s="1"/>
      <c r="I521" s="1"/>
      <c r="J521" s="1"/>
      <c r="K521" s="1"/>
      <c r="L521" s="1"/>
    </row>
    <row r="522" ht="15.75" customHeight="1">
      <c r="A522" s="1"/>
      <c r="B522" s="1"/>
      <c r="C522" s="1"/>
      <c r="D522" s="1"/>
      <c r="E522" s="1"/>
      <c r="F522" s="1"/>
      <c r="G522" s="1"/>
      <c r="H522" s="1"/>
      <c r="I522" s="1"/>
      <c r="J522" s="1"/>
      <c r="K522" s="1"/>
      <c r="L522" s="1"/>
    </row>
    <row r="523" ht="15.75" customHeight="1">
      <c r="A523" s="1"/>
      <c r="B523" s="1"/>
      <c r="C523" s="1"/>
      <c r="D523" s="1"/>
      <c r="E523" s="1"/>
      <c r="F523" s="1"/>
      <c r="G523" s="1"/>
      <c r="H523" s="1"/>
      <c r="I523" s="1"/>
      <c r="J523" s="1"/>
      <c r="K523" s="1"/>
      <c r="L523" s="1"/>
    </row>
    <row r="524" ht="15.75" customHeight="1">
      <c r="A524" s="1"/>
      <c r="B524" s="1"/>
      <c r="C524" s="1"/>
      <c r="D524" s="1"/>
      <c r="E524" s="1"/>
      <c r="F524" s="1"/>
      <c r="G524" s="1"/>
      <c r="H524" s="1"/>
      <c r="I524" s="1"/>
      <c r="J524" s="1"/>
      <c r="K524" s="1"/>
      <c r="L524" s="1"/>
    </row>
    <row r="525" ht="15.75" customHeight="1">
      <c r="A525" s="1"/>
      <c r="B525" s="1"/>
      <c r="C525" s="1"/>
      <c r="D525" s="1"/>
      <c r="E525" s="1"/>
      <c r="F525" s="1"/>
      <c r="G525" s="1"/>
      <c r="H525" s="1"/>
      <c r="I525" s="1"/>
      <c r="J525" s="1"/>
      <c r="K525" s="1"/>
      <c r="L525" s="1"/>
    </row>
    <row r="526" ht="15.75" customHeight="1">
      <c r="A526" s="1"/>
      <c r="B526" s="1"/>
      <c r="C526" s="1"/>
      <c r="D526" s="1"/>
      <c r="E526" s="1"/>
      <c r="F526" s="1"/>
      <c r="G526" s="1"/>
      <c r="H526" s="1"/>
      <c r="I526" s="1"/>
      <c r="J526" s="1"/>
      <c r="K526" s="1"/>
      <c r="L526" s="1"/>
    </row>
    <row r="527" ht="15.75" customHeight="1">
      <c r="A527" s="1"/>
      <c r="B527" s="1"/>
      <c r="C527" s="1"/>
      <c r="D527" s="1"/>
      <c r="E527" s="1"/>
      <c r="F527" s="1"/>
      <c r="G527" s="1"/>
      <c r="H527" s="1"/>
      <c r="I527" s="1"/>
      <c r="J527" s="1"/>
      <c r="K527" s="1"/>
      <c r="L527" s="1"/>
    </row>
    <row r="528" ht="15.75" customHeight="1">
      <c r="A528" s="1"/>
      <c r="B528" s="1"/>
      <c r="C528" s="1"/>
      <c r="D528" s="1"/>
      <c r="E528" s="1"/>
      <c r="F528" s="1"/>
      <c r="G528" s="1"/>
      <c r="H528" s="1"/>
      <c r="I528" s="1"/>
      <c r="J528" s="1"/>
      <c r="K528" s="1"/>
      <c r="L528" s="1"/>
    </row>
    <row r="529" ht="15.75" customHeight="1">
      <c r="A529" s="1"/>
      <c r="B529" s="1"/>
      <c r="C529" s="1"/>
      <c r="D529" s="1"/>
      <c r="E529" s="1"/>
      <c r="F529" s="1"/>
      <c r="G529" s="1"/>
      <c r="H529" s="1"/>
      <c r="I529" s="1"/>
      <c r="J529" s="1"/>
      <c r="K529" s="1"/>
      <c r="L529" s="1"/>
    </row>
    <row r="530" ht="15.75" customHeight="1">
      <c r="A530" s="1"/>
      <c r="B530" s="1"/>
      <c r="C530" s="1"/>
      <c r="D530" s="1"/>
      <c r="E530" s="1"/>
      <c r="F530" s="1"/>
      <c r="G530" s="1"/>
      <c r="H530" s="1"/>
      <c r="I530" s="1"/>
      <c r="J530" s="1"/>
      <c r="K530" s="1"/>
      <c r="L530" s="1"/>
    </row>
    <row r="531" ht="15.75" customHeight="1">
      <c r="A531" s="1"/>
      <c r="B531" s="1"/>
      <c r="C531" s="1"/>
      <c r="D531" s="1"/>
      <c r="E531" s="1"/>
      <c r="F531" s="1"/>
      <c r="G531" s="1"/>
      <c r="H531" s="1"/>
      <c r="I531" s="1"/>
      <c r="J531" s="1"/>
      <c r="K531" s="1"/>
      <c r="L531" s="1"/>
    </row>
    <row r="532" ht="15.75" customHeight="1">
      <c r="A532" s="1"/>
      <c r="B532" s="1"/>
      <c r="C532" s="1"/>
      <c r="D532" s="1"/>
      <c r="E532" s="1"/>
      <c r="F532" s="1"/>
      <c r="G532" s="1"/>
      <c r="H532" s="1"/>
      <c r="I532" s="1"/>
      <c r="J532" s="1"/>
      <c r="K532" s="1"/>
      <c r="L532" s="1"/>
    </row>
    <row r="533" ht="15.75" customHeight="1">
      <c r="A533" s="1"/>
      <c r="B533" s="1"/>
      <c r="C533" s="1"/>
      <c r="D533" s="1"/>
      <c r="E533" s="1"/>
      <c r="F533" s="1"/>
      <c r="G533" s="1"/>
      <c r="H533" s="1"/>
      <c r="I533" s="1"/>
      <c r="J533" s="1"/>
      <c r="K533" s="1"/>
      <c r="L533" s="1"/>
    </row>
    <row r="534" ht="15.75" customHeight="1">
      <c r="A534" s="1"/>
      <c r="B534" s="1"/>
      <c r="C534" s="1"/>
      <c r="D534" s="1"/>
      <c r="E534" s="1"/>
      <c r="F534" s="1"/>
      <c r="G534" s="1"/>
      <c r="H534" s="1"/>
      <c r="I534" s="1"/>
      <c r="J534" s="1"/>
      <c r="K534" s="1"/>
      <c r="L534" s="1"/>
    </row>
    <row r="535" ht="15.75" customHeight="1">
      <c r="A535" s="1"/>
      <c r="B535" s="1"/>
      <c r="C535" s="1"/>
      <c r="D535" s="1"/>
      <c r="E535" s="1"/>
      <c r="F535" s="1"/>
      <c r="G535" s="1"/>
      <c r="H535" s="1"/>
      <c r="I535" s="1"/>
      <c r="J535" s="1"/>
      <c r="K535" s="1"/>
      <c r="L535" s="1"/>
    </row>
    <row r="536" ht="15.75" customHeight="1">
      <c r="A536" s="1"/>
      <c r="B536" s="1"/>
      <c r="C536" s="1"/>
      <c r="D536" s="1"/>
      <c r="E536" s="1"/>
      <c r="F536" s="1"/>
      <c r="G536" s="1"/>
      <c r="H536" s="1"/>
      <c r="I536" s="1"/>
      <c r="J536" s="1"/>
      <c r="K536" s="1"/>
      <c r="L536" s="1"/>
    </row>
    <row r="537" ht="15.75" customHeight="1">
      <c r="A537" s="1"/>
      <c r="B537" s="1"/>
      <c r="C537" s="1"/>
      <c r="D537" s="1"/>
      <c r="E537" s="1"/>
      <c r="F537" s="1"/>
      <c r="G537" s="1"/>
      <c r="H537" s="1"/>
      <c r="I537" s="1"/>
      <c r="J537" s="1"/>
      <c r="K537" s="1"/>
      <c r="L537" s="1"/>
    </row>
    <row r="538" ht="15.75" customHeight="1">
      <c r="A538" s="1"/>
      <c r="B538" s="1"/>
      <c r="C538" s="1"/>
      <c r="D538" s="1"/>
      <c r="E538" s="1"/>
      <c r="F538" s="1"/>
      <c r="G538" s="1"/>
      <c r="H538" s="1"/>
      <c r="I538" s="1"/>
      <c r="J538" s="1"/>
      <c r="K538" s="1"/>
      <c r="L538" s="1"/>
    </row>
    <row r="539" ht="15.75" customHeight="1">
      <c r="A539" s="1"/>
      <c r="B539" s="1"/>
      <c r="C539" s="1"/>
      <c r="D539" s="1"/>
      <c r="E539" s="1"/>
      <c r="F539" s="1"/>
      <c r="G539" s="1"/>
      <c r="H539" s="1"/>
      <c r="I539" s="1"/>
      <c r="J539" s="1"/>
      <c r="K539" s="1"/>
      <c r="L539" s="1"/>
    </row>
    <row r="540" ht="15.75" customHeight="1">
      <c r="A540" s="1"/>
      <c r="B540" s="1"/>
      <c r="C540" s="1"/>
      <c r="D540" s="1"/>
      <c r="E540" s="1"/>
      <c r="F540" s="1"/>
      <c r="G540" s="1"/>
      <c r="H540" s="1"/>
      <c r="I540" s="1"/>
      <c r="J540" s="1"/>
      <c r="K540" s="1"/>
      <c r="L540" s="1"/>
    </row>
    <row r="541" ht="15.75" customHeight="1">
      <c r="A541" s="1"/>
      <c r="B541" s="1"/>
      <c r="C541" s="1"/>
      <c r="D541" s="1"/>
      <c r="E541" s="1"/>
      <c r="F541" s="1"/>
      <c r="G541" s="1"/>
      <c r="H541" s="1"/>
      <c r="I541" s="1"/>
      <c r="J541" s="1"/>
      <c r="K541" s="1"/>
      <c r="L541" s="1"/>
    </row>
    <row r="542" ht="15.75" customHeight="1">
      <c r="A542" s="1"/>
      <c r="B542" s="1"/>
      <c r="C542" s="1"/>
      <c r="D542" s="1"/>
      <c r="E542" s="1"/>
      <c r="F542" s="1"/>
      <c r="G542" s="1"/>
      <c r="H542" s="1"/>
      <c r="I542" s="1"/>
      <c r="J542" s="1"/>
      <c r="K542" s="1"/>
      <c r="L542" s="1"/>
    </row>
    <row r="543" ht="15.75" customHeight="1">
      <c r="A543" s="1"/>
      <c r="B543" s="1"/>
      <c r="C543" s="1"/>
      <c r="D543" s="1"/>
      <c r="E543" s="1"/>
      <c r="F543" s="1"/>
      <c r="G543" s="1"/>
      <c r="H543" s="1"/>
      <c r="I543" s="1"/>
      <c r="J543" s="1"/>
      <c r="K543" s="1"/>
      <c r="L543" s="1"/>
    </row>
    <row r="544" ht="15.75" customHeight="1">
      <c r="A544" s="1"/>
      <c r="B544" s="1"/>
      <c r="C544" s="1"/>
      <c r="D544" s="1"/>
      <c r="E544" s="1"/>
      <c r="F544" s="1"/>
      <c r="G544" s="1"/>
      <c r="H544" s="1"/>
      <c r="I544" s="1"/>
      <c r="J544" s="1"/>
      <c r="K544" s="1"/>
      <c r="L544" s="1"/>
    </row>
    <row r="545" ht="15.75" customHeight="1">
      <c r="A545" s="1"/>
      <c r="B545" s="1"/>
      <c r="C545" s="1"/>
      <c r="D545" s="1"/>
      <c r="E545" s="1"/>
      <c r="F545" s="1"/>
      <c r="G545" s="1"/>
      <c r="H545" s="1"/>
      <c r="I545" s="1"/>
      <c r="J545" s="1"/>
      <c r="K545" s="1"/>
      <c r="L545" s="1"/>
    </row>
    <row r="546" ht="15.75" customHeight="1">
      <c r="A546" s="1"/>
      <c r="B546" s="1"/>
      <c r="C546" s="1"/>
      <c r="D546" s="1"/>
      <c r="E546" s="1"/>
      <c r="F546" s="1"/>
      <c r="G546" s="1"/>
      <c r="H546" s="1"/>
      <c r="I546" s="1"/>
      <c r="J546" s="1"/>
      <c r="K546" s="1"/>
      <c r="L546" s="1"/>
    </row>
    <row r="547" ht="15.75" customHeight="1">
      <c r="A547" s="1"/>
      <c r="B547" s="1"/>
      <c r="C547" s="1"/>
      <c r="D547" s="1"/>
      <c r="E547" s="1"/>
      <c r="F547" s="1"/>
      <c r="G547" s="1"/>
      <c r="H547" s="1"/>
      <c r="I547" s="1"/>
      <c r="J547" s="1"/>
      <c r="K547" s="1"/>
      <c r="L547" s="1"/>
    </row>
    <row r="548" ht="15.75" customHeight="1">
      <c r="A548" s="1"/>
      <c r="B548" s="1"/>
      <c r="C548" s="1"/>
      <c r="D548" s="1"/>
      <c r="E548" s="1"/>
      <c r="F548" s="1"/>
      <c r="G548" s="1"/>
      <c r="H548" s="1"/>
      <c r="I548" s="1"/>
      <c r="J548" s="1"/>
      <c r="K548" s="1"/>
      <c r="L548" s="1"/>
    </row>
    <row r="549" ht="15.75" customHeight="1">
      <c r="A549" s="1"/>
      <c r="B549" s="1"/>
      <c r="C549" s="1"/>
      <c r="D549" s="1"/>
      <c r="E549" s="1"/>
      <c r="F549" s="1"/>
      <c r="G549" s="1"/>
      <c r="H549" s="1"/>
      <c r="I549" s="1"/>
      <c r="J549" s="1"/>
      <c r="K549" s="1"/>
      <c r="L549" s="1"/>
    </row>
    <row r="550" ht="15.75" customHeight="1">
      <c r="A550" s="1"/>
      <c r="B550" s="1"/>
      <c r="C550" s="1"/>
      <c r="D550" s="1"/>
      <c r="E550" s="1"/>
      <c r="F550" s="1"/>
      <c r="G550" s="1"/>
      <c r="H550" s="1"/>
      <c r="I550" s="1"/>
      <c r="J550" s="1"/>
      <c r="K550" s="1"/>
      <c r="L550" s="1"/>
    </row>
    <row r="551" ht="15.75" customHeight="1">
      <c r="A551" s="1"/>
      <c r="B551" s="1"/>
      <c r="C551" s="1"/>
      <c r="D551" s="1"/>
      <c r="E551" s="1"/>
      <c r="F551" s="1"/>
      <c r="G551" s="1"/>
      <c r="H551" s="1"/>
      <c r="I551" s="1"/>
      <c r="J551" s="1"/>
      <c r="K551" s="1"/>
      <c r="L551" s="1"/>
    </row>
    <row r="552" ht="15.75" customHeight="1">
      <c r="A552" s="1"/>
      <c r="B552" s="1"/>
      <c r="C552" s="1"/>
      <c r="D552" s="1"/>
      <c r="E552" s="1"/>
      <c r="F552" s="1"/>
      <c r="G552" s="1"/>
      <c r="H552" s="1"/>
      <c r="I552" s="1"/>
      <c r="J552" s="1"/>
      <c r="K552" s="1"/>
      <c r="L552" s="1"/>
    </row>
    <row r="553" ht="15.75" customHeight="1">
      <c r="A553" s="1"/>
      <c r="B553" s="1"/>
      <c r="C553" s="1"/>
      <c r="D553" s="1"/>
      <c r="E553" s="1"/>
      <c r="F553" s="1"/>
      <c r="G553" s="1"/>
      <c r="H553" s="1"/>
      <c r="I553" s="1"/>
      <c r="J553" s="1"/>
      <c r="K553" s="1"/>
      <c r="L553" s="1"/>
    </row>
    <row r="554" ht="15.75" customHeight="1">
      <c r="A554" s="1"/>
      <c r="B554" s="1"/>
      <c r="C554" s="1"/>
      <c r="D554" s="1"/>
      <c r="E554" s="1"/>
      <c r="F554" s="1"/>
      <c r="G554" s="1"/>
      <c r="H554" s="1"/>
      <c r="I554" s="1"/>
      <c r="J554" s="1"/>
      <c r="K554" s="1"/>
      <c r="L554" s="1"/>
    </row>
    <row r="555" ht="15.75" customHeight="1">
      <c r="A555" s="1"/>
      <c r="B555" s="1"/>
      <c r="C555" s="1"/>
      <c r="D555" s="1"/>
      <c r="E555" s="1"/>
      <c r="F555" s="1"/>
      <c r="G555" s="1"/>
      <c r="H555" s="1"/>
      <c r="I555" s="1"/>
      <c r="J555" s="1"/>
      <c r="K555" s="1"/>
      <c r="L555" s="1"/>
    </row>
    <row r="556" ht="15.75" customHeight="1">
      <c r="A556" s="1"/>
      <c r="B556" s="1"/>
      <c r="C556" s="1"/>
      <c r="D556" s="1"/>
      <c r="E556" s="1"/>
      <c r="F556" s="1"/>
      <c r="G556" s="1"/>
      <c r="H556" s="1"/>
      <c r="I556" s="1"/>
      <c r="J556" s="1"/>
      <c r="K556" s="1"/>
      <c r="L556" s="1"/>
    </row>
    <row r="557" ht="15.75" customHeight="1">
      <c r="A557" s="1"/>
      <c r="B557" s="1"/>
      <c r="C557" s="1"/>
      <c r="D557" s="1"/>
      <c r="E557" s="1"/>
      <c r="F557" s="1"/>
      <c r="G557" s="1"/>
      <c r="H557" s="1"/>
      <c r="I557" s="1"/>
      <c r="J557" s="1"/>
      <c r="K557" s="1"/>
      <c r="L557" s="1"/>
    </row>
    <row r="558" ht="15.75" customHeight="1">
      <c r="A558" s="1"/>
      <c r="B558" s="1"/>
      <c r="C558" s="1"/>
      <c r="D558" s="1"/>
      <c r="E558" s="1"/>
      <c r="F558" s="1"/>
      <c r="G558" s="1"/>
      <c r="H558" s="1"/>
      <c r="I558" s="1"/>
      <c r="J558" s="1"/>
      <c r="K558" s="1"/>
      <c r="L558" s="1"/>
    </row>
    <row r="559" ht="15.75" customHeight="1">
      <c r="A559" s="1"/>
      <c r="B559" s="1"/>
      <c r="C559" s="1"/>
      <c r="D559" s="1"/>
      <c r="E559" s="1"/>
      <c r="F559" s="1"/>
      <c r="G559" s="1"/>
      <c r="H559" s="1"/>
      <c r="I559" s="1"/>
      <c r="J559" s="1"/>
      <c r="K559" s="1"/>
      <c r="L559" s="1"/>
    </row>
    <row r="560" ht="15.75" customHeight="1">
      <c r="A560" s="1"/>
      <c r="B560" s="1"/>
      <c r="C560" s="1"/>
      <c r="D560" s="1"/>
      <c r="E560" s="1"/>
      <c r="F560" s="1"/>
      <c r="G560" s="1"/>
      <c r="H560" s="1"/>
      <c r="I560" s="1"/>
      <c r="J560" s="1"/>
      <c r="K560" s="1"/>
      <c r="L560" s="1"/>
    </row>
    <row r="561" ht="15.75" customHeight="1">
      <c r="A561" s="1"/>
      <c r="B561" s="1"/>
      <c r="C561" s="1"/>
      <c r="D561" s="1"/>
      <c r="E561" s="1"/>
      <c r="F561" s="1"/>
      <c r="G561" s="1"/>
      <c r="H561" s="1"/>
      <c r="I561" s="1"/>
      <c r="J561" s="1"/>
      <c r="K561" s="1"/>
      <c r="L561" s="1"/>
    </row>
    <row r="562" ht="15.75" customHeight="1">
      <c r="A562" s="1"/>
      <c r="B562" s="1"/>
      <c r="C562" s="1"/>
      <c r="D562" s="1"/>
      <c r="E562" s="1"/>
      <c r="F562" s="1"/>
      <c r="G562" s="1"/>
      <c r="H562" s="1"/>
      <c r="I562" s="1"/>
      <c r="J562" s="1"/>
      <c r="K562" s="1"/>
      <c r="L562" s="1"/>
    </row>
    <row r="563" ht="15.75" customHeight="1">
      <c r="A563" s="1"/>
      <c r="B563" s="1"/>
      <c r="C563" s="1"/>
      <c r="D563" s="1"/>
      <c r="E563" s="1"/>
      <c r="F563" s="1"/>
      <c r="G563" s="1"/>
      <c r="H563" s="1"/>
      <c r="I563" s="1"/>
      <c r="J563" s="1"/>
      <c r="K563" s="1"/>
      <c r="L563" s="1"/>
    </row>
    <row r="564" ht="15.75" customHeight="1">
      <c r="A564" s="1"/>
      <c r="B564" s="1"/>
      <c r="C564" s="1"/>
      <c r="D564" s="1"/>
      <c r="E564" s="1"/>
      <c r="F564" s="1"/>
      <c r="G564" s="1"/>
      <c r="H564" s="1"/>
      <c r="I564" s="1"/>
      <c r="J564" s="1"/>
      <c r="K564" s="1"/>
      <c r="L564" s="1"/>
    </row>
    <row r="565" ht="15.75" customHeight="1">
      <c r="A565" s="1"/>
      <c r="B565" s="1"/>
      <c r="C565" s="1"/>
      <c r="D565" s="1"/>
      <c r="E565" s="1"/>
      <c r="F565" s="1"/>
      <c r="G565" s="1"/>
      <c r="H565" s="1"/>
      <c r="I565" s="1"/>
      <c r="J565" s="1"/>
      <c r="K565" s="1"/>
      <c r="L565" s="1"/>
    </row>
    <row r="566" ht="15.75" customHeight="1">
      <c r="A566" s="1"/>
      <c r="B566" s="1"/>
      <c r="C566" s="1"/>
      <c r="D566" s="1"/>
      <c r="E566" s="1"/>
      <c r="F566" s="1"/>
      <c r="G566" s="1"/>
      <c r="H566" s="1"/>
      <c r="I566" s="1"/>
      <c r="J566" s="1"/>
      <c r="K566" s="1"/>
      <c r="L566" s="1"/>
    </row>
    <row r="567" ht="15.75" customHeight="1">
      <c r="A567" s="1"/>
      <c r="B567" s="1"/>
      <c r="C567" s="1"/>
      <c r="D567" s="1"/>
      <c r="E567" s="1"/>
      <c r="F567" s="1"/>
      <c r="G567" s="1"/>
      <c r="H567" s="1"/>
      <c r="I567" s="1"/>
      <c r="J567" s="1"/>
      <c r="K567" s="1"/>
      <c r="L567" s="1"/>
    </row>
    <row r="568" ht="15.75" customHeight="1">
      <c r="A568" s="1"/>
      <c r="B568" s="1"/>
      <c r="C568" s="1"/>
      <c r="D568" s="1"/>
      <c r="E568" s="1"/>
      <c r="F568" s="1"/>
      <c r="G568" s="1"/>
      <c r="H568" s="1"/>
      <c r="I568" s="1"/>
      <c r="J568" s="1"/>
      <c r="K568" s="1"/>
      <c r="L568" s="1"/>
    </row>
    <row r="569" ht="15.75" customHeight="1">
      <c r="A569" s="1"/>
      <c r="B569" s="1"/>
      <c r="C569" s="1"/>
      <c r="D569" s="1"/>
      <c r="E569" s="1"/>
      <c r="F569" s="1"/>
      <c r="G569" s="1"/>
      <c r="H569" s="1"/>
      <c r="I569" s="1"/>
      <c r="J569" s="1"/>
      <c r="K569" s="1"/>
      <c r="L569" s="1"/>
    </row>
    <row r="570" ht="15.75" customHeight="1">
      <c r="A570" s="1"/>
      <c r="B570" s="1"/>
      <c r="C570" s="1"/>
      <c r="D570" s="1"/>
      <c r="E570" s="1"/>
      <c r="F570" s="1"/>
      <c r="G570" s="1"/>
      <c r="H570" s="1"/>
      <c r="I570" s="1"/>
      <c r="J570" s="1"/>
      <c r="K570" s="1"/>
      <c r="L570" s="1"/>
    </row>
    <row r="571" ht="15.75" customHeight="1">
      <c r="A571" s="1"/>
      <c r="B571" s="1"/>
      <c r="C571" s="1"/>
      <c r="D571" s="1"/>
      <c r="E571" s="1"/>
      <c r="F571" s="1"/>
      <c r="G571" s="1"/>
      <c r="H571" s="1"/>
      <c r="I571" s="1"/>
      <c r="J571" s="1"/>
      <c r="K571" s="1"/>
      <c r="L571" s="1"/>
    </row>
    <row r="572" ht="15.75" customHeight="1">
      <c r="A572" s="1"/>
      <c r="B572" s="1"/>
      <c r="C572" s="1"/>
      <c r="D572" s="1"/>
      <c r="E572" s="1"/>
      <c r="F572" s="1"/>
      <c r="G572" s="1"/>
      <c r="H572" s="1"/>
      <c r="I572" s="1"/>
      <c r="J572" s="1"/>
      <c r="K572" s="1"/>
      <c r="L572" s="1"/>
    </row>
    <row r="573" ht="15.75" customHeight="1">
      <c r="A573" s="1"/>
      <c r="B573" s="1"/>
      <c r="C573" s="1"/>
      <c r="D573" s="1"/>
      <c r="E573" s="1"/>
      <c r="F573" s="1"/>
      <c r="G573" s="1"/>
      <c r="H573" s="1"/>
      <c r="I573" s="1"/>
      <c r="J573" s="1"/>
      <c r="K573" s="1"/>
      <c r="L573" s="1"/>
    </row>
    <row r="574" ht="15.75" customHeight="1">
      <c r="A574" s="1"/>
      <c r="B574" s="1"/>
      <c r="C574" s="1"/>
      <c r="D574" s="1"/>
      <c r="E574" s="1"/>
      <c r="F574" s="1"/>
      <c r="G574" s="1"/>
      <c r="H574" s="1"/>
      <c r="I574" s="1"/>
      <c r="J574" s="1"/>
      <c r="K574" s="1"/>
      <c r="L574" s="1"/>
    </row>
    <row r="575" ht="15.75" customHeight="1">
      <c r="A575" s="1"/>
      <c r="B575" s="1"/>
      <c r="C575" s="1"/>
      <c r="D575" s="1"/>
      <c r="E575" s="1"/>
      <c r="F575" s="1"/>
      <c r="G575" s="1"/>
      <c r="H575" s="1"/>
      <c r="I575" s="1"/>
      <c r="J575" s="1"/>
      <c r="K575" s="1"/>
      <c r="L575" s="1"/>
    </row>
    <row r="576" ht="15.75" customHeight="1">
      <c r="A576" s="1"/>
      <c r="B576" s="1"/>
      <c r="C576" s="1"/>
      <c r="D576" s="1"/>
      <c r="E576" s="1"/>
      <c r="F576" s="1"/>
      <c r="G576" s="1"/>
      <c r="H576" s="1"/>
      <c r="I576" s="1"/>
      <c r="J576" s="1"/>
      <c r="K576" s="1"/>
      <c r="L576" s="1"/>
    </row>
    <row r="577" ht="15.75" customHeight="1">
      <c r="A577" s="1"/>
      <c r="B577" s="1"/>
      <c r="C577" s="1"/>
      <c r="D577" s="1"/>
      <c r="E577" s="1"/>
      <c r="F577" s="1"/>
      <c r="G577" s="1"/>
      <c r="H577" s="1"/>
      <c r="I577" s="1"/>
      <c r="J577" s="1"/>
      <c r="K577" s="1"/>
      <c r="L577" s="1"/>
    </row>
    <row r="578" ht="15.75" customHeight="1">
      <c r="A578" s="1"/>
      <c r="B578" s="1"/>
      <c r="C578" s="1"/>
      <c r="D578" s="1"/>
      <c r="E578" s="1"/>
      <c r="F578" s="1"/>
      <c r="G578" s="1"/>
      <c r="H578" s="1"/>
      <c r="I578" s="1"/>
      <c r="J578" s="1"/>
      <c r="K578" s="1"/>
      <c r="L578" s="1"/>
    </row>
    <row r="579" ht="15.75" customHeight="1">
      <c r="A579" s="1"/>
      <c r="B579" s="1"/>
      <c r="C579" s="1"/>
      <c r="D579" s="1"/>
      <c r="E579" s="1"/>
      <c r="F579" s="1"/>
      <c r="G579" s="1"/>
      <c r="H579" s="1"/>
      <c r="I579" s="1"/>
      <c r="J579" s="1"/>
      <c r="K579" s="1"/>
      <c r="L579" s="1"/>
    </row>
    <row r="580" ht="15.75" customHeight="1">
      <c r="A580" s="1"/>
      <c r="B580" s="1"/>
      <c r="C580" s="1"/>
      <c r="D580" s="1"/>
      <c r="E580" s="1"/>
      <c r="F580" s="1"/>
      <c r="G580" s="1"/>
      <c r="H580" s="1"/>
      <c r="I580" s="1"/>
      <c r="J580" s="1"/>
      <c r="K580" s="1"/>
      <c r="L580" s="1"/>
    </row>
    <row r="581" ht="15.75" customHeight="1">
      <c r="A581" s="1"/>
      <c r="B581" s="1"/>
      <c r="C581" s="1"/>
      <c r="D581" s="1"/>
      <c r="E581" s="1"/>
      <c r="F581" s="1"/>
      <c r="G581" s="1"/>
      <c r="H581" s="1"/>
      <c r="I581" s="1"/>
      <c r="J581" s="1"/>
      <c r="K581" s="1"/>
      <c r="L581" s="1"/>
    </row>
    <row r="582" ht="15.75" customHeight="1">
      <c r="A582" s="1"/>
      <c r="B582" s="1"/>
      <c r="C582" s="1"/>
      <c r="D582" s="1"/>
      <c r="E582" s="1"/>
      <c r="F582" s="1"/>
      <c r="G582" s="1"/>
      <c r="H582" s="1"/>
      <c r="I582" s="1"/>
      <c r="J582" s="1"/>
      <c r="K582" s="1"/>
      <c r="L582" s="1"/>
    </row>
    <row r="583" ht="15.75" customHeight="1">
      <c r="A583" s="1"/>
      <c r="B583" s="1"/>
      <c r="C583" s="1"/>
      <c r="D583" s="1"/>
      <c r="E583" s="1"/>
      <c r="F583" s="1"/>
      <c r="G583" s="1"/>
      <c r="H583" s="1"/>
      <c r="I583" s="1"/>
      <c r="J583" s="1"/>
      <c r="K583" s="1"/>
      <c r="L583" s="1"/>
    </row>
    <row r="584" ht="15.75" customHeight="1">
      <c r="A584" s="1"/>
      <c r="B584" s="1"/>
      <c r="C584" s="1"/>
      <c r="D584" s="1"/>
      <c r="E584" s="1"/>
      <c r="F584" s="1"/>
      <c r="G584" s="1"/>
      <c r="H584" s="1"/>
      <c r="I584" s="1"/>
      <c r="J584" s="1"/>
      <c r="K584" s="1"/>
      <c r="L584" s="1"/>
    </row>
    <row r="585" ht="15.75" customHeight="1">
      <c r="A585" s="1"/>
      <c r="B585" s="1"/>
      <c r="C585" s="1"/>
      <c r="D585" s="1"/>
      <c r="E585" s="1"/>
      <c r="F585" s="1"/>
      <c r="G585" s="1"/>
      <c r="H585" s="1"/>
      <c r="I585" s="1"/>
      <c r="J585" s="1"/>
      <c r="K585" s="1"/>
      <c r="L585" s="1"/>
    </row>
    <row r="586" ht="15.75" customHeight="1">
      <c r="A586" s="1"/>
      <c r="B586" s="1"/>
      <c r="C586" s="1"/>
      <c r="D586" s="1"/>
      <c r="E586" s="1"/>
      <c r="F586" s="1"/>
      <c r="G586" s="1"/>
      <c r="H586" s="1"/>
      <c r="I586" s="1"/>
      <c r="J586" s="1"/>
      <c r="K586" s="1"/>
      <c r="L586" s="1"/>
    </row>
    <row r="587" ht="15.75" customHeight="1">
      <c r="A587" s="1"/>
      <c r="B587" s="1"/>
      <c r="C587" s="1"/>
      <c r="D587" s="1"/>
      <c r="E587" s="1"/>
      <c r="F587" s="1"/>
      <c r="G587" s="1"/>
      <c r="H587" s="1"/>
      <c r="I587" s="1"/>
      <c r="J587" s="1"/>
      <c r="K587" s="1"/>
      <c r="L587" s="1"/>
    </row>
    <row r="588" ht="15.75" customHeight="1">
      <c r="A588" s="1"/>
      <c r="B588" s="1"/>
      <c r="C588" s="1"/>
      <c r="D588" s="1"/>
      <c r="E588" s="1"/>
      <c r="F588" s="1"/>
      <c r="G588" s="1"/>
      <c r="H588" s="1"/>
      <c r="I588" s="1"/>
      <c r="J588" s="1"/>
      <c r="K588" s="1"/>
      <c r="L588" s="1"/>
    </row>
    <row r="589" ht="15.75" customHeight="1">
      <c r="A589" s="1"/>
      <c r="B589" s="1"/>
      <c r="C589" s="1"/>
      <c r="D589" s="1"/>
      <c r="E589" s="1"/>
      <c r="F589" s="1"/>
      <c r="G589" s="1"/>
      <c r="H589" s="1"/>
      <c r="I589" s="1"/>
      <c r="J589" s="1"/>
      <c r="K589" s="1"/>
      <c r="L589" s="1"/>
    </row>
    <row r="590" ht="15.75" customHeight="1">
      <c r="A590" s="1"/>
      <c r="B590" s="1"/>
      <c r="C590" s="1"/>
      <c r="D590" s="1"/>
      <c r="E590" s="1"/>
      <c r="F590" s="1"/>
      <c r="G590" s="1"/>
      <c r="H590" s="1"/>
      <c r="I590" s="1"/>
      <c r="J590" s="1"/>
      <c r="K590" s="1"/>
      <c r="L590" s="1"/>
    </row>
    <row r="591" ht="15.75" customHeight="1">
      <c r="A591" s="1"/>
      <c r="B591" s="1"/>
      <c r="C591" s="1"/>
      <c r="D591" s="1"/>
      <c r="E591" s="1"/>
      <c r="F591" s="1"/>
      <c r="G591" s="1"/>
      <c r="H591" s="1"/>
      <c r="I591" s="1"/>
      <c r="J591" s="1"/>
      <c r="K591" s="1"/>
      <c r="L591" s="1"/>
    </row>
    <row r="592" ht="15.75" customHeight="1">
      <c r="A592" s="1"/>
      <c r="B592" s="1"/>
      <c r="C592" s="1"/>
      <c r="D592" s="1"/>
      <c r="E592" s="1"/>
      <c r="F592" s="1"/>
      <c r="G592" s="1"/>
      <c r="H592" s="1"/>
      <c r="I592" s="1"/>
      <c r="J592" s="1"/>
      <c r="K592" s="1"/>
      <c r="L592" s="1"/>
    </row>
    <row r="593" ht="15.75" customHeight="1">
      <c r="A593" s="1"/>
      <c r="B593" s="1"/>
      <c r="C593" s="1"/>
      <c r="D593" s="1"/>
      <c r="E593" s="1"/>
      <c r="F593" s="1"/>
      <c r="G593" s="1"/>
      <c r="H593" s="1"/>
      <c r="I593" s="1"/>
      <c r="J593" s="1"/>
      <c r="K593" s="1"/>
      <c r="L593" s="1"/>
    </row>
    <row r="594" ht="15.75" customHeight="1">
      <c r="A594" s="1"/>
      <c r="B594" s="1"/>
      <c r="C594" s="1"/>
      <c r="D594" s="1"/>
      <c r="E594" s="1"/>
      <c r="F594" s="1"/>
      <c r="G594" s="1"/>
      <c r="H594" s="1"/>
      <c r="I594" s="1"/>
      <c r="J594" s="1"/>
      <c r="K594" s="1"/>
      <c r="L594" s="1"/>
    </row>
    <row r="595" ht="15.75" customHeight="1">
      <c r="A595" s="1"/>
      <c r="B595" s="1"/>
      <c r="C595" s="1"/>
      <c r="D595" s="1"/>
      <c r="E595" s="1"/>
      <c r="F595" s="1"/>
      <c r="G595" s="1"/>
      <c r="H595" s="1"/>
      <c r="I595" s="1"/>
      <c r="J595" s="1"/>
      <c r="K595" s="1"/>
      <c r="L595" s="1"/>
    </row>
    <row r="596" ht="15.75" customHeight="1">
      <c r="A596" s="1"/>
      <c r="B596" s="1"/>
      <c r="C596" s="1"/>
      <c r="D596" s="1"/>
      <c r="E596" s="1"/>
      <c r="F596" s="1"/>
      <c r="G596" s="1"/>
      <c r="H596" s="1"/>
      <c r="I596" s="1"/>
      <c r="J596" s="1"/>
      <c r="K596" s="1"/>
      <c r="L596" s="1"/>
    </row>
    <row r="597" ht="15.75" customHeight="1">
      <c r="A597" s="1"/>
      <c r="B597" s="1"/>
      <c r="C597" s="1"/>
      <c r="D597" s="1"/>
      <c r="E597" s="1"/>
      <c r="F597" s="1"/>
      <c r="G597" s="1"/>
      <c r="H597" s="1"/>
      <c r="I597" s="1"/>
      <c r="J597" s="1"/>
      <c r="K597" s="1"/>
      <c r="L597" s="1"/>
    </row>
    <row r="598" ht="15.75" customHeight="1">
      <c r="A598" s="1"/>
      <c r="B598" s="1"/>
      <c r="C598" s="1"/>
      <c r="D598" s="1"/>
      <c r="E598" s="1"/>
      <c r="F598" s="1"/>
      <c r="G598" s="1"/>
      <c r="H598" s="1"/>
      <c r="I598" s="1"/>
      <c r="J598" s="1"/>
      <c r="K598" s="1"/>
      <c r="L598" s="1"/>
    </row>
    <row r="599" ht="15.75" customHeight="1">
      <c r="A599" s="1"/>
      <c r="B599" s="1"/>
      <c r="C599" s="1"/>
      <c r="D599" s="1"/>
      <c r="E599" s="1"/>
      <c r="F599" s="1"/>
      <c r="G599" s="1"/>
      <c r="H599" s="1"/>
      <c r="I599" s="1"/>
      <c r="J599" s="1"/>
      <c r="K599" s="1"/>
      <c r="L599" s="1"/>
    </row>
    <row r="600" ht="15.75" customHeight="1">
      <c r="A600" s="1"/>
      <c r="B600" s="1"/>
      <c r="C600" s="1"/>
      <c r="D600" s="1"/>
      <c r="E600" s="1"/>
      <c r="F600" s="1"/>
      <c r="G600" s="1"/>
      <c r="H600" s="1"/>
      <c r="I600" s="1"/>
      <c r="J600" s="1"/>
      <c r="K600" s="1"/>
      <c r="L600" s="1"/>
    </row>
    <row r="601" ht="15.75" customHeight="1">
      <c r="A601" s="1"/>
      <c r="B601" s="1"/>
      <c r="C601" s="1"/>
      <c r="D601" s="1"/>
      <c r="E601" s="1"/>
      <c r="F601" s="1"/>
      <c r="G601" s="1"/>
      <c r="H601" s="1"/>
      <c r="I601" s="1"/>
      <c r="J601" s="1"/>
      <c r="K601" s="1"/>
      <c r="L601" s="1"/>
    </row>
    <row r="602" ht="15.75" customHeight="1">
      <c r="A602" s="1"/>
      <c r="B602" s="1"/>
      <c r="C602" s="1"/>
      <c r="D602" s="1"/>
      <c r="E602" s="1"/>
      <c r="F602" s="1"/>
      <c r="G602" s="1"/>
      <c r="H602" s="1"/>
      <c r="I602" s="1"/>
      <c r="J602" s="1"/>
      <c r="K602" s="1"/>
      <c r="L602" s="1"/>
    </row>
    <row r="603" ht="15.75" customHeight="1">
      <c r="A603" s="1"/>
      <c r="B603" s="1"/>
      <c r="C603" s="1"/>
      <c r="D603" s="1"/>
      <c r="E603" s="1"/>
      <c r="F603" s="1"/>
      <c r="G603" s="1"/>
      <c r="H603" s="1"/>
      <c r="I603" s="1"/>
      <c r="J603" s="1"/>
      <c r="K603" s="1"/>
      <c r="L603" s="1"/>
    </row>
    <row r="604" ht="15.75" customHeight="1">
      <c r="A604" s="1"/>
      <c r="B604" s="1"/>
      <c r="C604" s="1"/>
      <c r="D604" s="1"/>
      <c r="E604" s="1"/>
      <c r="F604" s="1"/>
      <c r="G604" s="1"/>
      <c r="H604" s="1"/>
      <c r="I604" s="1"/>
      <c r="J604" s="1"/>
      <c r="K604" s="1"/>
      <c r="L604" s="1"/>
    </row>
    <row r="605" ht="15.75" customHeight="1">
      <c r="A605" s="1"/>
      <c r="B605" s="1"/>
      <c r="C605" s="1"/>
      <c r="D605" s="1"/>
      <c r="E605" s="1"/>
      <c r="F605" s="1"/>
      <c r="G605" s="1"/>
      <c r="H605" s="1"/>
      <c r="I605" s="1"/>
      <c r="J605" s="1"/>
      <c r="K605" s="1"/>
      <c r="L605" s="1"/>
    </row>
    <row r="606" ht="15.75" customHeight="1">
      <c r="A606" s="1"/>
      <c r="B606" s="1"/>
      <c r="C606" s="1"/>
      <c r="D606" s="1"/>
      <c r="E606" s="1"/>
      <c r="F606" s="1"/>
      <c r="G606" s="1"/>
      <c r="H606" s="1"/>
      <c r="I606" s="1"/>
      <c r="J606" s="1"/>
      <c r="K606" s="1"/>
      <c r="L606" s="1"/>
    </row>
    <row r="607" ht="15.75" customHeight="1">
      <c r="A607" s="1"/>
      <c r="B607" s="1"/>
      <c r="C607" s="1"/>
      <c r="D607" s="1"/>
      <c r="E607" s="1"/>
      <c r="F607" s="1"/>
      <c r="G607" s="1"/>
      <c r="H607" s="1"/>
      <c r="I607" s="1"/>
      <c r="J607" s="1"/>
      <c r="K607" s="1"/>
      <c r="L607" s="1"/>
    </row>
    <row r="608" ht="15.75" customHeight="1">
      <c r="A608" s="1"/>
      <c r="B608" s="1"/>
      <c r="C608" s="1"/>
      <c r="D608" s="1"/>
      <c r="E608" s="1"/>
      <c r="F608" s="1"/>
      <c r="G608" s="1"/>
      <c r="H608" s="1"/>
      <c r="I608" s="1"/>
      <c r="J608" s="1"/>
      <c r="K608" s="1"/>
      <c r="L608" s="1"/>
    </row>
    <row r="609" ht="15.75" customHeight="1">
      <c r="A609" s="1"/>
      <c r="B609" s="1"/>
      <c r="C609" s="1"/>
      <c r="D609" s="1"/>
      <c r="E609" s="1"/>
      <c r="F609" s="1"/>
      <c r="G609" s="1"/>
      <c r="H609" s="1"/>
      <c r="I609" s="1"/>
      <c r="J609" s="1"/>
      <c r="K609" s="1"/>
      <c r="L609" s="1"/>
    </row>
    <row r="610" ht="15.75" customHeight="1">
      <c r="A610" s="1"/>
      <c r="B610" s="1"/>
      <c r="C610" s="1"/>
      <c r="D610" s="1"/>
      <c r="E610" s="1"/>
      <c r="F610" s="1"/>
      <c r="G610" s="1"/>
      <c r="H610" s="1"/>
      <c r="I610" s="1"/>
      <c r="J610" s="1"/>
      <c r="K610" s="1"/>
      <c r="L610" s="1"/>
    </row>
    <row r="611" ht="15.75" customHeight="1">
      <c r="A611" s="1"/>
      <c r="B611" s="1"/>
      <c r="C611" s="1"/>
      <c r="D611" s="1"/>
      <c r="E611" s="1"/>
      <c r="F611" s="1"/>
      <c r="G611" s="1"/>
      <c r="H611" s="1"/>
      <c r="I611" s="1"/>
      <c r="J611" s="1"/>
      <c r="K611" s="1"/>
      <c r="L611" s="1"/>
    </row>
    <row r="612" ht="15.75" customHeight="1">
      <c r="A612" s="1"/>
      <c r="B612" s="1"/>
      <c r="C612" s="1"/>
      <c r="D612" s="1"/>
      <c r="E612" s="1"/>
      <c r="F612" s="1"/>
      <c r="G612" s="1"/>
      <c r="H612" s="1"/>
      <c r="I612" s="1"/>
      <c r="J612" s="1"/>
      <c r="K612" s="1"/>
      <c r="L612" s="1"/>
    </row>
    <row r="613" ht="15.75" customHeight="1">
      <c r="A613" s="1"/>
      <c r="B613" s="1"/>
      <c r="C613" s="1"/>
      <c r="D613" s="1"/>
      <c r="E613" s="1"/>
      <c r="F613" s="1"/>
      <c r="G613" s="1"/>
      <c r="H613" s="1"/>
      <c r="I613" s="1"/>
      <c r="J613" s="1"/>
      <c r="K613" s="1"/>
      <c r="L613" s="1"/>
    </row>
    <row r="614" ht="15.75" customHeight="1">
      <c r="A614" s="1"/>
      <c r="B614" s="1"/>
      <c r="C614" s="1"/>
      <c r="D614" s="1"/>
      <c r="E614" s="1"/>
      <c r="F614" s="1"/>
      <c r="G614" s="1"/>
      <c r="H614" s="1"/>
      <c r="I614" s="1"/>
      <c r="J614" s="1"/>
      <c r="K614" s="1"/>
      <c r="L614" s="1"/>
    </row>
    <row r="615" ht="15.75" customHeight="1">
      <c r="A615" s="1"/>
      <c r="B615" s="1"/>
      <c r="C615" s="1"/>
      <c r="D615" s="1"/>
      <c r="E615" s="1"/>
      <c r="F615" s="1"/>
      <c r="G615" s="1"/>
      <c r="H615" s="1"/>
      <c r="I615" s="1"/>
      <c r="J615" s="1"/>
      <c r="K615" s="1"/>
      <c r="L615" s="1"/>
    </row>
    <row r="616" ht="15.75" customHeight="1">
      <c r="A616" s="1"/>
      <c r="B616" s="1"/>
      <c r="C616" s="1"/>
      <c r="D616" s="1"/>
      <c r="E616" s="1"/>
      <c r="F616" s="1"/>
      <c r="G616" s="1"/>
      <c r="H616" s="1"/>
      <c r="I616" s="1"/>
      <c r="J616" s="1"/>
      <c r="K616" s="1"/>
      <c r="L616" s="1"/>
    </row>
    <row r="617" ht="15.75" customHeight="1">
      <c r="A617" s="1"/>
      <c r="B617" s="1"/>
      <c r="C617" s="1"/>
      <c r="D617" s="1"/>
      <c r="E617" s="1"/>
      <c r="F617" s="1"/>
      <c r="G617" s="1"/>
      <c r="H617" s="1"/>
      <c r="I617" s="1"/>
      <c r="J617" s="1"/>
      <c r="K617" s="1"/>
      <c r="L617" s="1"/>
    </row>
    <row r="618" ht="15.75" customHeight="1">
      <c r="A618" s="1"/>
      <c r="B618" s="1"/>
      <c r="C618" s="1"/>
      <c r="D618" s="1"/>
      <c r="E618" s="1"/>
      <c r="F618" s="1"/>
      <c r="G618" s="1"/>
      <c r="H618" s="1"/>
      <c r="I618" s="1"/>
      <c r="J618" s="1"/>
      <c r="K618" s="1"/>
      <c r="L618" s="1"/>
    </row>
    <row r="619" ht="15.75" customHeight="1">
      <c r="A619" s="1"/>
      <c r="B619" s="1"/>
      <c r="C619" s="1"/>
      <c r="D619" s="1"/>
      <c r="E619" s="1"/>
      <c r="F619" s="1"/>
      <c r="G619" s="1"/>
      <c r="H619" s="1"/>
      <c r="I619" s="1"/>
      <c r="J619" s="1"/>
      <c r="K619" s="1"/>
      <c r="L619" s="1"/>
    </row>
    <row r="620" ht="15.75" customHeight="1">
      <c r="A620" s="1"/>
      <c r="B620" s="1"/>
      <c r="C620" s="1"/>
      <c r="D620" s="1"/>
      <c r="E620" s="1"/>
      <c r="F620" s="1"/>
      <c r="G620" s="1"/>
      <c r="H620" s="1"/>
      <c r="I620" s="1"/>
      <c r="J620" s="1"/>
      <c r="K620" s="1"/>
      <c r="L620" s="1"/>
    </row>
    <row r="621" ht="15.75" customHeight="1">
      <c r="A621" s="1"/>
      <c r="B621" s="1"/>
      <c r="C621" s="1"/>
      <c r="D621" s="1"/>
      <c r="E621" s="1"/>
      <c r="F621" s="1"/>
      <c r="G621" s="1"/>
      <c r="H621" s="1"/>
      <c r="I621" s="1"/>
      <c r="J621" s="1"/>
      <c r="K621" s="1"/>
      <c r="L621" s="1"/>
    </row>
    <row r="622" ht="15.75" customHeight="1">
      <c r="A622" s="1"/>
      <c r="B622" s="1"/>
      <c r="C622" s="1"/>
      <c r="D622" s="1"/>
      <c r="E622" s="1"/>
      <c r="F622" s="1"/>
      <c r="G622" s="1"/>
      <c r="H622" s="1"/>
      <c r="I622" s="1"/>
      <c r="J622" s="1"/>
      <c r="K622" s="1"/>
      <c r="L622" s="1"/>
    </row>
    <row r="623" ht="15.75" customHeight="1">
      <c r="A623" s="1"/>
      <c r="B623" s="1"/>
      <c r="C623" s="1"/>
      <c r="D623" s="1"/>
      <c r="E623" s="1"/>
      <c r="F623" s="1"/>
      <c r="G623" s="1"/>
      <c r="H623" s="1"/>
      <c r="I623" s="1"/>
      <c r="J623" s="1"/>
      <c r="K623" s="1"/>
      <c r="L623" s="1"/>
    </row>
    <row r="624" ht="15.75" customHeight="1">
      <c r="A624" s="1"/>
      <c r="B624" s="1"/>
      <c r="C624" s="1"/>
      <c r="D624" s="1"/>
      <c r="E624" s="1"/>
      <c r="F624" s="1"/>
      <c r="G624" s="1"/>
      <c r="H624" s="1"/>
      <c r="I624" s="1"/>
      <c r="J624" s="1"/>
      <c r="K624" s="1"/>
      <c r="L624" s="1"/>
    </row>
    <row r="625" ht="15.75" customHeight="1">
      <c r="A625" s="1"/>
      <c r="B625" s="1"/>
      <c r="C625" s="1"/>
      <c r="D625" s="1"/>
      <c r="E625" s="1"/>
      <c r="F625" s="1"/>
      <c r="G625" s="1"/>
      <c r="H625" s="1"/>
      <c r="I625" s="1"/>
      <c r="J625" s="1"/>
      <c r="K625" s="1"/>
      <c r="L625" s="1"/>
    </row>
    <row r="626" ht="15.75" customHeight="1">
      <c r="A626" s="1"/>
      <c r="B626" s="1"/>
      <c r="C626" s="1"/>
      <c r="D626" s="1"/>
      <c r="E626" s="1"/>
      <c r="F626" s="1"/>
      <c r="G626" s="1"/>
      <c r="H626" s="1"/>
      <c r="I626" s="1"/>
      <c r="J626" s="1"/>
      <c r="K626" s="1"/>
      <c r="L626" s="1"/>
    </row>
    <row r="627" ht="15.75" customHeight="1">
      <c r="A627" s="1"/>
      <c r="B627" s="1"/>
      <c r="C627" s="1"/>
      <c r="D627" s="1"/>
      <c r="E627" s="1"/>
      <c r="F627" s="1"/>
      <c r="G627" s="1"/>
      <c r="H627" s="1"/>
      <c r="I627" s="1"/>
      <c r="J627" s="1"/>
      <c r="K627" s="1"/>
      <c r="L627" s="1"/>
    </row>
    <row r="628" ht="15.75" customHeight="1">
      <c r="A628" s="1"/>
      <c r="B628" s="1"/>
      <c r="C628" s="1"/>
      <c r="D628" s="1"/>
      <c r="E628" s="1"/>
      <c r="F628" s="1"/>
      <c r="G628" s="1"/>
      <c r="H628" s="1"/>
      <c r="I628" s="1"/>
      <c r="J628" s="1"/>
      <c r="K628" s="1"/>
      <c r="L628" s="1"/>
    </row>
    <row r="629" ht="15.75" customHeight="1">
      <c r="A629" s="1"/>
      <c r="B629" s="1"/>
      <c r="C629" s="1"/>
      <c r="D629" s="1"/>
      <c r="E629" s="1"/>
      <c r="F629" s="1"/>
      <c r="G629" s="1"/>
      <c r="H629" s="1"/>
      <c r="I629" s="1"/>
      <c r="J629" s="1"/>
      <c r="K629" s="1"/>
      <c r="L629" s="1"/>
    </row>
    <row r="630" ht="15.75" customHeight="1">
      <c r="A630" s="1"/>
      <c r="B630" s="1"/>
      <c r="C630" s="1"/>
      <c r="D630" s="1"/>
      <c r="E630" s="1"/>
      <c r="F630" s="1"/>
      <c r="G630" s="1"/>
      <c r="H630" s="1"/>
      <c r="I630" s="1"/>
      <c r="J630" s="1"/>
      <c r="K630" s="1"/>
      <c r="L630" s="1"/>
    </row>
    <row r="631" ht="15.75" customHeight="1">
      <c r="A631" s="1"/>
      <c r="B631" s="1"/>
      <c r="C631" s="1"/>
      <c r="D631" s="1"/>
      <c r="E631" s="1"/>
      <c r="F631" s="1"/>
      <c r="G631" s="1"/>
      <c r="H631" s="1"/>
      <c r="I631" s="1"/>
      <c r="J631" s="1"/>
      <c r="K631" s="1"/>
      <c r="L631" s="1"/>
    </row>
    <row r="632" ht="15.75" customHeight="1">
      <c r="A632" s="1"/>
      <c r="B632" s="1"/>
      <c r="C632" s="1"/>
      <c r="D632" s="1"/>
      <c r="E632" s="1"/>
      <c r="F632" s="1"/>
      <c r="G632" s="1"/>
      <c r="H632" s="1"/>
      <c r="I632" s="1"/>
      <c r="J632" s="1"/>
      <c r="K632" s="1"/>
      <c r="L632" s="1"/>
    </row>
    <row r="633" ht="15.75" customHeight="1">
      <c r="A633" s="1"/>
      <c r="B633" s="1"/>
      <c r="C633" s="1"/>
      <c r="D633" s="1"/>
      <c r="E633" s="1"/>
      <c r="F633" s="1"/>
      <c r="G633" s="1"/>
      <c r="H633" s="1"/>
      <c r="I633" s="1"/>
      <c r="J633" s="1"/>
      <c r="K633" s="1"/>
      <c r="L633" s="1"/>
    </row>
    <row r="634" ht="15.75" customHeight="1">
      <c r="A634" s="1"/>
      <c r="B634" s="1"/>
      <c r="C634" s="1"/>
      <c r="D634" s="1"/>
      <c r="E634" s="1"/>
      <c r="F634" s="1"/>
      <c r="G634" s="1"/>
      <c r="H634" s="1"/>
      <c r="I634" s="1"/>
      <c r="J634" s="1"/>
      <c r="K634" s="1"/>
      <c r="L634" s="1"/>
    </row>
    <row r="635" ht="15.75" customHeight="1">
      <c r="A635" s="1"/>
      <c r="B635" s="1"/>
      <c r="C635" s="1"/>
      <c r="D635" s="1"/>
      <c r="E635" s="1"/>
      <c r="F635" s="1"/>
      <c r="G635" s="1"/>
      <c r="H635" s="1"/>
      <c r="I635" s="1"/>
      <c r="J635" s="1"/>
      <c r="K635" s="1"/>
      <c r="L635" s="1"/>
    </row>
    <row r="636" ht="15.75" customHeight="1">
      <c r="A636" s="1"/>
      <c r="B636" s="1"/>
      <c r="C636" s="1"/>
      <c r="D636" s="1"/>
      <c r="E636" s="1"/>
      <c r="F636" s="1"/>
      <c r="G636" s="1"/>
      <c r="H636" s="1"/>
      <c r="I636" s="1"/>
      <c r="J636" s="1"/>
      <c r="K636" s="1"/>
      <c r="L636" s="1"/>
    </row>
    <row r="637" ht="15.75" customHeight="1">
      <c r="A637" s="1"/>
      <c r="B637" s="1"/>
      <c r="C637" s="1"/>
      <c r="D637" s="1"/>
      <c r="E637" s="1"/>
      <c r="F637" s="1"/>
      <c r="G637" s="1"/>
      <c r="H637" s="1"/>
      <c r="I637" s="1"/>
      <c r="J637" s="1"/>
      <c r="K637" s="1"/>
      <c r="L637" s="1"/>
    </row>
    <row r="638" ht="15.75" customHeight="1">
      <c r="A638" s="1"/>
      <c r="B638" s="1"/>
      <c r="C638" s="1"/>
      <c r="D638" s="1"/>
      <c r="E638" s="1"/>
      <c r="F638" s="1"/>
      <c r="G638" s="1"/>
      <c r="H638" s="1"/>
      <c r="I638" s="1"/>
      <c r="J638" s="1"/>
      <c r="K638" s="1"/>
      <c r="L638" s="1"/>
    </row>
    <row r="639" ht="15.75" customHeight="1">
      <c r="A639" s="1"/>
      <c r="B639" s="1"/>
      <c r="C639" s="1"/>
      <c r="D639" s="1"/>
      <c r="E639" s="1"/>
      <c r="F639" s="1"/>
      <c r="G639" s="1"/>
      <c r="H639" s="1"/>
      <c r="I639" s="1"/>
      <c r="J639" s="1"/>
      <c r="K639" s="1"/>
      <c r="L639" s="1"/>
    </row>
    <row r="640" ht="15.75" customHeight="1">
      <c r="A640" s="1"/>
      <c r="B640" s="1"/>
      <c r="C640" s="1"/>
      <c r="D640" s="1"/>
      <c r="E640" s="1"/>
      <c r="F640" s="1"/>
      <c r="G640" s="1"/>
      <c r="H640" s="1"/>
      <c r="I640" s="1"/>
      <c r="J640" s="1"/>
      <c r="K640" s="1"/>
      <c r="L640" s="1"/>
    </row>
    <row r="641" ht="15.75" customHeight="1">
      <c r="A641" s="1"/>
      <c r="B641" s="1"/>
      <c r="C641" s="1"/>
      <c r="D641" s="1"/>
      <c r="E641" s="1"/>
      <c r="F641" s="1"/>
      <c r="G641" s="1"/>
      <c r="H641" s="1"/>
      <c r="I641" s="1"/>
      <c r="J641" s="1"/>
      <c r="K641" s="1"/>
      <c r="L641" s="1"/>
    </row>
    <row r="642" ht="15.75" customHeight="1">
      <c r="A642" s="1"/>
      <c r="B642" s="1"/>
      <c r="C642" s="1"/>
      <c r="D642" s="1"/>
      <c r="E642" s="1"/>
      <c r="F642" s="1"/>
      <c r="G642" s="1"/>
      <c r="H642" s="1"/>
      <c r="I642" s="1"/>
      <c r="J642" s="1"/>
      <c r="K642" s="1"/>
      <c r="L642" s="1"/>
    </row>
    <row r="643" ht="15.75" customHeight="1">
      <c r="A643" s="1"/>
      <c r="B643" s="1"/>
      <c r="C643" s="1"/>
      <c r="D643" s="1"/>
      <c r="E643" s="1"/>
      <c r="F643" s="1"/>
      <c r="G643" s="1"/>
      <c r="H643" s="1"/>
      <c r="I643" s="1"/>
      <c r="J643" s="1"/>
      <c r="K643" s="1"/>
      <c r="L643" s="1"/>
    </row>
    <row r="644" ht="15.75" customHeight="1">
      <c r="A644" s="1"/>
      <c r="B644" s="1"/>
      <c r="C644" s="1"/>
      <c r="D644" s="1"/>
      <c r="E644" s="1"/>
      <c r="F644" s="1"/>
      <c r="G644" s="1"/>
      <c r="H644" s="1"/>
      <c r="I644" s="1"/>
      <c r="J644" s="1"/>
      <c r="K644" s="1"/>
      <c r="L644" s="1"/>
    </row>
    <row r="645" ht="15.75" customHeight="1">
      <c r="A645" s="1"/>
      <c r="B645" s="1"/>
      <c r="C645" s="1"/>
      <c r="D645" s="1"/>
      <c r="E645" s="1"/>
      <c r="F645" s="1"/>
      <c r="G645" s="1"/>
      <c r="H645" s="1"/>
      <c r="I645" s="1"/>
      <c r="J645" s="1"/>
      <c r="K645" s="1"/>
      <c r="L645" s="1"/>
    </row>
    <row r="646" ht="15.75" customHeight="1">
      <c r="A646" s="1"/>
      <c r="B646" s="1"/>
      <c r="C646" s="1"/>
      <c r="D646" s="1"/>
      <c r="E646" s="1"/>
      <c r="F646" s="1"/>
      <c r="G646" s="1"/>
      <c r="H646" s="1"/>
      <c r="I646" s="1"/>
      <c r="J646" s="1"/>
      <c r="K646" s="1"/>
      <c r="L646" s="1"/>
    </row>
    <row r="647" ht="15.75" customHeight="1">
      <c r="A647" s="1"/>
      <c r="B647" s="1"/>
      <c r="C647" s="1"/>
      <c r="D647" s="1"/>
      <c r="E647" s="1"/>
      <c r="F647" s="1"/>
      <c r="G647" s="1"/>
      <c r="H647" s="1"/>
      <c r="I647" s="1"/>
      <c r="J647" s="1"/>
      <c r="K647" s="1"/>
      <c r="L647" s="1"/>
    </row>
    <row r="648" ht="15.75" customHeight="1">
      <c r="A648" s="1"/>
      <c r="B648" s="1"/>
      <c r="C648" s="1"/>
      <c r="D648" s="1"/>
      <c r="E648" s="1"/>
      <c r="F648" s="1"/>
      <c r="G648" s="1"/>
      <c r="H648" s="1"/>
      <c r="I648" s="1"/>
      <c r="J648" s="1"/>
      <c r="K648" s="1"/>
      <c r="L648" s="1"/>
    </row>
    <row r="649" ht="15.75" customHeight="1">
      <c r="A649" s="1"/>
      <c r="B649" s="1"/>
      <c r="C649" s="1"/>
      <c r="D649" s="1"/>
      <c r="E649" s="1"/>
      <c r="F649" s="1"/>
      <c r="G649" s="1"/>
      <c r="H649" s="1"/>
      <c r="I649" s="1"/>
      <c r="J649" s="1"/>
      <c r="K649" s="1"/>
      <c r="L649" s="1"/>
    </row>
    <row r="650" ht="15.75" customHeight="1">
      <c r="A650" s="1"/>
      <c r="B650" s="1"/>
      <c r="C650" s="1"/>
      <c r="D650" s="1"/>
      <c r="E650" s="1"/>
      <c r="F650" s="1"/>
      <c r="G650" s="1"/>
      <c r="H650" s="1"/>
      <c r="I650" s="1"/>
      <c r="J650" s="1"/>
      <c r="K650" s="1"/>
      <c r="L650" s="1"/>
    </row>
    <row r="651" ht="15.75" customHeight="1">
      <c r="A651" s="1"/>
      <c r="B651" s="1"/>
      <c r="C651" s="1"/>
      <c r="D651" s="1"/>
      <c r="E651" s="1"/>
      <c r="F651" s="1"/>
      <c r="G651" s="1"/>
      <c r="H651" s="1"/>
      <c r="I651" s="1"/>
      <c r="J651" s="1"/>
      <c r="K651" s="1"/>
      <c r="L651" s="1"/>
    </row>
    <row r="652" ht="15.75" customHeight="1">
      <c r="A652" s="1"/>
      <c r="B652" s="1"/>
      <c r="C652" s="1"/>
      <c r="D652" s="1"/>
      <c r="E652" s="1"/>
      <c r="F652" s="1"/>
      <c r="G652" s="1"/>
      <c r="H652" s="1"/>
      <c r="I652" s="1"/>
      <c r="J652" s="1"/>
      <c r="K652" s="1"/>
      <c r="L652" s="1"/>
    </row>
    <row r="653" ht="15.75" customHeight="1">
      <c r="A653" s="1"/>
      <c r="B653" s="1"/>
      <c r="C653" s="1"/>
      <c r="D653" s="1"/>
      <c r="E653" s="1"/>
      <c r="F653" s="1"/>
      <c r="G653" s="1"/>
      <c r="H653" s="1"/>
      <c r="I653" s="1"/>
      <c r="J653" s="1"/>
      <c r="K653" s="1"/>
      <c r="L653" s="1"/>
    </row>
    <row r="654" ht="15.75" customHeight="1">
      <c r="A654" s="1"/>
      <c r="B654" s="1"/>
      <c r="C654" s="1"/>
      <c r="D654" s="1"/>
      <c r="E654" s="1"/>
      <c r="F654" s="1"/>
      <c r="G654" s="1"/>
      <c r="H654" s="1"/>
      <c r="I654" s="1"/>
      <c r="J654" s="1"/>
      <c r="K654" s="1"/>
      <c r="L654" s="1"/>
    </row>
    <row r="655" ht="15.75" customHeight="1">
      <c r="A655" s="1"/>
      <c r="B655" s="1"/>
      <c r="C655" s="1"/>
      <c r="D655" s="1"/>
      <c r="E655" s="1"/>
      <c r="F655" s="1"/>
      <c r="G655" s="1"/>
      <c r="H655" s="1"/>
      <c r="I655" s="1"/>
      <c r="J655" s="1"/>
      <c r="K655" s="1"/>
      <c r="L655" s="1"/>
    </row>
    <row r="656" ht="15.75" customHeight="1">
      <c r="A656" s="1"/>
      <c r="B656" s="1"/>
      <c r="C656" s="1"/>
      <c r="D656" s="1"/>
      <c r="E656" s="1"/>
      <c r="F656" s="1"/>
      <c r="G656" s="1"/>
      <c r="H656" s="1"/>
      <c r="I656" s="1"/>
      <c r="J656" s="1"/>
      <c r="K656" s="1"/>
      <c r="L656" s="1"/>
    </row>
    <row r="657" ht="15.75" customHeight="1">
      <c r="A657" s="1"/>
      <c r="B657" s="1"/>
      <c r="C657" s="1"/>
      <c r="D657" s="1"/>
      <c r="E657" s="1"/>
      <c r="F657" s="1"/>
      <c r="G657" s="1"/>
      <c r="H657" s="1"/>
      <c r="I657" s="1"/>
      <c r="J657" s="1"/>
      <c r="K657" s="1"/>
      <c r="L657" s="1"/>
    </row>
    <row r="658" ht="15.75" customHeight="1">
      <c r="A658" s="1"/>
      <c r="B658" s="1"/>
      <c r="C658" s="1"/>
      <c r="D658" s="1"/>
      <c r="E658" s="1"/>
      <c r="F658" s="1"/>
      <c r="G658" s="1"/>
      <c r="H658" s="1"/>
      <c r="I658" s="1"/>
      <c r="J658" s="1"/>
      <c r="K658" s="1"/>
      <c r="L658" s="1"/>
    </row>
    <row r="659" ht="15.75" customHeight="1">
      <c r="A659" s="1"/>
      <c r="B659" s="1"/>
      <c r="C659" s="1"/>
      <c r="D659" s="1"/>
      <c r="E659" s="1"/>
      <c r="F659" s="1"/>
      <c r="G659" s="1"/>
      <c r="H659" s="1"/>
      <c r="I659" s="1"/>
      <c r="J659" s="1"/>
      <c r="K659" s="1"/>
      <c r="L659" s="1"/>
    </row>
    <row r="660" ht="15.75" customHeight="1">
      <c r="A660" s="1"/>
      <c r="B660" s="1"/>
      <c r="C660" s="1"/>
      <c r="D660" s="1"/>
      <c r="E660" s="1"/>
      <c r="F660" s="1"/>
      <c r="G660" s="1"/>
      <c r="H660" s="1"/>
      <c r="I660" s="1"/>
      <c r="J660" s="1"/>
      <c r="K660" s="1"/>
      <c r="L660" s="1"/>
    </row>
    <row r="661" ht="15.75" customHeight="1">
      <c r="A661" s="1"/>
      <c r="B661" s="1"/>
      <c r="C661" s="1"/>
      <c r="D661" s="1"/>
      <c r="E661" s="1"/>
      <c r="F661" s="1"/>
      <c r="G661" s="1"/>
      <c r="H661" s="1"/>
      <c r="I661" s="1"/>
      <c r="J661" s="1"/>
      <c r="K661" s="1"/>
      <c r="L661" s="1"/>
    </row>
    <row r="662" ht="15.75" customHeight="1">
      <c r="A662" s="1"/>
      <c r="B662" s="1"/>
      <c r="C662" s="1"/>
      <c r="D662" s="1"/>
      <c r="E662" s="1"/>
      <c r="F662" s="1"/>
      <c r="G662" s="1"/>
      <c r="H662" s="1"/>
      <c r="I662" s="1"/>
      <c r="J662" s="1"/>
      <c r="K662" s="1"/>
      <c r="L662" s="1"/>
    </row>
    <row r="663" ht="15.75" customHeight="1">
      <c r="A663" s="1"/>
      <c r="B663" s="1"/>
      <c r="C663" s="1"/>
      <c r="D663" s="1"/>
      <c r="E663" s="1"/>
      <c r="F663" s="1"/>
      <c r="G663" s="1"/>
      <c r="H663" s="1"/>
      <c r="I663" s="1"/>
      <c r="J663" s="1"/>
      <c r="K663" s="1"/>
      <c r="L663" s="1"/>
    </row>
    <row r="664" ht="15.75" customHeight="1">
      <c r="A664" s="1"/>
      <c r="B664" s="1"/>
      <c r="C664" s="1"/>
      <c r="D664" s="1"/>
      <c r="E664" s="1"/>
      <c r="F664" s="1"/>
      <c r="G664" s="1"/>
      <c r="H664" s="1"/>
      <c r="I664" s="1"/>
      <c r="J664" s="1"/>
      <c r="K664" s="1"/>
      <c r="L664" s="1"/>
    </row>
    <row r="665" ht="15.75" customHeight="1">
      <c r="A665" s="1"/>
      <c r="B665" s="1"/>
      <c r="C665" s="1"/>
      <c r="D665" s="1"/>
      <c r="E665" s="1"/>
      <c r="F665" s="1"/>
      <c r="G665" s="1"/>
      <c r="H665" s="1"/>
      <c r="I665" s="1"/>
      <c r="J665" s="1"/>
      <c r="K665" s="1"/>
      <c r="L665" s="1"/>
    </row>
    <row r="666" ht="15.75" customHeight="1">
      <c r="A666" s="1"/>
      <c r="B666" s="1"/>
      <c r="C666" s="1"/>
      <c r="D666" s="1"/>
      <c r="E666" s="1"/>
      <c r="F666" s="1"/>
      <c r="G666" s="1"/>
      <c r="H666" s="1"/>
      <c r="I666" s="1"/>
      <c r="J666" s="1"/>
      <c r="K666" s="1"/>
      <c r="L666" s="1"/>
    </row>
    <row r="667" ht="15.75" customHeight="1">
      <c r="A667" s="1"/>
      <c r="B667" s="1"/>
      <c r="C667" s="1"/>
      <c r="D667" s="1"/>
      <c r="E667" s="1"/>
      <c r="F667" s="1"/>
      <c r="G667" s="1"/>
      <c r="H667" s="1"/>
      <c r="I667" s="1"/>
      <c r="J667" s="1"/>
      <c r="K667" s="1"/>
      <c r="L667" s="1"/>
    </row>
    <row r="668" ht="15.75" customHeight="1">
      <c r="A668" s="1"/>
      <c r="B668" s="1"/>
      <c r="C668" s="1"/>
      <c r="D668" s="1"/>
      <c r="E668" s="1"/>
      <c r="F668" s="1"/>
      <c r="G668" s="1"/>
      <c r="H668" s="1"/>
      <c r="I668" s="1"/>
      <c r="J668" s="1"/>
      <c r="K668" s="1"/>
      <c r="L668" s="1"/>
    </row>
    <row r="669" ht="15.75" customHeight="1">
      <c r="A669" s="1"/>
      <c r="B669" s="1"/>
      <c r="C669" s="1"/>
      <c r="D669" s="1"/>
      <c r="E669" s="1"/>
      <c r="F669" s="1"/>
      <c r="G669" s="1"/>
      <c r="H669" s="1"/>
      <c r="I669" s="1"/>
      <c r="J669" s="1"/>
      <c r="K669" s="1"/>
      <c r="L669" s="1"/>
    </row>
    <row r="670" ht="15.75" customHeight="1">
      <c r="A670" s="1"/>
      <c r="B670" s="1"/>
      <c r="C670" s="1"/>
      <c r="D670" s="1"/>
      <c r="E670" s="1"/>
      <c r="F670" s="1"/>
      <c r="G670" s="1"/>
      <c r="H670" s="1"/>
      <c r="I670" s="1"/>
      <c r="J670" s="1"/>
      <c r="K670" s="1"/>
      <c r="L670" s="1"/>
    </row>
    <row r="671" ht="15.75" customHeight="1">
      <c r="A671" s="1"/>
      <c r="B671" s="1"/>
      <c r="C671" s="1"/>
      <c r="D671" s="1"/>
      <c r="E671" s="1"/>
      <c r="F671" s="1"/>
      <c r="G671" s="1"/>
      <c r="H671" s="1"/>
      <c r="I671" s="1"/>
      <c r="J671" s="1"/>
      <c r="K671" s="1"/>
      <c r="L671" s="1"/>
    </row>
    <row r="672" ht="15.75" customHeight="1">
      <c r="A672" s="1"/>
      <c r="B672" s="1"/>
      <c r="C672" s="1"/>
      <c r="D672" s="1"/>
      <c r="E672" s="1"/>
      <c r="F672" s="1"/>
      <c r="G672" s="1"/>
      <c r="H672" s="1"/>
      <c r="I672" s="1"/>
      <c r="J672" s="1"/>
      <c r="K672" s="1"/>
      <c r="L672" s="1"/>
    </row>
    <row r="673" ht="15.75" customHeight="1">
      <c r="A673" s="1"/>
      <c r="B673" s="1"/>
      <c r="C673" s="1"/>
      <c r="D673" s="1"/>
      <c r="E673" s="1"/>
      <c r="F673" s="1"/>
      <c r="G673" s="1"/>
      <c r="H673" s="1"/>
      <c r="I673" s="1"/>
      <c r="J673" s="1"/>
      <c r="K673" s="1"/>
      <c r="L673" s="1"/>
    </row>
    <row r="674" ht="15.75" customHeight="1">
      <c r="A674" s="1"/>
      <c r="B674" s="1"/>
      <c r="C674" s="1"/>
      <c r="D674" s="1"/>
      <c r="E674" s="1"/>
      <c r="F674" s="1"/>
      <c r="G674" s="1"/>
      <c r="H674" s="1"/>
      <c r="I674" s="1"/>
      <c r="J674" s="1"/>
      <c r="K674" s="1"/>
      <c r="L674" s="1"/>
    </row>
    <row r="675" ht="15.75" customHeight="1">
      <c r="A675" s="1"/>
      <c r="B675" s="1"/>
      <c r="C675" s="1"/>
      <c r="D675" s="1"/>
      <c r="E675" s="1"/>
      <c r="F675" s="1"/>
      <c r="G675" s="1"/>
      <c r="H675" s="1"/>
      <c r="I675" s="1"/>
      <c r="J675" s="1"/>
      <c r="K675" s="1"/>
      <c r="L675" s="1"/>
    </row>
    <row r="676" ht="15.75" customHeight="1">
      <c r="A676" s="1"/>
      <c r="B676" s="1"/>
      <c r="C676" s="1"/>
      <c r="D676" s="1"/>
      <c r="E676" s="1"/>
      <c r="F676" s="1"/>
      <c r="G676" s="1"/>
      <c r="H676" s="1"/>
      <c r="I676" s="1"/>
      <c r="J676" s="1"/>
      <c r="K676" s="1"/>
      <c r="L676" s="1"/>
    </row>
    <row r="677" ht="15.75" customHeight="1">
      <c r="A677" s="1"/>
      <c r="B677" s="1"/>
      <c r="C677" s="1"/>
      <c r="D677" s="1"/>
      <c r="E677" s="1"/>
      <c r="F677" s="1"/>
      <c r="G677" s="1"/>
      <c r="H677" s="1"/>
      <c r="I677" s="1"/>
      <c r="J677" s="1"/>
      <c r="K677" s="1"/>
      <c r="L677" s="1"/>
    </row>
    <row r="678" ht="15.75" customHeight="1">
      <c r="A678" s="1"/>
      <c r="B678" s="1"/>
      <c r="C678" s="1"/>
      <c r="D678" s="1"/>
      <c r="E678" s="1"/>
      <c r="F678" s="1"/>
      <c r="G678" s="1"/>
      <c r="H678" s="1"/>
      <c r="I678" s="1"/>
      <c r="J678" s="1"/>
      <c r="K678" s="1"/>
      <c r="L678" s="1"/>
    </row>
    <row r="679" ht="15.75" customHeight="1">
      <c r="A679" s="1"/>
      <c r="B679" s="1"/>
      <c r="C679" s="1"/>
      <c r="D679" s="1"/>
      <c r="E679" s="1"/>
      <c r="F679" s="1"/>
      <c r="G679" s="1"/>
      <c r="H679" s="1"/>
      <c r="I679" s="1"/>
      <c r="J679" s="1"/>
      <c r="K679" s="1"/>
      <c r="L679" s="1"/>
    </row>
    <row r="680" ht="15.75" customHeight="1">
      <c r="A680" s="1"/>
      <c r="B680" s="1"/>
      <c r="C680" s="1"/>
      <c r="D680" s="1"/>
      <c r="E680" s="1"/>
      <c r="F680" s="1"/>
      <c r="G680" s="1"/>
      <c r="H680" s="1"/>
      <c r="I680" s="1"/>
      <c r="J680" s="1"/>
      <c r="K680" s="1"/>
      <c r="L680" s="1"/>
    </row>
    <row r="681" ht="15.75" customHeight="1">
      <c r="A681" s="1"/>
      <c r="B681" s="1"/>
      <c r="C681" s="1"/>
      <c r="D681" s="1"/>
      <c r="E681" s="1"/>
      <c r="F681" s="1"/>
      <c r="G681" s="1"/>
      <c r="H681" s="1"/>
      <c r="I681" s="1"/>
      <c r="J681" s="1"/>
      <c r="K681" s="1"/>
      <c r="L681" s="1"/>
    </row>
    <row r="682" ht="15.75" customHeight="1">
      <c r="A682" s="1"/>
      <c r="B682" s="1"/>
      <c r="C682" s="1"/>
      <c r="D682" s="1"/>
      <c r="E682" s="1"/>
      <c r="F682" s="1"/>
      <c r="G682" s="1"/>
      <c r="H682" s="1"/>
      <c r="I682" s="1"/>
      <c r="J682" s="1"/>
      <c r="K682" s="1"/>
      <c r="L682" s="1"/>
    </row>
    <row r="683" ht="15.75" customHeight="1">
      <c r="A683" s="1"/>
      <c r="B683" s="1"/>
      <c r="C683" s="1"/>
      <c r="D683" s="1"/>
      <c r="E683" s="1"/>
      <c r="F683" s="1"/>
      <c r="G683" s="1"/>
      <c r="H683" s="1"/>
      <c r="I683" s="1"/>
      <c r="J683" s="1"/>
      <c r="K683" s="1"/>
      <c r="L683" s="1"/>
    </row>
    <row r="684" ht="15.75" customHeight="1">
      <c r="A684" s="1"/>
      <c r="B684" s="1"/>
      <c r="C684" s="1"/>
      <c r="D684" s="1"/>
      <c r="E684" s="1"/>
      <c r="F684" s="1"/>
      <c r="G684" s="1"/>
      <c r="H684" s="1"/>
      <c r="I684" s="1"/>
      <c r="J684" s="1"/>
      <c r="K684" s="1"/>
      <c r="L684" s="1"/>
    </row>
    <row r="685" ht="15.75" customHeight="1">
      <c r="A685" s="1"/>
      <c r="B685" s="1"/>
      <c r="C685" s="1"/>
      <c r="D685" s="1"/>
      <c r="E685" s="1"/>
      <c r="F685" s="1"/>
      <c r="G685" s="1"/>
      <c r="H685" s="1"/>
      <c r="I685" s="1"/>
      <c r="J685" s="1"/>
      <c r="K685" s="1"/>
      <c r="L685" s="1"/>
    </row>
    <row r="686" ht="15.75" customHeight="1">
      <c r="A686" s="1"/>
      <c r="B686" s="1"/>
      <c r="C686" s="1"/>
      <c r="D686" s="1"/>
      <c r="E686" s="1"/>
      <c r="F686" s="1"/>
      <c r="G686" s="1"/>
      <c r="H686" s="1"/>
      <c r="I686" s="1"/>
      <c r="J686" s="1"/>
      <c r="K686" s="1"/>
      <c r="L686" s="1"/>
    </row>
    <row r="687" ht="15.75" customHeight="1">
      <c r="A687" s="1"/>
      <c r="B687" s="1"/>
      <c r="C687" s="1"/>
      <c r="D687" s="1"/>
      <c r="E687" s="1"/>
      <c r="F687" s="1"/>
      <c r="G687" s="1"/>
      <c r="H687" s="1"/>
      <c r="I687" s="1"/>
      <c r="J687" s="1"/>
      <c r="K687" s="1"/>
      <c r="L687" s="1"/>
    </row>
    <row r="688" ht="15.75" customHeight="1">
      <c r="A688" s="1"/>
      <c r="B688" s="1"/>
      <c r="C688" s="1"/>
      <c r="D688" s="1"/>
      <c r="E688" s="1"/>
      <c r="F688" s="1"/>
      <c r="G688" s="1"/>
      <c r="H688" s="1"/>
      <c r="I688" s="1"/>
      <c r="J688" s="1"/>
      <c r="K688" s="1"/>
      <c r="L688" s="1"/>
    </row>
    <row r="689" ht="15.75" customHeight="1">
      <c r="A689" s="1"/>
      <c r="B689" s="1"/>
      <c r="C689" s="1"/>
      <c r="D689" s="1"/>
      <c r="E689" s="1"/>
      <c r="F689" s="1"/>
      <c r="G689" s="1"/>
      <c r="H689" s="1"/>
      <c r="I689" s="1"/>
      <c r="J689" s="1"/>
      <c r="K689" s="1"/>
      <c r="L689" s="1"/>
    </row>
    <row r="690" ht="15.75" customHeight="1">
      <c r="A690" s="1"/>
      <c r="B690" s="1"/>
      <c r="C690" s="1"/>
      <c r="D690" s="1"/>
      <c r="E690" s="1"/>
      <c r="F690" s="1"/>
      <c r="G690" s="1"/>
      <c r="H690" s="1"/>
      <c r="I690" s="1"/>
      <c r="J690" s="1"/>
      <c r="K690" s="1"/>
      <c r="L690" s="1"/>
    </row>
    <row r="691" ht="15.75" customHeight="1">
      <c r="A691" s="1"/>
      <c r="B691" s="1"/>
      <c r="C691" s="1"/>
      <c r="D691" s="1"/>
      <c r="E691" s="1"/>
      <c r="F691" s="1"/>
      <c r="G691" s="1"/>
      <c r="H691" s="1"/>
      <c r="I691" s="1"/>
      <c r="J691" s="1"/>
      <c r="K691" s="1"/>
      <c r="L691" s="1"/>
    </row>
    <row r="692" ht="15.75" customHeight="1">
      <c r="A692" s="1"/>
      <c r="B692" s="1"/>
      <c r="C692" s="1"/>
      <c r="D692" s="1"/>
      <c r="E692" s="1"/>
      <c r="F692" s="1"/>
      <c r="G692" s="1"/>
      <c r="H692" s="1"/>
      <c r="I692" s="1"/>
      <c r="J692" s="1"/>
      <c r="K692" s="1"/>
      <c r="L692" s="1"/>
    </row>
    <row r="693" ht="15.75" customHeight="1">
      <c r="A693" s="1"/>
      <c r="B693" s="1"/>
      <c r="C693" s="1"/>
      <c r="D693" s="1"/>
      <c r="E693" s="1"/>
      <c r="F693" s="1"/>
      <c r="G693" s="1"/>
      <c r="H693" s="1"/>
      <c r="I693" s="1"/>
      <c r="J693" s="1"/>
      <c r="K693" s="1"/>
      <c r="L693" s="1"/>
    </row>
    <row r="694" ht="15.75" customHeight="1">
      <c r="A694" s="1"/>
      <c r="B694" s="1"/>
      <c r="C694" s="1"/>
      <c r="D694" s="1"/>
      <c r="E694" s="1"/>
      <c r="F694" s="1"/>
      <c r="G694" s="1"/>
      <c r="H694" s="1"/>
      <c r="I694" s="1"/>
      <c r="J694" s="1"/>
      <c r="K694" s="1"/>
      <c r="L694" s="1"/>
    </row>
    <row r="695" ht="15.75" customHeight="1">
      <c r="A695" s="1"/>
      <c r="B695" s="1"/>
      <c r="C695" s="1"/>
      <c r="D695" s="1"/>
      <c r="E695" s="1"/>
      <c r="F695" s="1"/>
      <c r="G695" s="1"/>
      <c r="H695" s="1"/>
      <c r="I695" s="1"/>
      <c r="J695" s="1"/>
      <c r="K695" s="1"/>
      <c r="L695" s="1"/>
    </row>
    <row r="696" ht="15.75" customHeight="1">
      <c r="A696" s="1"/>
      <c r="B696" s="1"/>
      <c r="C696" s="1"/>
      <c r="D696" s="1"/>
      <c r="E696" s="1"/>
      <c r="F696" s="1"/>
      <c r="G696" s="1"/>
      <c r="H696" s="1"/>
      <c r="I696" s="1"/>
      <c r="J696" s="1"/>
      <c r="K696" s="1"/>
      <c r="L696" s="1"/>
    </row>
    <row r="697" ht="15.75" customHeight="1">
      <c r="A697" s="1"/>
      <c r="B697" s="1"/>
      <c r="C697" s="1"/>
      <c r="D697" s="1"/>
      <c r="E697" s="1"/>
      <c r="F697" s="1"/>
      <c r="G697" s="1"/>
      <c r="H697" s="1"/>
      <c r="I697" s="1"/>
      <c r="J697" s="1"/>
      <c r="K697" s="1"/>
      <c r="L697" s="1"/>
    </row>
    <row r="698" ht="15.75" customHeight="1">
      <c r="A698" s="1"/>
      <c r="B698" s="1"/>
      <c r="C698" s="1"/>
      <c r="D698" s="1"/>
      <c r="E698" s="1"/>
      <c r="F698" s="1"/>
      <c r="G698" s="1"/>
      <c r="H698" s="1"/>
      <c r="I698" s="1"/>
      <c r="J698" s="1"/>
      <c r="K698" s="1"/>
      <c r="L698" s="1"/>
    </row>
    <row r="699" ht="15.75" customHeight="1">
      <c r="A699" s="1"/>
      <c r="B699" s="1"/>
      <c r="C699" s="1"/>
      <c r="D699" s="1"/>
      <c r="E699" s="1"/>
      <c r="F699" s="1"/>
      <c r="G699" s="1"/>
      <c r="H699" s="1"/>
      <c r="I699" s="1"/>
      <c r="J699" s="1"/>
      <c r="K699" s="1"/>
      <c r="L699" s="1"/>
    </row>
    <row r="700" ht="15.75" customHeight="1">
      <c r="A700" s="1"/>
      <c r="B700" s="1"/>
      <c r="C700" s="1"/>
      <c r="D700" s="1"/>
      <c r="E700" s="1"/>
      <c r="F700" s="1"/>
      <c r="G700" s="1"/>
      <c r="H700" s="1"/>
      <c r="I700" s="1"/>
      <c r="J700" s="1"/>
      <c r="K700" s="1"/>
      <c r="L700" s="1"/>
    </row>
    <row r="701" ht="15.75" customHeight="1">
      <c r="A701" s="1"/>
      <c r="B701" s="1"/>
      <c r="C701" s="1"/>
      <c r="D701" s="1"/>
      <c r="E701" s="1"/>
      <c r="F701" s="1"/>
      <c r="G701" s="1"/>
      <c r="H701" s="1"/>
      <c r="I701" s="1"/>
      <c r="J701" s="1"/>
      <c r="K701" s="1"/>
      <c r="L701" s="1"/>
    </row>
    <row r="702" ht="15.75" customHeight="1">
      <c r="A702" s="1"/>
      <c r="B702" s="1"/>
      <c r="C702" s="1"/>
      <c r="D702" s="1"/>
      <c r="E702" s="1"/>
      <c r="F702" s="1"/>
      <c r="G702" s="1"/>
      <c r="H702" s="1"/>
      <c r="I702" s="1"/>
      <c r="J702" s="1"/>
      <c r="K702" s="1"/>
      <c r="L702" s="1"/>
    </row>
    <row r="703" ht="15.75" customHeight="1">
      <c r="A703" s="1"/>
      <c r="B703" s="1"/>
      <c r="C703" s="1"/>
      <c r="D703" s="1"/>
      <c r="E703" s="1"/>
      <c r="F703" s="1"/>
      <c r="G703" s="1"/>
      <c r="H703" s="1"/>
      <c r="I703" s="1"/>
      <c r="J703" s="1"/>
      <c r="K703" s="1"/>
      <c r="L703" s="1"/>
    </row>
    <row r="704" ht="15.75" customHeight="1">
      <c r="A704" s="1"/>
      <c r="B704" s="1"/>
      <c r="C704" s="1"/>
      <c r="D704" s="1"/>
      <c r="E704" s="1"/>
      <c r="F704" s="1"/>
      <c r="G704" s="1"/>
      <c r="H704" s="1"/>
      <c r="I704" s="1"/>
      <c r="J704" s="1"/>
      <c r="K704" s="1"/>
      <c r="L704" s="1"/>
    </row>
    <row r="705" ht="15.75" customHeight="1">
      <c r="A705" s="1"/>
      <c r="B705" s="1"/>
      <c r="C705" s="1"/>
      <c r="D705" s="1"/>
      <c r="E705" s="1"/>
      <c r="F705" s="1"/>
      <c r="G705" s="1"/>
      <c r="H705" s="1"/>
      <c r="I705" s="1"/>
      <c r="J705" s="1"/>
      <c r="K705" s="1"/>
      <c r="L705" s="1"/>
    </row>
    <row r="706" ht="15.75" customHeight="1">
      <c r="A706" s="1"/>
      <c r="B706" s="1"/>
      <c r="C706" s="1"/>
      <c r="D706" s="1"/>
      <c r="E706" s="1"/>
      <c r="F706" s="1"/>
      <c r="G706" s="1"/>
      <c r="H706" s="1"/>
      <c r="I706" s="1"/>
      <c r="J706" s="1"/>
      <c r="K706" s="1"/>
      <c r="L706" s="1"/>
    </row>
    <row r="707" ht="15.75" customHeight="1">
      <c r="A707" s="1"/>
      <c r="B707" s="1"/>
      <c r="C707" s="1"/>
      <c r="D707" s="1"/>
      <c r="E707" s="1"/>
      <c r="F707" s="1"/>
      <c r="G707" s="1"/>
      <c r="H707" s="1"/>
      <c r="I707" s="1"/>
      <c r="J707" s="1"/>
      <c r="K707" s="1"/>
      <c r="L707" s="1"/>
    </row>
    <row r="708" ht="15.75" customHeight="1">
      <c r="A708" s="1"/>
      <c r="B708" s="1"/>
      <c r="C708" s="1"/>
      <c r="D708" s="1"/>
      <c r="E708" s="1"/>
      <c r="F708" s="1"/>
      <c r="G708" s="1"/>
      <c r="H708" s="1"/>
      <c r="I708" s="1"/>
      <c r="J708" s="1"/>
      <c r="K708" s="1"/>
      <c r="L708" s="1"/>
    </row>
    <row r="709" ht="15.75" customHeight="1">
      <c r="A709" s="1"/>
      <c r="B709" s="1"/>
      <c r="C709" s="1"/>
      <c r="D709" s="1"/>
      <c r="E709" s="1"/>
      <c r="F709" s="1"/>
      <c r="G709" s="1"/>
      <c r="H709" s="1"/>
      <c r="I709" s="1"/>
      <c r="J709" s="1"/>
      <c r="K709" s="1"/>
      <c r="L709" s="1"/>
    </row>
    <row r="710" ht="15.75" customHeight="1">
      <c r="A710" s="1"/>
      <c r="B710" s="1"/>
      <c r="C710" s="1"/>
      <c r="D710" s="1"/>
      <c r="E710" s="1"/>
      <c r="F710" s="1"/>
      <c r="G710" s="1"/>
      <c r="H710" s="1"/>
      <c r="I710" s="1"/>
      <c r="J710" s="1"/>
      <c r="K710" s="1"/>
      <c r="L710" s="1"/>
    </row>
    <row r="711" ht="15.75" customHeight="1">
      <c r="A711" s="1"/>
      <c r="B711" s="1"/>
      <c r="C711" s="1"/>
      <c r="D711" s="1"/>
      <c r="E711" s="1"/>
      <c r="F711" s="1"/>
      <c r="G711" s="1"/>
      <c r="H711" s="1"/>
      <c r="I711" s="1"/>
      <c r="J711" s="1"/>
      <c r="K711" s="1"/>
      <c r="L711" s="1"/>
    </row>
    <row r="712" ht="15.75" customHeight="1">
      <c r="A712" s="1"/>
      <c r="B712" s="1"/>
      <c r="C712" s="1"/>
      <c r="D712" s="1"/>
      <c r="E712" s="1"/>
      <c r="F712" s="1"/>
      <c r="G712" s="1"/>
      <c r="H712" s="1"/>
      <c r="I712" s="1"/>
      <c r="J712" s="1"/>
      <c r="K712" s="1"/>
      <c r="L712" s="1"/>
    </row>
    <row r="713" ht="15.75" customHeight="1">
      <c r="A713" s="1"/>
      <c r="B713" s="1"/>
      <c r="C713" s="1"/>
      <c r="D713" s="1"/>
      <c r="E713" s="1"/>
      <c r="F713" s="1"/>
      <c r="G713" s="1"/>
      <c r="H713" s="1"/>
      <c r="I713" s="1"/>
      <c r="J713" s="1"/>
      <c r="K713" s="1"/>
      <c r="L713" s="1"/>
    </row>
    <row r="714" ht="15.75" customHeight="1">
      <c r="A714" s="1"/>
      <c r="B714" s="1"/>
      <c r="C714" s="1"/>
      <c r="D714" s="1"/>
      <c r="E714" s="1"/>
      <c r="F714" s="1"/>
      <c r="G714" s="1"/>
      <c r="H714" s="1"/>
      <c r="I714" s="1"/>
      <c r="J714" s="1"/>
      <c r="K714" s="1"/>
      <c r="L714" s="1"/>
    </row>
    <row r="715" ht="15.75" customHeight="1">
      <c r="A715" s="1"/>
      <c r="B715" s="1"/>
      <c r="C715" s="1"/>
      <c r="D715" s="1"/>
      <c r="E715" s="1"/>
      <c r="F715" s="1"/>
      <c r="G715" s="1"/>
      <c r="H715" s="1"/>
      <c r="I715" s="1"/>
      <c r="J715" s="1"/>
      <c r="K715" s="1"/>
      <c r="L715" s="1"/>
    </row>
    <row r="716" ht="15.75" customHeight="1">
      <c r="A716" s="1"/>
      <c r="B716" s="1"/>
      <c r="C716" s="1"/>
      <c r="D716" s="1"/>
      <c r="E716" s="1"/>
      <c r="F716" s="1"/>
      <c r="G716" s="1"/>
      <c r="H716" s="1"/>
      <c r="I716" s="1"/>
      <c r="J716" s="1"/>
      <c r="K716" s="1"/>
      <c r="L716" s="1"/>
    </row>
    <row r="717" ht="15.75" customHeight="1">
      <c r="A717" s="1"/>
      <c r="B717" s="1"/>
      <c r="C717" s="1"/>
      <c r="D717" s="1"/>
      <c r="E717" s="1"/>
      <c r="F717" s="1"/>
      <c r="G717" s="1"/>
      <c r="H717" s="1"/>
      <c r="I717" s="1"/>
      <c r="J717" s="1"/>
      <c r="K717" s="1"/>
      <c r="L717" s="1"/>
    </row>
    <row r="718" ht="15.75" customHeight="1">
      <c r="A718" s="1"/>
      <c r="B718" s="1"/>
      <c r="C718" s="1"/>
      <c r="D718" s="1"/>
      <c r="E718" s="1"/>
      <c r="F718" s="1"/>
      <c r="G718" s="1"/>
      <c r="H718" s="1"/>
      <c r="I718" s="1"/>
      <c r="J718" s="1"/>
      <c r="K718" s="1"/>
      <c r="L718" s="1"/>
    </row>
    <row r="719" ht="15.75" customHeight="1">
      <c r="A719" s="1"/>
      <c r="B719" s="1"/>
      <c r="C719" s="1"/>
      <c r="D719" s="1"/>
      <c r="E719" s="1"/>
      <c r="F719" s="1"/>
      <c r="G719" s="1"/>
      <c r="H719" s="1"/>
      <c r="I719" s="1"/>
      <c r="J719" s="1"/>
      <c r="K719" s="1"/>
      <c r="L719" s="1"/>
    </row>
    <row r="720" ht="15.75" customHeight="1">
      <c r="A720" s="1"/>
      <c r="B720" s="1"/>
      <c r="C720" s="1"/>
      <c r="D720" s="1"/>
      <c r="E720" s="1"/>
      <c r="F720" s="1"/>
      <c r="G720" s="1"/>
      <c r="H720" s="1"/>
      <c r="I720" s="1"/>
      <c r="J720" s="1"/>
      <c r="K720" s="1"/>
      <c r="L720" s="1"/>
    </row>
    <row r="721" ht="15.75" customHeight="1">
      <c r="A721" s="1"/>
      <c r="B721" s="1"/>
      <c r="C721" s="1"/>
      <c r="D721" s="1"/>
      <c r="E721" s="1"/>
      <c r="F721" s="1"/>
      <c r="G721" s="1"/>
      <c r="H721" s="1"/>
      <c r="I721" s="1"/>
      <c r="J721" s="1"/>
      <c r="K721" s="1"/>
      <c r="L721" s="1"/>
    </row>
    <row r="722" ht="15.75" customHeight="1">
      <c r="A722" s="1"/>
      <c r="B722" s="1"/>
      <c r="C722" s="1"/>
      <c r="D722" s="1"/>
      <c r="E722" s="1"/>
      <c r="F722" s="1"/>
      <c r="G722" s="1"/>
      <c r="H722" s="1"/>
      <c r="I722" s="1"/>
      <c r="J722" s="1"/>
      <c r="K722" s="1"/>
      <c r="L722" s="1"/>
    </row>
    <row r="723" ht="15.75" customHeight="1">
      <c r="A723" s="1"/>
      <c r="B723" s="1"/>
      <c r="C723" s="1"/>
      <c r="D723" s="1"/>
      <c r="E723" s="1"/>
      <c r="F723" s="1"/>
      <c r="G723" s="1"/>
      <c r="H723" s="1"/>
      <c r="I723" s="1"/>
      <c r="J723" s="1"/>
      <c r="K723" s="1"/>
      <c r="L723" s="1"/>
    </row>
    <row r="724" ht="15.75" customHeight="1">
      <c r="A724" s="1"/>
      <c r="B724" s="1"/>
      <c r="C724" s="1"/>
      <c r="D724" s="1"/>
      <c r="E724" s="1"/>
      <c r="F724" s="1"/>
      <c r="G724" s="1"/>
      <c r="H724" s="1"/>
      <c r="I724" s="1"/>
      <c r="J724" s="1"/>
      <c r="K724" s="1"/>
      <c r="L724" s="1"/>
    </row>
    <row r="725" ht="15.75" customHeight="1">
      <c r="A725" s="1"/>
      <c r="B725" s="1"/>
      <c r="C725" s="1"/>
      <c r="D725" s="1"/>
      <c r="E725" s="1"/>
      <c r="F725" s="1"/>
      <c r="G725" s="1"/>
      <c r="H725" s="1"/>
      <c r="I725" s="1"/>
      <c r="J725" s="1"/>
      <c r="K725" s="1"/>
      <c r="L725" s="1"/>
    </row>
    <row r="726" ht="15.75" customHeight="1">
      <c r="A726" s="1"/>
      <c r="B726" s="1"/>
      <c r="C726" s="1"/>
      <c r="D726" s="1"/>
      <c r="E726" s="1"/>
      <c r="F726" s="1"/>
      <c r="G726" s="1"/>
      <c r="H726" s="1"/>
      <c r="I726" s="1"/>
      <c r="J726" s="1"/>
      <c r="K726" s="1"/>
      <c r="L726" s="1"/>
    </row>
    <row r="727" ht="15.75" customHeight="1">
      <c r="A727" s="1"/>
      <c r="B727" s="1"/>
      <c r="C727" s="1"/>
      <c r="D727" s="1"/>
      <c r="E727" s="1"/>
      <c r="F727" s="1"/>
      <c r="G727" s="1"/>
      <c r="H727" s="1"/>
      <c r="I727" s="1"/>
      <c r="J727" s="1"/>
      <c r="K727" s="1"/>
      <c r="L727" s="1"/>
    </row>
    <row r="728" ht="15.75" customHeight="1">
      <c r="A728" s="1"/>
      <c r="B728" s="1"/>
      <c r="C728" s="1"/>
      <c r="D728" s="1"/>
      <c r="E728" s="1"/>
      <c r="F728" s="1"/>
      <c r="G728" s="1"/>
      <c r="H728" s="1"/>
      <c r="I728" s="1"/>
      <c r="J728" s="1"/>
      <c r="K728" s="1"/>
      <c r="L728" s="1"/>
    </row>
    <row r="729" ht="15.75" customHeight="1">
      <c r="A729" s="1"/>
      <c r="B729" s="1"/>
      <c r="C729" s="1"/>
      <c r="D729" s="1"/>
      <c r="E729" s="1"/>
      <c r="F729" s="1"/>
      <c r="G729" s="1"/>
      <c r="H729" s="1"/>
      <c r="I729" s="1"/>
      <c r="J729" s="1"/>
      <c r="K729" s="1"/>
      <c r="L729" s="1"/>
    </row>
    <row r="730" ht="15.75" customHeight="1">
      <c r="A730" s="1"/>
      <c r="B730" s="1"/>
      <c r="C730" s="1"/>
      <c r="D730" s="1"/>
      <c r="E730" s="1"/>
      <c r="F730" s="1"/>
      <c r="G730" s="1"/>
      <c r="H730" s="1"/>
      <c r="I730" s="1"/>
      <c r="J730" s="1"/>
      <c r="K730" s="1"/>
      <c r="L730" s="1"/>
    </row>
    <row r="731" ht="15.75" customHeight="1">
      <c r="A731" s="1"/>
      <c r="B731" s="1"/>
      <c r="C731" s="1"/>
      <c r="D731" s="1"/>
      <c r="E731" s="1"/>
      <c r="F731" s="1"/>
      <c r="G731" s="1"/>
      <c r="H731" s="1"/>
      <c r="I731" s="1"/>
      <c r="J731" s="1"/>
      <c r="K731" s="1"/>
      <c r="L731" s="1"/>
    </row>
    <row r="732" ht="15.75" customHeight="1">
      <c r="A732" s="1"/>
      <c r="B732" s="1"/>
      <c r="C732" s="1"/>
      <c r="D732" s="1"/>
      <c r="E732" s="1"/>
      <c r="F732" s="1"/>
      <c r="G732" s="1"/>
      <c r="H732" s="1"/>
      <c r="I732" s="1"/>
      <c r="J732" s="1"/>
      <c r="K732" s="1"/>
      <c r="L732" s="1"/>
    </row>
    <row r="733" ht="15.75" customHeight="1">
      <c r="A733" s="1"/>
      <c r="B733" s="1"/>
      <c r="C733" s="1"/>
      <c r="D733" s="1"/>
      <c r="E733" s="1"/>
      <c r="F733" s="1"/>
      <c r="G733" s="1"/>
      <c r="H733" s="1"/>
      <c r="I733" s="1"/>
      <c r="J733" s="1"/>
      <c r="K733" s="1"/>
      <c r="L733" s="1"/>
    </row>
    <row r="734" ht="15.75" customHeight="1">
      <c r="A734" s="1"/>
      <c r="B734" s="1"/>
      <c r="C734" s="1"/>
      <c r="D734" s="1"/>
      <c r="E734" s="1"/>
      <c r="F734" s="1"/>
      <c r="G734" s="1"/>
      <c r="H734" s="1"/>
      <c r="I734" s="1"/>
      <c r="J734" s="1"/>
      <c r="K734" s="1"/>
      <c r="L734" s="1"/>
    </row>
    <row r="735" ht="15.75" customHeight="1">
      <c r="A735" s="1"/>
      <c r="B735" s="1"/>
      <c r="C735" s="1"/>
      <c r="D735" s="1"/>
      <c r="E735" s="1"/>
      <c r="F735" s="1"/>
      <c r="G735" s="1"/>
      <c r="H735" s="1"/>
      <c r="I735" s="1"/>
      <c r="J735" s="1"/>
      <c r="K735" s="1"/>
      <c r="L735" s="1"/>
    </row>
    <row r="736" ht="15.75" customHeight="1">
      <c r="A736" s="1"/>
      <c r="B736" s="1"/>
      <c r="C736" s="1"/>
      <c r="D736" s="1"/>
      <c r="E736" s="1"/>
      <c r="F736" s="1"/>
      <c r="G736" s="1"/>
      <c r="H736" s="1"/>
      <c r="I736" s="1"/>
      <c r="J736" s="1"/>
      <c r="K736" s="1"/>
      <c r="L736" s="1"/>
    </row>
    <row r="737" ht="15.75" customHeight="1">
      <c r="A737" s="1"/>
      <c r="B737" s="1"/>
      <c r="C737" s="1"/>
      <c r="D737" s="1"/>
      <c r="E737" s="1"/>
      <c r="F737" s="1"/>
      <c r="G737" s="1"/>
      <c r="H737" s="1"/>
      <c r="I737" s="1"/>
      <c r="J737" s="1"/>
      <c r="K737" s="1"/>
      <c r="L737" s="1"/>
    </row>
    <row r="738" ht="15.75" customHeight="1">
      <c r="A738" s="1"/>
      <c r="B738" s="1"/>
      <c r="C738" s="1"/>
      <c r="D738" s="1"/>
      <c r="E738" s="1"/>
      <c r="F738" s="1"/>
      <c r="G738" s="1"/>
      <c r="H738" s="1"/>
      <c r="I738" s="1"/>
      <c r="J738" s="1"/>
      <c r="K738" s="1"/>
      <c r="L738" s="1"/>
    </row>
    <row r="739" ht="15.75" customHeight="1">
      <c r="A739" s="1"/>
      <c r="B739" s="1"/>
      <c r="C739" s="1"/>
      <c r="D739" s="1"/>
      <c r="E739" s="1"/>
      <c r="F739" s="1"/>
      <c r="G739" s="1"/>
      <c r="H739" s="1"/>
      <c r="I739" s="1"/>
      <c r="J739" s="1"/>
      <c r="K739" s="1"/>
      <c r="L739" s="1"/>
    </row>
    <row r="740" ht="15.75" customHeight="1">
      <c r="A740" s="1"/>
      <c r="B740" s="1"/>
      <c r="C740" s="1"/>
      <c r="D740" s="1"/>
      <c r="E740" s="1"/>
      <c r="F740" s="1"/>
      <c r="G740" s="1"/>
      <c r="H740" s="1"/>
      <c r="I740" s="1"/>
      <c r="J740" s="1"/>
      <c r="K740" s="1"/>
      <c r="L740" s="1"/>
    </row>
    <row r="741" ht="15.75" customHeight="1">
      <c r="A741" s="1"/>
      <c r="B741" s="1"/>
      <c r="C741" s="1"/>
      <c r="D741" s="1"/>
      <c r="E741" s="1"/>
      <c r="F741" s="1"/>
      <c r="G741" s="1"/>
      <c r="H741" s="1"/>
      <c r="I741" s="1"/>
      <c r="J741" s="1"/>
      <c r="K741" s="1"/>
      <c r="L741" s="1"/>
    </row>
    <row r="742" ht="15.75" customHeight="1">
      <c r="A742" s="1"/>
      <c r="B742" s="1"/>
      <c r="C742" s="1"/>
      <c r="D742" s="1"/>
      <c r="E742" s="1"/>
      <c r="F742" s="1"/>
      <c r="G742" s="1"/>
      <c r="H742" s="1"/>
      <c r="I742" s="1"/>
      <c r="J742" s="1"/>
      <c r="K742" s="1"/>
      <c r="L742" s="1"/>
    </row>
    <row r="743" ht="15.75" customHeight="1">
      <c r="A743" s="1"/>
      <c r="B743" s="1"/>
      <c r="C743" s="1"/>
      <c r="D743" s="1"/>
      <c r="E743" s="1"/>
      <c r="F743" s="1"/>
      <c r="G743" s="1"/>
      <c r="H743" s="1"/>
      <c r="I743" s="1"/>
      <c r="J743" s="1"/>
      <c r="K743" s="1"/>
      <c r="L743" s="1"/>
    </row>
    <row r="744" ht="15.75" customHeight="1">
      <c r="A744" s="1"/>
      <c r="B744" s="1"/>
      <c r="C744" s="1"/>
      <c r="D744" s="1"/>
      <c r="E744" s="1"/>
      <c r="F744" s="1"/>
      <c r="G744" s="1"/>
      <c r="H744" s="1"/>
      <c r="I744" s="1"/>
      <c r="J744" s="1"/>
      <c r="K744" s="1"/>
      <c r="L744" s="1"/>
    </row>
    <row r="745" ht="15.75" customHeight="1">
      <c r="A745" s="1"/>
      <c r="B745" s="1"/>
      <c r="C745" s="1"/>
      <c r="D745" s="1"/>
      <c r="E745" s="1"/>
      <c r="F745" s="1"/>
      <c r="G745" s="1"/>
      <c r="H745" s="1"/>
      <c r="I745" s="1"/>
      <c r="J745" s="1"/>
      <c r="K745" s="1"/>
      <c r="L745" s="1"/>
    </row>
    <row r="746" ht="15.75" customHeight="1">
      <c r="A746" s="1"/>
      <c r="B746" s="1"/>
      <c r="C746" s="1"/>
      <c r="D746" s="1"/>
      <c r="E746" s="1"/>
      <c r="F746" s="1"/>
      <c r="G746" s="1"/>
      <c r="H746" s="1"/>
      <c r="I746" s="1"/>
      <c r="J746" s="1"/>
      <c r="K746" s="1"/>
      <c r="L746" s="1"/>
    </row>
    <row r="747" ht="15.75" customHeight="1">
      <c r="A747" s="1"/>
      <c r="B747" s="1"/>
      <c r="C747" s="1"/>
      <c r="D747" s="1"/>
      <c r="E747" s="1"/>
      <c r="F747" s="1"/>
      <c r="G747" s="1"/>
      <c r="H747" s="1"/>
      <c r="I747" s="1"/>
      <c r="J747" s="1"/>
      <c r="K747" s="1"/>
      <c r="L747" s="1"/>
    </row>
    <row r="748" ht="15.75" customHeight="1">
      <c r="A748" s="1"/>
      <c r="B748" s="1"/>
      <c r="C748" s="1"/>
      <c r="D748" s="1"/>
      <c r="E748" s="1"/>
      <c r="F748" s="1"/>
      <c r="G748" s="1"/>
      <c r="H748" s="1"/>
      <c r="I748" s="1"/>
      <c r="J748" s="1"/>
      <c r="K748" s="1"/>
      <c r="L748" s="1"/>
    </row>
    <row r="749" ht="15.75" customHeight="1">
      <c r="A749" s="1"/>
      <c r="B749" s="1"/>
      <c r="C749" s="1"/>
      <c r="D749" s="1"/>
      <c r="E749" s="1"/>
      <c r="F749" s="1"/>
      <c r="G749" s="1"/>
      <c r="H749" s="1"/>
      <c r="I749" s="1"/>
      <c r="J749" s="1"/>
      <c r="K749" s="1"/>
      <c r="L749" s="1"/>
    </row>
    <row r="750" ht="15.75" customHeight="1">
      <c r="A750" s="1"/>
      <c r="B750" s="1"/>
      <c r="C750" s="1"/>
      <c r="D750" s="1"/>
      <c r="E750" s="1"/>
      <c r="F750" s="1"/>
      <c r="G750" s="1"/>
      <c r="H750" s="1"/>
      <c r="I750" s="1"/>
      <c r="J750" s="1"/>
      <c r="K750" s="1"/>
      <c r="L750" s="1"/>
    </row>
    <row r="751" ht="15.75" customHeight="1">
      <c r="A751" s="1"/>
      <c r="B751" s="1"/>
      <c r="C751" s="1"/>
      <c r="D751" s="1"/>
      <c r="E751" s="1"/>
      <c r="F751" s="1"/>
      <c r="G751" s="1"/>
      <c r="H751" s="1"/>
      <c r="I751" s="1"/>
      <c r="J751" s="1"/>
      <c r="K751" s="1"/>
      <c r="L751" s="1"/>
    </row>
    <row r="752" ht="15.75" customHeight="1">
      <c r="A752" s="1"/>
      <c r="B752" s="1"/>
      <c r="C752" s="1"/>
      <c r="D752" s="1"/>
      <c r="E752" s="1"/>
      <c r="F752" s="1"/>
      <c r="G752" s="1"/>
      <c r="H752" s="1"/>
      <c r="I752" s="1"/>
      <c r="J752" s="1"/>
      <c r="K752" s="1"/>
      <c r="L752" s="1"/>
    </row>
    <row r="753" ht="15.75" customHeight="1">
      <c r="A753" s="1"/>
      <c r="B753" s="1"/>
      <c r="C753" s="1"/>
      <c r="D753" s="1"/>
      <c r="E753" s="1"/>
      <c r="F753" s="1"/>
      <c r="G753" s="1"/>
      <c r="H753" s="1"/>
      <c r="I753" s="1"/>
      <c r="J753" s="1"/>
      <c r="K753" s="1"/>
      <c r="L753" s="1"/>
    </row>
    <row r="754" ht="15.75" customHeight="1">
      <c r="A754" s="1"/>
      <c r="B754" s="1"/>
      <c r="C754" s="1"/>
      <c r="D754" s="1"/>
      <c r="E754" s="1"/>
      <c r="F754" s="1"/>
      <c r="G754" s="1"/>
      <c r="H754" s="1"/>
      <c r="I754" s="1"/>
      <c r="J754" s="1"/>
      <c r="K754" s="1"/>
      <c r="L754" s="1"/>
    </row>
    <row r="755" ht="15.75" customHeight="1">
      <c r="A755" s="1"/>
      <c r="B755" s="1"/>
      <c r="C755" s="1"/>
      <c r="D755" s="1"/>
      <c r="E755" s="1"/>
      <c r="F755" s="1"/>
      <c r="G755" s="1"/>
      <c r="H755" s="1"/>
      <c r="I755" s="1"/>
      <c r="J755" s="1"/>
      <c r="K755" s="1"/>
      <c r="L755" s="1"/>
    </row>
    <row r="756" ht="15.75" customHeight="1">
      <c r="A756" s="1"/>
      <c r="B756" s="1"/>
      <c r="C756" s="1"/>
      <c r="D756" s="1"/>
      <c r="E756" s="1"/>
      <c r="F756" s="1"/>
      <c r="G756" s="1"/>
      <c r="H756" s="1"/>
      <c r="I756" s="1"/>
      <c r="J756" s="1"/>
      <c r="K756" s="1"/>
      <c r="L756" s="1"/>
    </row>
    <row r="757" ht="15.75" customHeight="1">
      <c r="A757" s="1"/>
      <c r="B757" s="1"/>
      <c r="C757" s="1"/>
      <c r="D757" s="1"/>
      <c r="E757" s="1"/>
      <c r="F757" s="1"/>
      <c r="G757" s="1"/>
      <c r="H757" s="1"/>
      <c r="I757" s="1"/>
      <c r="J757" s="1"/>
      <c r="K757" s="1"/>
      <c r="L757" s="1"/>
    </row>
    <row r="758" ht="15.75" customHeight="1">
      <c r="A758" s="1"/>
      <c r="B758" s="1"/>
      <c r="C758" s="1"/>
      <c r="D758" s="1"/>
      <c r="E758" s="1"/>
      <c r="F758" s="1"/>
      <c r="G758" s="1"/>
      <c r="H758" s="1"/>
      <c r="I758" s="1"/>
      <c r="J758" s="1"/>
      <c r="K758" s="1"/>
      <c r="L758" s="1"/>
    </row>
    <row r="759" ht="15.75" customHeight="1">
      <c r="A759" s="1"/>
      <c r="B759" s="1"/>
      <c r="C759" s="1"/>
      <c r="D759" s="1"/>
      <c r="E759" s="1"/>
      <c r="F759" s="1"/>
      <c r="G759" s="1"/>
      <c r="H759" s="1"/>
      <c r="I759" s="1"/>
      <c r="J759" s="1"/>
      <c r="K759" s="1"/>
      <c r="L759" s="1"/>
    </row>
    <row r="760" ht="15.75" customHeight="1">
      <c r="A760" s="1"/>
      <c r="B760" s="1"/>
      <c r="C760" s="1"/>
      <c r="D760" s="1"/>
      <c r="E760" s="1"/>
      <c r="F760" s="1"/>
      <c r="G760" s="1"/>
      <c r="H760" s="1"/>
      <c r="I760" s="1"/>
      <c r="J760" s="1"/>
      <c r="K760" s="1"/>
      <c r="L760" s="1"/>
    </row>
    <row r="761" ht="15.75" customHeight="1">
      <c r="A761" s="1"/>
      <c r="B761" s="1"/>
      <c r="C761" s="1"/>
      <c r="D761" s="1"/>
      <c r="E761" s="1"/>
      <c r="F761" s="1"/>
      <c r="G761" s="1"/>
      <c r="H761" s="1"/>
      <c r="I761" s="1"/>
      <c r="J761" s="1"/>
      <c r="K761" s="1"/>
      <c r="L761" s="1"/>
    </row>
    <row r="762" ht="15.75" customHeight="1">
      <c r="A762" s="1"/>
      <c r="B762" s="1"/>
      <c r="C762" s="1"/>
      <c r="D762" s="1"/>
      <c r="E762" s="1"/>
      <c r="F762" s="1"/>
      <c r="G762" s="1"/>
      <c r="H762" s="1"/>
      <c r="I762" s="1"/>
      <c r="J762" s="1"/>
      <c r="K762" s="1"/>
      <c r="L762" s="1"/>
    </row>
    <row r="763" ht="15.75" customHeight="1">
      <c r="A763" s="1"/>
      <c r="B763" s="1"/>
      <c r="C763" s="1"/>
      <c r="D763" s="1"/>
      <c r="E763" s="1"/>
      <c r="F763" s="1"/>
      <c r="G763" s="1"/>
      <c r="H763" s="1"/>
      <c r="I763" s="1"/>
      <c r="J763" s="1"/>
      <c r="K763" s="1"/>
      <c r="L763" s="1"/>
    </row>
    <row r="764" ht="15.75" customHeight="1">
      <c r="A764" s="1"/>
      <c r="B764" s="1"/>
      <c r="C764" s="1"/>
      <c r="D764" s="1"/>
      <c r="E764" s="1"/>
      <c r="F764" s="1"/>
      <c r="G764" s="1"/>
      <c r="H764" s="1"/>
      <c r="I764" s="1"/>
      <c r="J764" s="1"/>
      <c r="K764" s="1"/>
      <c r="L764" s="1"/>
    </row>
    <row r="765" ht="15.75" customHeight="1">
      <c r="A765" s="1"/>
      <c r="B765" s="1"/>
      <c r="C765" s="1"/>
      <c r="D765" s="1"/>
      <c r="E765" s="1"/>
      <c r="F765" s="1"/>
      <c r="G765" s="1"/>
      <c r="H765" s="1"/>
      <c r="I765" s="1"/>
      <c r="J765" s="1"/>
      <c r="K765" s="1"/>
      <c r="L765" s="1"/>
    </row>
    <row r="766" ht="15.75" customHeight="1">
      <c r="A766" s="1"/>
      <c r="B766" s="1"/>
      <c r="C766" s="1"/>
      <c r="D766" s="1"/>
      <c r="E766" s="1"/>
      <c r="F766" s="1"/>
      <c r="G766" s="1"/>
      <c r="H766" s="1"/>
      <c r="I766" s="1"/>
      <c r="J766" s="1"/>
      <c r="K766" s="1"/>
      <c r="L766" s="1"/>
    </row>
    <row r="767" ht="15.75" customHeight="1">
      <c r="A767" s="1"/>
      <c r="B767" s="1"/>
      <c r="C767" s="1"/>
      <c r="D767" s="1"/>
      <c r="E767" s="1"/>
      <c r="F767" s="1"/>
      <c r="G767" s="1"/>
      <c r="H767" s="1"/>
      <c r="I767" s="1"/>
      <c r="J767" s="1"/>
      <c r="K767" s="1"/>
      <c r="L767" s="1"/>
    </row>
    <row r="768" ht="15.75" customHeight="1">
      <c r="A768" s="1"/>
      <c r="B768" s="1"/>
      <c r="C768" s="1"/>
      <c r="D768" s="1"/>
      <c r="E768" s="1"/>
      <c r="F768" s="1"/>
      <c r="G768" s="1"/>
      <c r="H768" s="1"/>
      <c r="I768" s="1"/>
      <c r="J768" s="1"/>
      <c r="K768" s="1"/>
      <c r="L768" s="1"/>
    </row>
    <row r="769" ht="15.75" customHeight="1">
      <c r="A769" s="1"/>
      <c r="B769" s="1"/>
      <c r="C769" s="1"/>
      <c r="D769" s="1"/>
      <c r="E769" s="1"/>
      <c r="F769" s="1"/>
      <c r="G769" s="1"/>
      <c r="H769" s="1"/>
      <c r="I769" s="1"/>
      <c r="J769" s="1"/>
      <c r="K769" s="1"/>
      <c r="L769" s="1"/>
    </row>
    <row r="770" ht="15.75" customHeight="1">
      <c r="A770" s="1"/>
      <c r="B770" s="1"/>
      <c r="C770" s="1"/>
      <c r="D770" s="1"/>
      <c r="E770" s="1"/>
      <c r="F770" s="1"/>
      <c r="G770" s="1"/>
      <c r="H770" s="1"/>
      <c r="I770" s="1"/>
      <c r="J770" s="1"/>
      <c r="K770" s="1"/>
      <c r="L770" s="1"/>
    </row>
    <row r="771" ht="15.75" customHeight="1">
      <c r="A771" s="1"/>
      <c r="B771" s="1"/>
      <c r="C771" s="1"/>
      <c r="D771" s="1"/>
      <c r="E771" s="1"/>
      <c r="F771" s="1"/>
      <c r="G771" s="1"/>
      <c r="H771" s="1"/>
      <c r="I771" s="1"/>
      <c r="J771" s="1"/>
      <c r="K771" s="1"/>
      <c r="L771" s="1"/>
    </row>
    <row r="772" ht="15.75" customHeight="1">
      <c r="A772" s="1"/>
      <c r="B772" s="1"/>
      <c r="C772" s="1"/>
      <c r="D772" s="1"/>
      <c r="E772" s="1"/>
      <c r="F772" s="1"/>
      <c r="G772" s="1"/>
      <c r="H772" s="1"/>
      <c r="I772" s="1"/>
      <c r="J772" s="1"/>
      <c r="K772" s="1"/>
      <c r="L772" s="1"/>
    </row>
    <row r="773" ht="15.75" customHeight="1">
      <c r="A773" s="1"/>
      <c r="B773" s="1"/>
      <c r="C773" s="1"/>
      <c r="D773" s="1"/>
      <c r="E773" s="1"/>
      <c r="F773" s="1"/>
      <c r="G773" s="1"/>
      <c r="H773" s="1"/>
      <c r="I773" s="1"/>
      <c r="J773" s="1"/>
      <c r="K773" s="1"/>
      <c r="L773" s="1"/>
    </row>
    <row r="774" ht="15.75" customHeight="1">
      <c r="A774" s="1"/>
      <c r="B774" s="1"/>
      <c r="C774" s="1"/>
      <c r="D774" s="1"/>
      <c r="E774" s="1"/>
      <c r="F774" s="1"/>
      <c r="G774" s="1"/>
      <c r="H774" s="1"/>
      <c r="I774" s="1"/>
      <c r="J774" s="1"/>
      <c r="K774" s="1"/>
      <c r="L774" s="1"/>
    </row>
    <row r="775" ht="15.75" customHeight="1">
      <c r="A775" s="1"/>
      <c r="B775" s="1"/>
      <c r="C775" s="1"/>
      <c r="D775" s="1"/>
      <c r="E775" s="1"/>
      <c r="F775" s="1"/>
      <c r="G775" s="1"/>
      <c r="H775" s="1"/>
      <c r="I775" s="1"/>
      <c r="J775" s="1"/>
      <c r="K775" s="1"/>
      <c r="L775" s="1"/>
    </row>
    <row r="776" ht="15.75" customHeight="1">
      <c r="A776" s="1"/>
      <c r="B776" s="1"/>
      <c r="C776" s="1"/>
      <c r="D776" s="1"/>
      <c r="E776" s="1"/>
      <c r="F776" s="1"/>
      <c r="G776" s="1"/>
      <c r="H776" s="1"/>
      <c r="I776" s="1"/>
      <c r="J776" s="1"/>
      <c r="K776" s="1"/>
      <c r="L776" s="1"/>
    </row>
    <row r="777" ht="15.75" customHeight="1">
      <c r="A777" s="1"/>
      <c r="B777" s="1"/>
      <c r="C777" s="1"/>
      <c r="D777" s="1"/>
      <c r="E777" s="1"/>
      <c r="F777" s="1"/>
      <c r="G777" s="1"/>
      <c r="H777" s="1"/>
      <c r="I777" s="1"/>
      <c r="J777" s="1"/>
      <c r="K777" s="1"/>
      <c r="L777" s="1"/>
    </row>
    <row r="778" ht="15.75" customHeight="1">
      <c r="A778" s="1"/>
      <c r="B778" s="1"/>
      <c r="C778" s="1"/>
      <c r="D778" s="1"/>
      <c r="E778" s="1"/>
      <c r="F778" s="1"/>
      <c r="G778" s="1"/>
      <c r="H778" s="1"/>
      <c r="I778" s="1"/>
      <c r="J778" s="1"/>
      <c r="K778" s="1"/>
      <c r="L778" s="1"/>
    </row>
    <row r="779" ht="15.75" customHeight="1">
      <c r="A779" s="1"/>
      <c r="B779" s="1"/>
      <c r="C779" s="1"/>
      <c r="D779" s="1"/>
      <c r="E779" s="1"/>
      <c r="F779" s="1"/>
      <c r="G779" s="1"/>
      <c r="H779" s="1"/>
      <c r="I779" s="1"/>
      <c r="J779" s="1"/>
      <c r="K779" s="1"/>
      <c r="L779" s="1"/>
    </row>
    <row r="780" ht="15.75" customHeight="1">
      <c r="A780" s="1"/>
      <c r="B780" s="1"/>
      <c r="C780" s="1"/>
      <c r="D780" s="1"/>
      <c r="E780" s="1"/>
      <c r="F780" s="1"/>
      <c r="G780" s="1"/>
      <c r="H780" s="1"/>
      <c r="I780" s="1"/>
      <c r="J780" s="1"/>
      <c r="K780" s="1"/>
      <c r="L780" s="1"/>
    </row>
    <row r="781" ht="15.75" customHeight="1">
      <c r="A781" s="1"/>
      <c r="B781" s="1"/>
      <c r="C781" s="1"/>
      <c r="D781" s="1"/>
      <c r="E781" s="1"/>
      <c r="F781" s="1"/>
      <c r="G781" s="1"/>
      <c r="H781" s="1"/>
      <c r="I781" s="1"/>
      <c r="J781" s="1"/>
      <c r="K781" s="1"/>
      <c r="L781" s="1"/>
    </row>
    <row r="782" ht="15.75" customHeight="1">
      <c r="A782" s="1"/>
      <c r="B782" s="1"/>
      <c r="C782" s="1"/>
      <c r="D782" s="1"/>
      <c r="E782" s="1"/>
      <c r="F782" s="1"/>
      <c r="G782" s="1"/>
      <c r="H782" s="1"/>
      <c r="I782" s="1"/>
      <c r="J782" s="1"/>
      <c r="K782" s="1"/>
      <c r="L782" s="1"/>
    </row>
    <row r="783" ht="15.75" customHeight="1">
      <c r="A783" s="1"/>
      <c r="B783" s="1"/>
      <c r="C783" s="1"/>
      <c r="D783" s="1"/>
      <c r="E783" s="1"/>
      <c r="F783" s="1"/>
      <c r="G783" s="1"/>
      <c r="H783" s="1"/>
      <c r="I783" s="1"/>
      <c r="J783" s="1"/>
      <c r="K783" s="1"/>
      <c r="L783" s="1"/>
    </row>
    <row r="784" ht="15.75" customHeight="1">
      <c r="A784" s="1"/>
      <c r="B784" s="1"/>
      <c r="C784" s="1"/>
      <c r="D784" s="1"/>
      <c r="E784" s="1"/>
      <c r="F784" s="1"/>
      <c r="G784" s="1"/>
      <c r="H784" s="1"/>
      <c r="I784" s="1"/>
      <c r="J784" s="1"/>
      <c r="K784" s="1"/>
      <c r="L784" s="1"/>
    </row>
    <row r="785" ht="15.75" customHeight="1">
      <c r="A785" s="1"/>
      <c r="B785" s="1"/>
      <c r="C785" s="1"/>
      <c r="D785" s="1"/>
      <c r="E785" s="1"/>
      <c r="F785" s="1"/>
      <c r="G785" s="1"/>
      <c r="H785" s="1"/>
      <c r="I785" s="1"/>
      <c r="J785" s="1"/>
      <c r="K785" s="1"/>
      <c r="L785" s="1"/>
    </row>
    <row r="786" ht="15.75" customHeight="1">
      <c r="A786" s="1"/>
      <c r="B786" s="1"/>
      <c r="C786" s="1"/>
      <c r="D786" s="1"/>
      <c r="E786" s="1"/>
      <c r="F786" s="1"/>
      <c r="G786" s="1"/>
      <c r="H786" s="1"/>
      <c r="I786" s="1"/>
      <c r="J786" s="1"/>
      <c r="K786" s="1"/>
      <c r="L786" s="1"/>
    </row>
    <row r="787" ht="15.75" customHeight="1">
      <c r="A787" s="1"/>
      <c r="B787" s="1"/>
      <c r="C787" s="1"/>
      <c r="D787" s="1"/>
      <c r="E787" s="1"/>
      <c r="F787" s="1"/>
      <c r="G787" s="1"/>
      <c r="H787" s="1"/>
      <c r="I787" s="1"/>
      <c r="J787" s="1"/>
      <c r="K787" s="1"/>
      <c r="L787" s="1"/>
    </row>
    <row r="788" ht="15.75" customHeight="1">
      <c r="A788" s="1"/>
      <c r="B788" s="1"/>
      <c r="C788" s="1"/>
      <c r="D788" s="1"/>
      <c r="E788" s="1"/>
      <c r="F788" s="1"/>
      <c r="G788" s="1"/>
      <c r="H788" s="1"/>
      <c r="I788" s="1"/>
      <c r="J788" s="1"/>
      <c r="K788" s="1"/>
      <c r="L788" s="1"/>
    </row>
    <row r="789" ht="15.75" customHeight="1">
      <c r="A789" s="1"/>
      <c r="B789" s="1"/>
      <c r="C789" s="1"/>
      <c r="D789" s="1"/>
      <c r="E789" s="1"/>
      <c r="F789" s="1"/>
      <c r="G789" s="1"/>
      <c r="H789" s="1"/>
      <c r="I789" s="1"/>
      <c r="J789" s="1"/>
      <c r="K789" s="1"/>
      <c r="L789" s="1"/>
    </row>
    <row r="790" ht="15.75" customHeight="1">
      <c r="A790" s="1"/>
      <c r="B790" s="1"/>
      <c r="C790" s="1"/>
      <c r="D790" s="1"/>
      <c r="E790" s="1"/>
      <c r="F790" s="1"/>
      <c r="G790" s="1"/>
      <c r="H790" s="1"/>
      <c r="I790" s="1"/>
      <c r="J790" s="1"/>
      <c r="K790" s="1"/>
      <c r="L790" s="1"/>
    </row>
    <row r="791" ht="15.75" customHeight="1">
      <c r="A791" s="1"/>
      <c r="B791" s="1"/>
      <c r="C791" s="1"/>
      <c r="D791" s="1"/>
      <c r="E791" s="1"/>
      <c r="F791" s="1"/>
      <c r="G791" s="1"/>
      <c r="H791" s="1"/>
      <c r="I791" s="1"/>
      <c r="J791" s="1"/>
      <c r="K791" s="1"/>
      <c r="L791" s="1"/>
    </row>
    <row r="792" ht="15.75" customHeight="1">
      <c r="A792" s="1"/>
      <c r="B792" s="1"/>
      <c r="C792" s="1"/>
      <c r="D792" s="1"/>
      <c r="E792" s="1"/>
      <c r="F792" s="1"/>
      <c r="G792" s="1"/>
      <c r="H792" s="1"/>
      <c r="I792" s="1"/>
      <c r="J792" s="1"/>
      <c r="K792" s="1"/>
      <c r="L792" s="1"/>
    </row>
    <row r="793" ht="15.75" customHeight="1">
      <c r="A793" s="1"/>
      <c r="B793" s="1"/>
      <c r="C793" s="1"/>
      <c r="D793" s="1"/>
      <c r="E793" s="1"/>
      <c r="F793" s="1"/>
      <c r="G793" s="1"/>
      <c r="H793" s="1"/>
      <c r="I793" s="1"/>
      <c r="J793" s="1"/>
      <c r="K793" s="1"/>
      <c r="L793" s="1"/>
    </row>
    <row r="794" ht="15.75" customHeight="1">
      <c r="A794" s="1"/>
      <c r="B794" s="1"/>
      <c r="C794" s="1"/>
      <c r="D794" s="1"/>
      <c r="E794" s="1"/>
      <c r="F794" s="1"/>
      <c r="G794" s="1"/>
      <c r="H794" s="1"/>
      <c r="I794" s="1"/>
      <c r="J794" s="1"/>
      <c r="K794" s="1"/>
      <c r="L794" s="1"/>
    </row>
    <row r="795" ht="15.75" customHeight="1">
      <c r="A795" s="1"/>
      <c r="B795" s="1"/>
      <c r="C795" s="1"/>
      <c r="D795" s="1"/>
      <c r="E795" s="1"/>
      <c r="F795" s="1"/>
      <c r="G795" s="1"/>
      <c r="H795" s="1"/>
      <c r="I795" s="1"/>
      <c r="J795" s="1"/>
      <c r="K795" s="1"/>
      <c r="L795" s="1"/>
    </row>
    <row r="796" ht="15.75" customHeight="1">
      <c r="A796" s="1"/>
      <c r="B796" s="1"/>
      <c r="C796" s="1"/>
      <c r="D796" s="1"/>
      <c r="E796" s="1"/>
      <c r="F796" s="1"/>
      <c r="G796" s="1"/>
      <c r="H796" s="1"/>
      <c r="I796" s="1"/>
      <c r="J796" s="1"/>
      <c r="K796" s="1"/>
      <c r="L796" s="1"/>
    </row>
    <row r="797" ht="15.75" customHeight="1">
      <c r="A797" s="1"/>
      <c r="B797" s="1"/>
      <c r="C797" s="1"/>
      <c r="D797" s="1"/>
      <c r="E797" s="1"/>
      <c r="F797" s="1"/>
      <c r="G797" s="1"/>
      <c r="H797" s="1"/>
      <c r="I797" s="1"/>
      <c r="J797" s="1"/>
      <c r="K797" s="1"/>
      <c r="L797" s="1"/>
    </row>
    <row r="798" ht="15.75" customHeight="1">
      <c r="A798" s="1"/>
      <c r="B798" s="1"/>
      <c r="C798" s="1"/>
      <c r="D798" s="1"/>
      <c r="E798" s="1"/>
      <c r="F798" s="1"/>
      <c r="G798" s="1"/>
      <c r="H798" s="1"/>
      <c r="I798" s="1"/>
      <c r="J798" s="1"/>
      <c r="K798" s="1"/>
      <c r="L798" s="1"/>
    </row>
    <row r="799" ht="15.75" customHeight="1">
      <c r="A799" s="1"/>
      <c r="B799" s="1"/>
      <c r="C799" s="1"/>
      <c r="D799" s="1"/>
      <c r="E799" s="1"/>
      <c r="F799" s="1"/>
      <c r="G799" s="1"/>
      <c r="H799" s="1"/>
      <c r="I799" s="1"/>
      <c r="J799" s="1"/>
      <c r="K799" s="1"/>
      <c r="L799" s="1"/>
    </row>
    <row r="800" ht="15.75" customHeight="1">
      <c r="A800" s="1"/>
      <c r="B800" s="1"/>
      <c r="C800" s="1"/>
      <c r="D800" s="1"/>
      <c r="E800" s="1"/>
      <c r="F800" s="1"/>
      <c r="G800" s="1"/>
      <c r="H800" s="1"/>
      <c r="I800" s="1"/>
      <c r="J800" s="1"/>
      <c r="K800" s="1"/>
      <c r="L800" s="1"/>
    </row>
    <row r="801" ht="15.75" customHeight="1">
      <c r="A801" s="1"/>
      <c r="B801" s="1"/>
      <c r="C801" s="1"/>
      <c r="D801" s="1"/>
      <c r="E801" s="1"/>
      <c r="F801" s="1"/>
      <c r="G801" s="1"/>
      <c r="H801" s="1"/>
      <c r="I801" s="1"/>
      <c r="J801" s="1"/>
      <c r="K801" s="1"/>
      <c r="L801" s="1"/>
    </row>
    <row r="802" ht="15.75" customHeight="1">
      <c r="A802" s="1"/>
      <c r="B802" s="1"/>
      <c r="C802" s="1"/>
      <c r="D802" s="1"/>
      <c r="E802" s="1"/>
      <c r="F802" s="1"/>
      <c r="G802" s="1"/>
      <c r="H802" s="1"/>
      <c r="I802" s="1"/>
      <c r="J802" s="1"/>
      <c r="K802" s="1"/>
      <c r="L802" s="1"/>
    </row>
    <row r="803" ht="15.75" customHeight="1">
      <c r="A803" s="1"/>
      <c r="B803" s="1"/>
      <c r="C803" s="1"/>
      <c r="D803" s="1"/>
      <c r="E803" s="1"/>
      <c r="F803" s="1"/>
      <c r="G803" s="1"/>
      <c r="H803" s="1"/>
      <c r="I803" s="1"/>
      <c r="J803" s="1"/>
      <c r="K803" s="1"/>
      <c r="L803" s="1"/>
    </row>
    <row r="804" ht="15.75" customHeight="1">
      <c r="A804" s="1"/>
      <c r="B804" s="1"/>
      <c r="C804" s="1"/>
      <c r="D804" s="1"/>
      <c r="E804" s="1"/>
      <c r="F804" s="1"/>
      <c r="G804" s="1"/>
      <c r="H804" s="1"/>
      <c r="I804" s="1"/>
      <c r="J804" s="1"/>
      <c r="K804" s="1"/>
      <c r="L804" s="1"/>
    </row>
    <row r="805" ht="15.75" customHeight="1">
      <c r="A805" s="1"/>
      <c r="B805" s="1"/>
      <c r="C805" s="1"/>
      <c r="D805" s="1"/>
      <c r="E805" s="1"/>
      <c r="F805" s="1"/>
      <c r="G805" s="1"/>
      <c r="H805" s="1"/>
      <c r="I805" s="1"/>
      <c r="J805" s="1"/>
      <c r="K805" s="1"/>
      <c r="L805" s="1"/>
    </row>
    <row r="806" ht="15.75" customHeight="1">
      <c r="A806" s="1"/>
      <c r="B806" s="1"/>
      <c r="C806" s="1"/>
      <c r="D806" s="1"/>
      <c r="E806" s="1"/>
      <c r="F806" s="1"/>
      <c r="G806" s="1"/>
      <c r="H806" s="1"/>
      <c r="I806" s="1"/>
      <c r="J806" s="1"/>
      <c r="K806" s="1"/>
      <c r="L806" s="1"/>
    </row>
    <row r="807" ht="15.75" customHeight="1">
      <c r="A807" s="1"/>
      <c r="B807" s="1"/>
      <c r="C807" s="1"/>
      <c r="D807" s="1"/>
      <c r="E807" s="1"/>
      <c r="F807" s="1"/>
      <c r="G807" s="1"/>
      <c r="H807" s="1"/>
      <c r="I807" s="1"/>
      <c r="J807" s="1"/>
      <c r="K807" s="1"/>
      <c r="L807" s="1"/>
    </row>
    <row r="808" ht="15.75" customHeight="1">
      <c r="A808" s="1"/>
      <c r="B808" s="1"/>
      <c r="C808" s="1"/>
      <c r="D808" s="1"/>
      <c r="E808" s="1"/>
      <c r="F808" s="1"/>
      <c r="G808" s="1"/>
      <c r="H808" s="1"/>
      <c r="I808" s="1"/>
      <c r="J808" s="1"/>
      <c r="K808" s="1"/>
      <c r="L808" s="1"/>
    </row>
    <row r="809" ht="15.75" customHeight="1">
      <c r="A809" s="1"/>
      <c r="B809" s="1"/>
      <c r="C809" s="1"/>
      <c r="D809" s="1"/>
      <c r="E809" s="1"/>
      <c r="F809" s="1"/>
      <c r="G809" s="1"/>
      <c r="H809" s="1"/>
      <c r="I809" s="1"/>
      <c r="J809" s="1"/>
      <c r="K809" s="1"/>
      <c r="L809" s="1"/>
    </row>
    <row r="810" ht="15.75" customHeight="1">
      <c r="A810" s="1"/>
      <c r="B810" s="1"/>
      <c r="C810" s="1"/>
      <c r="D810" s="1"/>
      <c r="E810" s="1"/>
      <c r="F810" s="1"/>
      <c r="G810" s="1"/>
      <c r="H810" s="1"/>
      <c r="I810" s="1"/>
      <c r="J810" s="1"/>
      <c r="K810" s="1"/>
      <c r="L810" s="1"/>
    </row>
    <row r="811" ht="15.75" customHeight="1">
      <c r="A811" s="1"/>
      <c r="B811" s="1"/>
      <c r="C811" s="1"/>
      <c r="D811" s="1"/>
      <c r="E811" s="1"/>
      <c r="F811" s="1"/>
      <c r="G811" s="1"/>
      <c r="H811" s="1"/>
      <c r="I811" s="1"/>
      <c r="J811" s="1"/>
      <c r="K811" s="1"/>
      <c r="L811" s="1"/>
    </row>
    <row r="812" ht="15.75" customHeight="1">
      <c r="A812" s="1"/>
      <c r="B812" s="1"/>
      <c r="C812" s="1"/>
      <c r="D812" s="1"/>
      <c r="E812" s="1"/>
      <c r="F812" s="1"/>
      <c r="G812" s="1"/>
      <c r="H812" s="1"/>
      <c r="I812" s="1"/>
      <c r="J812" s="1"/>
      <c r="K812" s="1"/>
      <c r="L812" s="1"/>
    </row>
    <row r="813" ht="15.75" customHeight="1">
      <c r="A813" s="1"/>
      <c r="B813" s="1"/>
      <c r="C813" s="1"/>
      <c r="D813" s="1"/>
      <c r="E813" s="1"/>
      <c r="F813" s="1"/>
      <c r="G813" s="1"/>
      <c r="H813" s="1"/>
      <c r="I813" s="1"/>
      <c r="J813" s="1"/>
      <c r="K813" s="1"/>
      <c r="L813" s="1"/>
    </row>
    <row r="814" ht="15.75" customHeight="1">
      <c r="A814" s="1"/>
      <c r="B814" s="1"/>
      <c r="C814" s="1"/>
      <c r="D814" s="1"/>
      <c r="E814" s="1"/>
      <c r="F814" s="1"/>
      <c r="G814" s="1"/>
      <c r="H814" s="1"/>
      <c r="I814" s="1"/>
      <c r="J814" s="1"/>
      <c r="K814" s="1"/>
      <c r="L814" s="1"/>
    </row>
    <row r="815" ht="15.75" customHeight="1">
      <c r="A815" s="1"/>
      <c r="B815" s="1"/>
      <c r="C815" s="1"/>
      <c r="D815" s="1"/>
      <c r="E815" s="1"/>
      <c r="F815" s="1"/>
      <c r="G815" s="1"/>
      <c r="H815" s="1"/>
      <c r="I815" s="1"/>
      <c r="J815" s="1"/>
      <c r="K815" s="1"/>
      <c r="L815" s="1"/>
    </row>
    <row r="816" ht="15.75" customHeight="1">
      <c r="A816" s="1"/>
      <c r="B816" s="1"/>
      <c r="C816" s="1"/>
      <c r="D816" s="1"/>
      <c r="E816" s="1"/>
      <c r="F816" s="1"/>
      <c r="G816" s="1"/>
      <c r="H816" s="1"/>
      <c r="I816" s="1"/>
      <c r="J816" s="1"/>
      <c r="K816" s="1"/>
      <c r="L816" s="1"/>
    </row>
    <row r="817" ht="15.75" customHeight="1">
      <c r="A817" s="1"/>
      <c r="B817" s="1"/>
      <c r="C817" s="1"/>
      <c r="D817" s="1"/>
      <c r="E817" s="1"/>
      <c r="F817" s="1"/>
      <c r="G817" s="1"/>
      <c r="H817" s="1"/>
      <c r="I817" s="1"/>
      <c r="J817" s="1"/>
      <c r="K817" s="1"/>
      <c r="L817" s="1"/>
    </row>
    <row r="818" ht="15.75" customHeight="1">
      <c r="A818" s="1"/>
      <c r="B818" s="1"/>
      <c r="C818" s="1"/>
      <c r="D818" s="1"/>
      <c r="E818" s="1"/>
      <c r="F818" s="1"/>
      <c r="G818" s="1"/>
      <c r="H818" s="1"/>
      <c r="I818" s="1"/>
      <c r="J818" s="1"/>
      <c r="K818" s="1"/>
      <c r="L818" s="1"/>
    </row>
    <row r="819" ht="15.75" customHeight="1">
      <c r="A819" s="1"/>
      <c r="B819" s="1"/>
      <c r="C819" s="1"/>
      <c r="D819" s="1"/>
      <c r="E819" s="1"/>
      <c r="F819" s="1"/>
      <c r="G819" s="1"/>
      <c r="H819" s="1"/>
      <c r="I819" s="1"/>
      <c r="J819" s="1"/>
      <c r="K819" s="1"/>
      <c r="L819" s="1"/>
    </row>
    <row r="820" ht="15.75" customHeight="1">
      <c r="A820" s="1"/>
      <c r="B820" s="1"/>
      <c r="C820" s="1"/>
      <c r="D820" s="1"/>
      <c r="E820" s="1"/>
      <c r="F820" s="1"/>
      <c r="G820" s="1"/>
      <c r="H820" s="1"/>
      <c r="I820" s="1"/>
      <c r="J820" s="1"/>
      <c r="K820" s="1"/>
      <c r="L820" s="1"/>
    </row>
    <row r="821" ht="15.75" customHeight="1">
      <c r="A821" s="1"/>
      <c r="B821" s="1"/>
      <c r="C821" s="1"/>
      <c r="D821" s="1"/>
      <c r="E821" s="1"/>
      <c r="F821" s="1"/>
      <c r="G821" s="1"/>
      <c r="H821" s="1"/>
      <c r="I821" s="1"/>
      <c r="J821" s="1"/>
      <c r="K821" s="1"/>
      <c r="L821" s="1"/>
    </row>
    <row r="822" ht="15.75" customHeight="1">
      <c r="A822" s="1"/>
      <c r="B822" s="1"/>
      <c r="C822" s="1"/>
      <c r="D822" s="1"/>
      <c r="E822" s="1"/>
      <c r="F822" s="1"/>
      <c r="G822" s="1"/>
      <c r="H822" s="1"/>
      <c r="I822" s="1"/>
      <c r="J822" s="1"/>
      <c r="K822" s="1"/>
      <c r="L822" s="1"/>
    </row>
    <row r="823" ht="15.75" customHeight="1">
      <c r="A823" s="1"/>
      <c r="B823" s="1"/>
      <c r="C823" s="1"/>
      <c r="D823" s="1"/>
      <c r="E823" s="1"/>
      <c r="F823" s="1"/>
      <c r="G823" s="1"/>
      <c r="H823" s="1"/>
      <c r="I823" s="1"/>
      <c r="J823" s="1"/>
      <c r="K823" s="1"/>
      <c r="L823" s="1"/>
    </row>
    <row r="824" ht="15.75" customHeight="1">
      <c r="A824" s="1"/>
      <c r="B824" s="1"/>
      <c r="C824" s="1"/>
      <c r="D824" s="1"/>
      <c r="E824" s="1"/>
      <c r="F824" s="1"/>
      <c r="G824" s="1"/>
      <c r="H824" s="1"/>
      <c r="I824" s="1"/>
      <c r="J824" s="1"/>
      <c r="K824" s="1"/>
      <c r="L824" s="1"/>
    </row>
    <row r="825" ht="15.75" customHeight="1">
      <c r="A825" s="1"/>
      <c r="B825" s="1"/>
      <c r="C825" s="1"/>
      <c r="D825" s="1"/>
      <c r="E825" s="1"/>
      <c r="F825" s="1"/>
      <c r="G825" s="1"/>
      <c r="H825" s="1"/>
      <c r="I825" s="1"/>
      <c r="J825" s="1"/>
      <c r="K825" s="1"/>
      <c r="L825" s="1"/>
    </row>
    <row r="826" ht="15.75" customHeight="1">
      <c r="A826" s="1"/>
      <c r="B826" s="1"/>
      <c r="C826" s="1"/>
      <c r="D826" s="1"/>
      <c r="E826" s="1"/>
      <c r="F826" s="1"/>
      <c r="G826" s="1"/>
      <c r="H826" s="1"/>
      <c r="I826" s="1"/>
      <c r="J826" s="1"/>
      <c r="K826" s="1"/>
      <c r="L826" s="1"/>
    </row>
    <row r="827" ht="15.75" customHeight="1">
      <c r="A827" s="1"/>
      <c r="B827" s="1"/>
      <c r="C827" s="1"/>
      <c r="D827" s="1"/>
      <c r="E827" s="1"/>
      <c r="F827" s="1"/>
      <c r="G827" s="1"/>
      <c r="H827" s="1"/>
      <c r="I827" s="1"/>
      <c r="J827" s="1"/>
      <c r="K827" s="1"/>
      <c r="L827" s="1"/>
    </row>
    <row r="828" ht="15.75" customHeight="1">
      <c r="A828" s="1"/>
      <c r="B828" s="1"/>
      <c r="C828" s="1"/>
      <c r="D828" s="1"/>
      <c r="E828" s="1"/>
      <c r="F828" s="1"/>
      <c r="G828" s="1"/>
      <c r="H828" s="1"/>
      <c r="I828" s="1"/>
      <c r="J828" s="1"/>
      <c r="K828" s="1"/>
      <c r="L828" s="1"/>
    </row>
    <row r="829" ht="15.75" customHeight="1">
      <c r="A829" s="1"/>
      <c r="B829" s="1"/>
      <c r="C829" s="1"/>
      <c r="D829" s="1"/>
      <c r="E829" s="1"/>
      <c r="F829" s="1"/>
      <c r="G829" s="1"/>
      <c r="H829" s="1"/>
      <c r="I829" s="1"/>
      <c r="J829" s="1"/>
      <c r="K829" s="1"/>
      <c r="L829" s="1"/>
    </row>
    <row r="830" ht="15.75" customHeight="1">
      <c r="A830" s="1"/>
      <c r="B830" s="1"/>
      <c r="C830" s="1"/>
      <c r="D830" s="1"/>
      <c r="E830" s="1"/>
      <c r="F830" s="1"/>
      <c r="G830" s="1"/>
      <c r="H830" s="1"/>
      <c r="I830" s="1"/>
      <c r="J830" s="1"/>
      <c r="K830" s="1"/>
      <c r="L830" s="1"/>
    </row>
    <row r="831" ht="15.75" customHeight="1">
      <c r="A831" s="1"/>
      <c r="B831" s="1"/>
      <c r="C831" s="1"/>
      <c r="D831" s="1"/>
      <c r="E831" s="1"/>
      <c r="F831" s="1"/>
      <c r="G831" s="1"/>
      <c r="H831" s="1"/>
      <c r="I831" s="1"/>
      <c r="J831" s="1"/>
      <c r="K831" s="1"/>
      <c r="L831" s="1"/>
    </row>
    <row r="832" ht="15.75" customHeight="1">
      <c r="A832" s="1"/>
      <c r="B832" s="1"/>
      <c r="C832" s="1"/>
      <c r="D832" s="1"/>
      <c r="E832" s="1"/>
      <c r="F832" s="1"/>
      <c r="G832" s="1"/>
      <c r="H832" s="1"/>
      <c r="I832" s="1"/>
      <c r="J832" s="1"/>
      <c r="K832" s="1"/>
      <c r="L832" s="1"/>
    </row>
    <row r="833" ht="15.75" customHeight="1">
      <c r="A833" s="1"/>
      <c r="B833" s="1"/>
      <c r="C833" s="1"/>
      <c r="D833" s="1"/>
      <c r="E833" s="1"/>
      <c r="F833" s="1"/>
      <c r="G833" s="1"/>
      <c r="H833" s="1"/>
      <c r="I833" s="1"/>
      <c r="J833" s="1"/>
      <c r="K833" s="1"/>
      <c r="L833" s="1"/>
    </row>
    <row r="834" ht="15.75" customHeight="1">
      <c r="A834" s="1"/>
      <c r="B834" s="1"/>
      <c r="C834" s="1"/>
      <c r="D834" s="1"/>
      <c r="E834" s="1"/>
      <c r="F834" s="1"/>
      <c r="G834" s="1"/>
      <c r="H834" s="1"/>
      <c r="I834" s="1"/>
      <c r="J834" s="1"/>
      <c r="K834" s="1"/>
      <c r="L834" s="1"/>
    </row>
    <row r="835" ht="15.75" customHeight="1">
      <c r="A835" s="1"/>
      <c r="B835" s="1"/>
      <c r="C835" s="1"/>
      <c r="D835" s="1"/>
      <c r="E835" s="1"/>
      <c r="F835" s="1"/>
      <c r="G835" s="1"/>
      <c r="H835" s="1"/>
      <c r="I835" s="1"/>
      <c r="J835" s="1"/>
      <c r="K835" s="1"/>
      <c r="L835" s="1"/>
    </row>
    <row r="836" ht="15.75" customHeight="1">
      <c r="A836" s="1"/>
      <c r="B836" s="1"/>
      <c r="C836" s="1"/>
      <c r="D836" s="1"/>
      <c r="E836" s="1"/>
      <c r="F836" s="1"/>
      <c r="G836" s="1"/>
      <c r="H836" s="1"/>
      <c r="I836" s="1"/>
      <c r="J836" s="1"/>
      <c r="K836" s="1"/>
      <c r="L836" s="1"/>
    </row>
    <row r="837" ht="15.75" customHeight="1">
      <c r="A837" s="1"/>
      <c r="B837" s="1"/>
      <c r="C837" s="1"/>
      <c r="D837" s="1"/>
      <c r="E837" s="1"/>
      <c r="F837" s="1"/>
      <c r="G837" s="1"/>
      <c r="H837" s="1"/>
      <c r="I837" s="1"/>
      <c r="J837" s="1"/>
      <c r="K837" s="1"/>
      <c r="L837" s="1"/>
    </row>
    <row r="838" ht="15.75" customHeight="1">
      <c r="A838" s="1"/>
      <c r="B838" s="1"/>
      <c r="C838" s="1"/>
      <c r="D838" s="1"/>
      <c r="E838" s="1"/>
      <c r="F838" s="1"/>
      <c r="G838" s="1"/>
      <c r="H838" s="1"/>
      <c r="I838" s="1"/>
      <c r="J838" s="1"/>
      <c r="K838" s="1"/>
      <c r="L838" s="1"/>
    </row>
    <row r="839" ht="15.75" customHeight="1">
      <c r="A839" s="1"/>
      <c r="B839" s="1"/>
      <c r="C839" s="1"/>
      <c r="D839" s="1"/>
      <c r="E839" s="1"/>
      <c r="F839" s="1"/>
      <c r="G839" s="1"/>
      <c r="H839" s="1"/>
      <c r="I839" s="1"/>
      <c r="J839" s="1"/>
      <c r="K839" s="1"/>
      <c r="L839" s="1"/>
    </row>
    <row r="840" ht="15.75" customHeight="1">
      <c r="A840" s="1"/>
      <c r="B840" s="1"/>
      <c r="C840" s="1"/>
      <c r="D840" s="1"/>
      <c r="E840" s="1"/>
      <c r="F840" s="1"/>
      <c r="G840" s="1"/>
      <c r="H840" s="1"/>
      <c r="I840" s="1"/>
      <c r="J840" s="1"/>
      <c r="K840" s="1"/>
      <c r="L840" s="1"/>
    </row>
    <row r="841" ht="15.75" customHeight="1">
      <c r="A841" s="1"/>
      <c r="B841" s="1"/>
      <c r="C841" s="1"/>
      <c r="D841" s="1"/>
      <c r="E841" s="1"/>
      <c r="F841" s="1"/>
      <c r="G841" s="1"/>
      <c r="H841" s="1"/>
      <c r="I841" s="1"/>
      <c r="J841" s="1"/>
      <c r="K841" s="1"/>
      <c r="L841" s="1"/>
    </row>
    <row r="842" ht="15.75" customHeight="1">
      <c r="A842" s="1"/>
      <c r="B842" s="1"/>
      <c r="C842" s="1"/>
      <c r="D842" s="1"/>
      <c r="E842" s="1"/>
      <c r="F842" s="1"/>
      <c r="G842" s="1"/>
      <c r="H842" s="1"/>
      <c r="I842" s="1"/>
      <c r="J842" s="1"/>
      <c r="K842" s="1"/>
      <c r="L842" s="1"/>
    </row>
    <row r="843" ht="15.75" customHeight="1">
      <c r="A843" s="1"/>
      <c r="B843" s="1"/>
      <c r="C843" s="1"/>
      <c r="D843" s="1"/>
      <c r="E843" s="1"/>
      <c r="F843" s="1"/>
      <c r="G843" s="1"/>
      <c r="H843" s="1"/>
      <c r="I843" s="1"/>
      <c r="J843" s="1"/>
      <c r="K843" s="1"/>
      <c r="L843" s="1"/>
    </row>
    <row r="844" ht="15.75" customHeight="1">
      <c r="A844" s="1"/>
      <c r="B844" s="1"/>
      <c r="C844" s="1"/>
      <c r="D844" s="1"/>
      <c r="E844" s="1"/>
      <c r="F844" s="1"/>
      <c r="G844" s="1"/>
      <c r="H844" s="1"/>
      <c r="I844" s="1"/>
      <c r="J844" s="1"/>
      <c r="K844" s="1"/>
      <c r="L844" s="1"/>
    </row>
    <row r="845" ht="15.75" customHeight="1">
      <c r="A845" s="1"/>
      <c r="B845" s="1"/>
      <c r="C845" s="1"/>
      <c r="D845" s="1"/>
      <c r="E845" s="1"/>
      <c r="F845" s="1"/>
      <c r="G845" s="1"/>
      <c r="H845" s="1"/>
      <c r="I845" s="1"/>
      <c r="J845" s="1"/>
      <c r="K845" s="1"/>
      <c r="L845" s="1"/>
    </row>
    <row r="846" ht="15.75" customHeight="1">
      <c r="A846" s="1"/>
      <c r="B846" s="1"/>
      <c r="C846" s="1"/>
      <c r="D846" s="1"/>
      <c r="E846" s="1"/>
      <c r="F846" s="1"/>
      <c r="G846" s="1"/>
      <c r="H846" s="1"/>
      <c r="I846" s="1"/>
      <c r="J846" s="1"/>
      <c r="K846" s="1"/>
      <c r="L846" s="1"/>
    </row>
    <row r="847" ht="15.75" customHeight="1">
      <c r="A847" s="1"/>
      <c r="B847" s="1"/>
      <c r="C847" s="1"/>
      <c r="D847" s="1"/>
      <c r="E847" s="1"/>
      <c r="F847" s="1"/>
      <c r="G847" s="1"/>
      <c r="H847" s="1"/>
      <c r="I847" s="1"/>
      <c r="J847" s="1"/>
      <c r="K847" s="1"/>
      <c r="L847" s="1"/>
    </row>
    <row r="848" ht="15.75" customHeight="1">
      <c r="A848" s="1"/>
      <c r="B848" s="1"/>
      <c r="C848" s="1"/>
      <c r="D848" s="1"/>
      <c r="E848" s="1"/>
      <c r="F848" s="1"/>
      <c r="G848" s="1"/>
      <c r="H848" s="1"/>
      <c r="I848" s="1"/>
      <c r="J848" s="1"/>
      <c r="K848" s="1"/>
      <c r="L848" s="1"/>
    </row>
    <row r="849" ht="15.75" customHeight="1">
      <c r="A849" s="1"/>
      <c r="B849" s="1"/>
      <c r="C849" s="1"/>
      <c r="D849" s="1"/>
      <c r="E849" s="1"/>
      <c r="F849" s="1"/>
      <c r="G849" s="1"/>
      <c r="H849" s="1"/>
      <c r="I849" s="1"/>
      <c r="J849" s="1"/>
      <c r="K849" s="1"/>
      <c r="L849" s="1"/>
    </row>
    <row r="850" ht="15.75" customHeight="1">
      <c r="A850" s="1"/>
      <c r="B850" s="1"/>
      <c r="C850" s="1"/>
      <c r="D850" s="1"/>
      <c r="E850" s="1"/>
      <c r="F850" s="1"/>
      <c r="G850" s="1"/>
      <c r="H850" s="1"/>
      <c r="I850" s="1"/>
      <c r="J850" s="1"/>
      <c r="K850" s="1"/>
      <c r="L850" s="1"/>
    </row>
    <row r="851" ht="15.75" customHeight="1">
      <c r="A851" s="1"/>
      <c r="B851" s="1"/>
      <c r="C851" s="1"/>
      <c r="D851" s="1"/>
      <c r="E851" s="1"/>
      <c r="F851" s="1"/>
      <c r="G851" s="1"/>
      <c r="H851" s="1"/>
      <c r="I851" s="1"/>
      <c r="J851" s="1"/>
      <c r="K851" s="1"/>
      <c r="L851" s="1"/>
    </row>
    <row r="852" ht="15.75" customHeight="1">
      <c r="A852" s="1"/>
      <c r="B852" s="1"/>
      <c r="C852" s="1"/>
      <c r="D852" s="1"/>
      <c r="E852" s="1"/>
      <c r="F852" s="1"/>
      <c r="G852" s="1"/>
      <c r="H852" s="1"/>
      <c r="I852" s="1"/>
      <c r="J852" s="1"/>
      <c r="K852" s="1"/>
      <c r="L852" s="1"/>
    </row>
    <row r="853" ht="15.75" customHeight="1">
      <c r="A853" s="1"/>
      <c r="B853" s="1"/>
      <c r="C853" s="1"/>
      <c r="D853" s="1"/>
      <c r="E853" s="1"/>
      <c r="F853" s="1"/>
      <c r="G853" s="1"/>
      <c r="H853" s="1"/>
      <c r="I853" s="1"/>
      <c r="J853" s="1"/>
      <c r="K853" s="1"/>
      <c r="L853" s="1"/>
    </row>
    <row r="854" ht="15.75" customHeight="1">
      <c r="A854" s="1"/>
      <c r="B854" s="1"/>
      <c r="C854" s="1"/>
      <c r="D854" s="1"/>
      <c r="E854" s="1"/>
      <c r="F854" s="1"/>
      <c r="G854" s="1"/>
      <c r="H854" s="1"/>
      <c r="I854" s="1"/>
      <c r="J854" s="1"/>
      <c r="K854" s="1"/>
      <c r="L854" s="1"/>
    </row>
    <row r="855" ht="15.75" customHeight="1">
      <c r="A855" s="1"/>
      <c r="B855" s="1"/>
      <c r="C855" s="1"/>
      <c r="D855" s="1"/>
      <c r="E855" s="1"/>
      <c r="F855" s="1"/>
      <c r="G855" s="1"/>
      <c r="H855" s="1"/>
      <c r="I855" s="1"/>
      <c r="J855" s="1"/>
      <c r="K855" s="1"/>
      <c r="L855" s="1"/>
    </row>
    <row r="856" ht="15.75" customHeight="1">
      <c r="A856" s="1"/>
      <c r="B856" s="1"/>
      <c r="C856" s="1"/>
      <c r="D856" s="1"/>
      <c r="E856" s="1"/>
      <c r="F856" s="1"/>
      <c r="G856" s="1"/>
      <c r="H856" s="1"/>
      <c r="I856" s="1"/>
      <c r="J856" s="1"/>
      <c r="K856" s="1"/>
      <c r="L856" s="1"/>
    </row>
    <row r="857" ht="15.75" customHeight="1">
      <c r="A857" s="1"/>
      <c r="B857" s="1"/>
      <c r="C857" s="1"/>
      <c r="D857" s="1"/>
      <c r="E857" s="1"/>
      <c r="F857" s="1"/>
      <c r="G857" s="1"/>
      <c r="H857" s="1"/>
      <c r="I857" s="1"/>
      <c r="J857" s="1"/>
      <c r="K857" s="1"/>
      <c r="L857" s="1"/>
    </row>
    <row r="858" ht="15.75" customHeight="1">
      <c r="A858" s="1"/>
      <c r="B858" s="1"/>
      <c r="C858" s="1"/>
      <c r="D858" s="1"/>
      <c r="E858" s="1"/>
      <c r="F858" s="1"/>
      <c r="G858" s="1"/>
      <c r="H858" s="1"/>
      <c r="I858" s="1"/>
      <c r="J858" s="1"/>
      <c r="K858" s="1"/>
      <c r="L858" s="1"/>
    </row>
    <row r="859" ht="15.75" customHeight="1">
      <c r="A859" s="1"/>
      <c r="B859" s="1"/>
      <c r="C859" s="1"/>
      <c r="D859" s="1"/>
      <c r="E859" s="1"/>
      <c r="F859" s="1"/>
      <c r="G859" s="1"/>
      <c r="H859" s="1"/>
      <c r="I859" s="1"/>
      <c r="J859" s="1"/>
      <c r="K859" s="1"/>
      <c r="L859" s="1"/>
    </row>
    <row r="860" ht="15.75" customHeight="1">
      <c r="A860" s="1"/>
      <c r="B860" s="1"/>
      <c r="C860" s="1"/>
      <c r="D860" s="1"/>
      <c r="E860" s="1"/>
      <c r="F860" s="1"/>
      <c r="G860" s="1"/>
      <c r="H860" s="1"/>
      <c r="I860" s="1"/>
      <c r="J860" s="1"/>
      <c r="K860" s="1"/>
      <c r="L860" s="1"/>
    </row>
    <row r="861" ht="15.75" customHeight="1">
      <c r="A861" s="1"/>
      <c r="B861" s="1"/>
      <c r="C861" s="1"/>
      <c r="D861" s="1"/>
      <c r="E861" s="1"/>
      <c r="F861" s="1"/>
      <c r="G861" s="1"/>
      <c r="H861" s="1"/>
      <c r="I861" s="1"/>
      <c r="J861" s="1"/>
      <c r="K861" s="1"/>
      <c r="L861" s="1"/>
    </row>
    <row r="862" ht="15.75" customHeight="1">
      <c r="A862" s="1"/>
      <c r="B862" s="1"/>
      <c r="C862" s="1"/>
      <c r="D862" s="1"/>
      <c r="E862" s="1"/>
      <c r="F862" s="1"/>
      <c r="G862" s="1"/>
      <c r="H862" s="1"/>
      <c r="I862" s="1"/>
      <c r="J862" s="1"/>
      <c r="K862" s="1"/>
      <c r="L862" s="1"/>
    </row>
    <row r="863" ht="15.75" customHeight="1">
      <c r="A863" s="1"/>
      <c r="B863" s="1"/>
      <c r="C863" s="1"/>
      <c r="D863" s="1"/>
      <c r="E863" s="1"/>
      <c r="F863" s="1"/>
      <c r="G863" s="1"/>
      <c r="H863" s="1"/>
      <c r="I863" s="1"/>
      <c r="J863" s="1"/>
      <c r="K863" s="1"/>
      <c r="L863" s="1"/>
    </row>
    <row r="864" ht="15.75" customHeight="1">
      <c r="A864" s="1"/>
      <c r="B864" s="1"/>
      <c r="C864" s="1"/>
      <c r="D864" s="1"/>
      <c r="E864" s="1"/>
      <c r="F864" s="1"/>
      <c r="G864" s="1"/>
      <c r="H864" s="1"/>
      <c r="I864" s="1"/>
      <c r="J864" s="1"/>
      <c r="K864" s="1"/>
      <c r="L864" s="1"/>
    </row>
    <row r="865" ht="15.75" customHeight="1">
      <c r="A865" s="1"/>
      <c r="B865" s="1"/>
      <c r="C865" s="1"/>
      <c r="D865" s="1"/>
      <c r="E865" s="1"/>
      <c r="F865" s="1"/>
      <c r="G865" s="1"/>
      <c r="H865" s="1"/>
      <c r="I865" s="1"/>
      <c r="J865" s="1"/>
      <c r="K865" s="1"/>
      <c r="L865" s="1"/>
    </row>
    <row r="866" ht="15.75" customHeight="1">
      <c r="A866" s="1"/>
      <c r="B866" s="1"/>
      <c r="C866" s="1"/>
      <c r="D866" s="1"/>
      <c r="E866" s="1"/>
      <c r="F866" s="1"/>
      <c r="G866" s="1"/>
      <c r="H866" s="1"/>
      <c r="I866" s="1"/>
      <c r="J866" s="1"/>
      <c r="K866" s="1"/>
      <c r="L866" s="1"/>
    </row>
    <row r="867" ht="15.75" customHeight="1">
      <c r="A867" s="1"/>
      <c r="B867" s="1"/>
      <c r="C867" s="1"/>
      <c r="D867" s="1"/>
      <c r="E867" s="1"/>
      <c r="F867" s="1"/>
      <c r="G867" s="1"/>
      <c r="H867" s="1"/>
      <c r="I867" s="1"/>
      <c r="J867" s="1"/>
      <c r="K867" s="1"/>
      <c r="L867" s="1"/>
    </row>
    <row r="868" ht="15.75" customHeight="1">
      <c r="A868" s="1"/>
      <c r="B868" s="1"/>
      <c r="C868" s="1"/>
      <c r="D868" s="1"/>
      <c r="E868" s="1"/>
      <c r="F868" s="1"/>
      <c r="G868" s="1"/>
      <c r="H868" s="1"/>
      <c r="I868" s="1"/>
      <c r="J868" s="1"/>
      <c r="K868" s="1"/>
      <c r="L868" s="1"/>
    </row>
    <row r="869" ht="15.75" customHeight="1">
      <c r="A869" s="1"/>
      <c r="B869" s="1"/>
      <c r="C869" s="1"/>
      <c r="D869" s="1"/>
      <c r="E869" s="1"/>
      <c r="F869" s="1"/>
      <c r="G869" s="1"/>
      <c r="H869" s="1"/>
      <c r="I869" s="1"/>
      <c r="J869" s="1"/>
      <c r="K869" s="1"/>
      <c r="L869" s="1"/>
    </row>
    <row r="870" ht="15.75" customHeight="1">
      <c r="A870" s="1"/>
      <c r="B870" s="1"/>
      <c r="C870" s="1"/>
      <c r="D870" s="1"/>
      <c r="E870" s="1"/>
      <c r="F870" s="1"/>
      <c r="G870" s="1"/>
      <c r="H870" s="1"/>
      <c r="I870" s="1"/>
      <c r="J870" s="1"/>
      <c r="K870" s="1"/>
      <c r="L870" s="1"/>
    </row>
    <row r="871" ht="15.75" customHeight="1">
      <c r="A871" s="1"/>
      <c r="B871" s="1"/>
      <c r="C871" s="1"/>
      <c r="D871" s="1"/>
      <c r="E871" s="1"/>
      <c r="F871" s="1"/>
      <c r="G871" s="1"/>
      <c r="H871" s="1"/>
      <c r="I871" s="1"/>
      <c r="J871" s="1"/>
      <c r="K871" s="1"/>
      <c r="L871" s="1"/>
    </row>
    <row r="872" ht="15.75" customHeight="1">
      <c r="A872" s="1"/>
      <c r="B872" s="1"/>
      <c r="C872" s="1"/>
      <c r="D872" s="1"/>
      <c r="E872" s="1"/>
      <c r="F872" s="1"/>
      <c r="G872" s="1"/>
      <c r="H872" s="1"/>
      <c r="I872" s="1"/>
      <c r="J872" s="1"/>
      <c r="K872" s="1"/>
      <c r="L872" s="1"/>
    </row>
    <row r="873" ht="15.75" customHeight="1">
      <c r="A873" s="1"/>
      <c r="B873" s="1"/>
      <c r="C873" s="1"/>
      <c r="D873" s="1"/>
      <c r="E873" s="1"/>
      <c r="F873" s="1"/>
      <c r="G873" s="1"/>
      <c r="H873" s="1"/>
      <c r="I873" s="1"/>
      <c r="J873" s="1"/>
      <c r="K873" s="1"/>
      <c r="L873" s="1"/>
    </row>
    <row r="874" ht="15.75" customHeight="1">
      <c r="A874" s="1"/>
      <c r="B874" s="1"/>
      <c r="C874" s="1"/>
      <c r="D874" s="1"/>
      <c r="E874" s="1"/>
      <c r="F874" s="1"/>
      <c r="G874" s="1"/>
      <c r="H874" s="1"/>
      <c r="I874" s="1"/>
      <c r="J874" s="1"/>
      <c r="K874" s="1"/>
      <c r="L874" s="1"/>
    </row>
    <row r="875" ht="15.75" customHeight="1">
      <c r="A875" s="1"/>
      <c r="B875" s="1"/>
      <c r="C875" s="1"/>
      <c r="D875" s="1"/>
      <c r="E875" s="1"/>
      <c r="F875" s="1"/>
      <c r="G875" s="1"/>
      <c r="H875" s="1"/>
      <c r="I875" s="1"/>
      <c r="J875" s="1"/>
      <c r="K875" s="1"/>
      <c r="L875" s="1"/>
    </row>
    <row r="876" ht="15.75" customHeight="1">
      <c r="A876" s="1"/>
      <c r="B876" s="1"/>
      <c r="C876" s="1"/>
      <c r="D876" s="1"/>
      <c r="E876" s="1"/>
      <c r="F876" s="1"/>
      <c r="G876" s="1"/>
      <c r="H876" s="1"/>
      <c r="I876" s="1"/>
      <c r="J876" s="1"/>
      <c r="K876" s="1"/>
      <c r="L876" s="1"/>
    </row>
    <row r="877" ht="15.75" customHeight="1">
      <c r="A877" s="1"/>
      <c r="B877" s="1"/>
      <c r="C877" s="1"/>
      <c r="D877" s="1"/>
      <c r="E877" s="1"/>
      <c r="F877" s="1"/>
      <c r="G877" s="1"/>
      <c r="H877" s="1"/>
      <c r="I877" s="1"/>
      <c r="J877" s="1"/>
      <c r="K877" s="1"/>
      <c r="L877" s="1"/>
    </row>
    <row r="878" ht="15.75" customHeight="1">
      <c r="A878" s="1"/>
      <c r="B878" s="1"/>
      <c r="C878" s="1"/>
      <c r="D878" s="1"/>
      <c r="E878" s="1"/>
      <c r="F878" s="1"/>
      <c r="G878" s="1"/>
      <c r="H878" s="1"/>
      <c r="I878" s="1"/>
      <c r="J878" s="1"/>
      <c r="K878" s="1"/>
      <c r="L878" s="1"/>
    </row>
    <row r="879" ht="15.75" customHeight="1">
      <c r="A879" s="1"/>
      <c r="B879" s="1"/>
      <c r="C879" s="1"/>
      <c r="D879" s="1"/>
      <c r="E879" s="1"/>
      <c r="F879" s="1"/>
      <c r="G879" s="1"/>
      <c r="H879" s="1"/>
      <c r="I879" s="1"/>
      <c r="J879" s="1"/>
      <c r="K879" s="1"/>
      <c r="L879" s="1"/>
    </row>
    <row r="880" ht="15.75" customHeight="1">
      <c r="A880" s="1"/>
      <c r="B880" s="1"/>
      <c r="C880" s="1"/>
      <c r="D880" s="1"/>
      <c r="E880" s="1"/>
      <c r="F880" s="1"/>
      <c r="G880" s="1"/>
      <c r="H880" s="1"/>
      <c r="I880" s="1"/>
      <c r="J880" s="1"/>
      <c r="K880" s="1"/>
      <c r="L880" s="1"/>
    </row>
    <row r="881" ht="15.75" customHeight="1">
      <c r="A881" s="1"/>
      <c r="B881" s="1"/>
      <c r="C881" s="1"/>
      <c r="D881" s="1"/>
      <c r="E881" s="1"/>
      <c r="F881" s="1"/>
      <c r="G881" s="1"/>
      <c r="H881" s="1"/>
      <c r="I881" s="1"/>
      <c r="J881" s="1"/>
      <c r="K881" s="1"/>
      <c r="L881" s="1"/>
    </row>
    <row r="882" ht="15.75" customHeight="1">
      <c r="A882" s="1"/>
      <c r="B882" s="1"/>
      <c r="C882" s="1"/>
      <c r="D882" s="1"/>
      <c r="E882" s="1"/>
      <c r="F882" s="1"/>
      <c r="G882" s="1"/>
      <c r="H882" s="1"/>
      <c r="I882" s="1"/>
      <c r="J882" s="1"/>
      <c r="K882" s="1"/>
      <c r="L882" s="1"/>
    </row>
    <row r="883" ht="15.75" customHeight="1">
      <c r="A883" s="1"/>
      <c r="B883" s="1"/>
      <c r="C883" s="1"/>
      <c r="D883" s="1"/>
      <c r="E883" s="1"/>
      <c r="F883" s="1"/>
      <c r="G883" s="1"/>
      <c r="H883" s="1"/>
      <c r="I883" s="1"/>
      <c r="J883" s="1"/>
      <c r="K883" s="1"/>
      <c r="L883" s="1"/>
    </row>
    <row r="884" ht="15.75" customHeight="1">
      <c r="A884" s="1"/>
      <c r="B884" s="1"/>
      <c r="C884" s="1"/>
      <c r="D884" s="1"/>
      <c r="E884" s="1"/>
      <c r="F884" s="1"/>
      <c r="G884" s="1"/>
      <c r="H884" s="1"/>
      <c r="I884" s="1"/>
      <c r="J884" s="1"/>
      <c r="K884" s="1"/>
      <c r="L884" s="1"/>
    </row>
    <row r="885" ht="15.75" customHeight="1">
      <c r="A885" s="1"/>
      <c r="B885" s="1"/>
      <c r="C885" s="1"/>
      <c r="D885" s="1"/>
      <c r="E885" s="1"/>
      <c r="F885" s="1"/>
      <c r="G885" s="1"/>
      <c r="H885" s="1"/>
      <c r="I885" s="1"/>
      <c r="J885" s="1"/>
      <c r="K885" s="1"/>
      <c r="L885" s="1"/>
    </row>
    <row r="886" ht="15.75" customHeight="1">
      <c r="A886" s="1"/>
      <c r="B886" s="1"/>
      <c r="C886" s="1"/>
      <c r="D886" s="1"/>
      <c r="E886" s="1"/>
      <c r="F886" s="1"/>
      <c r="G886" s="1"/>
      <c r="H886" s="1"/>
      <c r="I886" s="1"/>
      <c r="J886" s="1"/>
      <c r="K886" s="1"/>
      <c r="L886" s="1"/>
    </row>
    <row r="887" ht="15.75" customHeight="1">
      <c r="A887" s="1"/>
      <c r="B887" s="1"/>
      <c r="C887" s="1"/>
      <c r="D887" s="1"/>
      <c r="E887" s="1"/>
      <c r="F887" s="1"/>
      <c r="G887" s="1"/>
      <c r="H887" s="1"/>
      <c r="I887" s="1"/>
      <c r="J887" s="1"/>
      <c r="K887" s="1"/>
      <c r="L887" s="1"/>
    </row>
    <row r="888" ht="15.75" customHeight="1">
      <c r="A888" s="1"/>
      <c r="B888" s="1"/>
      <c r="C888" s="1"/>
      <c r="D888" s="1"/>
      <c r="E888" s="1"/>
      <c r="F888" s="1"/>
      <c r="G888" s="1"/>
      <c r="H888" s="1"/>
      <c r="I888" s="1"/>
      <c r="J888" s="1"/>
      <c r="K888" s="1"/>
      <c r="L888" s="1"/>
    </row>
    <row r="889" ht="15.75" customHeight="1">
      <c r="A889" s="1"/>
      <c r="B889" s="1"/>
      <c r="C889" s="1"/>
      <c r="D889" s="1"/>
      <c r="E889" s="1"/>
      <c r="F889" s="1"/>
      <c r="G889" s="1"/>
      <c r="H889" s="1"/>
      <c r="I889" s="1"/>
      <c r="J889" s="1"/>
      <c r="K889" s="1"/>
      <c r="L889" s="1"/>
    </row>
    <row r="890" ht="15.75" customHeight="1">
      <c r="A890" s="1"/>
      <c r="B890" s="1"/>
      <c r="C890" s="1"/>
      <c r="D890" s="1"/>
      <c r="E890" s="1"/>
      <c r="F890" s="1"/>
      <c r="G890" s="1"/>
      <c r="H890" s="1"/>
      <c r="I890" s="1"/>
      <c r="J890" s="1"/>
      <c r="K890" s="1"/>
      <c r="L890" s="1"/>
    </row>
    <row r="891" ht="15.75" customHeight="1">
      <c r="A891" s="1"/>
      <c r="B891" s="1"/>
      <c r="C891" s="1"/>
      <c r="D891" s="1"/>
      <c r="E891" s="1"/>
      <c r="F891" s="1"/>
      <c r="G891" s="1"/>
      <c r="H891" s="1"/>
      <c r="I891" s="1"/>
      <c r="J891" s="1"/>
      <c r="K891" s="1"/>
      <c r="L891" s="1"/>
    </row>
    <row r="892" ht="15.75" customHeight="1">
      <c r="A892" s="1"/>
      <c r="B892" s="1"/>
      <c r="C892" s="1"/>
      <c r="D892" s="1"/>
      <c r="E892" s="1"/>
      <c r="F892" s="1"/>
      <c r="G892" s="1"/>
      <c r="H892" s="1"/>
      <c r="I892" s="1"/>
      <c r="J892" s="1"/>
      <c r="K892" s="1"/>
      <c r="L892" s="1"/>
    </row>
    <row r="893" ht="15.75" customHeight="1">
      <c r="A893" s="1"/>
      <c r="B893" s="1"/>
      <c r="C893" s="1"/>
      <c r="D893" s="1"/>
      <c r="E893" s="1"/>
      <c r="F893" s="1"/>
      <c r="G893" s="1"/>
      <c r="H893" s="1"/>
      <c r="I893" s="1"/>
      <c r="J893" s="1"/>
      <c r="K893" s="1"/>
      <c r="L893" s="1"/>
    </row>
    <row r="894" ht="15.75" customHeight="1">
      <c r="A894" s="1"/>
      <c r="B894" s="1"/>
      <c r="C894" s="1"/>
      <c r="D894" s="1"/>
      <c r="E894" s="1"/>
      <c r="F894" s="1"/>
      <c r="G894" s="1"/>
      <c r="H894" s="1"/>
      <c r="I894" s="1"/>
      <c r="J894" s="1"/>
      <c r="K894" s="1"/>
      <c r="L894" s="1"/>
    </row>
    <row r="895" ht="15.75" customHeight="1">
      <c r="A895" s="1"/>
      <c r="B895" s="1"/>
      <c r="C895" s="1"/>
      <c r="D895" s="1"/>
      <c r="E895" s="1"/>
      <c r="F895" s="1"/>
      <c r="G895" s="1"/>
      <c r="H895" s="1"/>
      <c r="I895" s="1"/>
      <c r="J895" s="1"/>
      <c r="K895" s="1"/>
      <c r="L895" s="1"/>
    </row>
    <row r="896" ht="15.75" customHeight="1">
      <c r="A896" s="1"/>
      <c r="B896" s="1"/>
      <c r="C896" s="1"/>
      <c r="D896" s="1"/>
      <c r="E896" s="1"/>
      <c r="F896" s="1"/>
      <c r="G896" s="1"/>
      <c r="H896" s="1"/>
      <c r="I896" s="1"/>
      <c r="J896" s="1"/>
      <c r="K896" s="1"/>
      <c r="L896" s="1"/>
    </row>
    <row r="897" ht="15.75" customHeight="1">
      <c r="A897" s="1"/>
      <c r="B897" s="1"/>
      <c r="C897" s="1"/>
      <c r="D897" s="1"/>
      <c r="E897" s="1"/>
      <c r="F897" s="1"/>
      <c r="G897" s="1"/>
      <c r="H897" s="1"/>
      <c r="I897" s="1"/>
      <c r="J897" s="1"/>
      <c r="K897" s="1"/>
      <c r="L897" s="1"/>
    </row>
    <row r="898" ht="15.75" customHeight="1">
      <c r="A898" s="1"/>
      <c r="B898" s="1"/>
      <c r="C898" s="1"/>
      <c r="D898" s="1"/>
      <c r="E898" s="1"/>
      <c r="F898" s="1"/>
      <c r="G898" s="1"/>
      <c r="H898" s="1"/>
      <c r="I898" s="1"/>
      <c r="J898" s="1"/>
      <c r="K898" s="1"/>
      <c r="L898" s="1"/>
    </row>
    <row r="899" ht="15.75" customHeight="1">
      <c r="A899" s="1"/>
      <c r="B899" s="1"/>
      <c r="C899" s="1"/>
      <c r="D899" s="1"/>
      <c r="E899" s="1"/>
      <c r="F899" s="1"/>
      <c r="G899" s="1"/>
      <c r="H899" s="1"/>
      <c r="I899" s="1"/>
      <c r="J899" s="1"/>
      <c r="K899" s="1"/>
      <c r="L899" s="1"/>
    </row>
    <row r="900" ht="15.75" customHeight="1">
      <c r="A900" s="1"/>
      <c r="B900" s="1"/>
      <c r="C900" s="1"/>
      <c r="D900" s="1"/>
      <c r="E900" s="1"/>
      <c r="F900" s="1"/>
      <c r="G900" s="1"/>
      <c r="H900" s="1"/>
      <c r="I900" s="1"/>
      <c r="J900" s="1"/>
      <c r="K900" s="1"/>
      <c r="L900" s="1"/>
    </row>
    <row r="901" ht="15.75" customHeight="1">
      <c r="A901" s="1"/>
      <c r="B901" s="1"/>
      <c r="C901" s="1"/>
      <c r="D901" s="1"/>
      <c r="E901" s="1"/>
      <c r="F901" s="1"/>
      <c r="G901" s="1"/>
      <c r="H901" s="1"/>
      <c r="I901" s="1"/>
      <c r="J901" s="1"/>
      <c r="K901" s="1"/>
      <c r="L901" s="1"/>
    </row>
    <row r="902" ht="15.75" customHeight="1">
      <c r="A902" s="1"/>
      <c r="B902" s="1"/>
      <c r="C902" s="1"/>
      <c r="D902" s="1"/>
      <c r="E902" s="1"/>
      <c r="F902" s="1"/>
      <c r="G902" s="1"/>
      <c r="H902" s="1"/>
      <c r="I902" s="1"/>
      <c r="J902" s="1"/>
      <c r="K902" s="1"/>
      <c r="L902" s="1"/>
    </row>
    <row r="903" ht="15.75" customHeight="1">
      <c r="A903" s="1"/>
      <c r="B903" s="1"/>
      <c r="C903" s="1"/>
      <c r="D903" s="1"/>
      <c r="E903" s="1"/>
      <c r="F903" s="1"/>
      <c r="G903" s="1"/>
      <c r="H903" s="1"/>
      <c r="I903" s="1"/>
      <c r="J903" s="1"/>
      <c r="K903" s="1"/>
      <c r="L903" s="1"/>
    </row>
    <row r="904" ht="15.75" customHeight="1">
      <c r="A904" s="1"/>
      <c r="B904" s="1"/>
      <c r="C904" s="1"/>
      <c r="D904" s="1"/>
      <c r="E904" s="1"/>
      <c r="F904" s="1"/>
      <c r="G904" s="1"/>
      <c r="H904" s="1"/>
      <c r="I904" s="1"/>
      <c r="J904" s="1"/>
      <c r="K904" s="1"/>
      <c r="L904" s="1"/>
    </row>
    <row r="905" ht="15.75" customHeight="1">
      <c r="A905" s="1"/>
      <c r="B905" s="1"/>
      <c r="C905" s="1"/>
      <c r="D905" s="1"/>
      <c r="E905" s="1"/>
      <c r="F905" s="1"/>
      <c r="G905" s="1"/>
      <c r="H905" s="1"/>
      <c r="I905" s="1"/>
      <c r="J905" s="1"/>
      <c r="K905" s="1"/>
      <c r="L905" s="1"/>
    </row>
    <row r="906" ht="15.75" customHeight="1">
      <c r="A906" s="1"/>
      <c r="B906" s="1"/>
      <c r="C906" s="1"/>
      <c r="D906" s="1"/>
      <c r="E906" s="1"/>
      <c r="F906" s="1"/>
      <c r="G906" s="1"/>
      <c r="H906" s="1"/>
      <c r="I906" s="1"/>
      <c r="J906" s="1"/>
      <c r="K906" s="1"/>
      <c r="L906" s="1"/>
    </row>
    <row r="907" ht="15.75" customHeight="1">
      <c r="A907" s="1"/>
      <c r="B907" s="1"/>
      <c r="C907" s="1"/>
      <c r="D907" s="1"/>
      <c r="E907" s="1"/>
      <c r="F907" s="1"/>
      <c r="G907" s="1"/>
      <c r="H907" s="1"/>
      <c r="I907" s="1"/>
      <c r="J907" s="1"/>
      <c r="K907" s="1"/>
      <c r="L907" s="1"/>
    </row>
    <row r="908" ht="15.75" customHeight="1">
      <c r="A908" s="1"/>
      <c r="B908" s="1"/>
      <c r="C908" s="1"/>
      <c r="D908" s="1"/>
      <c r="E908" s="1"/>
      <c r="F908" s="1"/>
      <c r="G908" s="1"/>
      <c r="H908" s="1"/>
      <c r="I908" s="1"/>
      <c r="J908" s="1"/>
      <c r="K908" s="1"/>
      <c r="L908" s="1"/>
    </row>
    <row r="909" ht="15.75" customHeight="1">
      <c r="A909" s="1"/>
      <c r="B909" s="1"/>
      <c r="C909" s="1"/>
      <c r="D909" s="1"/>
      <c r="E909" s="1"/>
      <c r="F909" s="1"/>
      <c r="G909" s="1"/>
      <c r="H909" s="1"/>
      <c r="I909" s="1"/>
      <c r="J909" s="1"/>
      <c r="K909" s="1"/>
      <c r="L909" s="1"/>
    </row>
    <row r="910" ht="15.75" customHeight="1">
      <c r="A910" s="1"/>
      <c r="B910" s="1"/>
      <c r="C910" s="1"/>
      <c r="D910" s="1"/>
      <c r="E910" s="1"/>
      <c r="F910" s="1"/>
      <c r="G910" s="1"/>
      <c r="H910" s="1"/>
      <c r="I910" s="1"/>
      <c r="J910" s="1"/>
      <c r="K910" s="1"/>
      <c r="L910" s="1"/>
    </row>
    <row r="911" ht="15.75" customHeight="1">
      <c r="A911" s="1"/>
      <c r="B911" s="1"/>
      <c r="C911" s="1"/>
      <c r="D911" s="1"/>
      <c r="E911" s="1"/>
      <c r="F911" s="1"/>
      <c r="G911" s="1"/>
      <c r="H911" s="1"/>
      <c r="I911" s="1"/>
      <c r="J911" s="1"/>
      <c r="K911" s="1"/>
      <c r="L911" s="1"/>
    </row>
    <row r="912" ht="15.75" customHeight="1">
      <c r="A912" s="1"/>
      <c r="B912" s="1"/>
      <c r="C912" s="1"/>
      <c r="D912" s="1"/>
      <c r="E912" s="1"/>
      <c r="F912" s="1"/>
      <c r="G912" s="1"/>
      <c r="H912" s="1"/>
      <c r="I912" s="1"/>
      <c r="J912" s="1"/>
      <c r="K912" s="1"/>
      <c r="L912" s="1"/>
    </row>
    <row r="913" ht="15.75" customHeight="1">
      <c r="A913" s="1"/>
      <c r="B913" s="1"/>
      <c r="C913" s="1"/>
      <c r="D913" s="1"/>
      <c r="E913" s="1"/>
      <c r="F913" s="1"/>
      <c r="G913" s="1"/>
      <c r="H913" s="1"/>
      <c r="I913" s="1"/>
      <c r="J913" s="1"/>
      <c r="K913" s="1"/>
      <c r="L913" s="1"/>
    </row>
    <row r="914" ht="15.75" customHeight="1">
      <c r="A914" s="1"/>
      <c r="B914" s="1"/>
      <c r="C914" s="1"/>
      <c r="D914" s="1"/>
      <c r="E914" s="1"/>
      <c r="F914" s="1"/>
      <c r="G914" s="1"/>
      <c r="H914" s="1"/>
      <c r="I914" s="1"/>
      <c r="J914" s="1"/>
      <c r="K914" s="1"/>
      <c r="L914" s="1"/>
    </row>
    <row r="915" ht="15.75" customHeight="1">
      <c r="A915" s="1"/>
      <c r="B915" s="1"/>
      <c r="C915" s="1"/>
      <c r="D915" s="1"/>
      <c r="E915" s="1"/>
      <c r="F915" s="1"/>
      <c r="G915" s="1"/>
      <c r="H915" s="1"/>
      <c r="I915" s="1"/>
      <c r="J915" s="1"/>
      <c r="K915" s="1"/>
      <c r="L915" s="1"/>
    </row>
    <row r="916" ht="15.75" customHeight="1">
      <c r="A916" s="1"/>
      <c r="B916" s="1"/>
      <c r="C916" s="1"/>
      <c r="D916" s="1"/>
      <c r="E916" s="1"/>
      <c r="F916" s="1"/>
      <c r="G916" s="1"/>
      <c r="H916" s="1"/>
      <c r="I916" s="1"/>
      <c r="J916" s="1"/>
      <c r="K916" s="1"/>
      <c r="L916" s="1"/>
    </row>
    <row r="917" ht="15.75" customHeight="1">
      <c r="A917" s="1"/>
      <c r="B917" s="1"/>
      <c r="C917" s="1"/>
      <c r="D917" s="1"/>
      <c r="E917" s="1"/>
      <c r="F917" s="1"/>
      <c r="G917" s="1"/>
      <c r="H917" s="1"/>
      <c r="I917" s="1"/>
      <c r="J917" s="1"/>
      <c r="K917" s="1"/>
      <c r="L917" s="1"/>
    </row>
    <row r="918" ht="15.75" customHeight="1">
      <c r="A918" s="1"/>
      <c r="B918" s="1"/>
      <c r="C918" s="1"/>
      <c r="D918" s="1"/>
      <c r="E918" s="1"/>
      <c r="F918" s="1"/>
      <c r="G918" s="1"/>
      <c r="H918" s="1"/>
      <c r="I918" s="1"/>
      <c r="J918" s="1"/>
      <c r="K918" s="1"/>
      <c r="L918" s="1"/>
    </row>
    <row r="919" ht="15.75" customHeight="1">
      <c r="A919" s="1"/>
      <c r="B919" s="1"/>
      <c r="C919" s="1"/>
      <c r="D919" s="1"/>
      <c r="E919" s="1"/>
      <c r="F919" s="1"/>
      <c r="G919" s="1"/>
      <c r="H919" s="1"/>
      <c r="I919" s="1"/>
      <c r="J919" s="1"/>
      <c r="K919" s="1"/>
      <c r="L919" s="1"/>
    </row>
    <row r="920" ht="15.75" customHeight="1">
      <c r="A920" s="1"/>
      <c r="B920" s="1"/>
      <c r="C920" s="1"/>
      <c r="D920" s="1"/>
      <c r="E920" s="1"/>
      <c r="F920" s="1"/>
      <c r="G920" s="1"/>
      <c r="H920" s="1"/>
      <c r="I920" s="1"/>
      <c r="J920" s="1"/>
      <c r="K920" s="1"/>
      <c r="L920" s="1"/>
    </row>
    <row r="921" ht="15.75" customHeight="1">
      <c r="A921" s="1"/>
      <c r="B921" s="1"/>
      <c r="C921" s="1"/>
      <c r="D921" s="1"/>
      <c r="E921" s="1"/>
      <c r="F921" s="1"/>
      <c r="G921" s="1"/>
      <c r="H921" s="1"/>
      <c r="I921" s="1"/>
      <c r="J921" s="1"/>
      <c r="K921" s="1"/>
      <c r="L921" s="1"/>
    </row>
    <row r="922" ht="15.75" customHeight="1">
      <c r="A922" s="1"/>
      <c r="B922" s="1"/>
      <c r="C922" s="1"/>
      <c r="D922" s="1"/>
      <c r="E922" s="1"/>
      <c r="F922" s="1"/>
      <c r="G922" s="1"/>
      <c r="H922" s="1"/>
      <c r="I922" s="1"/>
      <c r="J922" s="1"/>
      <c r="K922" s="1"/>
      <c r="L922" s="1"/>
    </row>
    <row r="923" ht="15.75" customHeight="1">
      <c r="A923" s="1"/>
      <c r="B923" s="1"/>
      <c r="C923" s="1"/>
      <c r="D923" s="1"/>
      <c r="E923" s="1"/>
      <c r="F923" s="1"/>
      <c r="G923" s="1"/>
      <c r="H923" s="1"/>
      <c r="I923" s="1"/>
      <c r="J923" s="1"/>
      <c r="K923" s="1"/>
      <c r="L923" s="1"/>
    </row>
    <row r="924" ht="15.75" customHeight="1">
      <c r="A924" s="1"/>
      <c r="B924" s="1"/>
      <c r="C924" s="1"/>
      <c r="D924" s="1"/>
      <c r="E924" s="1"/>
      <c r="F924" s="1"/>
      <c r="G924" s="1"/>
      <c r="H924" s="1"/>
      <c r="I924" s="1"/>
      <c r="J924" s="1"/>
      <c r="K924" s="1"/>
      <c r="L924" s="1"/>
    </row>
    <row r="925" ht="15.75" customHeight="1">
      <c r="A925" s="1"/>
      <c r="B925" s="1"/>
      <c r="C925" s="1"/>
      <c r="D925" s="1"/>
      <c r="E925" s="1"/>
      <c r="F925" s="1"/>
      <c r="G925" s="1"/>
      <c r="H925" s="1"/>
      <c r="I925" s="1"/>
      <c r="J925" s="1"/>
      <c r="K925" s="1"/>
      <c r="L925" s="1"/>
    </row>
    <row r="926" ht="15.75" customHeight="1">
      <c r="A926" s="1"/>
      <c r="B926" s="1"/>
      <c r="C926" s="1"/>
      <c r="D926" s="1"/>
      <c r="E926" s="1"/>
      <c r="F926" s="1"/>
      <c r="G926" s="1"/>
      <c r="H926" s="1"/>
      <c r="I926" s="1"/>
      <c r="J926" s="1"/>
      <c r="K926" s="1"/>
      <c r="L926" s="1"/>
    </row>
    <row r="927" ht="15.75" customHeight="1">
      <c r="A927" s="1"/>
      <c r="B927" s="1"/>
      <c r="C927" s="1"/>
      <c r="D927" s="1"/>
      <c r="E927" s="1"/>
      <c r="F927" s="1"/>
      <c r="G927" s="1"/>
      <c r="H927" s="1"/>
      <c r="I927" s="1"/>
      <c r="J927" s="1"/>
      <c r="K927" s="1"/>
      <c r="L927" s="1"/>
    </row>
    <row r="928" ht="15.75" customHeight="1">
      <c r="A928" s="1"/>
      <c r="B928" s="1"/>
      <c r="C928" s="1"/>
      <c r="D928" s="1"/>
      <c r="E928" s="1"/>
      <c r="F928" s="1"/>
      <c r="G928" s="1"/>
      <c r="H928" s="1"/>
      <c r="I928" s="1"/>
      <c r="J928" s="1"/>
      <c r="K928" s="1"/>
      <c r="L928" s="1"/>
    </row>
    <row r="929" ht="15.75" customHeight="1">
      <c r="A929" s="1"/>
      <c r="B929" s="1"/>
      <c r="C929" s="1"/>
      <c r="D929" s="1"/>
      <c r="E929" s="1"/>
      <c r="F929" s="1"/>
      <c r="G929" s="1"/>
      <c r="H929" s="1"/>
      <c r="I929" s="1"/>
      <c r="J929" s="1"/>
      <c r="K929" s="1"/>
      <c r="L929" s="1"/>
    </row>
    <row r="930" ht="15.75" customHeight="1">
      <c r="A930" s="1"/>
      <c r="B930" s="1"/>
      <c r="C930" s="1"/>
      <c r="D930" s="1"/>
      <c r="E930" s="1"/>
      <c r="F930" s="1"/>
      <c r="G930" s="1"/>
      <c r="H930" s="1"/>
      <c r="I930" s="1"/>
      <c r="J930" s="1"/>
      <c r="K930" s="1"/>
      <c r="L930" s="1"/>
    </row>
    <row r="931" ht="15.75" customHeight="1">
      <c r="A931" s="1"/>
      <c r="B931" s="1"/>
      <c r="C931" s="1"/>
      <c r="D931" s="1"/>
      <c r="E931" s="1"/>
      <c r="F931" s="1"/>
      <c r="G931" s="1"/>
      <c r="H931" s="1"/>
      <c r="I931" s="1"/>
      <c r="J931" s="1"/>
      <c r="K931" s="1"/>
      <c r="L931" s="1"/>
    </row>
    <row r="932" ht="15.75" customHeight="1">
      <c r="A932" s="1"/>
      <c r="B932" s="1"/>
      <c r="C932" s="1"/>
      <c r="D932" s="1"/>
      <c r="E932" s="1"/>
      <c r="F932" s="1"/>
      <c r="G932" s="1"/>
      <c r="H932" s="1"/>
      <c r="I932" s="1"/>
      <c r="J932" s="1"/>
      <c r="K932" s="1"/>
      <c r="L932" s="1"/>
    </row>
    <row r="933" ht="15.75" customHeight="1">
      <c r="A933" s="1"/>
      <c r="B933" s="1"/>
      <c r="C933" s="1"/>
      <c r="D933" s="1"/>
      <c r="E933" s="1"/>
      <c r="F933" s="1"/>
      <c r="G933" s="1"/>
      <c r="H933" s="1"/>
      <c r="I933" s="1"/>
      <c r="J933" s="1"/>
      <c r="K933" s="1"/>
      <c r="L933" s="1"/>
    </row>
    <row r="934" ht="15.75" customHeight="1">
      <c r="A934" s="1"/>
      <c r="B934" s="1"/>
      <c r="C934" s="1"/>
      <c r="D934" s="1"/>
      <c r="E934" s="1"/>
      <c r="F934" s="1"/>
      <c r="G934" s="1"/>
      <c r="H934" s="1"/>
      <c r="I934" s="1"/>
      <c r="J934" s="1"/>
      <c r="K934" s="1"/>
      <c r="L934" s="1"/>
    </row>
    <row r="935" ht="15.75" customHeight="1">
      <c r="A935" s="1"/>
      <c r="B935" s="1"/>
      <c r="C935" s="1"/>
      <c r="D935" s="1"/>
      <c r="E935" s="1"/>
      <c r="F935" s="1"/>
      <c r="G935" s="1"/>
      <c r="H935" s="1"/>
      <c r="I935" s="1"/>
      <c r="J935" s="1"/>
      <c r="K935" s="1"/>
      <c r="L935" s="1"/>
    </row>
    <row r="936" ht="15.75" customHeight="1">
      <c r="A936" s="1"/>
      <c r="B936" s="1"/>
      <c r="C936" s="1"/>
      <c r="D936" s="1"/>
      <c r="E936" s="1"/>
      <c r="F936" s="1"/>
      <c r="G936" s="1"/>
      <c r="H936" s="1"/>
      <c r="I936" s="1"/>
      <c r="J936" s="1"/>
      <c r="K936" s="1"/>
      <c r="L936" s="1"/>
    </row>
    <row r="937" ht="15.75" customHeight="1">
      <c r="A937" s="1"/>
      <c r="B937" s="1"/>
      <c r="C937" s="1"/>
      <c r="D937" s="1"/>
      <c r="E937" s="1"/>
      <c r="F937" s="1"/>
      <c r="G937" s="1"/>
      <c r="H937" s="1"/>
      <c r="I937" s="1"/>
      <c r="J937" s="1"/>
      <c r="K937" s="1"/>
      <c r="L937" s="1"/>
    </row>
    <row r="938" ht="15.75" customHeight="1">
      <c r="A938" s="1"/>
      <c r="B938" s="1"/>
      <c r="C938" s="1"/>
      <c r="D938" s="1"/>
      <c r="E938" s="1"/>
      <c r="F938" s="1"/>
      <c r="G938" s="1"/>
      <c r="H938" s="1"/>
      <c r="I938" s="1"/>
      <c r="J938" s="1"/>
      <c r="K938" s="1"/>
      <c r="L938" s="1"/>
    </row>
    <row r="939" ht="15.75" customHeight="1">
      <c r="A939" s="1"/>
      <c r="B939" s="1"/>
      <c r="C939" s="1"/>
      <c r="D939" s="1"/>
      <c r="E939" s="1"/>
      <c r="F939" s="1"/>
      <c r="G939" s="1"/>
      <c r="H939" s="1"/>
      <c r="I939" s="1"/>
      <c r="J939" s="1"/>
      <c r="K939" s="1"/>
      <c r="L939" s="1"/>
    </row>
    <row r="940" ht="15.75" customHeight="1">
      <c r="A940" s="1"/>
      <c r="B940" s="1"/>
      <c r="C940" s="1"/>
      <c r="D940" s="1"/>
      <c r="E940" s="1"/>
      <c r="F940" s="1"/>
      <c r="G940" s="1"/>
      <c r="H940" s="1"/>
      <c r="I940" s="1"/>
      <c r="J940" s="1"/>
      <c r="K940" s="1"/>
      <c r="L940" s="1"/>
    </row>
    <row r="941" ht="15.75" customHeight="1">
      <c r="A941" s="1"/>
      <c r="B941" s="1"/>
      <c r="C941" s="1"/>
      <c r="D941" s="1"/>
      <c r="E941" s="1"/>
      <c r="F941" s="1"/>
      <c r="G941" s="1"/>
      <c r="H941" s="1"/>
      <c r="I941" s="1"/>
      <c r="J941" s="1"/>
      <c r="K941" s="1"/>
      <c r="L941" s="1"/>
    </row>
    <row r="942" ht="15.75" customHeight="1">
      <c r="A942" s="1"/>
      <c r="B942" s="1"/>
      <c r="C942" s="1"/>
      <c r="D942" s="1"/>
      <c r="E942" s="1"/>
      <c r="F942" s="1"/>
      <c r="G942" s="1"/>
      <c r="H942" s="1"/>
      <c r="I942" s="1"/>
      <c r="J942" s="1"/>
      <c r="K942" s="1"/>
      <c r="L942" s="1"/>
    </row>
    <row r="943" ht="15.75" customHeight="1">
      <c r="A943" s="1"/>
      <c r="B943" s="1"/>
      <c r="C943" s="1"/>
      <c r="D943" s="1"/>
      <c r="E943" s="1"/>
      <c r="F943" s="1"/>
      <c r="G943" s="1"/>
      <c r="H943" s="1"/>
      <c r="I943" s="1"/>
      <c r="J943" s="1"/>
      <c r="K943" s="1"/>
      <c r="L943" s="1"/>
    </row>
    <row r="944" ht="15.75" customHeight="1">
      <c r="A944" s="1"/>
      <c r="B944" s="1"/>
      <c r="C944" s="1"/>
      <c r="D944" s="1"/>
      <c r="E944" s="1"/>
      <c r="F944" s="1"/>
      <c r="G944" s="1"/>
      <c r="H944" s="1"/>
      <c r="I944" s="1"/>
      <c r="J944" s="1"/>
      <c r="K944" s="1"/>
      <c r="L944" s="1"/>
    </row>
    <row r="945" ht="15.75" customHeight="1">
      <c r="A945" s="1"/>
      <c r="B945" s="1"/>
      <c r="C945" s="1"/>
      <c r="D945" s="1"/>
      <c r="E945" s="1"/>
      <c r="F945" s="1"/>
      <c r="G945" s="1"/>
      <c r="H945" s="1"/>
      <c r="I945" s="1"/>
      <c r="J945" s="1"/>
      <c r="K945" s="1"/>
      <c r="L945" s="1"/>
    </row>
    <row r="946" ht="15.75" customHeight="1">
      <c r="A946" s="1"/>
      <c r="B946" s="1"/>
      <c r="C946" s="1"/>
      <c r="D946" s="1"/>
      <c r="E946" s="1"/>
      <c r="F946" s="1"/>
      <c r="G946" s="1"/>
      <c r="H946" s="1"/>
      <c r="I946" s="1"/>
      <c r="J946" s="1"/>
      <c r="K946" s="1"/>
      <c r="L946" s="1"/>
    </row>
    <row r="947" ht="15.75" customHeight="1">
      <c r="A947" s="1"/>
      <c r="B947" s="1"/>
      <c r="C947" s="1"/>
      <c r="D947" s="1"/>
      <c r="E947" s="1"/>
      <c r="F947" s="1"/>
      <c r="G947" s="1"/>
      <c r="H947" s="1"/>
      <c r="I947" s="1"/>
      <c r="J947" s="1"/>
      <c r="K947" s="1"/>
      <c r="L947" s="1"/>
    </row>
    <row r="948" ht="15.75" customHeight="1">
      <c r="A948" s="1"/>
      <c r="B948" s="1"/>
      <c r="C948" s="1"/>
      <c r="D948" s="1"/>
      <c r="E948" s="1"/>
      <c r="F948" s="1"/>
      <c r="G948" s="1"/>
      <c r="H948" s="1"/>
      <c r="I948" s="1"/>
      <c r="J948" s="1"/>
      <c r="K948" s="1"/>
      <c r="L948" s="1"/>
    </row>
    <row r="949" ht="15.75" customHeight="1">
      <c r="A949" s="1"/>
      <c r="B949" s="1"/>
      <c r="C949" s="1"/>
      <c r="D949" s="1"/>
      <c r="E949" s="1"/>
      <c r="F949" s="1"/>
      <c r="G949" s="1"/>
      <c r="H949" s="1"/>
      <c r="I949" s="1"/>
      <c r="J949" s="1"/>
      <c r="K949" s="1"/>
      <c r="L949" s="1"/>
    </row>
    <row r="950" ht="15.75" customHeight="1">
      <c r="A950" s="1"/>
      <c r="B950" s="1"/>
      <c r="C950" s="1"/>
      <c r="D950" s="1"/>
      <c r="E950" s="1"/>
      <c r="F950" s="1"/>
      <c r="G950" s="1"/>
      <c r="H950" s="1"/>
      <c r="I950" s="1"/>
      <c r="J950" s="1"/>
      <c r="K950" s="1"/>
      <c r="L950" s="1"/>
    </row>
    <row r="951" ht="15.75" customHeight="1">
      <c r="A951" s="1"/>
      <c r="B951" s="1"/>
      <c r="C951" s="1"/>
      <c r="D951" s="1"/>
      <c r="E951" s="1"/>
      <c r="F951" s="1"/>
      <c r="G951" s="1"/>
      <c r="H951" s="1"/>
      <c r="I951" s="1"/>
      <c r="J951" s="1"/>
      <c r="K951" s="1"/>
      <c r="L951" s="1"/>
    </row>
    <row r="952" ht="15.75" customHeight="1">
      <c r="A952" s="1"/>
      <c r="B952" s="1"/>
      <c r="C952" s="1"/>
      <c r="D952" s="1"/>
      <c r="E952" s="1"/>
      <c r="F952" s="1"/>
      <c r="G952" s="1"/>
      <c r="H952" s="1"/>
      <c r="I952" s="1"/>
      <c r="J952" s="1"/>
      <c r="K952" s="1"/>
      <c r="L952" s="1"/>
    </row>
    <row r="953" ht="15.75" customHeight="1">
      <c r="A953" s="1"/>
      <c r="B953" s="1"/>
      <c r="C953" s="1"/>
      <c r="D953" s="1"/>
      <c r="E953" s="1"/>
      <c r="F953" s="1"/>
      <c r="G953" s="1"/>
      <c r="H953" s="1"/>
      <c r="I953" s="1"/>
      <c r="J953" s="1"/>
      <c r="K953" s="1"/>
      <c r="L953" s="1"/>
    </row>
    <row r="954" ht="15.75" customHeight="1">
      <c r="A954" s="1"/>
      <c r="B954" s="1"/>
      <c r="C954" s="1"/>
      <c r="D954" s="1"/>
      <c r="E954" s="1"/>
      <c r="F954" s="1"/>
      <c r="G954" s="1"/>
      <c r="H954" s="1"/>
      <c r="I954" s="1"/>
      <c r="J954" s="1"/>
      <c r="K954" s="1"/>
      <c r="L954" s="1"/>
    </row>
    <row r="955" ht="15.75" customHeight="1">
      <c r="A955" s="1"/>
      <c r="B955" s="1"/>
      <c r="C955" s="1"/>
      <c r="D955" s="1"/>
      <c r="E955" s="1"/>
      <c r="F955" s="1"/>
      <c r="G955" s="1"/>
      <c r="H955" s="1"/>
      <c r="I955" s="1"/>
      <c r="J955" s="1"/>
      <c r="K955" s="1"/>
      <c r="L955" s="1"/>
    </row>
    <row r="956" ht="15.75" customHeight="1">
      <c r="A956" s="1"/>
      <c r="B956" s="1"/>
      <c r="C956" s="1"/>
      <c r="D956" s="1"/>
      <c r="E956" s="1"/>
      <c r="F956" s="1"/>
      <c r="G956" s="1"/>
      <c r="H956" s="1"/>
      <c r="I956" s="1"/>
      <c r="J956" s="1"/>
      <c r="K956" s="1"/>
      <c r="L956" s="1"/>
    </row>
    <row r="957" ht="15.75" customHeight="1">
      <c r="A957" s="1"/>
      <c r="B957" s="1"/>
      <c r="C957" s="1"/>
      <c r="D957" s="1"/>
      <c r="E957" s="1"/>
      <c r="F957" s="1"/>
      <c r="G957" s="1"/>
      <c r="H957" s="1"/>
      <c r="I957" s="1"/>
      <c r="J957" s="1"/>
      <c r="K957" s="1"/>
      <c r="L957" s="1"/>
    </row>
    <row r="958" ht="15.75" customHeight="1">
      <c r="A958" s="1"/>
      <c r="B958" s="1"/>
      <c r="C958" s="1"/>
      <c r="D958" s="1"/>
      <c r="E958" s="1"/>
      <c r="F958" s="1"/>
      <c r="G958" s="1"/>
      <c r="H958" s="1"/>
      <c r="I958" s="1"/>
      <c r="J958" s="1"/>
      <c r="K958" s="1"/>
      <c r="L958" s="1"/>
    </row>
    <row r="959" ht="15.75" customHeight="1">
      <c r="A959" s="1"/>
      <c r="B959" s="1"/>
      <c r="C959" s="1"/>
      <c r="D959" s="1"/>
      <c r="E959" s="1"/>
      <c r="F959" s="1"/>
      <c r="G959" s="1"/>
      <c r="H959" s="1"/>
      <c r="I959" s="1"/>
      <c r="J959" s="1"/>
      <c r="K959" s="1"/>
      <c r="L959" s="1"/>
    </row>
    <row r="960" ht="15.75" customHeight="1">
      <c r="A960" s="1"/>
      <c r="B960" s="1"/>
      <c r="C960" s="1"/>
      <c r="D960" s="1"/>
      <c r="E960" s="1"/>
      <c r="F960" s="1"/>
      <c r="G960" s="1"/>
      <c r="H960" s="1"/>
      <c r="I960" s="1"/>
      <c r="J960" s="1"/>
      <c r="K960" s="1"/>
      <c r="L960" s="1"/>
    </row>
    <row r="961" ht="15.75" customHeight="1">
      <c r="A961" s="1"/>
      <c r="B961" s="1"/>
      <c r="C961" s="1"/>
      <c r="D961" s="1"/>
      <c r="E961" s="1"/>
      <c r="F961" s="1"/>
      <c r="G961" s="1"/>
      <c r="H961" s="1"/>
      <c r="I961" s="1"/>
      <c r="J961" s="1"/>
      <c r="K961" s="1"/>
      <c r="L961" s="1"/>
    </row>
    <row r="962" ht="15.75" customHeight="1">
      <c r="A962" s="1"/>
      <c r="B962" s="1"/>
      <c r="C962" s="1"/>
      <c r="D962" s="1"/>
      <c r="E962" s="1"/>
      <c r="F962" s="1"/>
      <c r="G962" s="1"/>
      <c r="H962" s="1"/>
      <c r="I962" s="1"/>
      <c r="J962" s="1"/>
      <c r="K962" s="1"/>
      <c r="L962" s="1"/>
    </row>
    <row r="963" ht="15.75" customHeight="1">
      <c r="A963" s="1"/>
      <c r="B963" s="1"/>
      <c r="C963" s="1"/>
      <c r="D963" s="1"/>
      <c r="E963" s="1"/>
      <c r="F963" s="1"/>
      <c r="G963" s="1"/>
      <c r="H963" s="1"/>
      <c r="I963" s="1"/>
      <c r="J963" s="1"/>
      <c r="K963" s="1"/>
      <c r="L963" s="1"/>
    </row>
    <row r="964" ht="15.75" customHeight="1">
      <c r="A964" s="1"/>
      <c r="B964" s="1"/>
      <c r="C964" s="1"/>
      <c r="D964" s="1"/>
      <c r="E964" s="1"/>
      <c r="F964" s="1"/>
      <c r="G964" s="1"/>
      <c r="H964" s="1"/>
      <c r="I964" s="1"/>
      <c r="J964" s="1"/>
      <c r="K964" s="1"/>
      <c r="L964" s="1"/>
    </row>
    <row r="965" ht="15.75" customHeight="1">
      <c r="A965" s="1"/>
      <c r="B965" s="1"/>
      <c r="C965" s="1"/>
      <c r="D965" s="1"/>
      <c r="E965" s="1"/>
      <c r="F965" s="1"/>
      <c r="G965" s="1"/>
      <c r="H965" s="1"/>
      <c r="I965" s="1"/>
      <c r="J965" s="1"/>
      <c r="K965" s="1"/>
      <c r="L965" s="1"/>
    </row>
    <row r="966" ht="15.75" customHeight="1">
      <c r="A966" s="1"/>
      <c r="B966" s="1"/>
      <c r="C966" s="1"/>
      <c r="D966" s="1"/>
      <c r="E966" s="1"/>
      <c r="F966" s="1"/>
      <c r="G966" s="1"/>
      <c r="H966" s="1"/>
      <c r="I966" s="1"/>
      <c r="J966" s="1"/>
      <c r="K966" s="1"/>
      <c r="L966" s="1"/>
    </row>
    <row r="967" ht="15.75" customHeight="1">
      <c r="A967" s="1"/>
      <c r="B967" s="1"/>
      <c r="C967" s="1"/>
      <c r="D967" s="1"/>
      <c r="E967" s="1"/>
      <c r="F967" s="1"/>
      <c r="G967" s="1"/>
      <c r="H967" s="1"/>
      <c r="I967" s="1"/>
      <c r="J967" s="1"/>
      <c r="K967" s="1"/>
      <c r="L967" s="1"/>
    </row>
    <row r="968" ht="15.75" customHeight="1">
      <c r="A968" s="1"/>
      <c r="B968" s="1"/>
      <c r="C968" s="1"/>
      <c r="D968" s="1"/>
      <c r="E968" s="1"/>
      <c r="F968" s="1"/>
      <c r="G968" s="1"/>
      <c r="H968" s="1"/>
      <c r="I968" s="1"/>
      <c r="J968" s="1"/>
      <c r="K968" s="1"/>
      <c r="L968" s="1"/>
    </row>
    <row r="969" ht="15.75" customHeight="1">
      <c r="A969" s="1"/>
      <c r="B969" s="1"/>
      <c r="C969" s="1"/>
      <c r="D969" s="1"/>
      <c r="E969" s="1"/>
      <c r="F969" s="1"/>
      <c r="G969" s="1"/>
      <c r="H969" s="1"/>
      <c r="I969" s="1"/>
      <c r="J969" s="1"/>
      <c r="K969" s="1"/>
      <c r="L969" s="1"/>
    </row>
    <row r="970" ht="15.75" customHeight="1">
      <c r="A970" s="1"/>
      <c r="B970" s="1"/>
      <c r="C970" s="1"/>
      <c r="D970" s="1"/>
      <c r="E970" s="1"/>
      <c r="F970" s="1"/>
      <c r="G970" s="1"/>
      <c r="H970" s="1"/>
      <c r="I970" s="1"/>
      <c r="J970" s="1"/>
      <c r="K970" s="1"/>
      <c r="L970" s="1"/>
    </row>
    <row r="971" ht="15.75" customHeight="1">
      <c r="A971" s="1"/>
      <c r="B971" s="1"/>
      <c r="C971" s="1"/>
      <c r="D971" s="1"/>
      <c r="E971" s="1"/>
      <c r="F971" s="1"/>
      <c r="G971" s="1"/>
      <c r="H971" s="1"/>
      <c r="I971" s="1"/>
      <c r="J971" s="1"/>
      <c r="K971" s="1"/>
      <c r="L971" s="1"/>
    </row>
    <row r="972" ht="15.75" customHeight="1">
      <c r="A972" s="1"/>
      <c r="B972" s="1"/>
      <c r="C972" s="1"/>
      <c r="D972" s="1"/>
      <c r="E972" s="1"/>
      <c r="F972" s="1"/>
      <c r="G972" s="1"/>
      <c r="H972" s="1"/>
      <c r="I972" s="1"/>
      <c r="J972" s="1"/>
      <c r="K972" s="1"/>
      <c r="L972" s="1"/>
    </row>
    <row r="973" ht="15.75" customHeight="1">
      <c r="A973" s="1"/>
      <c r="B973" s="1"/>
      <c r="C973" s="1"/>
      <c r="D973" s="1"/>
      <c r="E973" s="1"/>
      <c r="F973" s="1"/>
      <c r="G973" s="1"/>
      <c r="H973" s="1"/>
      <c r="I973" s="1"/>
      <c r="J973" s="1"/>
      <c r="K973" s="1"/>
      <c r="L973" s="1"/>
    </row>
    <row r="974" ht="15.75" customHeight="1">
      <c r="A974" s="1"/>
      <c r="B974" s="1"/>
      <c r="C974" s="1"/>
      <c r="D974" s="1"/>
      <c r="E974" s="1"/>
      <c r="F974" s="1"/>
      <c r="G974" s="1"/>
      <c r="H974" s="1"/>
      <c r="I974" s="1"/>
      <c r="J974" s="1"/>
      <c r="K974" s="1"/>
      <c r="L974" s="1"/>
    </row>
    <row r="975" ht="15.75" customHeight="1">
      <c r="A975" s="1"/>
      <c r="B975" s="1"/>
      <c r="C975" s="1"/>
      <c r="D975" s="1"/>
      <c r="E975" s="1"/>
      <c r="F975" s="1"/>
      <c r="G975" s="1"/>
      <c r="H975" s="1"/>
      <c r="I975" s="1"/>
      <c r="J975" s="1"/>
      <c r="K975" s="1"/>
      <c r="L975" s="1"/>
    </row>
    <row r="976" ht="15.75" customHeight="1">
      <c r="A976" s="1"/>
      <c r="B976" s="1"/>
      <c r="C976" s="1"/>
      <c r="D976" s="1"/>
      <c r="E976" s="1"/>
      <c r="F976" s="1"/>
      <c r="G976" s="1"/>
      <c r="H976" s="1"/>
      <c r="I976" s="1"/>
      <c r="J976" s="1"/>
      <c r="K976" s="1"/>
      <c r="L976" s="1"/>
    </row>
    <row r="977" ht="15.75" customHeight="1">
      <c r="A977" s="1"/>
      <c r="B977" s="1"/>
      <c r="C977" s="1"/>
      <c r="D977" s="1"/>
      <c r="E977" s="1"/>
      <c r="F977" s="1"/>
      <c r="G977" s="1"/>
      <c r="H977" s="1"/>
      <c r="I977" s="1"/>
      <c r="J977" s="1"/>
      <c r="K977" s="1"/>
      <c r="L977" s="1"/>
    </row>
    <row r="978" ht="15.75" customHeight="1">
      <c r="A978" s="1"/>
      <c r="B978" s="1"/>
      <c r="C978" s="1"/>
      <c r="D978" s="1"/>
      <c r="E978" s="1"/>
      <c r="F978" s="1"/>
      <c r="G978" s="1"/>
      <c r="H978" s="1"/>
      <c r="I978" s="1"/>
      <c r="J978" s="1"/>
      <c r="K978" s="1"/>
      <c r="L978" s="1"/>
    </row>
    <row r="979" ht="15.75" customHeight="1">
      <c r="A979" s="1"/>
      <c r="B979" s="1"/>
      <c r="C979" s="1"/>
      <c r="D979" s="1"/>
      <c r="E979" s="1"/>
      <c r="F979" s="1"/>
      <c r="G979" s="1"/>
      <c r="H979" s="1"/>
      <c r="I979" s="1"/>
      <c r="J979" s="1"/>
      <c r="K979" s="1"/>
      <c r="L979" s="1"/>
    </row>
    <row r="980" ht="15.75" customHeight="1">
      <c r="A980" s="1"/>
      <c r="B980" s="1"/>
      <c r="C980" s="1"/>
      <c r="D980" s="1"/>
      <c r="E980" s="1"/>
      <c r="F980" s="1"/>
      <c r="G980" s="1"/>
      <c r="H980" s="1"/>
      <c r="I980" s="1"/>
      <c r="J980" s="1"/>
      <c r="K980" s="1"/>
      <c r="L980" s="1"/>
    </row>
    <row r="981" ht="15.75" customHeight="1">
      <c r="A981" s="1"/>
      <c r="B981" s="1"/>
      <c r="C981" s="1"/>
      <c r="D981" s="1"/>
      <c r="E981" s="1"/>
      <c r="F981" s="1"/>
      <c r="G981" s="1"/>
      <c r="H981" s="1"/>
      <c r="I981" s="1"/>
      <c r="J981" s="1"/>
      <c r="K981" s="1"/>
      <c r="L981" s="1"/>
    </row>
    <row r="982" ht="15.75" customHeight="1">
      <c r="A982" s="1"/>
      <c r="B982" s="1"/>
      <c r="C982" s="1"/>
      <c r="D982" s="1"/>
      <c r="E982" s="1"/>
      <c r="F982" s="1"/>
      <c r="G982" s="1"/>
      <c r="H982" s="1"/>
      <c r="I982" s="1"/>
      <c r="J982" s="1"/>
      <c r="K982" s="1"/>
      <c r="L982" s="1"/>
    </row>
    <row r="983" ht="15.75" customHeight="1">
      <c r="A983" s="1"/>
      <c r="B983" s="1"/>
      <c r="C983" s="1"/>
      <c r="D983" s="1"/>
      <c r="E983" s="1"/>
      <c r="F983" s="1"/>
      <c r="G983" s="1"/>
      <c r="H983" s="1"/>
      <c r="I983" s="1"/>
      <c r="J983" s="1"/>
      <c r="K983" s="1"/>
      <c r="L983" s="1"/>
    </row>
    <row r="984" ht="15.75" customHeight="1">
      <c r="A984" s="1"/>
      <c r="B984" s="1"/>
      <c r="C984" s="1"/>
      <c r="D984" s="1"/>
      <c r="E984" s="1"/>
      <c r="F984" s="1"/>
      <c r="G984" s="1"/>
      <c r="H984" s="1"/>
      <c r="I984" s="1"/>
      <c r="J984" s="1"/>
      <c r="K984" s="1"/>
      <c r="L984" s="1"/>
    </row>
    <row r="985" ht="15.75" customHeight="1">
      <c r="A985" s="1"/>
      <c r="B985" s="1"/>
      <c r="C985" s="1"/>
      <c r="D985" s="1"/>
      <c r="E985" s="1"/>
      <c r="F985" s="1"/>
      <c r="G985" s="1"/>
      <c r="H985" s="1"/>
      <c r="I985" s="1"/>
      <c r="J985" s="1"/>
      <c r="K985" s="1"/>
      <c r="L985" s="1"/>
    </row>
    <row r="986" ht="15.75" customHeight="1">
      <c r="A986" s="1"/>
      <c r="B986" s="1"/>
      <c r="C986" s="1"/>
      <c r="D986" s="1"/>
      <c r="E986" s="1"/>
      <c r="F986" s="1"/>
      <c r="G986" s="1"/>
      <c r="H986" s="1"/>
      <c r="I986" s="1"/>
      <c r="J986" s="1"/>
      <c r="K986" s="1"/>
      <c r="L986" s="1"/>
    </row>
    <row r="987" ht="15.75" customHeight="1">
      <c r="A987" s="1"/>
      <c r="B987" s="1"/>
      <c r="C987" s="1"/>
      <c r="D987" s="1"/>
      <c r="E987" s="1"/>
      <c r="F987" s="1"/>
      <c r="G987" s="1"/>
      <c r="H987" s="1"/>
      <c r="I987" s="1"/>
      <c r="J987" s="1"/>
      <c r="K987" s="1"/>
      <c r="L987" s="1"/>
    </row>
    <row r="988" ht="15.75" customHeight="1">
      <c r="A988" s="1"/>
      <c r="B988" s="1"/>
      <c r="C988" s="1"/>
      <c r="D988" s="1"/>
      <c r="E988" s="1"/>
      <c r="F988" s="1"/>
      <c r="G988" s="1"/>
      <c r="H988" s="1"/>
      <c r="I988" s="1"/>
      <c r="J988" s="1"/>
      <c r="K988" s="1"/>
      <c r="L988" s="1"/>
    </row>
    <row r="989" ht="15.75" customHeight="1">
      <c r="A989" s="1"/>
      <c r="B989" s="1"/>
      <c r="C989" s="1"/>
      <c r="D989" s="1"/>
      <c r="E989" s="1"/>
      <c r="F989" s="1"/>
      <c r="G989" s="1"/>
      <c r="H989" s="1"/>
      <c r="I989" s="1"/>
      <c r="J989" s="1"/>
      <c r="K989" s="1"/>
      <c r="L989" s="1"/>
    </row>
    <row r="990" ht="15.75" customHeight="1">
      <c r="A990" s="1"/>
      <c r="B990" s="1"/>
      <c r="C990" s="1"/>
      <c r="D990" s="1"/>
      <c r="E990" s="1"/>
      <c r="F990" s="1"/>
      <c r="G990" s="1"/>
      <c r="H990" s="1"/>
      <c r="I990" s="1"/>
      <c r="J990" s="1"/>
      <c r="K990" s="1"/>
      <c r="L990" s="1"/>
    </row>
    <row r="991" ht="15.75" customHeight="1">
      <c r="A991" s="1"/>
      <c r="B991" s="1"/>
      <c r="C991" s="1"/>
      <c r="D991" s="1"/>
      <c r="E991" s="1"/>
      <c r="F991" s="1"/>
      <c r="G991" s="1"/>
      <c r="H991" s="1"/>
      <c r="I991" s="1"/>
      <c r="J991" s="1"/>
      <c r="K991" s="1"/>
      <c r="L991" s="1"/>
    </row>
    <row r="992" ht="15.75" customHeight="1">
      <c r="A992" s="1"/>
      <c r="B992" s="1"/>
      <c r="C992" s="1"/>
      <c r="D992" s="1"/>
      <c r="E992" s="1"/>
      <c r="F992" s="1"/>
      <c r="G992" s="1"/>
      <c r="H992" s="1"/>
      <c r="I992" s="1"/>
      <c r="J992" s="1"/>
      <c r="K992" s="1"/>
      <c r="L992" s="1"/>
    </row>
    <row r="993" ht="15.75" customHeight="1">
      <c r="A993" s="1"/>
      <c r="B993" s="1"/>
      <c r="C993" s="1"/>
      <c r="D993" s="1"/>
      <c r="E993" s="1"/>
      <c r="F993" s="1"/>
      <c r="G993" s="1"/>
      <c r="H993" s="1"/>
      <c r="I993" s="1"/>
      <c r="J993" s="1"/>
      <c r="K993" s="1"/>
      <c r="L993" s="1"/>
    </row>
    <row r="994" ht="15.75" customHeight="1">
      <c r="A994" s="1"/>
      <c r="B994" s="1"/>
      <c r="C994" s="1"/>
      <c r="D994" s="1"/>
      <c r="E994" s="1"/>
      <c r="F994" s="1"/>
      <c r="G994" s="1"/>
      <c r="H994" s="1"/>
      <c r="I994" s="1"/>
      <c r="J994" s="1"/>
      <c r="K994" s="1"/>
      <c r="L994" s="1"/>
    </row>
    <row r="995" ht="15.75" customHeight="1">
      <c r="A995" s="1"/>
      <c r="B995" s="1"/>
      <c r="C995" s="1"/>
      <c r="D995" s="1"/>
      <c r="E995" s="1"/>
      <c r="F995" s="1"/>
      <c r="G995" s="1"/>
      <c r="H995" s="1"/>
      <c r="I995" s="1"/>
      <c r="J995" s="1"/>
      <c r="K995" s="1"/>
      <c r="L995" s="1"/>
    </row>
    <row r="996" ht="15.75" customHeight="1">
      <c r="A996" s="1"/>
      <c r="B996" s="1"/>
      <c r="C996" s="1"/>
      <c r="D996" s="1"/>
      <c r="E996" s="1"/>
      <c r="F996" s="1"/>
      <c r="G996" s="1"/>
      <c r="H996" s="1"/>
      <c r="I996" s="1"/>
      <c r="J996" s="1"/>
      <c r="K996" s="1"/>
      <c r="L996" s="1"/>
    </row>
    <row r="997" ht="15.75" customHeight="1">
      <c r="A997" s="1"/>
      <c r="B997" s="1"/>
      <c r="C997" s="1"/>
      <c r="D997" s="1"/>
      <c r="E997" s="1"/>
      <c r="F997" s="1"/>
      <c r="G997" s="1"/>
      <c r="H997" s="1"/>
      <c r="I997" s="1"/>
      <c r="J997" s="1"/>
      <c r="K997" s="1"/>
      <c r="L997" s="1"/>
    </row>
    <row r="998" ht="15.75" customHeight="1">
      <c r="A998" s="1"/>
      <c r="B998" s="1"/>
      <c r="C998" s="1"/>
      <c r="D998" s="1"/>
      <c r="E998" s="1"/>
      <c r="F998" s="1"/>
      <c r="G998" s="1"/>
      <c r="H998" s="1"/>
      <c r="I998" s="1"/>
      <c r="J998" s="1"/>
      <c r="K998" s="1"/>
      <c r="L998" s="1"/>
    </row>
    <row r="999" ht="15.75" customHeight="1">
      <c r="A999" s="1"/>
      <c r="B999" s="1"/>
      <c r="C999" s="1"/>
      <c r="D999" s="1"/>
      <c r="E999" s="1"/>
      <c r="F999" s="1"/>
      <c r="G999" s="1"/>
      <c r="H999" s="1"/>
      <c r="I999" s="1"/>
      <c r="J999" s="1"/>
      <c r="K999" s="1"/>
      <c r="L999" s="1"/>
    </row>
    <row r="1000" ht="15.75" customHeight="1">
      <c r="A1000" s="1"/>
      <c r="B1000" s="1"/>
      <c r="C1000" s="1"/>
      <c r="D1000" s="1"/>
      <c r="E1000" s="1"/>
      <c r="F1000" s="1"/>
      <c r="G1000" s="1"/>
      <c r="H1000" s="1"/>
      <c r="I1000" s="1"/>
      <c r="J1000" s="1"/>
      <c r="K1000" s="1"/>
      <c r="L1000" s="1"/>
    </row>
  </sheetData>
  <mergeCells count="16">
    <mergeCell ref="F16:H16"/>
    <mergeCell ref="J16:L16"/>
    <mergeCell ref="J31:L31"/>
    <mergeCell ref="K33:L33"/>
    <mergeCell ref="K34:L34"/>
    <mergeCell ref="K35:L35"/>
    <mergeCell ref="K36:L36"/>
    <mergeCell ref="K38:L38"/>
    <mergeCell ref="C1:F1"/>
    <mergeCell ref="C2:F2"/>
    <mergeCell ref="C4:F4"/>
    <mergeCell ref="C5:F5"/>
    <mergeCell ref="C6:F6"/>
    <mergeCell ref="B14:D14"/>
    <mergeCell ref="B16:D16"/>
    <mergeCell ref="B17:D17"/>
  </mergeCells>
  <hyperlinks>
    <hyperlink r:id="rId1" ref="C2"/>
    <hyperlink r:id="rId2" ref="C3"/>
    <hyperlink r:id="rId3" ref="C4"/>
    <hyperlink r:id="rId4" ref="C5"/>
    <hyperlink r:id="rId5" ref="C6"/>
  </hyperlinks>
  <printOptions/>
  <pageMargins bottom="0.75" footer="0.0" header="0.0" left="0.7" right="0.7" top="0.75"/>
  <pageSetup orientation="portrait"/>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43"/>
    <col customWidth="1" min="2" max="2" width="20.14"/>
    <col customWidth="1" min="3" max="3" width="12.71"/>
    <col customWidth="1" min="4" max="4" width="15.86"/>
    <col customWidth="1" min="5" max="5" width="12.43"/>
    <col customWidth="1" min="6" max="6" width="19.0"/>
    <col customWidth="1" min="7" max="7" width="20.14"/>
    <col customWidth="1" min="8" max="8" width="37.14"/>
    <col customWidth="1" min="9" max="9" width="13.29"/>
    <col customWidth="1" min="10" max="10" width="31.86"/>
    <col customWidth="1" min="11" max="11" width="21.14"/>
    <col customWidth="1" min="12" max="15" width="11.43"/>
    <col customWidth="1" min="16" max="16" width="14.14"/>
    <col customWidth="1" min="17" max="26" width="10.71"/>
  </cols>
  <sheetData>
    <row r="1" ht="15.75" customHeight="1">
      <c r="A1" s="117" t="s">
        <v>69</v>
      </c>
      <c r="B1" s="118">
        <v>45662.0</v>
      </c>
      <c r="C1" s="119"/>
      <c r="D1" s="119"/>
      <c r="E1" s="119"/>
      <c r="F1" s="119"/>
      <c r="G1" s="119"/>
      <c r="H1" s="120" t="s">
        <v>70</v>
      </c>
      <c r="I1" s="121" t="s">
        <v>71</v>
      </c>
      <c r="J1" s="119"/>
      <c r="K1" s="122"/>
      <c r="L1" s="123"/>
      <c r="M1" s="123"/>
      <c r="N1" s="123"/>
      <c r="O1" s="123"/>
      <c r="P1" s="124"/>
      <c r="Q1" s="123"/>
      <c r="R1" s="123"/>
      <c r="S1" s="123"/>
      <c r="T1" s="123"/>
      <c r="U1" s="123"/>
      <c r="V1" s="123"/>
      <c r="W1" s="123"/>
      <c r="X1" s="123"/>
      <c r="Y1" s="123"/>
      <c r="Z1" s="123"/>
    </row>
    <row r="2" ht="15.75" customHeight="1">
      <c r="A2" s="125" t="s">
        <v>72</v>
      </c>
      <c r="B2" s="126" t="s">
        <v>73</v>
      </c>
      <c r="C2" s="7"/>
      <c r="D2" s="7"/>
      <c r="E2" s="7"/>
      <c r="F2" s="7"/>
      <c r="G2" s="7"/>
      <c r="H2" s="127"/>
      <c r="I2" s="128" t="s">
        <v>74</v>
      </c>
      <c r="J2" s="129"/>
      <c r="K2" s="130"/>
      <c r="L2" s="123"/>
      <c r="M2" s="123"/>
      <c r="N2" s="123"/>
      <c r="O2" s="123"/>
      <c r="P2" s="124"/>
      <c r="Q2" s="123"/>
      <c r="R2" s="123"/>
      <c r="S2" s="123"/>
      <c r="T2" s="123"/>
      <c r="U2" s="123"/>
      <c r="V2" s="123"/>
      <c r="W2" s="123"/>
      <c r="X2" s="123"/>
      <c r="Y2" s="123"/>
      <c r="Z2" s="123"/>
    </row>
    <row r="3" ht="15.75" customHeight="1">
      <c r="A3" s="125" t="s">
        <v>75</v>
      </c>
      <c r="B3" s="131" t="s">
        <v>76</v>
      </c>
      <c r="C3" s="7"/>
      <c r="D3" s="7"/>
      <c r="E3" s="8"/>
      <c r="F3" s="131" t="s">
        <v>77</v>
      </c>
      <c r="G3" s="7"/>
      <c r="H3" s="127"/>
      <c r="K3" s="40"/>
      <c r="L3" s="123"/>
      <c r="M3" s="123"/>
      <c r="N3" s="123"/>
      <c r="O3" s="123"/>
      <c r="P3" s="124"/>
      <c r="Q3" s="123"/>
      <c r="R3" s="123"/>
      <c r="S3" s="123"/>
      <c r="T3" s="123"/>
      <c r="U3" s="123"/>
      <c r="V3" s="123"/>
      <c r="W3" s="123"/>
      <c r="X3" s="123"/>
      <c r="Y3" s="123"/>
      <c r="Z3" s="123"/>
    </row>
    <row r="4" ht="15.75" customHeight="1">
      <c r="A4" s="125" t="s">
        <v>78</v>
      </c>
      <c r="B4" s="132" t="s">
        <v>79</v>
      </c>
      <c r="C4" s="7"/>
      <c r="D4" s="7"/>
      <c r="E4" s="7"/>
      <c r="F4" s="7"/>
      <c r="G4" s="7"/>
      <c r="H4" s="127"/>
      <c r="K4" s="40"/>
      <c r="L4" s="123"/>
      <c r="M4" s="123"/>
      <c r="N4" s="123"/>
      <c r="O4" s="123"/>
      <c r="P4" s="124"/>
      <c r="Q4" s="123"/>
      <c r="R4" s="123"/>
      <c r="S4" s="123"/>
      <c r="T4" s="123"/>
      <c r="U4" s="123"/>
      <c r="V4" s="123"/>
      <c r="W4" s="123"/>
      <c r="X4" s="123"/>
      <c r="Y4" s="123"/>
      <c r="Z4" s="123"/>
    </row>
    <row r="5" ht="15.75" customHeight="1">
      <c r="A5" s="125" t="s">
        <v>80</v>
      </c>
      <c r="B5" s="90" t="s">
        <v>81</v>
      </c>
      <c r="C5" s="7"/>
      <c r="D5" s="7"/>
      <c r="E5" s="7"/>
      <c r="F5" s="7"/>
      <c r="G5" s="7"/>
      <c r="H5" s="127"/>
      <c r="K5" s="40"/>
      <c r="L5" s="123"/>
      <c r="M5" s="123"/>
      <c r="N5" s="123"/>
      <c r="O5" s="123"/>
      <c r="P5" s="124"/>
      <c r="Q5" s="123"/>
      <c r="R5" s="123"/>
      <c r="S5" s="123"/>
      <c r="T5" s="123"/>
      <c r="U5" s="123"/>
      <c r="V5" s="123"/>
      <c r="W5" s="123"/>
      <c r="X5" s="123"/>
      <c r="Y5" s="123"/>
      <c r="Z5" s="123"/>
    </row>
    <row r="6" ht="15.75" customHeight="1">
      <c r="A6" s="125" t="s">
        <v>82</v>
      </c>
      <c r="B6" s="126" t="s">
        <v>83</v>
      </c>
      <c r="C6" s="7"/>
      <c r="D6" s="7"/>
      <c r="E6" s="7"/>
      <c r="F6" s="7"/>
      <c r="G6" s="7"/>
      <c r="H6" s="127"/>
      <c r="K6" s="40"/>
      <c r="L6" s="133"/>
      <c r="M6" s="133"/>
      <c r="N6" s="133"/>
      <c r="O6" s="133"/>
      <c r="P6" s="134"/>
      <c r="Q6" s="133"/>
      <c r="R6" s="133"/>
      <c r="S6" s="133"/>
      <c r="T6" s="133"/>
      <c r="U6" s="133"/>
      <c r="V6" s="133"/>
      <c r="W6" s="133"/>
      <c r="X6" s="133"/>
      <c r="Y6" s="133"/>
      <c r="Z6" s="133"/>
    </row>
    <row r="7" ht="15.75" customHeight="1">
      <c r="A7" s="135" t="s">
        <v>84</v>
      </c>
      <c r="B7" s="136" t="s">
        <v>85</v>
      </c>
      <c r="C7" s="129"/>
      <c r="D7" s="129"/>
      <c r="E7" s="129"/>
      <c r="F7" s="129"/>
      <c r="G7" s="129"/>
      <c r="H7" s="137"/>
      <c r="I7" s="138"/>
      <c r="J7" s="138"/>
      <c r="K7" s="139"/>
      <c r="L7" s="123"/>
      <c r="M7" s="123"/>
      <c r="N7" s="123"/>
      <c r="O7" s="123"/>
      <c r="P7" s="124"/>
      <c r="Q7" s="123"/>
      <c r="R7" s="123"/>
      <c r="S7" s="123"/>
      <c r="T7" s="123"/>
      <c r="U7" s="123"/>
      <c r="V7" s="123"/>
      <c r="W7" s="123"/>
      <c r="X7" s="123"/>
      <c r="Y7" s="123"/>
      <c r="Z7" s="123"/>
    </row>
    <row r="8" ht="15.75" customHeight="1">
      <c r="A8" s="123" t="s">
        <v>86</v>
      </c>
      <c r="B8" s="140"/>
      <c r="C8" s="141"/>
      <c r="D8" s="140"/>
      <c r="E8" s="140"/>
      <c r="F8" s="142" t="s">
        <v>87</v>
      </c>
      <c r="G8" s="143"/>
      <c r="H8" s="140"/>
      <c r="I8" s="123"/>
      <c r="J8" s="123"/>
      <c r="K8" s="144"/>
      <c r="L8" s="123"/>
      <c r="M8" s="123"/>
      <c r="N8" s="123"/>
      <c r="O8" s="123"/>
      <c r="P8" s="124"/>
      <c r="Q8" s="123"/>
      <c r="R8" s="123"/>
      <c r="S8" s="123"/>
      <c r="T8" s="123"/>
      <c r="U8" s="123"/>
      <c r="V8" s="123"/>
      <c r="W8" s="123"/>
      <c r="X8" s="123"/>
      <c r="Y8" s="123"/>
      <c r="Z8" s="123"/>
    </row>
    <row r="9" ht="15.75" customHeight="1">
      <c r="A9" s="123" t="s">
        <v>88</v>
      </c>
      <c r="B9" s="140"/>
      <c r="C9" s="141"/>
      <c r="D9" s="140"/>
      <c r="E9" s="140"/>
      <c r="F9" s="145">
        <v>0.25</v>
      </c>
      <c r="G9" s="143"/>
      <c r="H9" s="140"/>
      <c r="I9" s="123"/>
      <c r="J9" s="123"/>
      <c r="K9" s="144"/>
      <c r="L9" s="146" t="s">
        <v>89</v>
      </c>
      <c r="M9" s="147"/>
      <c r="N9" s="147"/>
      <c r="O9" s="147"/>
      <c r="P9" s="148"/>
      <c r="Q9" s="123"/>
      <c r="R9" s="123"/>
      <c r="S9" s="123"/>
      <c r="T9" s="123"/>
      <c r="U9" s="123"/>
      <c r="V9" s="123"/>
      <c r="W9" s="123"/>
      <c r="X9" s="123"/>
      <c r="Y9" s="123"/>
      <c r="Z9" s="123"/>
    </row>
    <row r="10" ht="54.0" customHeight="1">
      <c r="A10" s="149" t="s">
        <v>90</v>
      </c>
      <c r="B10" s="150" t="s">
        <v>91</v>
      </c>
      <c r="C10" s="151" t="s">
        <v>92</v>
      </c>
      <c r="D10" s="150" t="s">
        <v>93</v>
      </c>
      <c r="E10" s="150" t="s">
        <v>94</v>
      </c>
      <c r="F10" s="150" t="s">
        <v>95</v>
      </c>
      <c r="G10" s="150" t="s">
        <v>96</v>
      </c>
      <c r="H10" s="150" t="s">
        <v>97</v>
      </c>
      <c r="I10" s="150" t="s">
        <v>98</v>
      </c>
      <c r="J10" s="150" t="s">
        <v>99</v>
      </c>
      <c r="K10" s="152" t="s">
        <v>100</v>
      </c>
      <c r="L10" s="153" t="s">
        <v>101</v>
      </c>
      <c r="M10" s="153" t="s">
        <v>102</v>
      </c>
      <c r="N10" s="153" t="s">
        <v>103</v>
      </c>
      <c r="O10" s="153" t="s">
        <v>104</v>
      </c>
      <c r="P10" s="154" t="s">
        <v>105</v>
      </c>
      <c r="Q10" s="123"/>
      <c r="R10" s="123"/>
      <c r="S10" s="123"/>
      <c r="T10" s="123"/>
      <c r="U10" s="123"/>
      <c r="V10" s="123"/>
      <c r="W10" s="123"/>
      <c r="X10" s="123"/>
      <c r="Y10" s="123"/>
      <c r="Z10" s="123"/>
    </row>
    <row r="11" ht="15.75" hidden="1" customHeight="1">
      <c r="A11" s="155" t="s">
        <v>106</v>
      </c>
      <c r="B11" s="156">
        <v>54.0</v>
      </c>
      <c r="C11" s="156">
        <v>1.34</v>
      </c>
      <c r="D11" s="157">
        <v>0.262</v>
      </c>
      <c r="E11" s="157">
        <v>0.0767</v>
      </c>
      <c r="F11" s="156">
        <v>1.12</v>
      </c>
      <c r="G11" s="157">
        <v>0.0656</v>
      </c>
      <c r="H11" s="156">
        <v>1.2</v>
      </c>
      <c r="I11" s="156">
        <v>0.6098</v>
      </c>
      <c r="J11" s="157">
        <v>0.6719</v>
      </c>
      <c r="K11" s="157">
        <v>0.121</v>
      </c>
      <c r="L11" s="156">
        <v>0.93</v>
      </c>
      <c r="M11" s="156">
        <v>0.77</v>
      </c>
      <c r="N11" s="156">
        <v>1.1</v>
      </c>
      <c r="O11" s="156">
        <v>1.35</v>
      </c>
      <c r="P11" s="156">
        <v>1.07</v>
      </c>
      <c r="Q11" s="123"/>
      <c r="R11" s="123"/>
      <c r="S11" s="123"/>
      <c r="T11" s="123"/>
      <c r="U11" s="123"/>
      <c r="V11" s="123"/>
      <c r="W11" s="123"/>
      <c r="X11" s="123"/>
      <c r="Y11" s="123"/>
      <c r="Z11" s="123"/>
    </row>
    <row r="12" ht="15.75" hidden="1" customHeight="1">
      <c r="A12" s="158" t="s">
        <v>107</v>
      </c>
      <c r="B12" s="159">
        <v>67.0</v>
      </c>
      <c r="C12" s="159">
        <v>0.9</v>
      </c>
      <c r="D12" s="160">
        <v>0.2279</v>
      </c>
      <c r="E12" s="160">
        <v>0.1102</v>
      </c>
      <c r="F12" s="159">
        <v>0.77</v>
      </c>
      <c r="G12" s="160">
        <v>0.0387</v>
      </c>
      <c r="H12" s="159">
        <v>0.8</v>
      </c>
      <c r="I12" s="159">
        <v>0.4341</v>
      </c>
      <c r="J12" s="160">
        <v>0.4274</v>
      </c>
      <c r="K12" s="160">
        <v>0.2392</v>
      </c>
      <c r="L12" s="159">
        <v>1.08</v>
      </c>
      <c r="M12" s="159">
        <v>0.91</v>
      </c>
      <c r="N12" s="159">
        <v>1.11</v>
      </c>
      <c r="O12" s="159">
        <v>1.23</v>
      </c>
      <c r="P12" s="159">
        <v>1.05</v>
      </c>
      <c r="Q12" s="123"/>
      <c r="R12" s="123"/>
      <c r="S12" s="123"/>
      <c r="T12" s="123"/>
      <c r="U12" s="123"/>
      <c r="V12" s="123"/>
      <c r="W12" s="123"/>
      <c r="X12" s="123"/>
      <c r="Y12" s="123"/>
      <c r="Z12" s="123"/>
    </row>
    <row r="13" ht="15.75" hidden="1" customHeight="1">
      <c r="A13" s="155" t="s">
        <v>108</v>
      </c>
      <c r="B13" s="156">
        <v>24.0</v>
      </c>
      <c r="C13" s="156">
        <v>1.24</v>
      </c>
      <c r="D13" s="157">
        <v>1.0683</v>
      </c>
      <c r="E13" s="157">
        <v>0.1015</v>
      </c>
      <c r="F13" s="156">
        <v>0.69</v>
      </c>
      <c r="G13" s="157">
        <v>0.1028</v>
      </c>
      <c r="H13" s="156">
        <v>0.76</v>
      </c>
      <c r="I13" s="156">
        <v>0.5255</v>
      </c>
      <c r="J13" s="157">
        <v>0.6527</v>
      </c>
      <c r="K13" s="157">
        <v>2.0402</v>
      </c>
      <c r="L13" s="156">
        <v>0.84</v>
      </c>
      <c r="M13" s="156">
        <v>0.91</v>
      </c>
      <c r="N13" s="156">
        <v>0.91</v>
      </c>
      <c r="O13" s="156">
        <v>0.69</v>
      </c>
      <c r="P13" s="156">
        <v>0.8</v>
      </c>
      <c r="Q13" s="123"/>
      <c r="R13" s="123"/>
      <c r="S13" s="123"/>
      <c r="T13" s="123"/>
      <c r="U13" s="123"/>
      <c r="V13" s="123"/>
      <c r="W13" s="123"/>
      <c r="X13" s="123"/>
      <c r="Y13" s="123"/>
      <c r="Z13" s="123"/>
    </row>
    <row r="14" ht="15.75" hidden="1" customHeight="1">
      <c r="A14" s="158" t="s">
        <v>109</v>
      </c>
      <c r="B14" s="159">
        <v>37.0</v>
      </c>
      <c r="C14" s="159">
        <v>0.99</v>
      </c>
      <c r="D14" s="160">
        <v>0.4589</v>
      </c>
      <c r="E14" s="160">
        <v>0.0808</v>
      </c>
      <c r="F14" s="159">
        <v>0.74</v>
      </c>
      <c r="G14" s="160">
        <v>0.1086</v>
      </c>
      <c r="H14" s="159">
        <v>0.83</v>
      </c>
      <c r="I14" s="159">
        <v>0.4841</v>
      </c>
      <c r="J14" s="160">
        <v>0.5093</v>
      </c>
      <c r="K14" s="160">
        <v>0.2449</v>
      </c>
      <c r="L14" s="159">
        <v>0.83</v>
      </c>
      <c r="M14" s="159">
        <v>0.94</v>
      </c>
      <c r="N14" s="159">
        <v>1.1</v>
      </c>
      <c r="O14" s="159">
        <v>1.02</v>
      </c>
      <c r="P14" s="159">
        <v>0.96</v>
      </c>
      <c r="Q14" s="123"/>
      <c r="R14" s="123"/>
      <c r="S14" s="123"/>
      <c r="T14" s="123"/>
      <c r="U14" s="123"/>
      <c r="V14" s="123"/>
      <c r="W14" s="123"/>
      <c r="X14" s="123"/>
      <c r="Y14" s="123"/>
      <c r="Z14" s="123"/>
    </row>
    <row r="15" ht="15.75" hidden="1" customHeight="1">
      <c r="A15" s="155" t="s">
        <v>110</v>
      </c>
      <c r="B15" s="156">
        <v>34.0</v>
      </c>
      <c r="C15" s="156">
        <v>1.62</v>
      </c>
      <c r="D15" s="157">
        <v>0.224</v>
      </c>
      <c r="E15" s="157">
        <v>0.0211</v>
      </c>
      <c r="F15" s="156">
        <v>1.39</v>
      </c>
      <c r="G15" s="157">
        <v>0.0351</v>
      </c>
      <c r="H15" s="156">
        <v>1.43</v>
      </c>
      <c r="I15" s="156">
        <v>0.6646</v>
      </c>
      <c r="J15" s="157">
        <v>0.7759</v>
      </c>
      <c r="K15" s="157">
        <v>0.4693</v>
      </c>
      <c r="L15" s="156">
        <v>0.53</v>
      </c>
      <c r="M15" s="156">
        <v>1.05</v>
      </c>
      <c r="N15" s="156">
        <v>1.02</v>
      </c>
      <c r="O15" s="156">
        <v>1.23</v>
      </c>
      <c r="P15" s="156">
        <v>1.03</v>
      </c>
      <c r="Q15" s="123"/>
      <c r="R15" s="123"/>
      <c r="S15" s="123"/>
      <c r="T15" s="123"/>
      <c r="U15" s="123"/>
      <c r="V15" s="123"/>
      <c r="W15" s="123"/>
      <c r="X15" s="123"/>
      <c r="Y15" s="123"/>
      <c r="Z15" s="123"/>
    </row>
    <row r="16" ht="15.75" hidden="1" customHeight="1">
      <c r="A16" s="158" t="s">
        <v>111</v>
      </c>
      <c r="B16" s="159">
        <v>33.0</v>
      </c>
      <c r="C16" s="159">
        <v>1.23</v>
      </c>
      <c r="D16" s="160">
        <v>0.4783</v>
      </c>
      <c r="E16" s="160">
        <v>0.1277</v>
      </c>
      <c r="F16" s="159">
        <v>0.91</v>
      </c>
      <c r="G16" s="160">
        <v>0.0861</v>
      </c>
      <c r="H16" s="159">
        <v>0.99</v>
      </c>
      <c r="I16" s="159">
        <v>0.3843</v>
      </c>
      <c r="J16" s="160">
        <v>0.5262</v>
      </c>
      <c r="K16" s="160">
        <v>0.2056</v>
      </c>
      <c r="L16" s="159">
        <v>0.95</v>
      </c>
      <c r="M16" s="159">
        <v>1.09</v>
      </c>
      <c r="N16" s="159">
        <v>1.21</v>
      </c>
      <c r="O16" s="159">
        <v>1.2</v>
      </c>
      <c r="P16" s="159">
        <v>1.11</v>
      </c>
      <c r="Q16" s="123"/>
      <c r="R16" s="123"/>
      <c r="S16" s="123"/>
      <c r="T16" s="123"/>
      <c r="U16" s="123"/>
      <c r="V16" s="123"/>
      <c r="W16" s="123"/>
      <c r="X16" s="123"/>
      <c r="Y16" s="123"/>
      <c r="Z16" s="123"/>
    </row>
    <row r="17" ht="15.75" hidden="1" customHeight="1">
      <c r="A17" s="155" t="s">
        <v>112</v>
      </c>
      <c r="B17" s="156">
        <v>15.0</v>
      </c>
      <c r="C17" s="156">
        <v>0.88</v>
      </c>
      <c r="D17" s="157">
        <v>1.8319</v>
      </c>
      <c r="E17" s="157">
        <v>0.181</v>
      </c>
      <c r="F17" s="156">
        <v>0.37</v>
      </c>
      <c r="G17" s="157">
        <v>0.2977</v>
      </c>
      <c r="H17" s="156">
        <v>0.53</v>
      </c>
      <c r="I17" s="156">
        <v>0.2337</v>
      </c>
      <c r="J17" s="157">
        <v>0.3047</v>
      </c>
      <c r="K17" s="156" t="s">
        <v>113</v>
      </c>
      <c r="L17" s="156">
        <v>0.56</v>
      </c>
      <c r="M17" s="156">
        <v>0.59</v>
      </c>
      <c r="N17" s="156">
        <v>1.03</v>
      </c>
      <c r="O17" s="156">
        <v>0.74</v>
      </c>
      <c r="P17" s="156">
        <v>0.71</v>
      </c>
      <c r="Q17" s="123"/>
      <c r="R17" s="123"/>
      <c r="S17" s="123"/>
      <c r="T17" s="123"/>
      <c r="U17" s="123"/>
      <c r="V17" s="123"/>
      <c r="W17" s="123"/>
      <c r="X17" s="123"/>
      <c r="Y17" s="123"/>
      <c r="Z17" s="123"/>
    </row>
    <row r="18" ht="15.75" hidden="1" customHeight="1">
      <c r="A18" s="158" t="s">
        <v>114</v>
      </c>
      <c r="B18" s="159">
        <v>591.0</v>
      </c>
      <c r="C18" s="159">
        <v>0.52</v>
      </c>
      <c r="D18" s="160">
        <v>0.6032</v>
      </c>
      <c r="E18" s="160">
        <v>0.1684</v>
      </c>
      <c r="F18" s="159">
        <v>0.36</v>
      </c>
      <c r="G18" s="160">
        <v>0.2475</v>
      </c>
      <c r="H18" s="159">
        <v>0.48</v>
      </c>
      <c r="I18" s="159">
        <v>0.2078</v>
      </c>
      <c r="J18" s="160">
        <v>0.2996</v>
      </c>
      <c r="K18" s="160">
        <v>2.6519</v>
      </c>
      <c r="L18" s="159">
        <v>0.43</v>
      </c>
      <c r="M18" s="159">
        <v>0.6</v>
      </c>
      <c r="N18" s="159">
        <v>0.84</v>
      </c>
      <c r="O18" s="159">
        <v>0.41</v>
      </c>
      <c r="P18" s="159">
        <v>0.52</v>
      </c>
      <c r="Q18" s="123"/>
      <c r="R18" s="123"/>
      <c r="S18" s="123"/>
      <c r="T18" s="123"/>
      <c r="U18" s="123"/>
      <c r="V18" s="123"/>
      <c r="W18" s="123"/>
      <c r="X18" s="123"/>
      <c r="Y18" s="123"/>
      <c r="Z18" s="123"/>
    </row>
    <row r="19" ht="15.75" hidden="1" customHeight="1">
      <c r="A19" s="155" t="s">
        <v>115</v>
      </c>
      <c r="B19" s="156">
        <v>18.0</v>
      </c>
      <c r="C19" s="156">
        <v>0.61</v>
      </c>
      <c r="D19" s="157">
        <v>0.3047</v>
      </c>
      <c r="E19" s="157">
        <v>0.0828</v>
      </c>
      <c r="F19" s="156">
        <v>0.5</v>
      </c>
      <c r="G19" s="157">
        <v>0.0186</v>
      </c>
      <c r="H19" s="156">
        <v>0.51</v>
      </c>
      <c r="I19" s="156">
        <v>0.5509</v>
      </c>
      <c r="J19" s="157">
        <v>0.6308</v>
      </c>
      <c r="K19" s="157">
        <v>0.2167</v>
      </c>
      <c r="L19" s="156">
        <v>0.92</v>
      </c>
      <c r="M19" s="156">
        <v>0.67</v>
      </c>
      <c r="N19" s="156">
        <v>0.72</v>
      </c>
      <c r="O19" s="156">
        <v>0.88</v>
      </c>
      <c r="P19" s="156">
        <v>0.83</v>
      </c>
      <c r="Q19" s="123"/>
      <c r="R19" s="123"/>
      <c r="S19" s="123"/>
      <c r="T19" s="123"/>
      <c r="U19" s="123"/>
      <c r="V19" s="123"/>
      <c r="W19" s="123"/>
      <c r="X19" s="123"/>
      <c r="Y19" s="123"/>
      <c r="Z19" s="123"/>
    </row>
    <row r="20" ht="15.75" hidden="1" customHeight="1">
      <c r="A20" s="158" t="s">
        <v>116</v>
      </c>
      <c r="B20" s="159">
        <v>29.0</v>
      </c>
      <c r="C20" s="159">
        <v>0.57</v>
      </c>
      <c r="D20" s="160">
        <v>0.1973</v>
      </c>
      <c r="E20" s="160">
        <v>0.0694</v>
      </c>
      <c r="F20" s="159">
        <v>0.5</v>
      </c>
      <c r="G20" s="160">
        <v>0.0357</v>
      </c>
      <c r="H20" s="159">
        <v>0.51</v>
      </c>
      <c r="I20" s="159">
        <v>0.6427</v>
      </c>
      <c r="J20" s="160">
        <v>0.4767</v>
      </c>
      <c r="K20" s="160">
        <v>0.1538</v>
      </c>
      <c r="L20" s="159">
        <v>1.09</v>
      </c>
      <c r="M20" s="159">
        <v>0.71</v>
      </c>
      <c r="N20" s="159">
        <v>1.12</v>
      </c>
      <c r="O20" s="159">
        <v>1.2</v>
      </c>
      <c r="P20" s="159">
        <v>0.96</v>
      </c>
      <c r="Q20" s="123"/>
      <c r="R20" s="123"/>
      <c r="S20" s="123"/>
      <c r="T20" s="123"/>
      <c r="U20" s="123"/>
      <c r="V20" s="123"/>
      <c r="W20" s="123"/>
      <c r="X20" s="123"/>
      <c r="Y20" s="123"/>
      <c r="Z20" s="123"/>
    </row>
    <row r="21" ht="15.75" hidden="1" customHeight="1">
      <c r="A21" s="155" t="s">
        <v>117</v>
      </c>
      <c r="B21" s="156">
        <v>22.0</v>
      </c>
      <c r="C21" s="156">
        <v>0.92</v>
      </c>
      <c r="D21" s="157">
        <v>1.4956</v>
      </c>
      <c r="E21" s="157">
        <v>0.1074</v>
      </c>
      <c r="F21" s="156">
        <v>0.43</v>
      </c>
      <c r="G21" s="157">
        <v>0.0947</v>
      </c>
      <c r="H21" s="156">
        <v>0.48</v>
      </c>
      <c r="I21" s="156">
        <v>0.539</v>
      </c>
      <c r="J21" s="157">
        <v>0.526</v>
      </c>
      <c r="K21" s="157">
        <v>0.2823</v>
      </c>
      <c r="L21" s="156">
        <v>0.73</v>
      </c>
      <c r="M21" s="156">
        <v>0.65</v>
      </c>
      <c r="N21" s="156">
        <v>0.81</v>
      </c>
      <c r="O21" s="156">
        <v>0.7</v>
      </c>
      <c r="P21" s="156">
        <v>0.68</v>
      </c>
      <c r="Q21" s="123"/>
      <c r="R21" s="123"/>
      <c r="S21" s="123"/>
      <c r="T21" s="123"/>
      <c r="U21" s="123"/>
      <c r="V21" s="123"/>
      <c r="W21" s="123"/>
      <c r="X21" s="123"/>
      <c r="Y21" s="123"/>
      <c r="Z21" s="123"/>
    </row>
    <row r="22" ht="15.75" hidden="1" customHeight="1">
      <c r="A22" s="158" t="s">
        <v>118</v>
      </c>
      <c r="B22" s="159">
        <v>30.0</v>
      </c>
      <c r="C22" s="159">
        <v>0.95</v>
      </c>
      <c r="D22" s="160">
        <v>1.8659</v>
      </c>
      <c r="E22" s="160">
        <v>0.1442</v>
      </c>
      <c r="F22" s="159">
        <v>0.4</v>
      </c>
      <c r="G22" s="160">
        <v>0.1559</v>
      </c>
      <c r="H22" s="159">
        <v>0.47</v>
      </c>
      <c r="I22" s="159">
        <v>0.399</v>
      </c>
      <c r="J22" s="160">
        <v>0.4049</v>
      </c>
      <c r="K22" s="160">
        <v>0.5736</v>
      </c>
      <c r="L22" s="159">
        <v>0.57</v>
      </c>
      <c r="M22" s="159">
        <v>0.57</v>
      </c>
      <c r="N22" s="159">
        <v>0.67</v>
      </c>
      <c r="O22" s="159">
        <v>0.69</v>
      </c>
      <c r="P22" s="159">
        <v>0.61</v>
      </c>
      <c r="Q22" s="123"/>
      <c r="R22" s="123"/>
      <c r="S22" s="123"/>
      <c r="T22" s="123"/>
      <c r="U22" s="123"/>
      <c r="V22" s="123"/>
      <c r="W22" s="123"/>
      <c r="X22" s="123"/>
      <c r="Y22" s="123"/>
      <c r="Z22" s="123"/>
    </row>
    <row r="23" ht="15.75" hidden="1" customHeight="1">
      <c r="A23" s="155" t="s">
        <v>119</v>
      </c>
      <c r="B23" s="156">
        <v>39.0</v>
      </c>
      <c r="C23" s="156">
        <v>1.36</v>
      </c>
      <c r="D23" s="157">
        <v>0.1897</v>
      </c>
      <c r="E23" s="157">
        <v>0.1911</v>
      </c>
      <c r="F23" s="156">
        <v>1.19</v>
      </c>
      <c r="G23" s="157">
        <v>0.0357</v>
      </c>
      <c r="H23" s="156">
        <v>1.23</v>
      </c>
      <c r="I23" s="156">
        <v>0.3033</v>
      </c>
      <c r="J23" s="157">
        <v>0.3475</v>
      </c>
      <c r="K23" s="157">
        <v>0.4633</v>
      </c>
      <c r="L23" s="156">
        <v>1.02</v>
      </c>
      <c r="M23" s="156">
        <v>0.97</v>
      </c>
      <c r="N23" s="156">
        <v>1.09</v>
      </c>
      <c r="O23" s="156">
        <v>1.1</v>
      </c>
      <c r="P23" s="156">
        <v>1.08</v>
      </c>
      <c r="Q23" s="123"/>
      <c r="R23" s="123"/>
      <c r="S23" s="123"/>
      <c r="T23" s="123"/>
      <c r="U23" s="123"/>
      <c r="V23" s="123"/>
      <c r="W23" s="123"/>
      <c r="X23" s="123"/>
      <c r="Y23" s="123"/>
      <c r="Z23" s="123"/>
    </row>
    <row r="24" ht="15.75" hidden="1" customHeight="1">
      <c r="A24" s="158" t="s">
        <v>120</v>
      </c>
      <c r="B24" s="159">
        <v>152.0</v>
      </c>
      <c r="C24" s="159">
        <v>1.0</v>
      </c>
      <c r="D24" s="160">
        <v>0.1678</v>
      </c>
      <c r="E24" s="160">
        <v>0.1248</v>
      </c>
      <c r="F24" s="159">
        <v>0.89</v>
      </c>
      <c r="G24" s="160">
        <v>0.0327</v>
      </c>
      <c r="H24" s="159">
        <v>0.92</v>
      </c>
      <c r="I24" s="159">
        <v>0.4832</v>
      </c>
      <c r="J24" s="160">
        <v>0.4539</v>
      </c>
      <c r="K24" s="160">
        <v>0.2612</v>
      </c>
      <c r="L24" s="159">
        <v>0.89</v>
      </c>
      <c r="M24" s="159">
        <v>0.83</v>
      </c>
      <c r="N24" s="159">
        <v>0.99</v>
      </c>
      <c r="O24" s="159">
        <v>1.02</v>
      </c>
      <c r="P24" s="159">
        <v>0.93</v>
      </c>
      <c r="Q24" s="123"/>
      <c r="R24" s="123"/>
      <c r="S24" s="123"/>
      <c r="T24" s="123"/>
      <c r="U24" s="123"/>
      <c r="V24" s="123"/>
      <c r="W24" s="123"/>
      <c r="X24" s="123"/>
      <c r="Y24" s="123"/>
      <c r="Z24" s="123"/>
    </row>
    <row r="25" ht="15.75" hidden="1" customHeight="1">
      <c r="A25" s="155" t="s">
        <v>121</v>
      </c>
      <c r="B25" s="156">
        <v>9.0</v>
      </c>
      <c r="C25" s="156">
        <v>0.96</v>
      </c>
      <c r="D25" s="157">
        <v>1.2635</v>
      </c>
      <c r="E25" s="157">
        <v>0.1047</v>
      </c>
      <c r="F25" s="156">
        <v>0.49</v>
      </c>
      <c r="G25" s="157">
        <v>0.0219</v>
      </c>
      <c r="H25" s="156">
        <v>0.5</v>
      </c>
      <c r="I25" s="156">
        <v>0.4196</v>
      </c>
      <c r="J25" s="157">
        <v>0.4973</v>
      </c>
      <c r="K25" s="157">
        <v>0.2809</v>
      </c>
      <c r="L25" s="156">
        <v>0.78</v>
      </c>
      <c r="M25" s="156">
        <v>0.7</v>
      </c>
      <c r="N25" s="156">
        <v>0.66</v>
      </c>
      <c r="O25" s="156">
        <v>0.71</v>
      </c>
      <c r="P25" s="156">
        <v>0.72</v>
      </c>
      <c r="Q25" s="123"/>
      <c r="R25" s="123"/>
      <c r="S25" s="123"/>
      <c r="T25" s="123"/>
      <c r="U25" s="123"/>
      <c r="V25" s="123"/>
      <c r="W25" s="123"/>
      <c r="X25" s="123"/>
      <c r="Y25" s="123"/>
      <c r="Z25" s="123"/>
    </row>
    <row r="26" ht="15.75" hidden="1" customHeight="1">
      <c r="A26" s="158" t="s">
        <v>122</v>
      </c>
      <c r="B26" s="159">
        <v>31.0</v>
      </c>
      <c r="C26" s="159">
        <v>1.15</v>
      </c>
      <c r="D26" s="160">
        <v>0.5825</v>
      </c>
      <c r="E26" s="160">
        <v>0.0797</v>
      </c>
      <c r="F26" s="159">
        <v>0.8</v>
      </c>
      <c r="G26" s="160">
        <v>0.0716</v>
      </c>
      <c r="H26" s="159">
        <v>0.86</v>
      </c>
      <c r="I26" s="159">
        <v>0.549</v>
      </c>
      <c r="J26" s="160">
        <v>0.5002</v>
      </c>
      <c r="K26" s="160">
        <v>0.3853</v>
      </c>
      <c r="L26" s="159">
        <v>0.99</v>
      </c>
      <c r="M26" s="159">
        <v>0.76</v>
      </c>
      <c r="N26" s="159">
        <v>0.94</v>
      </c>
      <c r="O26" s="159">
        <v>0.96</v>
      </c>
      <c r="P26" s="159">
        <v>0.9</v>
      </c>
      <c r="Q26" s="123"/>
      <c r="R26" s="123"/>
      <c r="S26" s="123"/>
      <c r="T26" s="123"/>
      <c r="U26" s="123"/>
      <c r="V26" s="123"/>
      <c r="W26" s="123"/>
      <c r="X26" s="123"/>
      <c r="Y26" s="123"/>
      <c r="Z26" s="123"/>
    </row>
    <row r="27" ht="15.75" hidden="1" customHeight="1">
      <c r="A27" s="155" t="s">
        <v>123</v>
      </c>
      <c r="B27" s="156">
        <v>4.0</v>
      </c>
      <c r="C27" s="156">
        <v>0.99</v>
      </c>
      <c r="D27" s="157">
        <v>1.1312</v>
      </c>
      <c r="E27" s="157">
        <v>0.0</v>
      </c>
      <c r="F27" s="156">
        <v>0.54</v>
      </c>
      <c r="G27" s="157">
        <v>0.0734</v>
      </c>
      <c r="H27" s="156">
        <v>0.58</v>
      </c>
      <c r="I27" s="156">
        <v>0.2709</v>
      </c>
      <c r="J27" s="157">
        <v>0.4697</v>
      </c>
      <c r="K27" s="157">
        <v>0.3849</v>
      </c>
      <c r="L27" s="156">
        <v>1.21</v>
      </c>
      <c r="M27" s="156">
        <v>1.03</v>
      </c>
      <c r="N27" s="156">
        <v>1.21</v>
      </c>
      <c r="O27" s="156">
        <v>1.09</v>
      </c>
      <c r="P27" s="156">
        <v>1.07</v>
      </c>
      <c r="Q27" s="123"/>
      <c r="R27" s="123"/>
      <c r="S27" s="123"/>
      <c r="T27" s="123"/>
      <c r="U27" s="123"/>
      <c r="V27" s="123"/>
      <c r="W27" s="123"/>
      <c r="X27" s="123"/>
      <c r="Y27" s="123"/>
      <c r="Z27" s="123"/>
    </row>
    <row r="28" ht="15.75" hidden="1" customHeight="1">
      <c r="A28" s="158" t="s">
        <v>124</v>
      </c>
      <c r="B28" s="159">
        <v>60.0</v>
      </c>
      <c r="C28" s="159">
        <v>0.92</v>
      </c>
      <c r="D28" s="160">
        <v>0.2712</v>
      </c>
      <c r="E28" s="160">
        <v>0.0999</v>
      </c>
      <c r="F28" s="159">
        <v>0.76</v>
      </c>
      <c r="G28" s="160">
        <v>0.0358</v>
      </c>
      <c r="H28" s="159">
        <v>0.79</v>
      </c>
      <c r="I28" s="159">
        <v>0.4247</v>
      </c>
      <c r="J28" s="160">
        <v>0.4815</v>
      </c>
      <c r="K28" s="160">
        <v>0.1852</v>
      </c>
      <c r="L28" s="159">
        <v>0.96</v>
      </c>
      <c r="M28" s="159">
        <v>0.82</v>
      </c>
      <c r="N28" s="159">
        <v>1.0</v>
      </c>
      <c r="O28" s="159">
        <v>1.12</v>
      </c>
      <c r="P28" s="159">
        <v>0.97</v>
      </c>
      <c r="Q28" s="123"/>
      <c r="R28" s="123"/>
      <c r="S28" s="123"/>
      <c r="T28" s="123"/>
      <c r="U28" s="123"/>
      <c r="V28" s="123"/>
      <c r="W28" s="123"/>
      <c r="X28" s="123"/>
      <c r="Y28" s="123"/>
      <c r="Z28" s="123"/>
    </row>
    <row r="29" ht="15.75" hidden="1" customHeight="1">
      <c r="A29" s="155" t="s">
        <v>125</v>
      </c>
      <c r="B29" s="156">
        <v>16.0</v>
      </c>
      <c r="C29" s="156">
        <v>1.18</v>
      </c>
      <c r="D29" s="157">
        <v>0.0947</v>
      </c>
      <c r="E29" s="157">
        <v>0.0277</v>
      </c>
      <c r="F29" s="156">
        <v>1.1</v>
      </c>
      <c r="G29" s="157">
        <v>0.1287</v>
      </c>
      <c r="H29" s="156">
        <v>1.27</v>
      </c>
      <c r="I29" s="156">
        <v>0.4805</v>
      </c>
      <c r="J29" s="157">
        <v>0.5378</v>
      </c>
      <c r="K29" s="157">
        <v>2.4543</v>
      </c>
      <c r="L29" s="156">
        <v>1.05</v>
      </c>
      <c r="M29" s="156">
        <v>0.56</v>
      </c>
      <c r="N29" s="156">
        <v>0.82</v>
      </c>
      <c r="O29" s="156">
        <v>1.43</v>
      </c>
      <c r="P29" s="156">
        <v>1.02</v>
      </c>
      <c r="Q29" s="123"/>
      <c r="R29" s="123"/>
      <c r="S29" s="123"/>
      <c r="T29" s="123"/>
      <c r="U29" s="123"/>
      <c r="V29" s="123"/>
      <c r="W29" s="123"/>
      <c r="X29" s="123"/>
      <c r="Y29" s="123"/>
      <c r="Z29" s="123"/>
    </row>
    <row r="30" ht="15.75" hidden="1" customHeight="1">
      <c r="A30" s="158" t="s">
        <v>126</v>
      </c>
      <c r="B30" s="159">
        <v>63.0</v>
      </c>
      <c r="C30" s="159">
        <v>1.23</v>
      </c>
      <c r="D30" s="160">
        <v>0.2633</v>
      </c>
      <c r="E30" s="160">
        <v>0.1078</v>
      </c>
      <c r="F30" s="159">
        <v>1.03</v>
      </c>
      <c r="G30" s="160">
        <v>0.0558</v>
      </c>
      <c r="H30" s="159">
        <v>1.09</v>
      </c>
      <c r="I30" s="159">
        <v>0.5269</v>
      </c>
      <c r="J30" s="160">
        <v>0.444</v>
      </c>
      <c r="K30" s="160">
        <v>0.2299</v>
      </c>
      <c r="L30" s="159">
        <v>0.95</v>
      </c>
      <c r="M30" s="159">
        <v>0.94</v>
      </c>
      <c r="N30" s="159">
        <v>1.06</v>
      </c>
      <c r="O30" s="159">
        <v>0.99</v>
      </c>
      <c r="P30" s="159">
        <v>0.96</v>
      </c>
      <c r="Q30" s="123"/>
      <c r="R30" s="123"/>
      <c r="S30" s="123"/>
      <c r="T30" s="123"/>
      <c r="U30" s="123"/>
      <c r="V30" s="123"/>
      <c r="W30" s="123"/>
      <c r="X30" s="123"/>
      <c r="Y30" s="123"/>
      <c r="Z30" s="123"/>
    </row>
    <row r="31" ht="15.75" hidden="1" customHeight="1">
      <c r="A31" s="155" t="s">
        <v>127</v>
      </c>
      <c r="B31" s="156">
        <v>35.0</v>
      </c>
      <c r="C31" s="156">
        <v>1.14</v>
      </c>
      <c r="D31" s="157">
        <v>0.0482</v>
      </c>
      <c r="E31" s="157">
        <v>0.0899</v>
      </c>
      <c r="F31" s="156">
        <v>1.1</v>
      </c>
      <c r="G31" s="157">
        <v>0.0142</v>
      </c>
      <c r="H31" s="156">
        <v>1.12</v>
      </c>
      <c r="I31" s="156">
        <v>0.4501</v>
      </c>
      <c r="J31" s="157">
        <v>0.5262</v>
      </c>
      <c r="K31" s="157">
        <v>0.2918</v>
      </c>
      <c r="L31" s="156">
        <v>1.64</v>
      </c>
      <c r="M31" s="156">
        <v>1.14</v>
      </c>
      <c r="N31" s="156">
        <v>1.25</v>
      </c>
      <c r="O31" s="156">
        <v>1.23</v>
      </c>
      <c r="P31" s="156">
        <v>1.27</v>
      </c>
      <c r="Q31" s="123"/>
      <c r="R31" s="123"/>
      <c r="S31" s="123"/>
      <c r="T31" s="123"/>
      <c r="U31" s="123"/>
      <c r="V31" s="123"/>
      <c r="W31" s="123"/>
      <c r="X31" s="123"/>
      <c r="Y31" s="123"/>
      <c r="Z31" s="123"/>
    </row>
    <row r="32" ht="15.75" hidden="1" customHeight="1">
      <c r="A32" s="158" t="s">
        <v>128</v>
      </c>
      <c r="B32" s="159">
        <v>46.0</v>
      </c>
      <c r="C32" s="159">
        <v>1.29</v>
      </c>
      <c r="D32" s="160">
        <v>0.2156</v>
      </c>
      <c r="E32" s="160">
        <v>0.1355</v>
      </c>
      <c r="F32" s="159">
        <v>1.11</v>
      </c>
      <c r="G32" s="160">
        <v>0.034</v>
      </c>
      <c r="H32" s="159">
        <v>1.15</v>
      </c>
      <c r="I32" s="159">
        <v>0.4555</v>
      </c>
      <c r="J32" s="160">
        <v>0.4752</v>
      </c>
      <c r="K32" s="160">
        <v>0.3539</v>
      </c>
      <c r="L32" s="159">
        <v>1.1</v>
      </c>
      <c r="M32" s="159">
        <v>0.87</v>
      </c>
      <c r="N32" s="159">
        <v>0.98</v>
      </c>
      <c r="O32" s="159">
        <v>1.08</v>
      </c>
      <c r="P32" s="159">
        <v>0.98</v>
      </c>
      <c r="Q32" s="123"/>
      <c r="R32" s="123"/>
      <c r="S32" s="123"/>
      <c r="T32" s="123"/>
      <c r="U32" s="123"/>
      <c r="V32" s="123"/>
      <c r="W32" s="123"/>
      <c r="X32" s="123"/>
      <c r="Y32" s="123"/>
      <c r="Z32" s="123"/>
    </row>
    <row r="33" ht="15.75" hidden="1" customHeight="1">
      <c r="A33" s="155" t="s">
        <v>129</v>
      </c>
      <c r="B33" s="156">
        <v>21.0</v>
      </c>
      <c r="C33" s="156">
        <v>1.09</v>
      </c>
      <c r="D33" s="157">
        <v>0.1609</v>
      </c>
      <c r="E33" s="157">
        <v>0.0501</v>
      </c>
      <c r="F33" s="156">
        <v>0.97</v>
      </c>
      <c r="G33" s="157">
        <v>0.0408</v>
      </c>
      <c r="H33" s="156">
        <v>1.01</v>
      </c>
      <c r="I33" s="156">
        <v>0.5726</v>
      </c>
      <c r="J33" s="157">
        <v>0.5935</v>
      </c>
      <c r="K33" s="157">
        <v>0.7355</v>
      </c>
      <c r="L33" s="156">
        <v>1.25</v>
      </c>
      <c r="M33" s="156">
        <v>0.89</v>
      </c>
      <c r="N33" s="156">
        <v>0.7</v>
      </c>
      <c r="O33" s="156">
        <v>0.94</v>
      </c>
      <c r="P33" s="156">
        <v>0.97</v>
      </c>
      <c r="Q33" s="123"/>
      <c r="R33" s="123"/>
      <c r="S33" s="123"/>
      <c r="T33" s="123"/>
      <c r="U33" s="123"/>
      <c r="V33" s="123"/>
      <c r="W33" s="123"/>
      <c r="X33" s="123"/>
      <c r="Y33" s="123"/>
      <c r="Z33" s="123"/>
    </row>
    <row r="34" ht="15.75" hidden="1" customHeight="1">
      <c r="A34" s="158" t="s">
        <v>130</v>
      </c>
      <c r="B34" s="159">
        <v>535.0</v>
      </c>
      <c r="C34" s="159">
        <v>1.25</v>
      </c>
      <c r="D34" s="160">
        <v>0.1709</v>
      </c>
      <c r="E34" s="160">
        <v>0.0105</v>
      </c>
      <c r="F34" s="159">
        <v>1.11</v>
      </c>
      <c r="G34" s="160">
        <v>0.0507</v>
      </c>
      <c r="H34" s="159">
        <v>1.17</v>
      </c>
      <c r="I34" s="159">
        <v>0.6315</v>
      </c>
      <c r="J34" s="160">
        <v>0.8683</v>
      </c>
      <c r="K34" s="160">
        <v>0.3935</v>
      </c>
      <c r="L34" s="159">
        <v>1.39</v>
      </c>
      <c r="M34" s="159">
        <v>0.85</v>
      </c>
      <c r="N34" s="159">
        <v>0.97</v>
      </c>
      <c r="O34" s="159">
        <v>1.2</v>
      </c>
      <c r="P34" s="159">
        <v>1.1</v>
      </c>
      <c r="Q34" s="123"/>
      <c r="R34" s="123"/>
      <c r="S34" s="123"/>
      <c r="T34" s="123"/>
      <c r="U34" s="123"/>
      <c r="V34" s="123"/>
      <c r="W34" s="123"/>
      <c r="X34" s="123"/>
      <c r="Y34" s="123"/>
      <c r="Z34" s="123"/>
    </row>
    <row r="35" ht="15.75" hidden="1" customHeight="1">
      <c r="A35" s="155" t="s">
        <v>131</v>
      </c>
      <c r="B35" s="156">
        <v>231.0</v>
      </c>
      <c r="C35" s="156">
        <v>1.07</v>
      </c>
      <c r="D35" s="157">
        <v>0.1689</v>
      </c>
      <c r="E35" s="157">
        <v>0.0258</v>
      </c>
      <c r="F35" s="156">
        <v>0.95</v>
      </c>
      <c r="G35" s="157">
        <v>0.0308</v>
      </c>
      <c r="H35" s="156">
        <v>0.98</v>
      </c>
      <c r="I35" s="156">
        <v>0.6501</v>
      </c>
      <c r="J35" s="157">
        <v>0.8005</v>
      </c>
      <c r="K35" s="157">
        <v>0.2533</v>
      </c>
      <c r="L35" s="156">
        <v>1.29</v>
      </c>
      <c r="M35" s="156">
        <v>0.84</v>
      </c>
      <c r="N35" s="156">
        <v>1.01</v>
      </c>
      <c r="O35" s="156">
        <v>1.18</v>
      </c>
      <c r="P35" s="156">
        <v>1.05</v>
      </c>
      <c r="Q35" s="123"/>
      <c r="R35" s="123"/>
      <c r="S35" s="123"/>
      <c r="T35" s="123"/>
      <c r="U35" s="123"/>
      <c r="V35" s="123"/>
      <c r="W35" s="123"/>
      <c r="X35" s="123"/>
      <c r="Y35" s="123"/>
      <c r="Z35" s="123"/>
    </row>
    <row r="36" ht="15.75" hidden="1" customHeight="1">
      <c r="A36" s="158" t="s">
        <v>132</v>
      </c>
      <c r="B36" s="159">
        <v>29.0</v>
      </c>
      <c r="C36" s="159">
        <v>0.98</v>
      </c>
      <c r="D36" s="160">
        <v>0.1944</v>
      </c>
      <c r="E36" s="160">
        <v>0.1189</v>
      </c>
      <c r="F36" s="159">
        <v>0.86</v>
      </c>
      <c r="G36" s="160">
        <v>0.0695</v>
      </c>
      <c r="H36" s="159">
        <v>0.92</v>
      </c>
      <c r="I36" s="159">
        <v>0.5231</v>
      </c>
      <c r="J36" s="160">
        <v>0.5582</v>
      </c>
      <c r="K36" s="160">
        <v>0.1592</v>
      </c>
      <c r="L36" s="159">
        <v>1.36</v>
      </c>
      <c r="M36" s="159">
        <v>1.07</v>
      </c>
      <c r="N36" s="159">
        <v>1.1</v>
      </c>
      <c r="O36" s="159">
        <v>0.99</v>
      </c>
      <c r="P36" s="159">
        <v>1.13</v>
      </c>
      <c r="Q36" s="123"/>
      <c r="R36" s="123"/>
      <c r="S36" s="123"/>
      <c r="T36" s="123"/>
      <c r="U36" s="123"/>
      <c r="V36" s="123"/>
      <c r="W36" s="123"/>
      <c r="X36" s="123"/>
      <c r="Y36" s="123"/>
      <c r="Z36" s="123"/>
    </row>
    <row r="37" ht="15.75" hidden="1" customHeight="1">
      <c r="A37" s="155" t="s">
        <v>133</v>
      </c>
      <c r="B37" s="156">
        <v>101.0</v>
      </c>
      <c r="C37" s="156">
        <v>1.27</v>
      </c>
      <c r="D37" s="157">
        <v>0.1484</v>
      </c>
      <c r="E37" s="157">
        <v>0.0514</v>
      </c>
      <c r="F37" s="156">
        <v>1.14</v>
      </c>
      <c r="G37" s="157">
        <v>0.0487</v>
      </c>
      <c r="H37" s="156">
        <v>1.2</v>
      </c>
      <c r="I37" s="156">
        <v>0.6052</v>
      </c>
      <c r="J37" s="157">
        <v>0.7212</v>
      </c>
      <c r="K37" s="157">
        <v>0.1535</v>
      </c>
      <c r="L37" s="156">
        <v>1.31</v>
      </c>
      <c r="M37" s="156">
        <v>1.0</v>
      </c>
      <c r="N37" s="156">
        <v>1.19</v>
      </c>
      <c r="O37" s="156">
        <v>1.43</v>
      </c>
      <c r="P37" s="156">
        <v>1.22</v>
      </c>
      <c r="Q37" s="123"/>
      <c r="R37" s="123"/>
      <c r="S37" s="123"/>
      <c r="T37" s="123"/>
      <c r="U37" s="123"/>
      <c r="V37" s="123"/>
      <c r="W37" s="123"/>
      <c r="X37" s="123"/>
      <c r="Y37" s="123"/>
      <c r="Z37" s="123"/>
    </row>
    <row r="38" ht="15.75" hidden="1" customHeight="1">
      <c r="A38" s="158" t="s">
        <v>134</v>
      </c>
      <c r="B38" s="159">
        <v>11.0</v>
      </c>
      <c r="C38" s="159">
        <v>0.92</v>
      </c>
      <c r="D38" s="160">
        <v>0.1331</v>
      </c>
      <c r="E38" s="160">
        <v>0.0</v>
      </c>
      <c r="F38" s="159">
        <v>0.84</v>
      </c>
      <c r="G38" s="160">
        <v>0.1232</v>
      </c>
      <c r="H38" s="159">
        <v>0.95</v>
      </c>
      <c r="I38" s="159">
        <v>0.654</v>
      </c>
      <c r="J38" s="160">
        <v>0.732</v>
      </c>
      <c r="K38" s="160">
        <v>10.1122</v>
      </c>
      <c r="L38" s="159">
        <v>1.25</v>
      </c>
      <c r="M38" s="159">
        <v>1.01</v>
      </c>
      <c r="N38" s="159">
        <v>1.06</v>
      </c>
      <c r="O38" s="159">
        <v>1.61</v>
      </c>
      <c r="P38" s="159">
        <v>1.25</v>
      </c>
      <c r="Q38" s="123"/>
      <c r="R38" s="123"/>
      <c r="S38" s="123"/>
      <c r="T38" s="123"/>
      <c r="U38" s="123"/>
      <c r="V38" s="123"/>
      <c r="W38" s="123"/>
      <c r="X38" s="123"/>
      <c r="Y38" s="123"/>
      <c r="Z38" s="123"/>
    </row>
    <row r="39" ht="15.75" hidden="1" customHeight="1">
      <c r="A39" s="155" t="s">
        <v>135</v>
      </c>
      <c r="B39" s="156">
        <v>122.0</v>
      </c>
      <c r="C39" s="156">
        <v>1.06</v>
      </c>
      <c r="D39" s="157">
        <v>0.1442</v>
      </c>
      <c r="E39" s="157">
        <v>0.0659</v>
      </c>
      <c r="F39" s="156">
        <v>0.96</v>
      </c>
      <c r="G39" s="157">
        <v>0.0557</v>
      </c>
      <c r="H39" s="156">
        <v>1.01</v>
      </c>
      <c r="I39" s="156">
        <v>0.5014</v>
      </c>
      <c r="J39" s="157">
        <v>0.6161</v>
      </c>
      <c r="K39" s="157">
        <v>0.2637</v>
      </c>
      <c r="L39" s="156">
        <v>1.07</v>
      </c>
      <c r="M39" s="156">
        <v>0.86</v>
      </c>
      <c r="N39" s="156">
        <v>1.05</v>
      </c>
      <c r="O39" s="156">
        <v>1.12</v>
      </c>
      <c r="P39" s="156">
        <v>1.0</v>
      </c>
      <c r="Q39" s="123"/>
      <c r="R39" s="123"/>
      <c r="S39" s="123"/>
      <c r="T39" s="123"/>
      <c r="U39" s="123"/>
      <c r="V39" s="123"/>
      <c r="W39" s="123"/>
      <c r="X39" s="123"/>
      <c r="Y39" s="123"/>
      <c r="Z39" s="123"/>
    </row>
    <row r="40" ht="15.75" customHeight="1">
      <c r="A40" s="158" t="s">
        <v>136</v>
      </c>
      <c r="B40" s="159">
        <v>42.0</v>
      </c>
      <c r="C40" s="159">
        <v>0.99</v>
      </c>
      <c r="D40" s="160">
        <v>0.1792</v>
      </c>
      <c r="E40" s="160">
        <v>0.1471</v>
      </c>
      <c r="F40" s="159">
        <v>0.87</v>
      </c>
      <c r="G40" s="160">
        <v>0.0505</v>
      </c>
      <c r="H40" s="159">
        <v>0.92</v>
      </c>
      <c r="I40" s="159">
        <v>0.4576</v>
      </c>
      <c r="J40" s="160">
        <v>0.4733</v>
      </c>
      <c r="K40" s="160">
        <v>0.2796</v>
      </c>
      <c r="L40" s="159">
        <v>1.33</v>
      </c>
      <c r="M40" s="159">
        <v>0.95</v>
      </c>
      <c r="N40" s="159">
        <v>0.97</v>
      </c>
      <c r="O40" s="159">
        <v>1.02</v>
      </c>
      <c r="P40" s="159">
        <v>1.04</v>
      </c>
      <c r="Q40" s="123"/>
      <c r="R40" s="123"/>
      <c r="S40" s="123"/>
      <c r="T40" s="123"/>
      <c r="U40" s="123"/>
      <c r="V40" s="123"/>
      <c r="W40" s="123"/>
      <c r="X40" s="123"/>
      <c r="Y40" s="123"/>
      <c r="Z40" s="123"/>
    </row>
    <row r="41" ht="15.75" hidden="1" customHeight="1">
      <c r="A41" s="155" t="s">
        <v>137</v>
      </c>
      <c r="B41" s="156">
        <v>96.0</v>
      </c>
      <c r="C41" s="156">
        <v>1.04</v>
      </c>
      <c r="D41" s="157">
        <v>0.2034</v>
      </c>
      <c r="E41" s="157">
        <v>0.0206</v>
      </c>
      <c r="F41" s="156">
        <v>0.9</v>
      </c>
      <c r="G41" s="157">
        <v>0.0367</v>
      </c>
      <c r="H41" s="156">
        <v>0.94</v>
      </c>
      <c r="I41" s="156">
        <v>0.6256</v>
      </c>
      <c r="J41" s="157">
        <v>0.627</v>
      </c>
      <c r="K41" s="157">
        <v>0.3041</v>
      </c>
      <c r="L41" s="156">
        <v>1.2</v>
      </c>
      <c r="M41" s="156">
        <v>0.84</v>
      </c>
      <c r="N41" s="156">
        <v>0.96</v>
      </c>
      <c r="O41" s="156">
        <v>1.25</v>
      </c>
      <c r="P41" s="156">
        <v>1.02</v>
      </c>
      <c r="Q41" s="123"/>
      <c r="R41" s="123"/>
      <c r="S41" s="123"/>
      <c r="T41" s="123"/>
      <c r="U41" s="123"/>
      <c r="V41" s="123"/>
      <c r="W41" s="123"/>
      <c r="X41" s="123"/>
      <c r="Y41" s="123"/>
      <c r="Z41" s="123"/>
    </row>
    <row r="42" ht="15.75" hidden="1" customHeight="1">
      <c r="A42" s="158" t="s">
        <v>138</v>
      </c>
      <c r="B42" s="159">
        <v>50.0</v>
      </c>
      <c r="C42" s="159">
        <v>0.92</v>
      </c>
      <c r="D42" s="160">
        <v>0.1932</v>
      </c>
      <c r="E42" s="160">
        <v>0.0684</v>
      </c>
      <c r="F42" s="159">
        <v>0.8</v>
      </c>
      <c r="G42" s="160">
        <v>0.0141</v>
      </c>
      <c r="H42" s="159">
        <v>0.82</v>
      </c>
      <c r="I42" s="159">
        <v>0.5672</v>
      </c>
      <c r="J42" s="160">
        <v>0.5448</v>
      </c>
      <c r="K42" s="160">
        <v>0.3177</v>
      </c>
      <c r="L42" s="159">
        <v>1.05</v>
      </c>
      <c r="M42" s="159">
        <v>0.82</v>
      </c>
      <c r="N42" s="159">
        <v>1.09</v>
      </c>
      <c r="O42" s="159">
        <v>0.86</v>
      </c>
      <c r="P42" s="159">
        <v>0.92</v>
      </c>
      <c r="Q42" s="123"/>
      <c r="R42" s="123"/>
      <c r="S42" s="123"/>
      <c r="T42" s="123"/>
      <c r="U42" s="123"/>
      <c r="V42" s="123"/>
      <c r="W42" s="123"/>
      <c r="X42" s="123"/>
      <c r="Y42" s="123"/>
      <c r="Z42" s="123"/>
    </row>
    <row r="43" ht="15.75" hidden="1" customHeight="1">
      <c r="A43" s="155" t="s">
        <v>139</v>
      </c>
      <c r="B43" s="156">
        <v>35.0</v>
      </c>
      <c r="C43" s="156">
        <v>0.98</v>
      </c>
      <c r="D43" s="157">
        <v>0.5333</v>
      </c>
      <c r="E43" s="157">
        <v>0.0889</v>
      </c>
      <c r="F43" s="156">
        <v>0.7</v>
      </c>
      <c r="G43" s="157">
        <v>0.0411</v>
      </c>
      <c r="H43" s="156">
        <v>0.73</v>
      </c>
      <c r="I43" s="156">
        <v>0.5104</v>
      </c>
      <c r="J43" s="157">
        <v>0.6959</v>
      </c>
      <c r="K43" s="157">
        <v>0.5076</v>
      </c>
      <c r="L43" s="156">
        <v>0.63</v>
      </c>
      <c r="M43" s="156">
        <v>0.68</v>
      </c>
      <c r="N43" s="156">
        <v>0.85</v>
      </c>
      <c r="O43" s="156">
        <v>0.93</v>
      </c>
      <c r="P43" s="156">
        <v>0.77</v>
      </c>
      <c r="Q43" s="123"/>
      <c r="R43" s="123"/>
      <c r="S43" s="123"/>
      <c r="T43" s="123"/>
      <c r="U43" s="123"/>
      <c r="V43" s="123"/>
      <c r="W43" s="123"/>
      <c r="X43" s="123"/>
      <c r="Y43" s="123"/>
      <c r="Z43" s="123"/>
    </row>
    <row r="44" ht="15.75" hidden="1" customHeight="1">
      <c r="A44" s="158" t="s">
        <v>140</v>
      </c>
      <c r="B44" s="159">
        <v>166.0</v>
      </c>
      <c r="C44" s="159">
        <v>1.07</v>
      </c>
      <c r="D44" s="160">
        <v>2.8666</v>
      </c>
      <c r="E44" s="160">
        <v>0.1181</v>
      </c>
      <c r="F44" s="159">
        <v>0.34</v>
      </c>
      <c r="G44" s="160">
        <v>0.0279</v>
      </c>
      <c r="H44" s="159">
        <v>0.35</v>
      </c>
      <c r="I44" s="159">
        <v>0.3957</v>
      </c>
      <c r="J44" s="160">
        <v>0.4196</v>
      </c>
      <c r="K44" s="160">
        <v>0.3487</v>
      </c>
      <c r="L44" s="159">
        <v>0.1</v>
      </c>
      <c r="M44" s="159">
        <v>0.11</v>
      </c>
      <c r="N44" s="159">
        <v>0.15</v>
      </c>
      <c r="O44" s="159">
        <v>0.11</v>
      </c>
      <c r="P44" s="159">
        <v>0.16</v>
      </c>
      <c r="Q44" s="123"/>
      <c r="R44" s="123"/>
      <c r="S44" s="123"/>
      <c r="T44" s="123"/>
      <c r="U44" s="123"/>
      <c r="V44" s="123"/>
      <c r="W44" s="123"/>
      <c r="X44" s="123"/>
      <c r="Y44" s="123"/>
      <c r="Z44" s="123"/>
    </row>
    <row r="45" ht="15.75" hidden="1" customHeight="1">
      <c r="A45" s="155" t="s">
        <v>141</v>
      </c>
      <c r="B45" s="156">
        <v>77.0</v>
      </c>
      <c r="C45" s="156">
        <v>0.47</v>
      </c>
      <c r="D45" s="157">
        <v>0.3652</v>
      </c>
      <c r="E45" s="157">
        <v>0.1012</v>
      </c>
      <c r="F45" s="156">
        <v>0.37</v>
      </c>
      <c r="G45" s="157">
        <v>0.0274</v>
      </c>
      <c r="H45" s="156">
        <v>0.38</v>
      </c>
      <c r="I45" s="156">
        <v>0.4525</v>
      </c>
      <c r="J45" s="157">
        <v>0.4627</v>
      </c>
      <c r="K45" s="157">
        <v>0.1004</v>
      </c>
      <c r="L45" s="156">
        <v>0.7</v>
      </c>
      <c r="M45" s="156">
        <v>0.53</v>
      </c>
      <c r="N45" s="156">
        <v>0.63</v>
      </c>
      <c r="O45" s="156">
        <v>0.77</v>
      </c>
      <c r="P45" s="156">
        <v>0.64</v>
      </c>
      <c r="Q45" s="123"/>
      <c r="R45" s="123"/>
      <c r="S45" s="123"/>
      <c r="T45" s="123"/>
      <c r="U45" s="123"/>
      <c r="V45" s="123"/>
      <c r="W45" s="123"/>
      <c r="X45" s="123"/>
      <c r="Y45" s="123"/>
      <c r="Z45" s="123"/>
    </row>
    <row r="46" ht="15.75" hidden="1" customHeight="1">
      <c r="A46" s="158" t="s">
        <v>142</v>
      </c>
      <c r="B46" s="159">
        <v>14.0</v>
      </c>
      <c r="C46" s="159">
        <v>0.72</v>
      </c>
      <c r="D46" s="160">
        <v>0.4328</v>
      </c>
      <c r="E46" s="160">
        <v>0.1553</v>
      </c>
      <c r="F46" s="159">
        <v>0.54</v>
      </c>
      <c r="G46" s="160">
        <v>0.0139</v>
      </c>
      <c r="H46" s="159">
        <v>0.55</v>
      </c>
      <c r="I46" s="159">
        <v>0.3446</v>
      </c>
      <c r="J46" s="160">
        <v>0.3917</v>
      </c>
      <c r="K46" s="160">
        <v>0.3358</v>
      </c>
      <c r="L46" s="159">
        <v>0.66</v>
      </c>
      <c r="M46" s="159">
        <v>0.8</v>
      </c>
      <c r="N46" s="159">
        <v>1.08</v>
      </c>
      <c r="O46" s="159">
        <v>0.85</v>
      </c>
      <c r="P46" s="159">
        <v>0.82</v>
      </c>
      <c r="Q46" s="123"/>
      <c r="R46" s="123"/>
      <c r="S46" s="123"/>
      <c r="T46" s="123"/>
      <c r="U46" s="123"/>
      <c r="V46" s="123"/>
      <c r="W46" s="123"/>
      <c r="X46" s="123"/>
      <c r="Y46" s="123"/>
      <c r="Z46" s="123"/>
    </row>
    <row r="47" ht="15.75" hidden="1" customHeight="1">
      <c r="A47" s="155" t="s">
        <v>143</v>
      </c>
      <c r="B47" s="156">
        <v>28.0</v>
      </c>
      <c r="C47" s="156">
        <v>0.87</v>
      </c>
      <c r="D47" s="157">
        <v>0.4193</v>
      </c>
      <c r="E47" s="157">
        <v>0.1161</v>
      </c>
      <c r="F47" s="156">
        <v>0.66</v>
      </c>
      <c r="G47" s="157">
        <v>0.0452</v>
      </c>
      <c r="H47" s="156">
        <v>0.69</v>
      </c>
      <c r="I47" s="156">
        <v>0.4093</v>
      </c>
      <c r="J47" s="157">
        <v>0.548</v>
      </c>
      <c r="K47" s="157">
        <v>0.221</v>
      </c>
      <c r="L47" s="156">
        <v>0.82</v>
      </c>
      <c r="M47" s="156">
        <v>0.78</v>
      </c>
      <c r="N47" s="156">
        <v>0.99</v>
      </c>
      <c r="O47" s="156">
        <v>0.95</v>
      </c>
      <c r="P47" s="156">
        <v>0.88</v>
      </c>
      <c r="Q47" s="123"/>
      <c r="R47" s="123"/>
      <c r="S47" s="123"/>
      <c r="T47" s="123"/>
      <c r="U47" s="123"/>
      <c r="V47" s="123"/>
      <c r="W47" s="123"/>
      <c r="X47" s="123"/>
      <c r="Y47" s="123"/>
      <c r="Z47" s="123"/>
    </row>
    <row r="48" ht="15.75" hidden="1" customHeight="1">
      <c r="A48" s="158" t="s">
        <v>144</v>
      </c>
      <c r="B48" s="159">
        <v>18.0</v>
      </c>
      <c r="C48" s="159">
        <v>1.13</v>
      </c>
      <c r="D48" s="160">
        <v>1.7618</v>
      </c>
      <c r="E48" s="160">
        <v>0.0122</v>
      </c>
      <c r="F48" s="159">
        <v>0.49</v>
      </c>
      <c r="G48" s="160">
        <v>0.0271</v>
      </c>
      <c r="H48" s="159">
        <v>0.5</v>
      </c>
      <c r="I48" s="159">
        <v>0.6739</v>
      </c>
      <c r="J48" s="160">
        <v>0.7193</v>
      </c>
      <c r="K48" s="160">
        <v>0.4118</v>
      </c>
      <c r="L48" s="159">
        <v>0.59</v>
      </c>
      <c r="M48" s="159">
        <v>0.68</v>
      </c>
      <c r="N48" s="159">
        <v>1.1</v>
      </c>
      <c r="O48" s="159">
        <v>0.88</v>
      </c>
      <c r="P48" s="159">
        <v>0.76</v>
      </c>
      <c r="Q48" s="123"/>
      <c r="R48" s="123"/>
      <c r="S48" s="123"/>
      <c r="T48" s="123"/>
      <c r="U48" s="123"/>
      <c r="V48" s="123"/>
      <c r="W48" s="123"/>
      <c r="X48" s="123"/>
      <c r="Y48" s="123"/>
      <c r="Z48" s="123"/>
    </row>
    <row r="49" ht="15.75" hidden="1" customHeight="1">
      <c r="A49" s="155" t="s">
        <v>145</v>
      </c>
      <c r="B49" s="156">
        <v>218.0</v>
      </c>
      <c r="C49" s="156">
        <v>1.01</v>
      </c>
      <c r="D49" s="157">
        <v>0.1279</v>
      </c>
      <c r="E49" s="157">
        <v>0.041</v>
      </c>
      <c r="F49" s="156">
        <v>0.92</v>
      </c>
      <c r="G49" s="157">
        <v>0.0338</v>
      </c>
      <c r="H49" s="156">
        <v>0.96</v>
      </c>
      <c r="I49" s="156">
        <v>0.5519</v>
      </c>
      <c r="J49" s="157">
        <v>0.6741</v>
      </c>
      <c r="K49" s="157">
        <v>0.3272</v>
      </c>
      <c r="L49" s="156">
        <v>0.98</v>
      </c>
      <c r="M49" s="156">
        <v>0.8</v>
      </c>
      <c r="N49" s="156">
        <v>0.91</v>
      </c>
      <c r="O49" s="156">
        <v>1.1</v>
      </c>
      <c r="P49" s="156">
        <v>0.96</v>
      </c>
      <c r="Q49" s="123"/>
      <c r="R49" s="123"/>
      <c r="S49" s="123"/>
      <c r="T49" s="123"/>
      <c r="U49" s="123"/>
      <c r="V49" s="123"/>
      <c r="W49" s="123"/>
      <c r="X49" s="123"/>
      <c r="Y49" s="123"/>
      <c r="Z49" s="123"/>
    </row>
    <row r="50" ht="15.75" hidden="1" customHeight="1">
      <c r="A50" s="158" t="s">
        <v>146</v>
      </c>
      <c r="B50" s="159">
        <v>113.0</v>
      </c>
      <c r="C50" s="159">
        <v>0.94</v>
      </c>
      <c r="D50" s="160">
        <v>0.322</v>
      </c>
      <c r="E50" s="160">
        <v>0.088</v>
      </c>
      <c r="F50" s="159">
        <v>0.76</v>
      </c>
      <c r="G50" s="160">
        <v>0.0702</v>
      </c>
      <c r="H50" s="159">
        <v>0.82</v>
      </c>
      <c r="I50" s="159">
        <v>0.5578</v>
      </c>
      <c r="J50" s="160">
        <v>0.54</v>
      </c>
      <c r="K50" s="160">
        <v>0.2643</v>
      </c>
      <c r="L50" s="159">
        <v>0.95</v>
      </c>
      <c r="M50" s="159">
        <v>0.74</v>
      </c>
      <c r="N50" s="159">
        <v>0.95</v>
      </c>
      <c r="O50" s="159">
        <v>1.07</v>
      </c>
      <c r="P50" s="159">
        <v>0.93</v>
      </c>
      <c r="Q50" s="123"/>
      <c r="R50" s="123"/>
      <c r="S50" s="123"/>
      <c r="T50" s="123"/>
      <c r="U50" s="123"/>
      <c r="V50" s="123"/>
      <c r="W50" s="123"/>
      <c r="X50" s="123"/>
      <c r="Y50" s="123"/>
      <c r="Z50" s="123"/>
    </row>
    <row r="51" ht="15.75" hidden="1" customHeight="1">
      <c r="A51" s="155" t="s">
        <v>147</v>
      </c>
      <c r="B51" s="156">
        <v>116.0</v>
      </c>
      <c r="C51" s="156">
        <v>1.22</v>
      </c>
      <c r="D51" s="157">
        <v>0.162</v>
      </c>
      <c r="E51" s="157">
        <v>0.0382</v>
      </c>
      <c r="F51" s="156">
        <v>1.09</v>
      </c>
      <c r="G51" s="157">
        <v>0.0293</v>
      </c>
      <c r="H51" s="156">
        <v>1.12</v>
      </c>
      <c r="I51" s="156">
        <v>0.5497</v>
      </c>
      <c r="J51" s="157">
        <v>0.6454</v>
      </c>
      <c r="K51" s="157">
        <v>0.4424</v>
      </c>
      <c r="L51" s="156">
        <v>1.15</v>
      </c>
      <c r="M51" s="156">
        <v>0.75</v>
      </c>
      <c r="N51" s="156">
        <v>0.91</v>
      </c>
      <c r="O51" s="156">
        <v>1.37</v>
      </c>
      <c r="P51" s="156">
        <v>1.07</v>
      </c>
      <c r="Q51" s="123"/>
      <c r="R51" s="123"/>
      <c r="S51" s="123"/>
      <c r="T51" s="123"/>
      <c r="U51" s="123"/>
      <c r="V51" s="123"/>
      <c r="W51" s="123"/>
      <c r="X51" s="123"/>
      <c r="Y51" s="123"/>
      <c r="Z51" s="123"/>
    </row>
    <row r="52" ht="15.75" hidden="1" customHeight="1">
      <c r="A52" s="158" t="s">
        <v>148</v>
      </c>
      <c r="B52" s="159">
        <v>30.0</v>
      </c>
      <c r="C52" s="159">
        <v>1.43</v>
      </c>
      <c r="D52" s="160">
        <v>0.175</v>
      </c>
      <c r="E52" s="160">
        <v>0.1773</v>
      </c>
      <c r="F52" s="159">
        <v>1.26</v>
      </c>
      <c r="G52" s="160">
        <v>0.0831</v>
      </c>
      <c r="H52" s="159">
        <v>1.38</v>
      </c>
      <c r="I52" s="159">
        <v>0.3436</v>
      </c>
      <c r="J52" s="160">
        <v>0.4143</v>
      </c>
      <c r="K52" s="160">
        <v>0.6764</v>
      </c>
      <c r="L52" s="159">
        <v>0.66</v>
      </c>
      <c r="M52" s="159">
        <v>1.33</v>
      </c>
      <c r="N52" s="159">
        <v>1.59</v>
      </c>
      <c r="O52" s="159">
        <v>1.33</v>
      </c>
      <c r="P52" s="159">
        <v>1.25</v>
      </c>
      <c r="Q52" s="123"/>
      <c r="R52" s="123"/>
      <c r="S52" s="123"/>
      <c r="T52" s="123"/>
      <c r="U52" s="123"/>
      <c r="V52" s="123"/>
      <c r="W52" s="123"/>
      <c r="X52" s="123"/>
      <c r="Y52" s="123"/>
      <c r="Z52" s="123"/>
    </row>
    <row r="53" ht="15.75" hidden="1" customHeight="1">
      <c r="A53" s="155" t="s">
        <v>149</v>
      </c>
      <c r="B53" s="156">
        <v>33.0</v>
      </c>
      <c r="C53" s="156">
        <v>0.86</v>
      </c>
      <c r="D53" s="157">
        <v>0.7715</v>
      </c>
      <c r="E53" s="157">
        <v>0.0905</v>
      </c>
      <c r="F53" s="156">
        <v>0.54</v>
      </c>
      <c r="G53" s="157">
        <v>0.0395</v>
      </c>
      <c r="H53" s="156">
        <v>0.57</v>
      </c>
      <c r="I53" s="156">
        <v>0.5355</v>
      </c>
      <c r="J53" s="157">
        <v>0.5081</v>
      </c>
      <c r="K53" s="157">
        <v>0.1823</v>
      </c>
      <c r="L53" s="156">
        <v>0.63</v>
      </c>
      <c r="M53" s="156">
        <v>0.8</v>
      </c>
      <c r="N53" s="156">
        <v>0.96</v>
      </c>
      <c r="O53" s="156">
        <v>0.72</v>
      </c>
      <c r="P53" s="156">
        <v>0.73</v>
      </c>
      <c r="Q53" s="123"/>
      <c r="R53" s="123"/>
      <c r="S53" s="123"/>
      <c r="T53" s="123"/>
      <c r="U53" s="123"/>
      <c r="V53" s="123"/>
      <c r="W53" s="123"/>
      <c r="X53" s="123"/>
      <c r="Y53" s="123"/>
      <c r="Z53" s="123"/>
    </row>
    <row r="54" ht="15.75" hidden="1" customHeight="1">
      <c r="A54" s="158" t="s">
        <v>150</v>
      </c>
      <c r="B54" s="159">
        <v>65.0</v>
      </c>
      <c r="C54" s="159">
        <v>1.19</v>
      </c>
      <c r="D54" s="160">
        <v>0.4321</v>
      </c>
      <c r="E54" s="160">
        <v>0.1065</v>
      </c>
      <c r="F54" s="159">
        <v>0.9</v>
      </c>
      <c r="G54" s="160">
        <v>0.0517</v>
      </c>
      <c r="H54" s="159">
        <v>0.95</v>
      </c>
      <c r="I54" s="159">
        <v>0.4344</v>
      </c>
      <c r="J54" s="160">
        <v>0.451</v>
      </c>
      <c r="K54" s="160">
        <v>1.0192</v>
      </c>
      <c r="L54" s="159">
        <v>0.91</v>
      </c>
      <c r="M54" s="159">
        <v>1.19</v>
      </c>
      <c r="N54" s="159">
        <v>1.44</v>
      </c>
      <c r="O54" s="159">
        <v>1.06</v>
      </c>
      <c r="P54" s="159">
        <v>1.13</v>
      </c>
      <c r="Q54" s="123"/>
      <c r="R54" s="123"/>
      <c r="S54" s="123"/>
      <c r="T54" s="123"/>
      <c r="U54" s="123"/>
      <c r="V54" s="123"/>
      <c r="W54" s="123"/>
      <c r="X54" s="123"/>
      <c r="Y54" s="123"/>
      <c r="Z54" s="123"/>
    </row>
    <row r="55" ht="15.75" hidden="1" customHeight="1">
      <c r="A55" s="155" t="s">
        <v>151</v>
      </c>
      <c r="B55" s="156">
        <v>101.0</v>
      </c>
      <c r="C55" s="156">
        <v>0.9</v>
      </c>
      <c r="D55" s="157">
        <v>0.1522</v>
      </c>
      <c r="E55" s="157">
        <v>0.08</v>
      </c>
      <c r="F55" s="156">
        <v>0.81</v>
      </c>
      <c r="G55" s="157">
        <v>0.0307</v>
      </c>
      <c r="H55" s="156">
        <v>0.83</v>
      </c>
      <c r="I55" s="156">
        <v>0.6304</v>
      </c>
      <c r="J55" s="157">
        <v>0.5667</v>
      </c>
      <c r="K55" s="157">
        <v>0.1191</v>
      </c>
      <c r="L55" s="156">
        <v>0.94</v>
      </c>
      <c r="M55" s="156">
        <v>0.68</v>
      </c>
      <c r="N55" s="156">
        <v>0.92</v>
      </c>
      <c r="O55" s="156">
        <v>1.06</v>
      </c>
      <c r="P55" s="156">
        <v>0.86</v>
      </c>
      <c r="Q55" s="123"/>
      <c r="R55" s="123"/>
      <c r="S55" s="123"/>
      <c r="T55" s="123"/>
      <c r="U55" s="123"/>
      <c r="V55" s="123"/>
      <c r="W55" s="123"/>
      <c r="X55" s="123"/>
      <c r="Y55" s="123"/>
      <c r="Z55" s="123"/>
    </row>
    <row r="56" ht="15.75" hidden="1" customHeight="1">
      <c r="A56" s="161" t="s">
        <v>152</v>
      </c>
      <c r="B56" s="159">
        <v>16.0</v>
      </c>
      <c r="C56" s="159">
        <v>0.98</v>
      </c>
      <c r="D56" s="160">
        <v>0.3537</v>
      </c>
      <c r="E56" s="160">
        <v>0.1537</v>
      </c>
      <c r="F56" s="159">
        <v>0.77</v>
      </c>
      <c r="G56" s="160">
        <v>0.0312</v>
      </c>
      <c r="H56" s="159">
        <v>0.8</v>
      </c>
      <c r="I56" s="159">
        <v>0.4241</v>
      </c>
      <c r="J56" s="160">
        <v>0.3966</v>
      </c>
      <c r="K56" s="160">
        <v>0.4439</v>
      </c>
      <c r="L56" s="159">
        <v>1.03</v>
      </c>
      <c r="M56" s="159">
        <v>0.97</v>
      </c>
      <c r="N56" s="159">
        <v>1.2</v>
      </c>
      <c r="O56" s="159">
        <v>1.33</v>
      </c>
      <c r="P56" s="159">
        <v>1.06</v>
      </c>
      <c r="Q56" s="123"/>
      <c r="R56" s="123"/>
      <c r="S56" s="123"/>
      <c r="T56" s="123"/>
      <c r="U56" s="123"/>
      <c r="V56" s="123"/>
      <c r="W56" s="123"/>
      <c r="X56" s="123"/>
      <c r="Y56" s="123"/>
      <c r="Z56" s="123"/>
    </row>
    <row r="57" ht="15.75" hidden="1" customHeight="1">
      <c r="A57" s="155" t="s">
        <v>153</v>
      </c>
      <c r="B57" s="156">
        <v>22.0</v>
      </c>
      <c r="C57" s="156">
        <v>0.76</v>
      </c>
      <c r="D57" s="157">
        <v>0.1735</v>
      </c>
      <c r="E57" s="157">
        <v>0.0878</v>
      </c>
      <c r="F57" s="156">
        <v>0.67</v>
      </c>
      <c r="G57" s="157">
        <v>0.0245</v>
      </c>
      <c r="H57" s="156">
        <v>0.69</v>
      </c>
      <c r="I57" s="156">
        <v>0.3637</v>
      </c>
      <c r="J57" s="157">
        <v>0.5101</v>
      </c>
      <c r="K57" s="157">
        <v>0.5259</v>
      </c>
      <c r="L57" s="156">
        <v>0.59</v>
      </c>
      <c r="M57" s="156">
        <v>0.56</v>
      </c>
      <c r="N57" s="156">
        <v>0.81</v>
      </c>
      <c r="O57" s="156">
        <v>1.03</v>
      </c>
      <c r="P57" s="156">
        <v>0.78</v>
      </c>
      <c r="Q57" s="123"/>
      <c r="R57" s="123"/>
      <c r="S57" s="123"/>
      <c r="T57" s="123"/>
      <c r="U57" s="123"/>
      <c r="V57" s="123"/>
      <c r="W57" s="123"/>
      <c r="X57" s="123"/>
      <c r="Y57" s="123"/>
      <c r="Z57" s="123"/>
    </row>
    <row r="58" ht="15.75" hidden="1" customHeight="1">
      <c r="A58" s="158" t="s">
        <v>154</v>
      </c>
      <c r="B58" s="159">
        <v>19.0</v>
      </c>
      <c r="C58" s="159">
        <v>0.73</v>
      </c>
      <c r="D58" s="160">
        <v>0.6273</v>
      </c>
      <c r="E58" s="160">
        <v>0.1451</v>
      </c>
      <c r="F58" s="159">
        <v>0.5</v>
      </c>
      <c r="G58" s="160">
        <v>0.1981</v>
      </c>
      <c r="H58" s="159">
        <v>0.62</v>
      </c>
      <c r="I58" s="159">
        <v>0.2558</v>
      </c>
      <c r="J58" s="160">
        <v>0.3431</v>
      </c>
      <c r="K58" s="160">
        <v>0.2877</v>
      </c>
      <c r="L58" s="159">
        <v>0.73</v>
      </c>
      <c r="M58" s="159">
        <v>0.64</v>
      </c>
      <c r="N58" s="159">
        <v>0.88</v>
      </c>
      <c r="O58" s="159">
        <v>0.67</v>
      </c>
      <c r="P58" s="159">
        <v>0.69</v>
      </c>
      <c r="Q58" s="123"/>
      <c r="R58" s="123"/>
      <c r="S58" s="123"/>
      <c r="T58" s="123"/>
      <c r="U58" s="123"/>
      <c r="V58" s="123"/>
      <c r="W58" s="123"/>
      <c r="X58" s="123"/>
      <c r="Y58" s="123"/>
      <c r="Z58" s="123"/>
    </row>
    <row r="59" ht="15.75" hidden="1" customHeight="1">
      <c r="A59" s="155" t="s">
        <v>155</v>
      </c>
      <c r="B59" s="156">
        <v>53.0</v>
      </c>
      <c r="C59" s="156">
        <v>0.61</v>
      </c>
      <c r="D59" s="157">
        <v>0.1546</v>
      </c>
      <c r="E59" s="157">
        <v>0.1605</v>
      </c>
      <c r="F59" s="156">
        <v>0.55</v>
      </c>
      <c r="G59" s="157">
        <v>0.0462</v>
      </c>
      <c r="H59" s="156">
        <v>0.57</v>
      </c>
      <c r="I59" s="156">
        <v>0.2914</v>
      </c>
      <c r="J59" s="157">
        <v>0.3369</v>
      </c>
      <c r="K59" s="157">
        <v>0.2988</v>
      </c>
      <c r="L59" s="156">
        <v>0.59</v>
      </c>
      <c r="M59" s="156">
        <v>0.58</v>
      </c>
      <c r="N59" s="156">
        <v>0.78</v>
      </c>
      <c r="O59" s="156">
        <v>0.73</v>
      </c>
      <c r="P59" s="156">
        <v>0.67</v>
      </c>
      <c r="Q59" s="123"/>
      <c r="R59" s="123"/>
      <c r="S59" s="123"/>
      <c r="T59" s="123"/>
      <c r="U59" s="123"/>
      <c r="V59" s="123"/>
      <c r="W59" s="123"/>
      <c r="X59" s="123"/>
      <c r="Y59" s="123"/>
      <c r="Z59" s="123"/>
    </row>
    <row r="60" ht="15.75" hidden="1" customHeight="1">
      <c r="A60" s="158" t="s">
        <v>156</v>
      </c>
      <c r="B60" s="159">
        <v>231.0</v>
      </c>
      <c r="C60" s="159">
        <v>0.57</v>
      </c>
      <c r="D60" s="160">
        <v>0.3504</v>
      </c>
      <c r="E60" s="160">
        <v>0.0619</v>
      </c>
      <c r="F60" s="159">
        <v>0.45</v>
      </c>
      <c r="G60" s="160">
        <v>0.1006</v>
      </c>
      <c r="H60" s="159">
        <v>0.5</v>
      </c>
      <c r="I60" s="159">
        <v>0.2668</v>
      </c>
      <c r="J60" s="160">
        <v>0.2294</v>
      </c>
      <c r="K60" s="160">
        <v>0.1998</v>
      </c>
      <c r="L60" s="159">
        <v>0.86</v>
      </c>
      <c r="M60" s="159">
        <v>0.78</v>
      </c>
      <c r="N60" s="159">
        <v>0.97</v>
      </c>
      <c r="O60" s="159">
        <v>0.54</v>
      </c>
      <c r="P60" s="159">
        <v>0.71</v>
      </c>
      <c r="Q60" s="123"/>
      <c r="R60" s="123"/>
      <c r="S60" s="123"/>
      <c r="T60" s="123"/>
      <c r="U60" s="123"/>
      <c r="V60" s="123"/>
      <c r="W60" s="123"/>
      <c r="X60" s="123"/>
      <c r="Y60" s="123"/>
      <c r="Z60" s="123"/>
    </row>
    <row r="61" ht="15.75" hidden="1" customHeight="1">
      <c r="A61" s="155" t="s">
        <v>157</v>
      </c>
      <c r="B61" s="156">
        <v>109.0</v>
      </c>
      <c r="C61" s="156">
        <v>1.07</v>
      </c>
      <c r="D61" s="157">
        <v>0.157</v>
      </c>
      <c r="E61" s="157">
        <v>0.1122</v>
      </c>
      <c r="F61" s="156">
        <v>0.96</v>
      </c>
      <c r="G61" s="157">
        <v>0.0292</v>
      </c>
      <c r="H61" s="156">
        <v>0.98</v>
      </c>
      <c r="I61" s="156">
        <v>0.4267</v>
      </c>
      <c r="J61" s="157">
        <v>0.4607</v>
      </c>
      <c r="K61" s="157">
        <v>0.2052</v>
      </c>
      <c r="L61" s="156">
        <v>1.1</v>
      </c>
      <c r="M61" s="156">
        <v>0.96</v>
      </c>
      <c r="N61" s="156">
        <v>1.18</v>
      </c>
      <c r="O61" s="156">
        <v>1.09</v>
      </c>
      <c r="P61" s="156">
        <v>1.05</v>
      </c>
      <c r="Q61" s="123"/>
      <c r="R61" s="123"/>
      <c r="S61" s="123"/>
      <c r="T61" s="123"/>
      <c r="U61" s="123"/>
      <c r="V61" s="123"/>
      <c r="W61" s="123"/>
      <c r="X61" s="123"/>
      <c r="Y61" s="123"/>
      <c r="Z61" s="123"/>
    </row>
    <row r="62" ht="15.75" hidden="1" customHeight="1">
      <c r="A62" s="158" t="s">
        <v>158</v>
      </c>
      <c r="B62" s="159">
        <v>64.0</v>
      </c>
      <c r="C62" s="159">
        <v>1.02</v>
      </c>
      <c r="D62" s="160">
        <v>0.1676</v>
      </c>
      <c r="E62" s="160">
        <v>0.018</v>
      </c>
      <c r="F62" s="159">
        <v>0.91</v>
      </c>
      <c r="G62" s="160">
        <v>0.0556</v>
      </c>
      <c r="H62" s="159">
        <v>0.96</v>
      </c>
      <c r="I62" s="159">
        <v>0.6103</v>
      </c>
      <c r="J62" s="160">
        <v>0.7237</v>
      </c>
      <c r="K62" s="160">
        <v>0.5355</v>
      </c>
      <c r="L62" s="159">
        <v>1.09</v>
      </c>
      <c r="M62" s="159">
        <v>0.82</v>
      </c>
      <c r="N62" s="159">
        <v>1.13</v>
      </c>
      <c r="O62" s="159">
        <v>1.22</v>
      </c>
      <c r="P62" s="159">
        <v>1.03</v>
      </c>
      <c r="Q62" s="123"/>
      <c r="R62" s="123"/>
      <c r="S62" s="123"/>
      <c r="T62" s="123"/>
      <c r="U62" s="123"/>
      <c r="V62" s="123"/>
      <c r="W62" s="123"/>
      <c r="X62" s="123"/>
      <c r="Y62" s="123"/>
      <c r="Z62" s="123"/>
    </row>
    <row r="63" ht="15.75" hidden="1" customHeight="1">
      <c r="A63" s="155" t="s">
        <v>159</v>
      </c>
      <c r="B63" s="156">
        <v>14.0</v>
      </c>
      <c r="C63" s="156">
        <v>1.2</v>
      </c>
      <c r="D63" s="157">
        <v>0.4651</v>
      </c>
      <c r="E63" s="157">
        <v>0.1345</v>
      </c>
      <c r="F63" s="156">
        <v>0.89</v>
      </c>
      <c r="G63" s="157">
        <v>0.0765</v>
      </c>
      <c r="H63" s="156">
        <v>0.96</v>
      </c>
      <c r="I63" s="156">
        <v>0.3777</v>
      </c>
      <c r="J63" s="157">
        <v>0.4989</v>
      </c>
      <c r="K63" s="157">
        <v>0.171</v>
      </c>
      <c r="L63" s="156">
        <v>1.24</v>
      </c>
      <c r="M63" s="156">
        <v>0.83</v>
      </c>
      <c r="N63" s="156">
        <v>1.11</v>
      </c>
      <c r="O63" s="156">
        <v>0.84</v>
      </c>
      <c r="P63" s="156">
        <v>0.98</v>
      </c>
      <c r="Q63" s="123"/>
      <c r="R63" s="123"/>
      <c r="S63" s="123"/>
      <c r="T63" s="123"/>
      <c r="U63" s="123"/>
      <c r="V63" s="123"/>
      <c r="W63" s="123"/>
      <c r="X63" s="123"/>
      <c r="Y63" s="123"/>
      <c r="Z63" s="123"/>
    </row>
    <row r="64" ht="15.75" hidden="1" customHeight="1">
      <c r="A64" s="158" t="s">
        <v>160</v>
      </c>
      <c r="B64" s="159">
        <v>4.0</v>
      </c>
      <c r="C64" s="159">
        <v>0.48</v>
      </c>
      <c r="D64" s="160">
        <v>0.1371</v>
      </c>
      <c r="E64" s="160">
        <v>0.2523</v>
      </c>
      <c r="F64" s="159">
        <v>0.44</v>
      </c>
      <c r="G64" s="160">
        <v>0.0377</v>
      </c>
      <c r="H64" s="159">
        <v>0.46</v>
      </c>
      <c r="I64" s="159">
        <v>0.182</v>
      </c>
      <c r="J64" s="160">
        <v>0.2556</v>
      </c>
      <c r="K64" s="160">
        <v>1.0791</v>
      </c>
      <c r="L64" s="159">
        <v>1.12</v>
      </c>
      <c r="M64" s="159">
        <v>0.98</v>
      </c>
      <c r="N64" s="159">
        <v>1.25</v>
      </c>
      <c r="O64" s="159">
        <v>0.95</v>
      </c>
      <c r="P64" s="159">
        <v>0.99</v>
      </c>
      <c r="Q64" s="123"/>
      <c r="R64" s="123"/>
      <c r="S64" s="123"/>
      <c r="T64" s="123"/>
      <c r="U64" s="123"/>
      <c r="V64" s="123"/>
      <c r="W64" s="123"/>
      <c r="X64" s="123"/>
      <c r="Y64" s="123"/>
      <c r="Z64" s="123"/>
    </row>
    <row r="65" ht="15.75" hidden="1" customHeight="1">
      <c r="A65" s="155" t="s">
        <v>161</v>
      </c>
      <c r="B65" s="156">
        <v>147.0</v>
      </c>
      <c r="C65" s="156">
        <v>0.88</v>
      </c>
      <c r="D65" s="157">
        <v>0.2665</v>
      </c>
      <c r="E65" s="157">
        <v>0.071</v>
      </c>
      <c r="F65" s="156">
        <v>0.73</v>
      </c>
      <c r="G65" s="157">
        <v>0.0325</v>
      </c>
      <c r="H65" s="156">
        <v>0.75</v>
      </c>
      <c r="I65" s="156">
        <v>0.4581</v>
      </c>
      <c r="J65" s="157">
        <v>0.4766</v>
      </c>
      <c r="K65" s="157">
        <v>2.0053</v>
      </c>
      <c r="L65" s="156">
        <v>1.08</v>
      </c>
      <c r="M65" s="156">
        <v>0.81</v>
      </c>
      <c r="N65" s="156">
        <v>1.13</v>
      </c>
      <c r="O65" s="156">
        <v>1.14</v>
      </c>
      <c r="P65" s="156">
        <v>0.99</v>
      </c>
      <c r="Q65" s="123"/>
      <c r="R65" s="123"/>
      <c r="S65" s="123"/>
      <c r="T65" s="123"/>
      <c r="U65" s="123"/>
      <c r="V65" s="123"/>
      <c r="W65" s="123"/>
      <c r="X65" s="123"/>
      <c r="Y65" s="123"/>
      <c r="Z65" s="123"/>
    </row>
    <row r="66" ht="15.75" hidden="1" customHeight="1">
      <c r="A66" s="158" t="s">
        <v>162</v>
      </c>
      <c r="B66" s="159">
        <v>24.0</v>
      </c>
      <c r="C66" s="159">
        <v>0.75</v>
      </c>
      <c r="D66" s="160">
        <v>0.5154</v>
      </c>
      <c r="E66" s="160">
        <v>0.1248</v>
      </c>
      <c r="F66" s="159">
        <v>0.54</v>
      </c>
      <c r="G66" s="160">
        <v>0.0117</v>
      </c>
      <c r="H66" s="159">
        <v>0.55</v>
      </c>
      <c r="I66" s="159">
        <v>0.4258</v>
      </c>
      <c r="J66" s="160">
        <v>0.3817</v>
      </c>
      <c r="K66" s="160">
        <v>0.6013</v>
      </c>
      <c r="L66" s="159">
        <v>0.62</v>
      </c>
      <c r="M66" s="159">
        <v>0.6</v>
      </c>
      <c r="N66" s="159">
        <v>0.86</v>
      </c>
      <c r="O66" s="159">
        <v>0.66</v>
      </c>
      <c r="P66" s="159">
        <v>0.65</v>
      </c>
      <c r="Q66" s="123"/>
      <c r="R66" s="123"/>
      <c r="S66" s="123"/>
      <c r="T66" s="123"/>
      <c r="U66" s="123"/>
      <c r="V66" s="123"/>
      <c r="W66" s="123"/>
      <c r="X66" s="123"/>
      <c r="Y66" s="123"/>
      <c r="Z66" s="123"/>
    </row>
    <row r="67" ht="15.75" hidden="1" customHeight="1">
      <c r="A67" s="155" t="s">
        <v>163</v>
      </c>
      <c r="B67" s="156">
        <v>97.0</v>
      </c>
      <c r="C67" s="156">
        <v>0.94</v>
      </c>
      <c r="D67" s="157">
        <v>0.3852</v>
      </c>
      <c r="E67" s="157">
        <v>0.0908</v>
      </c>
      <c r="F67" s="156">
        <v>0.73</v>
      </c>
      <c r="G67" s="157">
        <v>0.0647</v>
      </c>
      <c r="H67" s="156">
        <v>0.78</v>
      </c>
      <c r="I67" s="156">
        <v>0.4582</v>
      </c>
      <c r="J67" s="157">
        <v>0.4949</v>
      </c>
      <c r="K67" s="157">
        <v>0.8177</v>
      </c>
      <c r="L67" s="156">
        <v>1.22</v>
      </c>
      <c r="M67" s="156">
        <v>0.83</v>
      </c>
      <c r="N67" s="156">
        <v>1.18</v>
      </c>
      <c r="O67" s="156">
        <v>1.19</v>
      </c>
      <c r="P67" s="156">
        <v>1.05</v>
      </c>
      <c r="Q67" s="123"/>
      <c r="R67" s="123"/>
      <c r="S67" s="123"/>
      <c r="T67" s="123"/>
      <c r="U67" s="123"/>
      <c r="V67" s="123"/>
      <c r="W67" s="123"/>
      <c r="X67" s="123"/>
      <c r="Y67" s="123"/>
      <c r="Z67" s="123"/>
    </row>
    <row r="68" ht="15.75" hidden="1" customHeight="1">
      <c r="A68" s="158" t="s">
        <v>164</v>
      </c>
      <c r="B68" s="159">
        <v>22.0</v>
      </c>
      <c r="C68" s="159">
        <v>0.98</v>
      </c>
      <c r="D68" s="160">
        <v>0.5291</v>
      </c>
      <c r="E68" s="160">
        <v>0.1429</v>
      </c>
      <c r="F68" s="159">
        <v>0.7</v>
      </c>
      <c r="G68" s="160">
        <v>0.0533</v>
      </c>
      <c r="H68" s="159">
        <v>0.74</v>
      </c>
      <c r="I68" s="159">
        <v>0.2703</v>
      </c>
      <c r="J68" s="160">
        <v>0.3398</v>
      </c>
      <c r="K68" s="160">
        <v>0.1229</v>
      </c>
      <c r="L68" s="159">
        <v>0.68</v>
      </c>
      <c r="M68" s="159">
        <v>0.68</v>
      </c>
      <c r="N68" s="159">
        <v>0.78</v>
      </c>
      <c r="O68" s="159">
        <v>0.67</v>
      </c>
      <c r="P68" s="159">
        <v>0.68</v>
      </c>
      <c r="Q68" s="123"/>
      <c r="R68" s="123"/>
      <c r="S68" s="123"/>
      <c r="T68" s="123"/>
      <c r="U68" s="123"/>
      <c r="V68" s="123"/>
      <c r="W68" s="123"/>
      <c r="X68" s="123"/>
      <c r="Y68" s="123"/>
      <c r="Z68" s="123"/>
    </row>
    <row r="69" ht="15.75" hidden="1" customHeight="1">
      <c r="A69" s="155" t="s">
        <v>165</v>
      </c>
      <c r="B69" s="156">
        <v>6.0</v>
      </c>
      <c r="C69" s="156">
        <v>1.07</v>
      </c>
      <c r="D69" s="157">
        <v>0.2257</v>
      </c>
      <c r="E69" s="157">
        <v>0.2369</v>
      </c>
      <c r="F69" s="156">
        <v>0.92</v>
      </c>
      <c r="G69" s="157">
        <v>0.0441</v>
      </c>
      <c r="H69" s="156">
        <v>0.96</v>
      </c>
      <c r="I69" s="156">
        <v>0.3677</v>
      </c>
      <c r="J69" s="157">
        <v>0.6066</v>
      </c>
      <c r="K69" s="157">
        <v>0.8073</v>
      </c>
      <c r="L69" s="156">
        <v>1.25</v>
      </c>
      <c r="M69" s="156">
        <v>0.96</v>
      </c>
      <c r="N69" s="156">
        <v>1.0</v>
      </c>
      <c r="O69" s="156">
        <v>1.13</v>
      </c>
      <c r="P69" s="156">
        <v>1.19</v>
      </c>
      <c r="Q69" s="123"/>
      <c r="R69" s="123"/>
      <c r="S69" s="123"/>
      <c r="T69" s="123"/>
      <c r="U69" s="123"/>
      <c r="V69" s="123"/>
      <c r="W69" s="123"/>
      <c r="X69" s="123"/>
      <c r="Y69" s="123"/>
      <c r="Z69" s="123"/>
    </row>
    <row r="70" ht="15.75" hidden="1" customHeight="1">
      <c r="A70" s="158" t="s">
        <v>166</v>
      </c>
      <c r="B70" s="159">
        <v>48.0</v>
      </c>
      <c r="C70" s="159">
        <v>0.54</v>
      </c>
      <c r="D70" s="160">
        <v>0.8034</v>
      </c>
      <c r="E70" s="160">
        <v>0.1211</v>
      </c>
      <c r="F70" s="159">
        <v>0.34</v>
      </c>
      <c r="G70" s="160">
        <v>0.0125</v>
      </c>
      <c r="H70" s="159">
        <v>0.34</v>
      </c>
      <c r="I70" s="159">
        <v>0.2644</v>
      </c>
      <c r="J70" s="160">
        <v>0.2731</v>
      </c>
      <c r="K70" s="160">
        <v>0.1088</v>
      </c>
      <c r="L70" s="159">
        <v>0.38</v>
      </c>
      <c r="M70" s="159">
        <v>0.43</v>
      </c>
      <c r="N70" s="159">
        <v>0.56</v>
      </c>
      <c r="O70" s="159">
        <v>0.46</v>
      </c>
      <c r="P70" s="159">
        <v>0.44</v>
      </c>
      <c r="Q70" s="123"/>
      <c r="R70" s="123"/>
      <c r="S70" s="123"/>
      <c r="T70" s="123"/>
      <c r="U70" s="123"/>
      <c r="V70" s="123"/>
      <c r="W70" s="123"/>
      <c r="X70" s="123"/>
      <c r="Y70" s="123"/>
      <c r="Z70" s="123"/>
    </row>
    <row r="71" ht="15.75" hidden="1" customHeight="1">
      <c r="A71" s="155" t="s">
        <v>167</v>
      </c>
      <c r="B71" s="156">
        <v>60.0</v>
      </c>
      <c r="C71" s="156">
        <v>1.23</v>
      </c>
      <c r="D71" s="157">
        <v>0.189</v>
      </c>
      <c r="E71" s="157">
        <v>0.0199</v>
      </c>
      <c r="F71" s="156">
        <v>1.08</v>
      </c>
      <c r="G71" s="157">
        <v>0.0606</v>
      </c>
      <c r="H71" s="156">
        <v>1.15</v>
      </c>
      <c r="I71" s="156">
        <v>0.7072</v>
      </c>
      <c r="J71" s="157">
        <v>0.7097</v>
      </c>
      <c r="K71" s="157">
        <v>0.5501</v>
      </c>
      <c r="L71" s="156">
        <v>1.33</v>
      </c>
      <c r="M71" s="156">
        <v>0.75</v>
      </c>
      <c r="N71" s="156">
        <v>0.99</v>
      </c>
      <c r="O71" s="156">
        <v>1.19</v>
      </c>
      <c r="P71" s="156">
        <v>1.02</v>
      </c>
      <c r="Q71" s="123"/>
      <c r="R71" s="123"/>
      <c r="S71" s="123"/>
      <c r="T71" s="123"/>
      <c r="U71" s="123"/>
      <c r="V71" s="123"/>
      <c r="W71" s="123"/>
      <c r="X71" s="123"/>
      <c r="Y71" s="123"/>
      <c r="Z71" s="123"/>
    </row>
    <row r="72" ht="15.75" hidden="1" customHeight="1">
      <c r="A72" s="158" t="s">
        <v>168</v>
      </c>
      <c r="B72" s="159">
        <v>19.0</v>
      </c>
      <c r="C72" s="159">
        <v>0.64</v>
      </c>
      <c r="D72" s="160">
        <v>0.2869</v>
      </c>
      <c r="E72" s="160">
        <v>0.0976</v>
      </c>
      <c r="F72" s="159">
        <v>0.53</v>
      </c>
      <c r="G72" s="160">
        <v>0.059</v>
      </c>
      <c r="H72" s="159">
        <v>0.56</v>
      </c>
      <c r="I72" s="159">
        <v>0.3281</v>
      </c>
      <c r="J72" s="160">
        <v>0.41</v>
      </c>
      <c r="K72" s="160">
        <v>0.1256</v>
      </c>
      <c r="L72" s="159">
        <v>0.76</v>
      </c>
      <c r="M72" s="159">
        <v>1.1</v>
      </c>
      <c r="N72" s="159">
        <v>1.46</v>
      </c>
      <c r="O72" s="159">
        <v>0.91</v>
      </c>
      <c r="P72" s="159">
        <v>1.01</v>
      </c>
      <c r="Q72" s="123"/>
      <c r="R72" s="123"/>
      <c r="S72" s="123"/>
      <c r="T72" s="123"/>
      <c r="U72" s="123"/>
      <c r="V72" s="123"/>
      <c r="W72" s="123"/>
      <c r="X72" s="123"/>
      <c r="Y72" s="123"/>
      <c r="Z72" s="123"/>
    </row>
    <row r="73" ht="15.75" hidden="1" customHeight="1">
      <c r="A73" s="155" t="s">
        <v>169</v>
      </c>
      <c r="B73" s="156">
        <v>192.0</v>
      </c>
      <c r="C73" s="156">
        <v>0.95</v>
      </c>
      <c r="D73" s="157">
        <v>0.8349</v>
      </c>
      <c r="E73" s="157">
        <v>0.018</v>
      </c>
      <c r="F73" s="156">
        <v>0.58</v>
      </c>
      <c r="G73" s="157">
        <v>0.0201</v>
      </c>
      <c r="H73" s="156">
        <v>0.59</v>
      </c>
      <c r="I73" s="156">
        <v>0.2572</v>
      </c>
      <c r="J73" s="157">
        <v>0.3208</v>
      </c>
      <c r="K73" s="157">
        <v>0.2321</v>
      </c>
      <c r="L73" s="156">
        <v>0.43</v>
      </c>
      <c r="M73" s="156">
        <v>0.79</v>
      </c>
      <c r="N73" s="156">
        <v>0.99</v>
      </c>
      <c r="O73" s="156">
        <v>0.69</v>
      </c>
      <c r="P73" s="156">
        <v>0.71</v>
      </c>
      <c r="Q73" s="123"/>
      <c r="R73" s="123"/>
      <c r="S73" s="123"/>
      <c r="T73" s="123"/>
      <c r="U73" s="123"/>
      <c r="V73" s="123"/>
      <c r="W73" s="123"/>
      <c r="X73" s="123"/>
      <c r="Y73" s="123"/>
      <c r="Z73" s="123"/>
    </row>
    <row r="74" ht="15.75" hidden="1" customHeight="1">
      <c r="A74" s="158" t="s">
        <v>170</v>
      </c>
      <c r="B74" s="159">
        <v>15.0</v>
      </c>
      <c r="C74" s="159">
        <v>1.03</v>
      </c>
      <c r="D74" s="160">
        <v>1.0871</v>
      </c>
      <c r="E74" s="160">
        <v>0.0249</v>
      </c>
      <c r="F74" s="159">
        <v>0.57</v>
      </c>
      <c r="G74" s="160">
        <v>0.0808</v>
      </c>
      <c r="H74" s="159">
        <v>0.62</v>
      </c>
      <c r="I74" s="159">
        <v>0.478</v>
      </c>
      <c r="J74" s="160">
        <v>0.4968</v>
      </c>
      <c r="K74" s="160">
        <v>0.6802</v>
      </c>
      <c r="L74" s="159">
        <v>0.89</v>
      </c>
      <c r="M74" s="159">
        <v>0.56</v>
      </c>
      <c r="N74" s="159">
        <v>0.74</v>
      </c>
      <c r="O74" s="159">
        <v>0.88</v>
      </c>
      <c r="P74" s="159">
        <v>0.7</v>
      </c>
      <c r="Q74" s="123"/>
      <c r="R74" s="123"/>
      <c r="S74" s="123"/>
      <c r="T74" s="123"/>
      <c r="U74" s="123"/>
      <c r="V74" s="123"/>
      <c r="W74" s="123"/>
      <c r="X74" s="123"/>
      <c r="Y74" s="123"/>
      <c r="Z74" s="123"/>
    </row>
    <row r="75" ht="15.75" hidden="1" customHeight="1">
      <c r="A75" s="155" t="s">
        <v>171</v>
      </c>
      <c r="B75" s="156">
        <v>11.0</v>
      </c>
      <c r="C75" s="156">
        <v>0.86</v>
      </c>
      <c r="D75" s="157">
        <v>0.4194</v>
      </c>
      <c r="E75" s="157">
        <v>0.0545</v>
      </c>
      <c r="F75" s="156">
        <v>0.65</v>
      </c>
      <c r="G75" s="157">
        <v>0.1076</v>
      </c>
      <c r="H75" s="156">
        <v>0.74</v>
      </c>
      <c r="I75" s="156">
        <v>0.4624</v>
      </c>
      <c r="J75" s="157">
        <v>0.2653</v>
      </c>
      <c r="K75" s="157">
        <v>0.8883</v>
      </c>
      <c r="L75" s="156">
        <v>1.5</v>
      </c>
      <c r="M75" s="156">
        <v>0.76</v>
      </c>
      <c r="N75" s="156">
        <v>0.83</v>
      </c>
      <c r="O75" s="156">
        <v>0.66</v>
      </c>
      <c r="P75" s="156">
        <v>0.85</v>
      </c>
      <c r="Q75" s="123"/>
      <c r="R75" s="123"/>
      <c r="S75" s="123"/>
      <c r="T75" s="123"/>
      <c r="U75" s="123"/>
      <c r="V75" s="123"/>
      <c r="W75" s="123"/>
      <c r="X75" s="123"/>
      <c r="Y75" s="123"/>
      <c r="Z75" s="123"/>
    </row>
    <row r="76" ht="15.75" hidden="1" customHeight="1">
      <c r="A76" s="158" t="s">
        <v>172</v>
      </c>
      <c r="B76" s="159">
        <v>60.0</v>
      </c>
      <c r="C76" s="159">
        <v>1.08</v>
      </c>
      <c r="D76" s="160">
        <v>0.2879</v>
      </c>
      <c r="E76" s="160">
        <v>0.0426</v>
      </c>
      <c r="F76" s="159">
        <v>0.89</v>
      </c>
      <c r="G76" s="160">
        <v>0.0708</v>
      </c>
      <c r="H76" s="159">
        <v>0.95</v>
      </c>
      <c r="I76" s="159">
        <v>0.5104</v>
      </c>
      <c r="J76" s="160">
        <v>0.5653</v>
      </c>
      <c r="K76" s="160">
        <v>0.2671</v>
      </c>
      <c r="L76" s="159">
        <v>0.68</v>
      </c>
      <c r="M76" s="159">
        <v>0.75</v>
      </c>
      <c r="N76" s="159">
        <v>0.87</v>
      </c>
      <c r="O76" s="159">
        <v>0.81</v>
      </c>
      <c r="P76" s="159">
        <v>0.8</v>
      </c>
      <c r="Q76" s="123"/>
      <c r="R76" s="123"/>
      <c r="S76" s="123"/>
      <c r="T76" s="123"/>
      <c r="U76" s="123"/>
      <c r="V76" s="123"/>
      <c r="W76" s="123"/>
      <c r="X76" s="123"/>
      <c r="Y76" s="123"/>
      <c r="Z76" s="123"/>
    </row>
    <row r="77" ht="15.75" hidden="1" customHeight="1">
      <c r="A77" s="155" t="s">
        <v>173</v>
      </c>
      <c r="B77" s="156">
        <v>50.0</v>
      </c>
      <c r="C77" s="156">
        <v>1.33</v>
      </c>
      <c r="D77" s="157">
        <v>0.651</v>
      </c>
      <c r="E77" s="157">
        <v>0.0733</v>
      </c>
      <c r="F77" s="156">
        <v>0.89</v>
      </c>
      <c r="G77" s="157">
        <v>0.0443</v>
      </c>
      <c r="H77" s="156">
        <v>0.93</v>
      </c>
      <c r="I77" s="156">
        <v>0.4857</v>
      </c>
      <c r="J77" s="157">
        <v>0.5306</v>
      </c>
      <c r="K77" s="157">
        <v>0.2496</v>
      </c>
      <c r="L77" s="156">
        <v>0.75</v>
      </c>
      <c r="M77" s="156">
        <v>0.77</v>
      </c>
      <c r="N77" s="156">
        <v>1.07</v>
      </c>
      <c r="O77" s="156">
        <v>1.08</v>
      </c>
      <c r="P77" s="156">
        <v>0.9</v>
      </c>
      <c r="Q77" s="123"/>
      <c r="R77" s="123"/>
      <c r="S77" s="123"/>
      <c r="T77" s="123"/>
      <c r="U77" s="123"/>
      <c r="V77" s="123"/>
      <c r="W77" s="123"/>
      <c r="X77" s="123"/>
      <c r="Y77" s="123"/>
      <c r="Z77" s="123"/>
    </row>
    <row r="78" ht="15.75" hidden="1" customHeight="1">
      <c r="A78" s="158" t="s">
        <v>174</v>
      </c>
      <c r="B78" s="159">
        <v>1.0</v>
      </c>
      <c r="C78" s="159">
        <v>0.54</v>
      </c>
      <c r="D78" s="160">
        <v>0.3658</v>
      </c>
      <c r="E78" s="160">
        <v>0.2013</v>
      </c>
      <c r="F78" s="159">
        <v>0.42</v>
      </c>
      <c r="G78" s="160">
        <v>0.2703</v>
      </c>
      <c r="H78" s="159">
        <v>0.58</v>
      </c>
      <c r="I78" s="159">
        <v>0.1814</v>
      </c>
      <c r="J78" s="160">
        <v>0.1987</v>
      </c>
      <c r="K78" s="160">
        <v>0.2203</v>
      </c>
      <c r="L78" s="159">
        <v>0.77</v>
      </c>
      <c r="M78" s="159">
        <v>1.13</v>
      </c>
      <c r="N78" s="159">
        <v>1.3</v>
      </c>
      <c r="O78" s="159">
        <v>0.83</v>
      </c>
      <c r="P78" s="159">
        <v>0.93</v>
      </c>
      <c r="Q78" s="123"/>
      <c r="R78" s="123"/>
      <c r="S78" s="123"/>
      <c r="T78" s="123"/>
      <c r="U78" s="123"/>
      <c r="V78" s="123"/>
      <c r="W78" s="123"/>
      <c r="X78" s="123"/>
      <c r="Y78" s="123"/>
      <c r="Z78" s="123"/>
    </row>
    <row r="79" ht="15.75" hidden="1" customHeight="1">
      <c r="A79" s="155" t="s">
        <v>175</v>
      </c>
      <c r="B79" s="156">
        <v>62.0</v>
      </c>
      <c r="C79" s="156">
        <v>1.01</v>
      </c>
      <c r="D79" s="157">
        <v>0.2314</v>
      </c>
      <c r="E79" s="157">
        <v>0.0884</v>
      </c>
      <c r="F79" s="156">
        <v>0.86</v>
      </c>
      <c r="G79" s="157">
        <v>0.0173</v>
      </c>
      <c r="H79" s="156">
        <v>0.87</v>
      </c>
      <c r="I79" s="156">
        <v>0.4154</v>
      </c>
      <c r="J79" s="157">
        <v>0.415</v>
      </c>
      <c r="K79" s="157">
        <v>0.2119</v>
      </c>
      <c r="L79" s="156">
        <v>0.75</v>
      </c>
      <c r="M79" s="156">
        <v>1.11</v>
      </c>
      <c r="N79" s="156">
        <v>1.33</v>
      </c>
      <c r="O79" s="156">
        <v>1.17</v>
      </c>
      <c r="P79" s="156">
        <v>1.08</v>
      </c>
      <c r="Q79" s="123"/>
      <c r="R79" s="123"/>
      <c r="S79" s="123"/>
      <c r="T79" s="123"/>
      <c r="U79" s="123"/>
      <c r="V79" s="123"/>
      <c r="W79" s="123"/>
      <c r="X79" s="123"/>
      <c r="Y79" s="123"/>
      <c r="Z79" s="123"/>
    </row>
    <row r="80" ht="15.75" hidden="1" customHeight="1">
      <c r="A80" s="158" t="s">
        <v>176</v>
      </c>
      <c r="B80" s="159">
        <v>29.0</v>
      </c>
      <c r="C80" s="159">
        <v>1.35</v>
      </c>
      <c r="D80" s="160">
        <v>0.504</v>
      </c>
      <c r="E80" s="160">
        <v>0.1212</v>
      </c>
      <c r="F80" s="159">
        <v>0.98</v>
      </c>
      <c r="G80" s="160">
        <v>0.0099</v>
      </c>
      <c r="H80" s="159">
        <v>0.99</v>
      </c>
      <c r="I80" s="159">
        <v>0.4338</v>
      </c>
      <c r="J80" s="160">
        <v>0.4739</v>
      </c>
      <c r="K80" s="160">
        <v>0.3113</v>
      </c>
      <c r="L80" s="159">
        <v>0.87</v>
      </c>
      <c r="M80" s="159">
        <v>0.99</v>
      </c>
      <c r="N80" s="159">
        <v>1.12</v>
      </c>
      <c r="O80" s="159">
        <v>1.08</v>
      </c>
      <c r="P80" s="159">
        <v>1.02</v>
      </c>
      <c r="Q80" s="123"/>
      <c r="R80" s="123"/>
      <c r="S80" s="123"/>
      <c r="T80" s="123"/>
      <c r="U80" s="123"/>
      <c r="V80" s="123"/>
      <c r="W80" s="123"/>
      <c r="X80" s="123"/>
      <c r="Y80" s="123"/>
      <c r="Z80" s="123"/>
    </row>
    <row r="81" ht="15.75" hidden="1" customHeight="1">
      <c r="A81" s="155" t="s">
        <v>177</v>
      </c>
      <c r="B81" s="156">
        <v>13.0</v>
      </c>
      <c r="C81" s="156">
        <v>1.79</v>
      </c>
      <c r="D81" s="157">
        <v>0.2019</v>
      </c>
      <c r="E81" s="157">
        <v>0.1366</v>
      </c>
      <c r="F81" s="156">
        <v>1.55</v>
      </c>
      <c r="G81" s="157">
        <v>0.0111</v>
      </c>
      <c r="H81" s="156">
        <v>1.57</v>
      </c>
      <c r="I81" s="156">
        <v>0.3394</v>
      </c>
      <c r="J81" s="157">
        <v>0.5213</v>
      </c>
      <c r="K81" s="157">
        <v>0.3229</v>
      </c>
      <c r="L81" s="156">
        <v>1.15</v>
      </c>
      <c r="M81" s="156">
        <v>1.43</v>
      </c>
      <c r="N81" s="156">
        <v>1.42</v>
      </c>
      <c r="O81" s="156">
        <v>1.57</v>
      </c>
      <c r="P81" s="156">
        <v>1.45</v>
      </c>
      <c r="Q81" s="123"/>
      <c r="R81" s="123"/>
      <c r="S81" s="123"/>
      <c r="T81" s="123"/>
      <c r="U81" s="123"/>
      <c r="V81" s="123"/>
      <c r="W81" s="123"/>
      <c r="X81" s="123"/>
      <c r="Y81" s="123"/>
      <c r="Z81" s="123"/>
    </row>
    <row r="82" ht="15.75" hidden="1" customHeight="1">
      <c r="A82" s="158" t="s">
        <v>178</v>
      </c>
      <c r="B82" s="159">
        <v>66.0</v>
      </c>
      <c r="C82" s="159">
        <v>1.12</v>
      </c>
      <c r="D82" s="160">
        <v>0.3127</v>
      </c>
      <c r="E82" s="160">
        <v>0.135</v>
      </c>
      <c r="F82" s="159">
        <v>0.91</v>
      </c>
      <c r="G82" s="160">
        <v>0.0222</v>
      </c>
      <c r="H82" s="159">
        <v>0.93</v>
      </c>
      <c r="I82" s="159">
        <v>0.4577</v>
      </c>
      <c r="J82" s="160">
        <v>0.4389</v>
      </c>
      <c r="K82" s="160">
        <v>0.4027</v>
      </c>
      <c r="L82" s="159">
        <v>0.89</v>
      </c>
      <c r="M82" s="159">
        <v>0.75</v>
      </c>
      <c r="N82" s="159">
        <v>1.06</v>
      </c>
      <c r="O82" s="159">
        <v>1.01</v>
      </c>
      <c r="P82" s="159">
        <v>0.92</v>
      </c>
      <c r="Q82" s="123"/>
      <c r="R82" s="123"/>
      <c r="S82" s="123"/>
      <c r="T82" s="123"/>
      <c r="U82" s="123"/>
      <c r="V82" s="123"/>
      <c r="W82" s="123"/>
      <c r="X82" s="123"/>
      <c r="Y82" s="123"/>
      <c r="Z82" s="123"/>
    </row>
    <row r="83" ht="15.75" hidden="1" customHeight="1">
      <c r="A83" s="155" t="s">
        <v>179</v>
      </c>
      <c r="B83" s="156">
        <v>24.0</v>
      </c>
      <c r="C83" s="156">
        <v>1.06</v>
      </c>
      <c r="D83" s="157">
        <v>0.0873</v>
      </c>
      <c r="E83" s="157">
        <v>0.1675</v>
      </c>
      <c r="F83" s="156">
        <v>0.99</v>
      </c>
      <c r="G83" s="157">
        <v>0.0283</v>
      </c>
      <c r="H83" s="156">
        <v>1.03</v>
      </c>
      <c r="I83" s="156">
        <v>0.3721</v>
      </c>
      <c r="J83" s="157">
        <v>0.4669</v>
      </c>
      <c r="K83" s="157">
        <v>0.2581</v>
      </c>
      <c r="L83" s="156">
        <v>0.95</v>
      </c>
      <c r="M83" s="156">
        <v>0.81</v>
      </c>
      <c r="N83" s="156">
        <v>1.04</v>
      </c>
      <c r="O83" s="156">
        <v>1.22</v>
      </c>
      <c r="P83" s="156">
        <v>1.04</v>
      </c>
      <c r="Q83" s="123"/>
      <c r="R83" s="123"/>
      <c r="S83" s="123"/>
      <c r="T83" s="123"/>
      <c r="U83" s="123"/>
      <c r="V83" s="123"/>
      <c r="W83" s="123"/>
      <c r="X83" s="123"/>
      <c r="Y83" s="123"/>
      <c r="Z83" s="123"/>
    </row>
    <row r="84" ht="15.75" hidden="1" customHeight="1">
      <c r="A84" s="158" t="s">
        <v>180</v>
      </c>
      <c r="B84" s="159">
        <v>17.0</v>
      </c>
      <c r="C84" s="159">
        <v>0.58</v>
      </c>
      <c r="D84" s="160">
        <v>0.5226</v>
      </c>
      <c r="E84" s="160">
        <v>0.1328</v>
      </c>
      <c r="F84" s="159">
        <v>0.42</v>
      </c>
      <c r="G84" s="160">
        <v>0.1074</v>
      </c>
      <c r="H84" s="159">
        <v>0.47</v>
      </c>
      <c r="I84" s="159">
        <v>0.5043</v>
      </c>
      <c r="J84" s="160">
        <v>0.2713</v>
      </c>
      <c r="K84" s="160">
        <v>0.3234</v>
      </c>
      <c r="L84" s="159">
        <v>0.35</v>
      </c>
      <c r="M84" s="159">
        <v>0.15</v>
      </c>
      <c r="N84" s="159">
        <v>0.21</v>
      </c>
      <c r="O84" s="159">
        <v>0.47</v>
      </c>
      <c r="P84" s="159">
        <v>0.31</v>
      </c>
      <c r="Q84" s="123"/>
      <c r="R84" s="123"/>
      <c r="S84" s="123"/>
      <c r="T84" s="123"/>
      <c r="U84" s="123"/>
      <c r="V84" s="123"/>
      <c r="W84" s="123"/>
      <c r="X84" s="123"/>
      <c r="Y84" s="123"/>
      <c r="Z84" s="123"/>
    </row>
    <row r="85" ht="15.75" hidden="1" customHeight="1">
      <c r="A85" s="155" t="s">
        <v>181</v>
      </c>
      <c r="B85" s="156">
        <v>28.0</v>
      </c>
      <c r="C85" s="156">
        <v>0.95</v>
      </c>
      <c r="D85" s="157">
        <v>0.5477</v>
      </c>
      <c r="E85" s="157">
        <v>0.0119</v>
      </c>
      <c r="F85" s="156">
        <v>0.67</v>
      </c>
      <c r="G85" s="157">
        <v>0.0208</v>
      </c>
      <c r="H85" s="156">
        <v>0.69</v>
      </c>
      <c r="I85" s="156">
        <v>0.2665</v>
      </c>
      <c r="J85" s="157">
        <v>0.2356</v>
      </c>
      <c r="K85" s="157">
        <v>0.1396</v>
      </c>
      <c r="L85" s="156">
        <v>1.16</v>
      </c>
      <c r="M85" s="156">
        <v>1.14</v>
      </c>
      <c r="N85" s="156">
        <v>1.07</v>
      </c>
      <c r="O85" s="156">
        <v>1.36</v>
      </c>
      <c r="P85" s="156">
        <v>1.1</v>
      </c>
      <c r="Q85" s="123"/>
      <c r="R85" s="123"/>
      <c r="S85" s="123"/>
      <c r="T85" s="123"/>
      <c r="U85" s="123"/>
      <c r="V85" s="123"/>
      <c r="W85" s="123"/>
      <c r="X85" s="123"/>
      <c r="Y85" s="123"/>
      <c r="Z85" s="123"/>
    </row>
    <row r="86" ht="15.75" hidden="1" customHeight="1">
      <c r="A86" s="158" t="s">
        <v>182</v>
      </c>
      <c r="B86" s="159">
        <v>98.0</v>
      </c>
      <c r="C86" s="159">
        <v>1.22</v>
      </c>
      <c r="D86" s="160">
        <v>0.2893</v>
      </c>
      <c r="E86" s="160">
        <v>0.0823</v>
      </c>
      <c r="F86" s="159">
        <v>1.0</v>
      </c>
      <c r="G86" s="160">
        <v>0.0505</v>
      </c>
      <c r="H86" s="159">
        <v>1.06</v>
      </c>
      <c r="I86" s="159">
        <v>0.5509</v>
      </c>
      <c r="J86" s="160">
        <v>0.57</v>
      </c>
      <c r="K86" s="160">
        <v>0.2063</v>
      </c>
      <c r="L86" s="159">
        <v>0.69</v>
      </c>
      <c r="M86" s="159">
        <v>1.03</v>
      </c>
      <c r="N86" s="159">
        <v>1.23</v>
      </c>
      <c r="O86" s="159">
        <v>1.19</v>
      </c>
      <c r="P86" s="159">
        <v>1.02</v>
      </c>
      <c r="Q86" s="123"/>
      <c r="R86" s="123"/>
      <c r="S86" s="123"/>
      <c r="T86" s="123"/>
      <c r="U86" s="123"/>
      <c r="V86" s="123"/>
      <c r="W86" s="123"/>
      <c r="X86" s="123"/>
      <c r="Y86" s="123"/>
      <c r="Z86" s="123"/>
    </row>
    <row r="87" ht="15.75" hidden="1" customHeight="1">
      <c r="A87" s="155" t="s">
        <v>183</v>
      </c>
      <c r="B87" s="156">
        <v>3.0</v>
      </c>
      <c r="C87" s="156">
        <v>0.65</v>
      </c>
      <c r="D87" s="157">
        <v>3.8713</v>
      </c>
      <c r="E87" s="157">
        <v>0.0</v>
      </c>
      <c r="F87" s="156">
        <v>0.17</v>
      </c>
      <c r="G87" s="157">
        <v>0.0716</v>
      </c>
      <c r="H87" s="156">
        <v>0.18</v>
      </c>
      <c r="I87" s="156">
        <v>0.4821</v>
      </c>
      <c r="J87" s="157">
        <v>0.7204</v>
      </c>
      <c r="K87" s="157">
        <v>0.5885</v>
      </c>
      <c r="L87" s="156">
        <v>0.45</v>
      </c>
      <c r="M87" s="156">
        <v>0.54</v>
      </c>
      <c r="N87" s="156">
        <v>0.59</v>
      </c>
      <c r="O87" s="156">
        <v>0.27</v>
      </c>
      <c r="P87" s="156">
        <v>0.42</v>
      </c>
      <c r="Q87" s="123"/>
      <c r="R87" s="123"/>
      <c r="S87" s="123"/>
      <c r="T87" s="123"/>
      <c r="U87" s="123"/>
      <c r="V87" s="123"/>
      <c r="W87" s="123"/>
      <c r="X87" s="123"/>
      <c r="Y87" s="123"/>
      <c r="Z87" s="123"/>
    </row>
    <row r="88" ht="15.75" hidden="1" customHeight="1">
      <c r="A88" s="158" t="s">
        <v>184</v>
      </c>
      <c r="B88" s="159">
        <v>63.0</v>
      </c>
      <c r="C88" s="159">
        <v>1.49</v>
      </c>
      <c r="D88" s="160">
        <v>0.0389</v>
      </c>
      <c r="E88" s="160">
        <v>0.0419</v>
      </c>
      <c r="F88" s="159">
        <v>1.45</v>
      </c>
      <c r="G88" s="160">
        <v>0.0113</v>
      </c>
      <c r="H88" s="159">
        <v>1.46</v>
      </c>
      <c r="I88" s="159">
        <v>0.4968</v>
      </c>
      <c r="J88" s="160">
        <v>0.5605</v>
      </c>
      <c r="K88" s="160">
        <v>0.3061</v>
      </c>
      <c r="L88" s="159">
        <v>1.24</v>
      </c>
      <c r="M88" s="159">
        <v>0.96</v>
      </c>
      <c r="N88" s="159">
        <v>1.14</v>
      </c>
      <c r="O88" s="159">
        <v>1.53</v>
      </c>
      <c r="P88" s="159">
        <v>1.27</v>
      </c>
      <c r="Q88" s="123"/>
      <c r="R88" s="123"/>
      <c r="S88" s="123"/>
      <c r="T88" s="123"/>
      <c r="U88" s="123"/>
      <c r="V88" s="123"/>
      <c r="W88" s="123"/>
      <c r="X88" s="123"/>
      <c r="Y88" s="123"/>
      <c r="Z88" s="123"/>
    </row>
    <row r="89" ht="15.75" hidden="1" customHeight="1">
      <c r="A89" s="155" t="s">
        <v>185</v>
      </c>
      <c r="B89" s="156">
        <v>30.0</v>
      </c>
      <c r="C89" s="156">
        <v>1.48</v>
      </c>
      <c r="D89" s="157">
        <v>0.0818</v>
      </c>
      <c r="E89" s="157">
        <v>0.0995</v>
      </c>
      <c r="F89" s="156">
        <v>1.39</v>
      </c>
      <c r="G89" s="157">
        <v>0.0511</v>
      </c>
      <c r="H89" s="156">
        <v>1.47</v>
      </c>
      <c r="I89" s="156">
        <v>0.347</v>
      </c>
      <c r="J89" s="157">
        <v>0.5109</v>
      </c>
      <c r="K89" s="157">
        <v>0.5683</v>
      </c>
      <c r="L89" s="156">
        <v>1.25</v>
      </c>
      <c r="M89" s="156">
        <v>1.07</v>
      </c>
      <c r="N89" s="156">
        <v>1.34</v>
      </c>
      <c r="O89" s="156">
        <v>1.69</v>
      </c>
      <c r="P89" s="156">
        <v>1.37</v>
      </c>
      <c r="Q89" s="123"/>
      <c r="R89" s="123"/>
      <c r="S89" s="123"/>
      <c r="T89" s="123"/>
      <c r="U89" s="123"/>
      <c r="V89" s="123"/>
      <c r="W89" s="123"/>
      <c r="X89" s="123"/>
      <c r="Y89" s="123"/>
      <c r="Z89" s="123"/>
    </row>
    <row r="90" ht="15.75" hidden="1" customHeight="1">
      <c r="A90" s="158" t="s">
        <v>186</v>
      </c>
      <c r="B90" s="159">
        <v>8.0</v>
      </c>
      <c r="C90" s="159">
        <v>0.58</v>
      </c>
      <c r="D90" s="160">
        <v>0.1911</v>
      </c>
      <c r="E90" s="160">
        <v>0.0578</v>
      </c>
      <c r="F90" s="159">
        <v>0.51</v>
      </c>
      <c r="G90" s="160">
        <v>0.036</v>
      </c>
      <c r="H90" s="159">
        <v>0.52</v>
      </c>
      <c r="I90" s="159">
        <v>0.4189</v>
      </c>
      <c r="J90" s="160">
        <v>0.4519</v>
      </c>
      <c r="K90" s="160">
        <v>0.7429</v>
      </c>
      <c r="L90" s="159">
        <v>1.57</v>
      </c>
      <c r="M90" s="159">
        <v>0.74</v>
      </c>
      <c r="N90" s="159">
        <v>0.8</v>
      </c>
      <c r="O90" s="159">
        <v>0.78</v>
      </c>
      <c r="P90" s="159">
        <v>0.92</v>
      </c>
      <c r="Q90" s="123"/>
      <c r="R90" s="123"/>
      <c r="S90" s="123"/>
      <c r="T90" s="123"/>
      <c r="U90" s="123"/>
      <c r="V90" s="123"/>
      <c r="W90" s="123"/>
      <c r="X90" s="123"/>
      <c r="Y90" s="123"/>
      <c r="Z90" s="123"/>
    </row>
    <row r="91" ht="15.75" hidden="1" customHeight="1">
      <c r="A91" s="155" t="s">
        <v>187</v>
      </c>
      <c r="B91" s="156">
        <v>12.0</v>
      </c>
      <c r="C91" s="156">
        <v>1.42</v>
      </c>
      <c r="D91" s="157">
        <v>0.1025</v>
      </c>
      <c r="E91" s="157">
        <v>0.1106</v>
      </c>
      <c r="F91" s="156">
        <v>1.32</v>
      </c>
      <c r="G91" s="157">
        <v>0.0611</v>
      </c>
      <c r="H91" s="156">
        <v>1.41</v>
      </c>
      <c r="I91" s="156">
        <v>0.4627</v>
      </c>
      <c r="J91" s="157">
        <v>0.5175</v>
      </c>
      <c r="K91" s="157">
        <v>0.2769</v>
      </c>
      <c r="L91" s="156">
        <v>0.83</v>
      </c>
      <c r="M91" s="156">
        <v>0.98</v>
      </c>
      <c r="N91" s="156">
        <v>1.19</v>
      </c>
      <c r="O91" s="156">
        <v>1.29</v>
      </c>
      <c r="P91" s="156">
        <v>1.11</v>
      </c>
      <c r="Q91" s="123"/>
      <c r="R91" s="123"/>
      <c r="S91" s="123"/>
      <c r="T91" s="123"/>
      <c r="U91" s="123"/>
      <c r="V91" s="123"/>
      <c r="W91" s="123"/>
      <c r="X91" s="123"/>
      <c r="Y91" s="123"/>
      <c r="Z91" s="123"/>
    </row>
    <row r="92" ht="15.75" hidden="1" customHeight="1">
      <c r="A92" s="158" t="s">
        <v>188</v>
      </c>
      <c r="B92" s="159">
        <v>81.0</v>
      </c>
      <c r="C92" s="159">
        <v>1.18</v>
      </c>
      <c r="D92" s="160">
        <v>0.0249</v>
      </c>
      <c r="E92" s="160">
        <v>0.0673</v>
      </c>
      <c r="F92" s="159">
        <v>1.16</v>
      </c>
      <c r="G92" s="160">
        <v>0.0188</v>
      </c>
      <c r="H92" s="159">
        <v>1.18</v>
      </c>
      <c r="I92" s="159">
        <v>0.5913</v>
      </c>
      <c r="J92" s="160">
        <v>0.6663</v>
      </c>
      <c r="K92" s="160">
        <v>0.589</v>
      </c>
      <c r="L92" s="159">
        <v>1.29</v>
      </c>
      <c r="M92" s="159">
        <v>0.96</v>
      </c>
      <c r="N92" s="159">
        <v>1.21</v>
      </c>
      <c r="O92" s="159">
        <v>1.36</v>
      </c>
      <c r="P92" s="159">
        <v>1.18</v>
      </c>
      <c r="Q92" s="123"/>
      <c r="R92" s="123"/>
      <c r="S92" s="123"/>
      <c r="T92" s="123"/>
      <c r="U92" s="123"/>
      <c r="V92" s="123"/>
      <c r="W92" s="123"/>
      <c r="X92" s="123"/>
      <c r="Y92" s="123"/>
      <c r="Z92" s="123"/>
    </row>
    <row r="93" ht="15.75" hidden="1" customHeight="1">
      <c r="A93" s="155" t="s">
        <v>189</v>
      </c>
      <c r="B93" s="156">
        <v>29.0</v>
      </c>
      <c r="C93" s="156">
        <v>1.69</v>
      </c>
      <c r="D93" s="157">
        <v>0.1154</v>
      </c>
      <c r="E93" s="157">
        <v>0.0218</v>
      </c>
      <c r="F93" s="156">
        <v>1.56</v>
      </c>
      <c r="G93" s="157">
        <v>0.0288</v>
      </c>
      <c r="H93" s="156">
        <v>1.6</v>
      </c>
      <c r="I93" s="156">
        <v>0.5403</v>
      </c>
      <c r="J93" s="157">
        <v>0.5562</v>
      </c>
      <c r="K93" s="157">
        <v>3.009</v>
      </c>
      <c r="L93" s="156">
        <v>1.5</v>
      </c>
      <c r="M93" s="156">
        <v>0.75</v>
      </c>
      <c r="N93" s="156">
        <v>0.98</v>
      </c>
      <c r="O93" s="156">
        <v>1.42</v>
      </c>
      <c r="P93" s="156">
        <v>1.23</v>
      </c>
      <c r="Q93" s="123"/>
      <c r="R93" s="123"/>
      <c r="S93" s="123"/>
      <c r="T93" s="123"/>
      <c r="U93" s="123"/>
      <c r="V93" s="123"/>
      <c r="W93" s="123"/>
      <c r="X93" s="123"/>
      <c r="Y93" s="123"/>
      <c r="Z93" s="123"/>
    </row>
    <row r="94" ht="15.75" hidden="1" customHeight="1">
      <c r="A94" s="158" t="s">
        <v>190</v>
      </c>
      <c r="B94" s="159">
        <v>333.0</v>
      </c>
      <c r="C94" s="159">
        <v>1.24</v>
      </c>
      <c r="D94" s="160">
        <v>0.049</v>
      </c>
      <c r="E94" s="160">
        <v>0.0444</v>
      </c>
      <c r="F94" s="159">
        <v>1.2</v>
      </c>
      <c r="G94" s="160">
        <v>0.0174</v>
      </c>
      <c r="H94" s="159">
        <v>1.22</v>
      </c>
      <c r="I94" s="159">
        <v>0.5686</v>
      </c>
      <c r="J94" s="160">
        <v>0.6363</v>
      </c>
      <c r="K94" s="160">
        <v>0.4308</v>
      </c>
      <c r="L94" s="159">
        <v>1.15</v>
      </c>
      <c r="M94" s="159">
        <v>0.89</v>
      </c>
      <c r="N94" s="159">
        <v>1.12</v>
      </c>
      <c r="O94" s="159">
        <v>1.41</v>
      </c>
      <c r="P94" s="159">
        <v>1.17</v>
      </c>
      <c r="Q94" s="123"/>
      <c r="R94" s="123"/>
      <c r="S94" s="123"/>
      <c r="T94" s="123"/>
      <c r="U94" s="123"/>
      <c r="V94" s="123"/>
      <c r="W94" s="123"/>
      <c r="X94" s="123"/>
      <c r="Y94" s="123"/>
      <c r="Z94" s="123"/>
    </row>
    <row r="95" ht="15.75" hidden="1" customHeight="1">
      <c r="A95" s="155" t="s">
        <v>191</v>
      </c>
      <c r="B95" s="156">
        <v>27.0</v>
      </c>
      <c r="C95" s="156">
        <v>1.06</v>
      </c>
      <c r="D95" s="157">
        <v>0.259</v>
      </c>
      <c r="E95" s="157">
        <v>0.1176</v>
      </c>
      <c r="F95" s="156">
        <v>0.89</v>
      </c>
      <c r="G95" s="157">
        <v>0.0794</v>
      </c>
      <c r="H95" s="156">
        <v>0.96</v>
      </c>
      <c r="I95" s="156">
        <v>0.3582</v>
      </c>
      <c r="J95" s="157">
        <v>0.4679</v>
      </c>
      <c r="K95" s="157">
        <v>1.0197</v>
      </c>
      <c r="L95" s="156">
        <v>1.29</v>
      </c>
      <c r="M95" s="156">
        <v>0.78</v>
      </c>
      <c r="N95" s="156">
        <v>0.98</v>
      </c>
      <c r="O95" s="156">
        <v>1.21</v>
      </c>
      <c r="P95" s="156">
        <v>1.07</v>
      </c>
      <c r="Q95" s="123"/>
      <c r="R95" s="123"/>
      <c r="S95" s="123"/>
      <c r="T95" s="123"/>
      <c r="U95" s="123"/>
      <c r="V95" s="123"/>
      <c r="W95" s="123"/>
      <c r="X95" s="123"/>
      <c r="Y95" s="123"/>
      <c r="Z95" s="123"/>
    </row>
    <row r="96" ht="15.75" hidden="1" customHeight="1">
      <c r="A96" s="158" t="s">
        <v>192</v>
      </c>
      <c r="B96" s="159">
        <v>11.0</v>
      </c>
      <c r="C96" s="159">
        <v>0.77</v>
      </c>
      <c r="D96" s="160">
        <v>0.4761</v>
      </c>
      <c r="E96" s="160">
        <v>0.149</v>
      </c>
      <c r="F96" s="159">
        <v>0.57</v>
      </c>
      <c r="G96" s="160">
        <v>0.0273</v>
      </c>
      <c r="H96" s="159">
        <v>0.59</v>
      </c>
      <c r="I96" s="159">
        <v>0.5664</v>
      </c>
      <c r="J96" s="160">
        <v>0.6673</v>
      </c>
      <c r="K96" s="160">
        <v>0.664</v>
      </c>
      <c r="L96" s="159">
        <v>0.6</v>
      </c>
      <c r="M96" s="159">
        <v>0.39</v>
      </c>
      <c r="N96" s="159">
        <v>0.63</v>
      </c>
      <c r="O96" s="159">
        <v>0.71</v>
      </c>
      <c r="P96" s="159">
        <v>0.61</v>
      </c>
      <c r="Q96" s="123"/>
      <c r="R96" s="123"/>
      <c r="S96" s="123"/>
      <c r="T96" s="123"/>
      <c r="U96" s="123"/>
      <c r="V96" s="123"/>
      <c r="W96" s="123"/>
      <c r="X96" s="123"/>
      <c r="Y96" s="123"/>
      <c r="Z96" s="123"/>
    </row>
    <row r="97" ht="15.75" hidden="1" customHeight="1">
      <c r="A97" s="155" t="s">
        <v>193</v>
      </c>
      <c r="B97" s="156">
        <v>61.0</v>
      </c>
      <c r="C97" s="156">
        <v>1.0</v>
      </c>
      <c r="D97" s="157">
        <v>0.128</v>
      </c>
      <c r="E97" s="157">
        <v>0.0435</v>
      </c>
      <c r="F97" s="156">
        <v>0.91</v>
      </c>
      <c r="G97" s="157">
        <v>0.0383</v>
      </c>
      <c r="H97" s="156">
        <v>0.95</v>
      </c>
      <c r="I97" s="156">
        <v>0.5385</v>
      </c>
      <c r="J97" s="157">
        <v>0.5609</v>
      </c>
      <c r="K97" s="157">
        <v>0.1258</v>
      </c>
      <c r="L97" s="156">
        <v>0.84</v>
      </c>
      <c r="M97" s="156">
        <v>0.83</v>
      </c>
      <c r="N97" s="156">
        <v>1.06</v>
      </c>
      <c r="O97" s="156">
        <v>1.18</v>
      </c>
      <c r="P97" s="156">
        <v>0.99</v>
      </c>
      <c r="Q97" s="123"/>
      <c r="R97" s="123"/>
      <c r="S97" s="123"/>
      <c r="T97" s="123"/>
      <c r="U97" s="123"/>
      <c r="V97" s="123"/>
      <c r="W97" s="123"/>
      <c r="X97" s="123"/>
      <c r="Y97" s="123"/>
      <c r="Z97" s="123"/>
    </row>
    <row r="98" ht="15.75" hidden="1" customHeight="1">
      <c r="A98" s="158" t="s">
        <v>194</v>
      </c>
      <c r="B98" s="159">
        <v>32.0</v>
      </c>
      <c r="C98" s="159">
        <v>0.89</v>
      </c>
      <c r="D98" s="160">
        <v>1.0017</v>
      </c>
      <c r="E98" s="160">
        <v>0.0365</v>
      </c>
      <c r="F98" s="159">
        <v>0.51</v>
      </c>
      <c r="G98" s="160">
        <v>0.0177</v>
      </c>
      <c r="H98" s="159">
        <v>0.52</v>
      </c>
      <c r="I98" s="159">
        <v>0.5682</v>
      </c>
      <c r="J98" s="160">
        <v>0.6371</v>
      </c>
      <c r="K98" s="160">
        <v>0.157</v>
      </c>
      <c r="L98" s="159">
        <v>0.67</v>
      </c>
      <c r="M98" s="159">
        <v>0.42</v>
      </c>
      <c r="N98" s="159">
        <v>0.51</v>
      </c>
      <c r="O98" s="159">
        <v>0.47</v>
      </c>
      <c r="P98" s="159">
        <v>0.5</v>
      </c>
      <c r="Q98" s="123"/>
      <c r="R98" s="123"/>
      <c r="S98" s="123"/>
      <c r="T98" s="123"/>
      <c r="U98" s="123"/>
      <c r="V98" s="123"/>
      <c r="W98" s="123"/>
      <c r="X98" s="123"/>
      <c r="Y98" s="123"/>
      <c r="Z98" s="123"/>
    </row>
    <row r="99" ht="15.75" hidden="1" customHeight="1">
      <c r="A99" s="155" t="s">
        <v>195</v>
      </c>
      <c r="B99" s="156">
        <v>12.0</v>
      </c>
      <c r="C99" s="156">
        <v>0.98</v>
      </c>
      <c r="D99" s="157">
        <v>0.2796</v>
      </c>
      <c r="E99" s="157">
        <v>0.125</v>
      </c>
      <c r="F99" s="156">
        <v>0.81</v>
      </c>
      <c r="G99" s="157">
        <v>0.0181</v>
      </c>
      <c r="H99" s="156">
        <v>0.83</v>
      </c>
      <c r="I99" s="156">
        <v>0.5533</v>
      </c>
      <c r="J99" s="157">
        <v>0.6834</v>
      </c>
      <c r="K99" s="157">
        <v>0.0963</v>
      </c>
      <c r="L99" s="156">
        <v>1.43</v>
      </c>
      <c r="M99" s="156">
        <v>0.61</v>
      </c>
      <c r="N99" s="156">
        <v>0.86</v>
      </c>
      <c r="O99" s="156">
        <v>1.74</v>
      </c>
      <c r="P99" s="156">
        <v>1.13</v>
      </c>
      <c r="Q99" s="123"/>
      <c r="R99" s="123"/>
      <c r="S99" s="123"/>
      <c r="T99" s="123"/>
      <c r="U99" s="123"/>
      <c r="V99" s="123"/>
      <c r="W99" s="123"/>
      <c r="X99" s="123"/>
      <c r="Y99" s="123"/>
      <c r="Z99" s="123"/>
    </row>
    <row r="100" ht="15.75" hidden="1" customHeight="1">
      <c r="A100" s="158" t="s">
        <v>196</v>
      </c>
      <c r="B100" s="159">
        <v>21.0</v>
      </c>
      <c r="C100" s="159">
        <v>1.03</v>
      </c>
      <c r="D100" s="160">
        <v>0.3871</v>
      </c>
      <c r="E100" s="160">
        <v>0.119</v>
      </c>
      <c r="F100" s="159">
        <v>0.8</v>
      </c>
      <c r="G100" s="160">
        <v>0.0438</v>
      </c>
      <c r="H100" s="159">
        <v>0.83</v>
      </c>
      <c r="I100" s="159">
        <v>0.482</v>
      </c>
      <c r="J100" s="160">
        <v>0.5168</v>
      </c>
      <c r="K100" s="160">
        <v>0.5497</v>
      </c>
      <c r="L100" s="159">
        <v>0.96</v>
      </c>
      <c r="M100" s="159">
        <v>0.79</v>
      </c>
      <c r="N100" s="159">
        <v>0.72</v>
      </c>
      <c r="O100" s="159">
        <v>0.92</v>
      </c>
      <c r="P100" s="159">
        <v>0.85</v>
      </c>
      <c r="Q100" s="123"/>
      <c r="R100" s="123"/>
      <c r="S100" s="123"/>
      <c r="T100" s="123"/>
      <c r="U100" s="123"/>
      <c r="V100" s="123"/>
      <c r="W100" s="123"/>
      <c r="X100" s="123"/>
      <c r="Y100" s="123"/>
      <c r="Z100" s="123"/>
    </row>
    <row r="101" ht="15.75" hidden="1" customHeight="1">
      <c r="A101" s="155" t="s">
        <v>197</v>
      </c>
      <c r="B101" s="156">
        <v>4.0</v>
      </c>
      <c r="C101" s="156">
        <v>0.99</v>
      </c>
      <c r="D101" s="157">
        <v>0.2839</v>
      </c>
      <c r="E101" s="157">
        <v>0.1714</v>
      </c>
      <c r="F101" s="156">
        <v>0.82</v>
      </c>
      <c r="G101" s="157">
        <v>0.011</v>
      </c>
      <c r="H101" s="156">
        <v>0.83</v>
      </c>
      <c r="I101" s="156">
        <v>0.2148</v>
      </c>
      <c r="J101" s="157">
        <v>0.2656</v>
      </c>
      <c r="K101" s="157">
        <v>0.1305</v>
      </c>
      <c r="L101" s="156">
        <v>1.89</v>
      </c>
      <c r="M101" s="156">
        <v>0.74</v>
      </c>
      <c r="N101" s="156">
        <v>0.65</v>
      </c>
      <c r="O101" s="156">
        <v>0.93</v>
      </c>
      <c r="P101" s="156">
        <v>1.01</v>
      </c>
      <c r="Q101" s="123"/>
      <c r="R101" s="123"/>
      <c r="S101" s="123"/>
      <c r="T101" s="123"/>
      <c r="U101" s="123"/>
      <c r="V101" s="123"/>
      <c r="W101" s="123"/>
      <c r="X101" s="123"/>
      <c r="Y101" s="123"/>
      <c r="Z101" s="123"/>
    </row>
    <row r="102" ht="15.75" hidden="1" customHeight="1">
      <c r="A102" s="158" t="s">
        <v>198</v>
      </c>
      <c r="B102" s="159">
        <v>24.0</v>
      </c>
      <c r="C102" s="159">
        <v>1.1</v>
      </c>
      <c r="D102" s="160">
        <v>0.2292</v>
      </c>
      <c r="E102" s="160">
        <v>0.186</v>
      </c>
      <c r="F102" s="159">
        <v>0.94</v>
      </c>
      <c r="G102" s="160">
        <v>0.0227</v>
      </c>
      <c r="H102" s="159">
        <v>0.96</v>
      </c>
      <c r="I102" s="159">
        <v>0.3515</v>
      </c>
      <c r="J102" s="160">
        <v>0.3218</v>
      </c>
      <c r="K102" s="160">
        <v>0.37</v>
      </c>
      <c r="L102" s="159">
        <v>1.04</v>
      </c>
      <c r="M102" s="159">
        <v>0.94</v>
      </c>
      <c r="N102" s="159">
        <v>1.28</v>
      </c>
      <c r="O102" s="159">
        <v>1.23</v>
      </c>
      <c r="P102" s="159">
        <v>1.1</v>
      </c>
      <c r="Q102" s="123"/>
      <c r="R102" s="123"/>
      <c r="S102" s="123"/>
      <c r="T102" s="123"/>
      <c r="U102" s="123"/>
      <c r="V102" s="123"/>
      <c r="W102" s="123"/>
      <c r="X102" s="123"/>
      <c r="Y102" s="123"/>
      <c r="Z102" s="123"/>
    </row>
    <row r="103" ht="15.75" hidden="1" customHeight="1">
      <c r="A103" s="155" t="s">
        <v>199</v>
      </c>
      <c r="B103" s="156">
        <v>14.0</v>
      </c>
      <c r="C103" s="156">
        <v>0.39</v>
      </c>
      <c r="D103" s="157">
        <v>0.7806</v>
      </c>
      <c r="E103" s="157">
        <v>0.1065</v>
      </c>
      <c r="F103" s="156">
        <v>0.25</v>
      </c>
      <c r="G103" s="157">
        <v>0.0081</v>
      </c>
      <c r="H103" s="156">
        <v>0.25</v>
      </c>
      <c r="I103" s="156">
        <v>0.1566</v>
      </c>
      <c r="J103" s="157">
        <v>0.1821</v>
      </c>
      <c r="K103" s="157">
        <v>0.128</v>
      </c>
      <c r="L103" s="156">
        <v>0.19</v>
      </c>
      <c r="M103" s="156">
        <v>0.48</v>
      </c>
      <c r="N103" s="156">
        <v>0.6</v>
      </c>
      <c r="O103" s="156">
        <v>0.41</v>
      </c>
      <c r="P103" s="156">
        <v>0.41</v>
      </c>
      <c r="Q103" s="123"/>
      <c r="R103" s="123"/>
      <c r="S103" s="123"/>
      <c r="T103" s="123"/>
      <c r="U103" s="123"/>
      <c r="V103" s="123"/>
      <c r="W103" s="123"/>
      <c r="X103" s="123"/>
      <c r="Y103" s="123"/>
      <c r="Z103" s="123"/>
    </row>
    <row r="104" ht="15.75" hidden="1" customHeight="1">
      <c r="A104" s="158" t="s">
        <v>200</v>
      </c>
      <c r="B104" s="159">
        <v>15.0</v>
      </c>
      <c r="C104" s="159">
        <v>0.68</v>
      </c>
      <c r="D104" s="160">
        <v>0.5864</v>
      </c>
      <c r="E104" s="160">
        <v>0.1136</v>
      </c>
      <c r="F104" s="159">
        <v>0.47</v>
      </c>
      <c r="G104" s="160">
        <v>0.0041</v>
      </c>
      <c r="H104" s="159">
        <v>0.47</v>
      </c>
      <c r="I104" s="159">
        <v>0.3517</v>
      </c>
      <c r="J104" s="160">
        <v>0.5253</v>
      </c>
      <c r="K104" s="160">
        <v>0.1671</v>
      </c>
      <c r="L104" s="159">
        <v>0.57</v>
      </c>
      <c r="M104" s="159">
        <v>0.57</v>
      </c>
      <c r="N104" s="159">
        <v>0.61</v>
      </c>
      <c r="O104" s="159">
        <v>0.87</v>
      </c>
      <c r="P104" s="159">
        <v>0.63</v>
      </c>
      <c r="Q104" s="123"/>
      <c r="R104" s="123"/>
      <c r="S104" s="123"/>
      <c r="T104" s="123"/>
      <c r="U104" s="123"/>
      <c r="V104" s="123"/>
      <c r="W104" s="123"/>
      <c r="X104" s="123"/>
      <c r="Y104" s="123"/>
      <c r="Z104" s="123"/>
    </row>
    <row r="105" ht="15.75" hidden="1" customHeight="1">
      <c r="A105" s="155" t="s">
        <v>201</v>
      </c>
      <c r="B105" s="156">
        <v>6062.0</v>
      </c>
      <c r="C105" s="156">
        <v>1.0</v>
      </c>
      <c r="D105" s="157">
        <v>0.3918</v>
      </c>
      <c r="E105" s="157">
        <v>0.0803</v>
      </c>
      <c r="F105" s="156">
        <v>0.77</v>
      </c>
      <c r="G105" s="157">
        <v>0.0511</v>
      </c>
      <c r="H105" s="156">
        <v>0.82</v>
      </c>
      <c r="I105" s="156">
        <v>0.4669</v>
      </c>
      <c r="J105" s="157">
        <v>0.5253</v>
      </c>
      <c r="K105" s="157">
        <v>0.2527</v>
      </c>
      <c r="L105" s="162">
        <v>0.83</v>
      </c>
      <c r="M105" s="156">
        <v>0.75</v>
      </c>
      <c r="N105" s="156">
        <v>0.91</v>
      </c>
      <c r="O105" s="156">
        <v>0.88</v>
      </c>
      <c r="P105" s="156">
        <v>0.83</v>
      </c>
      <c r="Q105" s="133"/>
      <c r="R105" s="133"/>
      <c r="S105" s="133"/>
      <c r="T105" s="133"/>
      <c r="U105" s="133"/>
      <c r="V105" s="133"/>
      <c r="W105" s="133"/>
      <c r="X105" s="133"/>
      <c r="Y105" s="133"/>
      <c r="Z105" s="133"/>
    </row>
    <row r="106" ht="15.75" hidden="1" customHeight="1">
      <c r="A106" s="158" t="s">
        <v>202</v>
      </c>
      <c r="B106" s="159">
        <v>4935.0</v>
      </c>
      <c r="C106" s="159">
        <v>1.09</v>
      </c>
      <c r="D106" s="160">
        <v>0.1929</v>
      </c>
      <c r="E106" s="160">
        <v>0.0675</v>
      </c>
      <c r="F106" s="159">
        <v>0.95</v>
      </c>
      <c r="G106" s="160">
        <v>0.0289</v>
      </c>
      <c r="H106" s="159">
        <v>0.98</v>
      </c>
      <c r="I106" s="159">
        <v>0.5139</v>
      </c>
      <c r="J106" s="160">
        <v>0.574</v>
      </c>
      <c r="K106" s="160">
        <v>0.2578</v>
      </c>
      <c r="L106" s="163">
        <v>1.01</v>
      </c>
      <c r="M106" s="159">
        <v>0.86</v>
      </c>
      <c r="N106" s="159">
        <v>1.04</v>
      </c>
      <c r="O106" s="159">
        <v>1.12</v>
      </c>
      <c r="P106" s="159">
        <v>1.0</v>
      </c>
      <c r="Q106" s="133"/>
      <c r="R106" s="133"/>
      <c r="S106" s="133"/>
      <c r="T106" s="133"/>
      <c r="U106" s="133"/>
      <c r="V106" s="133"/>
      <c r="W106" s="133"/>
      <c r="X106" s="133"/>
      <c r="Y106" s="133"/>
      <c r="Z106" s="133"/>
    </row>
    <row r="107" ht="15.75" hidden="1" customHeight="1">
      <c r="A107" s="123"/>
      <c r="B107" s="123"/>
      <c r="C107" s="123"/>
      <c r="D107" s="123"/>
      <c r="E107" s="123"/>
      <c r="F107" s="123"/>
      <c r="G107" s="123">
        <f>1/G13</f>
        <v>9.727626459</v>
      </c>
      <c r="H107" s="123"/>
      <c r="I107" s="123"/>
      <c r="J107" s="123"/>
      <c r="K107" s="123"/>
      <c r="L107" s="123"/>
      <c r="M107" s="123"/>
      <c r="N107" s="123"/>
      <c r="O107" s="123"/>
      <c r="P107" s="124"/>
      <c r="Q107" s="123"/>
      <c r="R107" s="123"/>
      <c r="S107" s="123"/>
      <c r="T107" s="123"/>
      <c r="U107" s="123"/>
      <c r="V107" s="123"/>
      <c r="W107" s="123"/>
      <c r="X107" s="123"/>
      <c r="Y107" s="123"/>
      <c r="Z107" s="123"/>
    </row>
    <row r="108" ht="15.75" hidden="1" customHeight="1">
      <c r="A108" s="123"/>
      <c r="B108" s="123"/>
      <c r="C108" s="123"/>
      <c r="D108" s="123"/>
      <c r="E108" s="123"/>
      <c r="F108" s="123"/>
      <c r="G108" s="123">
        <f>1/G50</f>
        <v>14.24501425</v>
      </c>
      <c r="H108" s="123"/>
      <c r="I108" s="123"/>
      <c r="J108" s="123"/>
      <c r="K108" s="123"/>
      <c r="L108" s="123"/>
      <c r="M108" s="123"/>
      <c r="N108" s="123"/>
      <c r="O108" s="123"/>
      <c r="P108" s="124"/>
      <c r="Q108" s="123"/>
      <c r="R108" s="123"/>
      <c r="S108" s="123"/>
      <c r="T108" s="123"/>
      <c r="U108" s="123"/>
      <c r="V108" s="123"/>
      <c r="W108" s="123"/>
      <c r="X108" s="123"/>
      <c r="Y108" s="123"/>
      <c r="Z108" s="123"/>
    </row>
    <row r="109" ht="15.75" customHeight="1">
      <c r="A109" s="123"/>
      <c r="B109" s="123"/>
      <c r="C109" s="123"/>
      <c r="D109" s="123"/>
      <c r="E109" s="123"/>
      <c r="F109" s="123"/>
      <c r="G109" s="123"/>
      <c r="H109" s="123"/>
      <c r="I109" s="123"/>
      <c r="J109" s="123"/>
      <c r="K109" s="123"/>
      <c r="L109" s="123"/>
      <c r="M109" s="123"/>
      <c r="N109" s="123"/>
      <c r="O109" s="123"/>
      <c r="P109" s="124"/>
      <c r="Q109" s="123"/>
      <c r="R109" s="123"/>
      <c r="S109" s="123"/>
      <c r="T109" s="123"/>
      <c r="U109" s="123"/>
      <c r="V109" s="123"/>
      <c r="W109" s="123"/>
      <c r="X109" s="123"/>
      <c r="Y109" s="123"/>
      <c r="Z109" s="123"/>
    </row>
    <row r="110" ht="15.75" customHeight="1">
      <c r="A110" s="123"/>
      <c r="B110" s="123"/>
      <c r="C110" s="123"/>
      <c r="D110" s="123"/>
      <c r="E110" s="123"/>
      <c r="F110" s="123"/>
      <c r="G110" s="123">
        <f>1/G75</f>
        <v>9.293680297</v>
      </c>
      <c r="H110" s="123"/>
      <c r="I110" s="123"/>
      <c r="J110" s="123"/>
      <c r="K110" s="123"/>
      <c r="L110" s="123"/>
      <c r="M110" s="123"/>
      <c r="N110" s="123"/>
      <c r="O110" s="123"/>
      <c r="P110" s="124"/>
      <c r="Q110" s="123"/>
      <c r="R110" s="123"/>
      <c r="S110" s="123"/>
      <c r="T110" s="123"/>
      <c r="U110" s="123"/>
      <c r="V110" s="123"/>
      <c r="W110" s="123"/>
      <c r="X110" s="123"/>
      <c r="Y110" s="123"/>
      <c r="Z110" s="123"/>
    </row>
    <row r="111" ht="15.75" customHeight="1">
      <c r="A111" s="123"/>
      <c r="B111" s="123"/>
      <c r="C111" s="123"/>
      <c r="D111" s="123"/>
      <c r="E111" s="123"/>
      <c r="F111" s="123"/>
      <c r="G111" s="123"/>
      <c r="H111" s="123"/>
      <c r="I111" s="123"/>
      <c r="J111" s="123"/>
      <c r="K111" s="123"/>
      <c r="L111" s="123"/>
      <c r="M111" s="123"/>
      <c r="N111" s="123"/>
      <c r="O111" s="123"/>
      <c r="P111" s="124"/>
      <c r="Q111" s="123"/>
      <c r="R111" s="123"/>
      <c r="S111" s="123"/>
      <c r="T111" s="123"/>
      <c r="U111" s="123"/>
      <c r="V111" s="123"/>
      <c r="W111" s="123"/>
      <c r="X111" s="123"/>
      <c r="Y111" s="123"/>
      <c r="Z111" s="123"/>
    </row>
    <row r="112" ht="15.75" customHeight="1">
      <c r="A112" s="123"/>
      <c r="B112" s="123"/>
      <c r="C112" s="123"/>
      <c r="D112" s="123"/>
      <c r="E112" s="123"/>
      <c r="F112" s="123"/>
      <c r="G112" s="123">
        <f>1/G54</f>
        <v>19.34235977</v>
      </c>
      <c r="H112" s="123"/>
      <c r="I112" s="123"/>
      <c r="J112" s="123"/>
      <c r="K112" s="123"/>
      <c r="L112" s="123"/>
      <c r="M112" s="123"/>
      <c r="N112" s="123"/>
      <c r="O112" s="123"/>
      <c r="P112" s="124"/>
      <c r="Q112" s="123"/>
      <c r="R112" s="123"/>
      <c r="S112" s="123"/>
      <c r="T112" s="123"/>
      <c r="U112" s="123"/>
      <c r="V112" s="123"/>
      <c r="W112" s="123"/>
      <c r="X112" s="123"/>
      <c r="Y112" s="123"/>
      <c r="Z112" s="123"/>
    </row>
    <row r="113" ht="15.75" customHeight="1">
      <c r="A113" s="123"/>
      <c r="B113" s="123"/>
      <c r="C113" s="123"/>
      <c r="D113" s="123"/>
      <c r="E113" s="123"/>
      <c r="F113" s="123"/>
      <c r="G113" s="123"/>
      <c r="H113" s="123"/>
      <c r="I113" s="123"/>
      <c r="J113" s="123"/>
      <c r="K113" s="123"/>
      <c r="L113" s="123"/>
      <c r="M113" s="123"/>
      <c r="N113" s="123"/>
      <c r="O113" s="123"/>
      <c r="P113" s="124"/>
      <c r="Q113" s="123"/>
      <c r="R113" s="123"/>
      <c r="S113" s="123"/>
      <c r="T113" s="123"/>
      <c r="U113" s="123"/>
      <c r="V113" s="123"/>
      <c r="W113" s="123"/>
      <c r="X113" s="123"/>
      <c r="Y113" s="123"/>
      <c r="Z113" s="123"/>
    </row>
    <row r="114" ht="15.75" customHeight="1">
      <c r="A114" s="123"/>
      <c r="B114" s="123"/>
      <c r="C114" s="123"/>
      <c r="D114" s="123"/>
      <c r="E114" s="123"/>
      <c r="F114" s="123"/>
      <c r="G114" s="123">
        <f>1/G56</f>
        <v>32.05128205</v>
      </c>
      <c r="H114" s="123"/>
      <c r="I114" s="123"/>
      <c r="J114" s="123"/>
      <c r="K114" s="123"/>
      <c r="L114" s="123"/>
      <c r="M114" s="123"/>
      <c r="N114" s="123"/>
      <c r="O114" s="123"/>
      <c r="P114" s="124"/>
      <c r="Q114" s="123"/>
      <c r="R114" s="123"/>
      <c r="S114" s="123"/>
      <c r="T114" s="123"/>
      <c r="U114" s="123"/>
      <c r="V114" s="123"/>
      <c r="W114" s="123"/>
      <c r="X114" s="123"/>
      <c r="Y114" s="123"/>
      <c r="Z114" s="123"/>
    </row>
    <row r="115" ht="15.75" customHeight="1">
      <c r="A115" s="164" t="s">
        <v>203</v>
      </c>
      <c r="B115" s="4"/>
      <c r="C115" s="4"/>
      <c r="D115" s="4"/>
      <c r="E115" s="4"/>
      <c r="F115" s="4"/>
      <c r="G115" s="4"/>
      <c r="H115" s="165"/>
      <c r="I115" s="123"/>
      <c r="J115" s="123"/>
      <c r="K115" s="123"/>
      <c r="L115" s="123"/>
      <c r="M115" s="123"/>
      <c r="N115" s="123"/>
      <c r="O115" s="123"/>
      <c r="P115" s="124"/>
      <c r="Q115" s="123"/>
      <c r="R115" s="123"/>
      <c r="S115" s="123"/>
      <c r="T115" s="123"/>
      <c r="U115" s="123"/>
      <c r="V115" s="123"/>
      <c r="W115" s="123"/>
      <c r="X115" s="123"/>
      <c r="Y115" s="123"/>
      <c r="Z115" s="123"/>
    </row>
    <row r="116" ht="33.0" customHeight="1">
      <c r="A116" s="166" t="s">
        <v>204</v>
      </c>
      <c r="B116" s="166" t="s">
        <v>91</v>
      </c>
      <c r="C116" s="167" t="s">
        <v>92</v>
      </c>
      <c r="D116" s="166" t="s">
        <v>93</v>
      </c>
      <c r="E116" s="166" t="s">
        <v>94</v>
      </c>
      <c r="F116" s="166" t="s">
        <v>95</v>
      </c>
      <c r="G116" s="168" t="s">
        <v>205</v>
      </c>
      <c r="H116" s="169" t="s">
        <v>206</v>
      </c>
      <c r="I116" s="170" t="s">
        <v>207</v>
      </c>
      <c r="J116" s="123"/>
      <c r="K116" s="123"/>
      <c r="L116" s="123"/>
      <c r="M116" s="123"/>
      <c r="N116" s="123"/>
      <c r="O116" s="123"/>
      <c r="P116" s="124"/>
      <c r="Q116" s="123"/>
      <c r="R116" s="123"/>
      <c r="S116" s="123"/>
      <c r="T116" s="123"/>
      <c r="U116" s="123"/>
      <c r="V116" s="123"/>
      <c r="W116" s="123"/>
      <c r="X116" s="123"/>
      <c r="Y116" s="123"/>
      <c r="Z116" s="123"/>
    </row>
    <row r="117" ht="15.75" customHeight="1">
      <c r="A117" s="155" t="s">
        <v>136</v>
      </c>
      <c r="B117" s="156">
        <v>42.0</v>
      </c>
      <c r="C117" s="156">
        <v>0.99</v>
      </c>
      <c r="D117" s="157">
        <v>0.1792</v>
      </c>
      <c r="E117" s="157">
        <v>0.1471</v>
      </c>
      <c r="F117" s="156">
        <v>0.87</v>
      </c>
      <c r="G117" s="142" t="s">
        <v>208</v>
      </c>
      <c r="H117" s="171">
        <v>0.3</v>
      </c>
      <c r="I117" s="172">
        <f>+F117*(1+(1-H117)*D117)</f>
        <v>0.9791328</v>
      </c>
      <c r="J117" s="123"/>
      <c r="K117" s="123"/>
      <c r="L117" s="123"/>
      <c r="M117" s="123"/>
      <c r="N117" s="123"/>
      <c r="O117" s="123"/>
      <c r="P117" s="124"/>
      <c r="Q117" s="123"/>
      <c r="R117" s="123"/>
      <c r="S117" s="123"/>
      <c r="T117" s="123"/>
      <c r="U117" s="123"/>
      <c r="V117" s="123"/>
      <c r="W117" s="123"/>
      <c r="X117" s="123"/>
      <c r="Y117" s="123"/>
      <c r="Z117" s="123"/>
    </row>
    <row r="118" ht="15.75" customHeight="1">
      <c r="A118" s="123"/>
      <c r="B118" s="123"/>
      <c r="C118" s="123"/>
      <c r="D118" s="123"/>
      <c r="E118" s="123"/>
      <c r="F118" s="123"/>
      <c r="G118" s="123"/>
      <c r="H118" s="123"/>
      <c r="I118" s="123"/>
      <c r="J118" s="123"/>
      <c r="K118" s="123"/>
      <c r="L118" s="123"/>
      <c r="M118" s="123"/>
      <c r="N118" s="123"/>
      <c r="O118" s="123"/>
      <c r="P118" s="124"/>
      <c r="Q118" s="123"/>
      <c r="R118" s="123"/>
      <c r="S118" s="123"/>
      <c r="T118" s="123"/>
      <c r="U118" s="123"/>
      <c r="V118" s="123"/>
      <c r="W118" s="123"/>
      <c r="X118" s="123"/>
      <c r="Y118" s="123"/>
      <c r="Z118" s="123"/>
    </row>
    <row r="119" ht="15.75" customHeight="1">
      <c r="A119" s="123"/>
      <c r="B119" s="123"/>
      <c r="C119" s="123"/>
      <c r="D119" s="123"/>
      <c r="E119" s="123"/>
      <c r="F119" s="123"/>
      <c r="G119" s="123"/>
      <c r="H119" s="123"/>
      <c r="I119" s="123"/>
      <c r="J119" s="123"/>
      <c r="K119" s="123"/>
      <c r="L119" s="123"/>
      <c r="M119" s="123"/>
      <c r="N119" s="123"/>
      <c r="O119" s="123"/>
      <c r="P119" s="124"/>
      <c r="Q119" s="123"/>
      <c r="R119" s="123"/>
      <c r="S119" s="123"/>
      <c r="T119" s="123"/>
      <c r="U119" s="123"/>
      <c r="V119" s="123"/>
      <c r="W119" s="123"/>
      <c r="X119" s="123"/>
      <c r="Y119" s="123"/>
      <c r="Z119" s="123"/>
    </row>
    <row r="120" ht="15.75" customHeight="1">
      <c r="A120" s="123"/>
      <c r="B120" s="123"/>
      <c r="C120" s="123"/>
      <c r="D120" s="123"/>
      <c r="E120" s="123"/>
      <c r="F120" s="123"/>
      <c r="G120" s="123"/>
      <c r="H120" s="123"/>
      <c r="I120" s="123"/>
      <c r="J120" s="123"/>
      <c r="K120" s="123"/>
      <c r="L120" s="123"/>
      <c r="M120" s="123"/>
      <c r="N120" s="123"/>
      <c r="O120" s="123"/>
      <c r="P120" s="124"/>
      <c r="Q120" s="123"/>
      <c r="R120" s="123"/>
      <c r="S120" s="123"/>
      <c r="T120" s="123"/>
      <c r="U120" s="123"/>
      <c r="V120" s="123"/>
      <c r="W120" s="123"/>
      <c r="X120" s="123"/>
      <c r="Y120" s="123"/>
      <c r="Z120" s="123"/>
    </row>
    <row r="121" ht="15.75" customHeight="1">
      <c r="A121" s="123"/>
      <c r="B121" s="123"/>
      <c r="C121" s="123"/>
      <c r="D121" s="123"/>
      <c r="E121" s="123"/>
      <c r="F121" s="123"/>
      <c r="G121" s="123"/>
      <c r="H121" s="123"/>
      <c r="I121" s="123"/>
      <c r="J121" s="123"/>
      <c r="K121" s="123"/>
      <c r="L121" s="123"/>
      <c r="M121" s="123"/>
      <c r="N121" s="123"/>
      <c r="O121" s="123"/>
      <c r="P121" s="124"/>
      <c r="Q121" s="123"/>
      <c r="R121" s="123"/>
      <c r="S121" s="123"/>
      <c r="T121" s="123"/>
      <c r="U121" s="123"/>
      <c r="V121" s="123"/>
      <c r="W121" s="123"/>
      <c r="X121" s="123"/>
      <c r="Y121" s="123"/>
      <c r="Z121" s="123"/>
    </row>
    <row r="122" ht="15.75" customHeight="1">
      <c r="A122" s="123"/>
      <c r="B122" s="123"/>
      <c r="C122" s="123"/>
      <c r="D122" s="123"/>
      <c r="E122" s="123"/>
      <c r="F122" s="123"/>
      <c r="G122" s="123"/>
      <c r="H122" s="123"/>
      <c r="I122" s="123"/>
      <c r="J122" s="123"/>
      <c r="K122" s="123"/>
      <c r="L122" s="123"/>
      <c r="M122" s="123"/>
      <c r="N122" s="123"/>
      <c r="O122" s="123"/>
      <c r="P122" s="124"/>
      <c r="Q122" s="123"/>
      <c r="R122" s="123"/>
      <c r="S122" s="123"/>
      <c r="T122" s="123"/>
      <c r="U122" s="123"/>
      <c r="V122" s="123"/>
      <c r="W122" s="123"/>
      <c r="X122" s="123"/>
      <c r="Y122" s="123"/>
      <c r="Z122" s="123"/>
    </row>
    <row r="123" ht="15.75" customHeight="1">
      <c r="A123" s="123"/>
      <c r="B123" s="123"/>
      <c r="C123" s="123"/>
      <c r="D123" s="123"/>
      <c r="E123" s="123"/>
      <c r="F123" s="123"/>
      <c r="G123" s="123"/>
      <c r="H123" s="123"/>
      <c r="I123" s="123"/>
      <c r="J123" s="123"/>
      <c r="K123" s="123"/>
      <c r="L123" s="123"/>
      <c r="M123" s="123"/>
      <c r="N123" s="123"/>
      <c r="O123" s="123"/>
      <c r="P123" s="124"/>
      <c r="Q123" s="123"/>
      <c r="R123" s="123"/>
      <c r="S123" s="123"/>
      <c r="T123" s="123"/>
      <c r="U123" s="123"/>
      <c r="V123" s="123"/>
      <c r="W123" s="123"/>
      <c r="X123" s="123"/>
      <c r="Y123" s="123"/>
      <c r="Z123" s="123"/>
    </row>
    <row r="124" ht="15.75" customHeight="1">
      <c r="A124" s="123"/>
      <c r="B124" s="123"/>
      <c r="C124" s="123"/>
      <c r="D124" s="123"/>
      <c r="E124" s="123"/>
      <c r="F124" s="123"/>
      <c r="G124" s="123"/>
      <c r="H124" s="123"/>
      <c r="I124" s="123"/>
      <c r="J124" s="123"/>
      <c r="K124" s="123"/>
      <c r="L124" s="123"/>
      <c r="M124" s="123"/>
      <c r="N124" s="123"/>
      <c r="O124" s="123"/>
      <c r="P124" s="124"/>
      <c r="Q124" s="123"/>
      <c r="R124" s="123"/>
      <c r="S124" s="123"/>
      <c r="T124" s="123"/>
      <c r="U124" s="123"/>
      <c r="V124" s="123"/>
      <c r="W124" s="123"/>
      <c r="X124" s="123"/>
      <c r="Y124" s="123"/>
      <c r="Z124" s="123"/>
    </row>
    <row r="125" ht="15.75" customHeight="1">
      <c r="A125" s="123"/>
      <c r="B125" s="123"/>
      <c r="C125" s="123"/>
      <c r="D125" s="123"/>
      <c r="E125" s="123"/>
      <c r="F125" s="123"/>
      <c r="G125" s="123"/>
      <c r="H125" s="123"/>
      <c r="I125" s="123"/>
      <c r="J125" s="123"/>
      <c r="K125" s="123"/>
      <c r="L125" s="123"/>
      <c r="M125" s="123"/>
      <c r="N125" s="123"/>
      <c r="O125" s="123"/>
      <c r="P125" s="124"/>
      <c r="Q125" s="123"/>
      <c r="R125" s="123"/>
      <c r="S125" s="123"/>
      <c r="T125" s="123"/>
      <c r="U125" s="123"/>
      <c r="V125" s="123"/>
      <c r="W125" s="123"/>
      <c r="X125" s="123"/>
      <c r="Y125" s="123"/>
      <c r="Z125" s="123"/>
    </row>
    <row r="126" ht="15.75" customHeight="1">
      <c r="A126" s="123"/>
      <c r="B126" s="123"/>
      <c r="C126" s="123"/>
      <c r="D126" s="123"/>
      <c r="E126" s="123"/>
      <c r="F126" s="123"/>
      <c r="G126" s="123"/>
      <c r="H126" s="123"/>
      <c r="I126" s="123"/>
      <c r="J126" s="123"/>
      <c r="K126" s="123"/>
      <c r="L126" s="123"/>
      <c r="M126" s="123"/>
      <c r="N126" s="123"/>
      <c r="O126" s="123"/>
      <c r="P126" s="124"/>
      <c r="Q126" s="123"/>
      <c r="R126" s="123"/>
      <c r="S126" s="123"/>
      <c r="T126" s="123"/>
      <c r="U126" s="123"/>
      <c r="V126" s="123"/>
      <c r="W126" s="123"/>
      <c r="X126" s="123"/>
      <c r="Y126" s="123"/>
      <c r="Z126" s="123"/>
    </row>
    <row r="127" ht="15.75" customHeight="1">
      <c r="A127" s="123"/>
      <c r="B127" s="123"/>
      <c r="C127" s="123"/>
      <c r="D127" s="123"/>
      <c r="E127" s="123"/>
      <c r="F127" s="123"/>
      <c r="G127" s="123"/>
      <c r="H127" s="123"/>
      <c r="I127" s="123"/>
      <c r="J127" s="123"/>
      <c r="K127" s="123"/>
      <c r="L127" s="123"/>
      <c r="M127" s="123"/>
      <c r="N127" s="123"/>
      <c r="O127" s="123"/>
      <c r="P127" s="124"/>
      <c r="Q127" s="123"/>
      <c r="R127" s="123"/>
      <c r="S127" s="123"/>
      <c r="T127" s="123"/>
      <c r="U127" s="123"/>
      <c r="V127" s="123"/>
      <c r="W127" s="123"/>
      <c r="X127" s="123"/>
      <c r="Y127" s="123"/>
      <c r="Z127" s="123"/>
    </row>
    <row r="128" ht="15.75" customHeight="1">
      <c r="A128" s="123"/>
      <c r="B128" s="123"/>
      <c r="C128" s="123"/>
      <c r="D128" s="123"/>
      <c r="E128" s="123"/>
      <c r="F128" s="123"/>
      <c r="G128" s="123"/>
      <c r="H128" s="123"/>
      <c r="I128" s="123"/>
      <c r="J128" s="123"/>
      <c r="K128" s="123"/>
      <c r="L128" s="123"/>
      <c r="M128" s="123"/>
      <c r="N128" s="123"/>
      <c r="O128" s="123"/>
      <c r="P128" s="124"/>
      <c r="Q128" s="123"/>
      <c r="R128" s="123"/>
      <c r="S128" s="123"/>
      <c r="T128" s="123"/>
      <c r="U128" s="123"/>
      <c r="V128" s="123"/>
      <c r="W128" s="123"/>
      <c r="X128" s="123"/>
      <c r="Y128" s="123"/>
      <c r="Z128" s="123"/>
    </row>
    <row r="129" ht="15.75" customHeight="1">
      <c r="A129" s="123"/>
      <c r="B129" s="123"/>
      <c r="C129" s="123"/>
      <c r="D129" s="123"/>
      <c r="E129" s="123"/>
      <c r="F129" s="123"/>
      <c r="G129" s="123"/>
      <c r="H129" s="123"/>
      <c r="I129" s="123"/>
      <c r="J129" s="123"/>
      <c r="K129" s="123"/>
      <c r="L129" s="123"/>
      <c r="M129" s="123"/>
      <c r="N129" s="123"/>
      <c r="O129" s="123"/>
      <c r="P129" s="124"/>
      <c r="Q129" s="123"/>
      <c r="R129" s="123"/>
      <c r="S129" s="123"/>
      <c r="T129" s="123"/>
      <c r="U129" s="123"/>
      <c r="V129" s="123"/>
      <c r="W129" s="123"/>
      <c r="X129" s="123"/>
      <c r="Y129" s="123"/>
      <c r="Z129" s="123"/>
    </row>
    <row r="130" ht="15.75" customHeight="1">
      <c r="A130" s="123"/>
      <c r="B130" s="123"/>
      <c r="C130" s="123"/>
      <c r="D130" s="123"/>
      <c r="E130" s="123"/>
      <c r="F130" s="123"/>
      <c r="G130" s="123"/>
      <c r="H130" s="123"/>
      <c r="I130" s="123"/>
      <c r="J130" s="123"/>
      <c r="K130" s="123"/>
      <c r="L130" s="123"/>
      <c r="M130" s="123"/>
      <c r="N130" s="123"/>
      <c r="O130" s="123"/>
      <c r="P130" s="124"/>
      <c r="Q130" s="123"/>
      <c r="R130" s="123"/>
      <c r="S130" s="123"/>
      <c r="T130" s="123"/>
      <c r="U130" s="123"/>
      <c r="V130" s="123"/>
      <c r="W130" s="123"/>
      <c r="X130" s="123"/>
      <c r="Y130" s="123"/>
      <c r="Z130" s="123"/>
    </row>
    <row r="131" ht="15.75" customHeight="1">
      <c r="A131" s="123"/>
      <c r="B131" s="123"/>
      <c r="C131" s="123"/>
      <c r="D131" s="123"/>
      <c r="E131" s="123"/>
      <c r="F131" s="123"/>
      <c r="G131" s="123"/>
      <c r="H131" s="123"/>
      <c r="I131" s="123"/>
      <c r="J131" s="123"/>
      <c r="K131" s="123"/>
      <c r="L131" s="123"/>
      <c r="M131" s="123"/>
      <c r="N131" s="123"/>
      <c r="O131" s="123"/>
      <c r="P131" s="124"/>
      <c r="Q131" s="123"/>
      <c r="R131" s="123"/>
      <c r="S131" s="123"/>
      <c r="T131" s="123"/>
      <c r="U131" s="123"/>
      <c r="V131" s="123"/>
      <c r="W131" s="123"/>
      <c r="X131" s="123"/>
      <c r="Y131" s="123"/>
      <c r="Z131" s="123"/>
    </row>
    <row r="132" ht="15.75" customHeight="1">
      <c r="A132" s="123"/>
      <c r="B132" s="123"/>
      <c r="C132" s="123"/>
      <c r="D132" s="123"/>
      <c r="E132" s="123"/>
      <c r="F132" s="123"/>
      <c r="G132" s="123"/>
      <c r="H132" s="123"/>
      <c r="I132" s="123"/>
      <c r="J132" s="123"/>
      <c r="K132" s="123"/>
      <c r="L132" s="123"/>
      <c r="M132" s="123"/>
      <c r="N132" s="123"/>
      <c r="O132" s="123"/>
      <c r="P132" s="124"/>
      <c r="Q132" s="123"/>
      <c r="R132" s="123"/>
      <c r="S132" s="123"/>
      <c r="T132" s="123"/>
      <c r="U132" s="123"/>
      <c r="V132" s="123"/>
      <c r="W132" s="123"/>
      <c r="X132" s="123"/>
      <c r="Y132" s="123"/>
      <c r="Z132" s="123"/>
    </row>
    <row r="133" ht="15.75" customHeight="1">
      <c r="A133" s="123"/>
      <c r="B133" s="123"/>
      <c r="C133" s="123"/>
      <c r="D133" s="123"/>
      <c r="E133" s="123"/>
      <c r="F133" s="123"/>
      <c r="G133" s="123"/>
      <c r="H133" s="123"/>
      <c r="I133" s="123"/>
      <c r="J133" s="123"/>
      <c r="K133" s="123"/>
      <c r="L133" s="123"/>
      <c r="M133" s="123"/>
      <c r="N133" s="123"/>
      <c r="O133" s="123"/>
      <c r="P133" s="124"/>
      <c r="Q133" s="123"/>
      <c r="R133" s="123"/>
      <c r="S133" s="123"/>
      <c r="T133" s="123"/>
      <c r="U133" s="123"/>
      <c r="V133" s="123"/>
      <c r="W133" s="123"/>
      <c r="X133" s="123"/>
      <c r="Y133" s="123"/>
      <c r="Z133" s="123"/>
    </row>
    <row r="134" ht="15.75" customHeight="1">
      <c r="A134" s="123"/>
      <c r="B134" s="123"/>
      <c r="C134" s="123"/>
      <c r="D134" s="123"/>
      <c r="E134" s="123"/>
      <c r="F134" s="123"/>
      <c r="G134" s="123"/>
      <c r="H134" s="123"/>
      <c r="I134" s="123"/>
      <c r="J134" s="123"/>
      <c r="K134" s="123"/>
      <c r="L134" s="123"/>
      <c r="M134" s="123"/>
      <c r="N134" s="123"/>
      <c r="O134" s="123"/>
      <c r="P134" s="124"/>
      <c r="Q134" s="123"/>
      <c r="R134" s="123"/>
      <c r="S134" s="123"/>
      <c r="T134" s="123"/>
      <c r="U134" s="123"/>
      <c r="V134" s="123"/>
      <c r="W134" s="123"/>
      <c r="X134" s="123"/>
      <c r="Y134" s="123"/>
      <c r="Z134" s="123"/>
    </row>
    <row r="135" ht="15.75" customHeight="1">
      <c r="A135" s="123"/>
      <c r="B135" s="123"/>
      <c r="C135" s="123"/>
      <c r="D135" s="123"/>
      <c r="E135" s="123"/>
      <c r="F135" s="123"/>
      <c r="G135" s="123"/>
      <c r="H135" s="123"/>
      <c r="I135" s="123"/>
      <c r="J135" s="123"/>
      <c r="K135" s="123"/>
      <c r="L135" s="123"/>
      <c r="M135" s="123"/>
      <c r="N135" s="123"/>
      <c r="O135" s="123"/>
      <c r="P135" s="124"/>
      <c r="Q135" s="123"/>
      <c r="R135" s="123"/>
      <c r="S135" s="123"/>
      <c r="T135" s="123"/>
      <c r="U135" s="123"/>
      <c r="V135" s="123"/>
      <c r="W135" s="123"/>
      <c r="X135" s="123"/>
      <c r="Y135" s="123"/>
      <c r="Z135" s="123"/>
    </row>
    <row r="136" ht="15.75" customHeight="1">
      <c r="A136" s="123"/>
      <c r="B136" s="123"/>
      <c r="C136" s="123"/>
      <c r="D136" s="123"/>
      <c r="E136" s="123"/>
      <c r="F136" s="123"/>
      <c r="G136" s="123"/>
      <c r="H136" s="123"/>
      <c r="I136" s="123"/>
      <c r="J136" s="123"/>
      <c r="K136" s="123"/>
      <c r="L136" s="123"/>
      <c r="M136" s="123"/>
      <c r="N136" s="123"/>
      <c r="O136" s="123"/>
      <c r="P136" s="124"/>
      <c r="Q136" s="123"/>
      <c r="R136" s="123"/>
      <c r="S136" s="123"/>
      <c r="T136" s="123"/>
      <c r="U136" s="123"/>
      <c r="V136" s="123"/>
      <c r="W136" s="123"/>
      <c r="X136" s="123"/>
      <c r="Y136" s="123"/>
      <c r="Z136" s="123"/>
    </row>
    <row r="137" ht="15.75" customHeight="1">
      <c r="A137" s="123"/>
      <c r="B137" s="123"/>
      <c r="C137" s="123"/>
      <c r="D137" s="123"/>
      <c r="E137" s="123"/>
      <c r="F137" s="123"/>
      <c r="G137" s="123"/>
      <c r="H137" s="123"/>
      <c r="I137" s="123"/>
      <c r="J137" s="123"/>
      <c r="K137" s="123"/>
      <c r="L137" s="123"/>
      <c r="M137" s="123"/>
      <c r="N137" s="123"/>
      <c r="O137" s="123"/>
      <c r="P137" s="124"/>
      <c r="Q137" s="123"/>
      <c r="R137" s="123"/>
      <c r="S137" s="123"/>
      <c r="T137" s="123"/>
      <c r="U137" s="123"/>
      <c r="V137" s="123"/>
      <c r="W137" s="123"/>
      <c r="X137" s="123"/>
      <c r="Y137" s="123"/>
      <c r="Z137" s="123"/>
    </row>
    <row r="138" ht="15.75" customHeight="1">
      <c r="A138" s="123"/>
      <c r="B138" s="123"/>
      <c r="C138" s="123"/>
      <c r="D138" s="123"/>
      <c r="E138" s="123"/>
      <c r="F138" s="123"/>
      <c r="G138" s="123"/>
      <c r="H138" s="123"/>
      <c r="I138" s="123"/>
      <c r="J138" s="123"/>
      <c r="K138" s="123"/>
      <c r="L138" s="123"/>
      <c r="M138" s="123"/>
      <c r="N138" s="123"/>
      <c r="O138" s="123"/>
      <c r="P138" s="124"/>
      <c r="Q138" s="123"/>
      <c r="R138" s="123"/>
      <c r="S138" s="123"/>
      <c r="T138" s="123"/>
      <c r="U138" s="123"/>
      <c r="V138" s="123"/>
      <c r="W138" s="123"/>
      <c r="X138" s="123"/>
      <c r="Y138" s="123"/>
      <c r="Z138" s="123"/>
    </row>
    <row r="139" ht="15.75" customHeight="1">
      <c r="A139" s="123"/>
      <c r="B139" s="123"/>
      <c r="C139" s="123"/>
      <c r="D139" s="123"/>
      <c r="E139" s="123"/>
      <c r="F139" s="123"/>
      <c r="G139" s="123"/>
      <c r="H139" s="123"/>
      <c r="I139" s="123"/>
      <c r="J139" s="123"/>
      <c r="K139" s="123"/>
      <c r="L139" s="123"/>
      <c r="M139" s="123"/>
      <c r="N139" s="123"/>
      <c r="O139" s="123"/>
      <c r="P139" s="124"/>
      <c r="Q139" s="123"/>
      <c r="R139" s="123"/>
      <c r="S139" s="123"/>
      <c r="T139" s="123"/>
      <c r="U139" s="123"/>
      <c r="V139" s="123"/>
      <c r="W139" s="123"/>
      <c r="X139" s="123"/>
      <c r="Y139" s="123"/>
      <c r="Z139" s="123"/>
    </row>
    <row r="140" ht="15.75" customHeight="1">
      <c r="A140" s="123"/>
      <c r="B140" s="123"/>
      <c r="C140" s="123"/>
      <c r="D140" s="123"/>
      <c r="E140" s="123"/>
      <c r="F140" s="123"/>
      <c r="G140" s="123"/>
      <c r="H140" s="123"/>
      <c r="I140" s="123"/>
      <c r="J140" s="123"/>
      <c r="K140" s="123"/>
      <c r="L140" s="123"/>
      <c r="M140" s="123"/>
      <c r="N140" s="123"/>
      <c r="O140" s="123"/>
      <c r="P140" s="124"/>
      <c r="Q140" s="123"/>
      <c r="R140" s="123"/>
      <c r="S140" s="123"/>
      <c r="T140" s="123"/>
      <c r="U140" s="123"/>
      <c r="V140" s="123"/>
      <c r="W140" s="123"/>
      <c r="X140" s="123"/>
      <c r="Y140" s="123"/>
      <c r="Z140" s="123"/>
    </row>
    <row r="141" ht="15.75" customHeight="1">
      <c r="A141" s="123"/>
      <c r="B141" s="123"/>
      <c r="C141" s="123"/>
      <c r="D141" s="123"/>
      <c r="E141" s="123"/>
      <c r="F141" s="123"/>
      <c r="G141" s="123"/>
      <c r="H141" s="123"/>
      <c r="I141" s="123"/>
      <c r="J141" s="123"/>
      <c r="K141" s="123"/>
      <c r="L141" s="123"/>
      <c r="M141" s="123"/>
      <c r="N141" s="123"/>
      <c r="O141" s="123"/>
      <c r="P141" s="124"/>
      <c r="Q141" s="123"/>
      <c r="R141" s="123"/>
      <c r="S141" s="123"/>
      <c r="T141" s="123"/>
      <c r="U141" s="123"/>
      <c r="V141" s="123"/>
      <c r="W141" s="123"/>
      <c r="X141" s="123"/>
      <c r="Y141" s="123"/>
      <c r="Z141" s="123"/>
    </row>
    <row r="142" ht="15.75" customHeight="1">
      <c r="A142" s="123"/>
      <c r="B142" s="123"/>
      <c r="C142" s="123"/>
      <c r="D142" s="123"/>
      <c r="E142" s="123"/>
      <c r="F142" s="123"/>
      <c r="G142" s="123"/>
      <c r="H142" s="123"/>
      <c r="I142" s="123"/>
      <c r="J142" s="123"/>
      <c r="K142" s="123"/>
      <c r="L142" s="123"/>
      <c r="M142" s="123"/>
      <c r="N142" s="123"/>
      <c r="O142" s="123"/>
      <c r="P142" s="124"/>
      <c r="Q142" s="123"/>
      <c r="R142" s="123"/>
      <c r="S142" s="123"/>
      <c r="T142" s="123"/>
      <c r="U142" s="123"/>
      <c r="V142" s="123"/>
      <c r="W142" s="123"/>
      <c r="X142" s="123"/>
      <c r="Y142" s="123"/>
      <c r="Z142" s="123"/>
    </row>
    <row r="143" ht="15.75" customHeight="1">
      <c r="A143" s="123"/>
      <c r="B143" s="123"/>
      <c r="C143" s="123"/>
      <c r="D143" s="123"/>
      <c r="E143" s="123"/>
      <c r="F143" s="123"/>
      <c r="G143" s="123"/>
      <c r="H143" s="123"/>
      <c r="I143" s="123"/>
      <c r="J143" s="123"/>
      <c r="K143" s="123"/>
      <c r="L143" s="123"/>
      <c r="M143" s="123"/>
      <c r="N143" s="123"/>
      <c r="O143" s="123"/>
      <c r="P143" s="124"/>
      <c r="Q143" s="123"/>
      <c r="R143" s="123"/>
      <c r="S143" s="123"/>
      <c r="T143" s="123"/>
      <c r="U143" s="123"/>
      <c r="V143" s="123"/>
      <c r="W143" s="123"/>
      <c r="X143" s="123"/>
      <c r="Y143" s="123"/>
      <c r="Z143" s="123"/>
    </row>
    <row r="144" ht="15.75" customHeight="1">
      <c r="A144" s="123"/>
      <c r="B144" s="123"/>
      <c r="C144" s="123"/>
      <c r="D144" s="123"/>
      <c r="E144" s="123"/>
      <c r="F144" s="123"/>
      <c r="G144" s="123"/>
      <c r="H144" s="123"/>
      <c r="I144" s="123"/>
      <c r="J144" s="123"/>
      <c r="K144" s="123"/>
      <c r="L144" s="123"/>
      <c r="M144" s="123"/>
      <c r="N144" s="123"/>
      <c r="O144" s="123"/>
      <c r="P144" s="124"/>
      <c r="Q144" s="123"/>
      <c r="R144" s="123"/>
      <c r="S144" s="123"/>
      <c r="T144" s="123"/>
      <c r="U144" s="123"/>
      <c r="V144" s="123"/>
      <c r="W144" s="123"/>
      <c r="X144" s="123"/>
      <c r="Y144" s="123"/>
      <c r="Z144" s="123"/>
    </row>
    <row r="145" ht="15.75" customHeight="1">
      <c r="A145" s="123"/>
      <c r="B145" s="123"/>
      <c r="C145" s="123"/>
      <c r="D145" s="123"/>
      <c r="E145" s="123"/>
      <c r="F145" s="123"/>
      <c r="G145" s="123"/>
      <c r="H145" s="123"/>
      <c r="I145" s="123"/>
      <c r="J145" s="123"/>
      <c r="K145" s="123"/>
      <c r="L145" s="123"/>
      <c r="M145" s="123"/>
      <c r="N145" s="123"/>
      <c r="O145" s="123"/>
      <c r="P145" s="124"/>
      <c r="Q145" s="123"/>
      <c r="R145" s="123"/>
      <c r="S145" s="123"/>
      <c r="T145" s="123"/>
      <c r="U145" s="123"/>
      <c r="V145" s="123"/>
      <c r="W145" s="123"/>
      <c r="X145" s="123"/>
      <c r="Y145" s="123"/>
      <c r="Z145" s="123"/>
    </row>
    <row r="146" ht="15.75" customHeight="1">
      <c r="A146" s="123"/>
      <c r="B146" s="123"/>
      <c r="C146" s="123"/>
      <c r="D146" s="123"/>
      <c r="E146" s="123"/>
      <c r="F146" s="123"/>
      <c r="G146" s="123"/>
      <c r="H146" s="123"/>
      <c r="I146" s="123"/>
      <c r="J146" s="123"/>
      <c r="K146" s="123"/>
      <c r="L146" s="123"/>
      <c r="M146" s="123"/>
      <c r="N146" s="123"/>
      <c r="O146" s="123"/>
      <c r="P146" s="124"/>
      <c r="Q146" s="123"/>
      <c r="R146" s="123"/>
      <c r="S146" s="123"/>
      <c r="T146" s="123"/>
      <c r="U146" s="123"/>
      <c r="V146" s="123"/>
      <c r="W146" s="123"/>
      <c r="X146" s="123"/>
      <c r="Y146" s="123"/>
      <c r="Z146" s="123"/>
    </row>
    <row r="147" ht="15.75" customHeight="1">
      <c r="A147" s="123"/>
      <c r="B147" s="123"/>
      <c r="C147" s="123"/>
      <c r="D147" s="123"/>
      <c r="E147" s="123"/>
      <c r="F147" s="123"/>
      <c r="G147" s="123"/>
      <c r="H147" s="123"/>
      <c r="I147" s="123"/>
      <c r="J147" s="123"/>
      <c r="K147" s="123"/>
      <c r="L147" s="123"/>
      <c r="M147" s="123"/>
      <c r="N147" s="123"/>
      <c r="O147" s="123"/>
      <c r="P147" s="124"/>
      <c r="Q147" s="123"/>
      <c r="R147" s="123"/>
      <c r="S147" s="123"/>
      <c r="T147" s="123"/>
      <c r="U147" s="123"/>
      <c r="V147" s="123"/>
      <c r="W147" s="123"/>
      <c r="X147" s="123"/>
      <c r="Y147" s="123"/>
      <c r="Z147" s="123"/>
    </row>
    <row r="148" ht="15.75" customHeight="1">
      <c r="A148" s="123"/>
      <c r="B148" s="123"/>
      <c r="C148" s="123"/>
      <c r="D148" s="123"/>
      <c r="E148" s="123"/>
      <c r="F148" s="123"/>
      <c r="G148" s="123"/>
      <c r="H148" s="123"/>
      <c r="I148" s="123"/>
      <c r="J148" s="123"/>
      <c r="K148" s="123"/>
      <c r="L148" s="123"/>
      <c r="M148" s="123"/>
      <c r="N148" s="123"/>
      <c r="O148" s="123"/>
      <c r="P148" s="124"/>
      <c r="Q148" s="123"/>
      <c r="R148" s="123"/>
      <c r="S148" s="123"/>
      <c r="T148" s="123"/>
      <c r="U148" s="123"/>
      <c r="V148" s="123"/>
      <c r="W148" s="123"/>
      <c r="X148" s="123"/>
      <c r="Y148" s="123"/>
      <c r="Z148" s="123"/>
    </row>
    <row r="149" ht="15.75" customHeight="1">
      <c r="A149" s="123"/>
      <c r="B149" s="123"/>
      <c r="C149" s="123"/>
      <c r="D149" s="123"/>
      <c r="E149" s="123"/>
      <c r="F149" s="123"/>
      <c r="G149" s="123"/>
      <c r="H149" s="123"/>
      <c r="I149" s="123"/>
      <c r="J149" s="123"/>
      <c r="K149" s="123"/>
      <c r="L149" s="123"/>
      <c r="M149" s="123"/>
      <c r="N149" s="123"/>
      <c r="O149" s="123"/>
      <c r="P149" s="124"/>
      <c r="Q149" s="123"/>
      <c r="R149" s="123"/>
      <c r="S149" s="123"/>
      <c r="T149" s="123"/>
      <c r="U149" s="123"/>
      <c r="V149" s="123"/>
      <c r="W149" s="123"/>
      <c r="X149" s="123"/>
      <c r="Y149" s="123"/>
      <c r="Z149" s="123"/>
    </row>
    <row r="150" ht="15.75" customHeight="1">
      <c r="A150" s="123"/>
      <c r="B150" s="123"/>
      <c r="C150" s="123"/>
      <c r="D150" s="123"/>
      <c r="E150" s="123"/>
      <c r="F150" s="123"/>
      <c r="G150" s="123"/>
      <c r="H150" s="123"/>
      <c r="I150" s="123"/>
      <c r="J150" s="123"/>
      <c r="K150" s="123"/>
      <c r="L150" s="123"/>
      <c r="M150" s="123"/>
      <c r="N150" s="123"/>
      <c r="O150" s="123"/>
      <c r="P150" s="124"/>
      <c r="Q150" s="123"/>
      <c r="R150" s="123"/>
      <c r="S150" s="123"/>
      <c r="T150" s="123"/>
      <c r="U150" s="123"/>
      <c r="V150" s="123"/>
      <c r="W150" s="123"/>
      <c r="X150" s="123"/>
      <c r="Y150" s="123"/>
      <c r="Z150" s="123"/>
    </row>
    <row r="151" ht="15.75" customHeight="1">
      <c r="A151" s="123"/>
      <c r="B151" s="123"/>
      <c r="C151" s="123"/>
      <c r="D151" s="123"/>
      <c r="E151" s="123"/>
      <c r="F151" s="123"/>
      <c r="G151" s="123"/>
      <c r="H151" s="123"/>
      <c r="I151" s="123"/>
      <c r="J151" s="123"/>
      <c r="K151" s="123"/>
      <c r="L151" s="123"/>
      <c r="M151" s="123"/>
      <c r="N151" s="123"/>
      <c r="O151" s="123"/>
      <c r="P151" s="124"/>
      <c r="Q151" s="123"/>
      <c r="R151" s="123"/>
      <c r="S151" s="123"/>
      <c r="T151" s="123"/>
      <c r="U151" s="123"/>
      <c r="V151" s="123"/>
      <c r="W151" s="123"/>
      <c r="X151" s="123"/>
      <c r="Y151" s="123"/>
      <c r="Z151" s="123"/>
    </row>
    <row r="152" ht="15.75" customHeight="1">
      <c r="A152" s="123"/>
      <c r="B152" s="123"/>
      <c r="C152" s="123"/>
      <c r="D152" s="123"/>
      <c r="E152" s="123"/>
      <c r="F152" s="123"/>
      <c r="G152" s="123"/>
      <c r="H152" s="123"/>
      <c r="I152" s="123"/>
      <c r="J152" s="123"/>
      <c r="K152" s="123"/>
      <c r="L152" s="123"/>
      <c r="M152" s="123"/>
      <c r="N152" s="123"/>
      <c r="O152" s="123"/>
      <c r="P152" s="124"/>
      <c r="Q152" s="123"/>
      <c r="R152" s="123"/>
      <c r="S152" s="123"/>
      <c r="T152" s="123"/>
      <c r="U152" s="123"/>
      <c r="V152" s="123"/>
      <c r="W152" s="123"/>
      <c r="X152" s="123"/>
      <c r="Y152" s="123"/>
      <c r="Z152" s="123"/>
    </row>
    <row r="153" ht="15.75" customHeight="1">
      <c r="A153" s="123"/>
      <c r="B153" s="123"/>
      <c r="C153" s="123"/>
      <c r="D153" s="123"/>
      <c r="E153" s="123"/>
      <c r="F153" s="123"/>
      <c r="G153" s="123"/>
      <c r="H153" s="123"/>
      <c r="I153" s="123"/>
      <c r="J153" s="123"/>
      <c r="K153" s="123"/>
      <c r="L153" s="123"/>
      <c r="M153" s="123"/>
      <c r="N153" s="123"/>
      <c r="O153" s="123"/>
      <c r="P153" s="124"/>
      <c r="Q153" s="123"/>
      <c r="R153" s="123"/>
      <c r="S153" s="123"/>
      <c r="T153" s="123"/>
      <c r="U153" s="123"/>
      <c r="V153" s="123"/>
      <c r="W153" s="123"/>
      <c r="X153" s="123"/>
      <c r="Y153" s="123"/>
      <c r="Z153" s="123"/>
    </row>
    <row r="154" ht="15.75" customHeight="1">
      <c r="A154" s="123"/>
      <c r="B154" s="123"/>
      <c r="C154" s="123"/>
      <c r="D154" s="123"/>
      <c r="E154" s="123"/>
      <c r="F154" s="123"/>
      <c r="G154" s="123"/>
      <c r="H154" s="123"/>
      <c r="I154" s="123"/>
      <c r="J154" s="123"/>
      <c r="K154" s="123"/>
      <c r="L154" s="123"/>
      <c r="M154" s="123"/>
      <c r="N154" s="123"/>
      <c r="O154" s="123"/>
      <c r="P154" s="124"/>
      <c r="Q154" s="123"/>
      <c r="R154" s="123"/>
      <c r="S154" s="123"/>
      <c r="T154" s="123"/>
      <c r="U154" s="123"/>
      <c r="V154" s="123"/>
      <c r="W154" s="123"/>
      <c r="X154" s="123"/>
      <c r="Y154" s="123"/>
      <c r="Z154" s="123"/>
    </row>
    <row r="155" ht="15.75" customHeight="1">
      <c r="A155" s="123"/>
      <c r="B155" s="123"/>
      <c r="C155" s="123"/>
      <c r="D155" s="123"/>
      <c r="E155" s="123"/>
      <c r="F155" s="123"/>
      <c r="G155" s="123"/>
      <c r="H155" s="123"/>
      <c r="I155" s="123"/>
      <c r="J155" s="123"/>
      <c r="K155" s="123"/>
      <c r="L155" s="123"/>
      <c r="M155" s="123"/>
      <c r="N155" s="123"/>
      <c r="O155" s="123"/>
      <c r="P155" s="124"/>
      <c r="Q155" s="123"/>
      <c r="R155" s="123"/>
      <c r="S155" s="123"/>
      <c r="T155" s="123"/>
      <c r="U155" s="123"/>
      <c r="V155" s="123"/>
      <c r="W155" s="123"/>
      <c r="X155" s="123"/>
      <c r="Y155" s="123"/>
      <c r="Z155" s="123"/>
    </row>
    <row r="156" ht="15.75" customHeight="1">
      <c r="A156" s="123"/>
      <c r="B156" s="123"/>
      <c r="C156" s="123"/>
      <c r="D156" s="123"/>
      <c r="E156" s="123"/>
      <c r="F156" s="123"/>
      <c r="G156" s="123"/>
      <c r="H156" s="123"/>
      <c r="I156" s="123"/>
      <c r="J156" s="123"/>
      <c r="K156" s="123"/>
      <c r="L156" s="123"/>
      <c r="M156" s="123"/>
      <c r="N156" s="123"/>
      <c r="O156" s="123"/>
      <c r="P156" s="124"/>
      <c r="Q156" s="123"/>
      <c r="R156" s="123"/>
      <c r="S156" s="123"/>
      <c r="T156" s="123"/>
      <c r="U156" s="123"/>
      <c r="V156" s="123"/>
      <c r="W156" s="123"/>
      <c r="X156" s="123"/>
      <c r="Y156" s="123"/>
      <c r="Z156" s="123"/>
    </row>
    <row r="157" ht="15.75" customHeight="1">
      <c r="A157" s="123"/>
      <c r="B157" s="123"/>
      <c r="C157" s="123"/>
      <c r="D157" s="123"/>
      <c r="E157" s="123"/>
      <c r="F157" s="123"/>
      <c r="G157" s="123"/>
      <c r="H157" s="123"/>
      <c r="I157" s="123"/>
      <c r="J157" s="123"/>
      <c r="K157" s="123"/>
      <c r="L157" s="123"/>
      <c r="M157" s="123"/>
      <c r="N157" s="123"/>
      <c r="O157" s="123"/>
      <c r="P157" s="124"/>
      <c r="Q157" s="123"/>
      <c r="R157" s="123"/>
      <c r="S157" s="123"/>
      <c r="T157" s="123"/>
      <c r="U157" s="123"/>
      <c r="V157" s="123"/>
      <c r="W157" s="123"/>
      <c r="X157" s="123"/>
      <c r="Y157" s="123"/>
      <c r="Z157" s="123"/>
    </row>
    <row r="158" ht="15.75" customHeight="1">
      <c r="A158" s="123"/>
      <c r="B158" s="123"/>
      <c r="C158" s="123"/>
      <c r="D158" s="123"/>
      <c r="E158" s="123"/>
      <c r="F158" s="123"/>
      <c r="G158" s="123"/>
      <c r="H158" s="123"/>
      <c r="I158" s="123"/>
      <c r="J158" s="123"/>
      <c r="K158" s="123"/>
      <c r="L158" s="123"/>
      <c r="M158" s="123"/>
      <c r="N158" s="123"/>
      <c r="O158" s="123"/>
      <c r="P158" s="124"/>
      <c r="Q158" s="123"/>
      <c r="R158" s="123"/>
      <c r="S158" s="123"/>
      <c r="T158" s="123"/>
      <c r="U158" s="123"/>
      <c r="V158" s="123"/>
      <c r="W158" s="123"/>
      <c r="X158" s="123"/>
      <c r="Y158" s="123"/>
      <c r="Z158" s="123"/>
    </row>
    <row r="159" ht="15.75" customHeight="1">
      <c r="A159" s="123"/>
      <c r="B159" s="123"/>
      <c r="C159" s="123"/>
      <c r="D159" s="123"/>
      <c r="E159" s="123"/>
      <c r="F159" s="123"/>
      <c r="G159" s="123"/>
      <c r="H159" s="123"/>
      <c r="I159" s="123"/>
      <c r="J159" s="123"/>
      <c r="K159" s="123"/>
      <c r="L159" s="123"/>
      <c r="M159" s="123"/>
      <c r="N159" s="123"/>
      <c r="O159" s="123"/>
      <c r="P159" s="124"/>
      <c r="Q159" s="123"/>
      <c r="R159" s="123"/>
      <c r="S159" s="123"/>
      <c r="T159" s="123"/>
      <c r="U159" s="123"/>
      <c r="V159" s="123"/>
      <c r="W159" s="123"/>
      <c r="X159" s="123"/>
      <c r="Y159" s="123"/>
      <c r="Z159" s="123"/>
    </row>
    <row r="160" ht="15.75" customHeight="1">
      <c r="A160" s="123"/>
      <c r="B160" s="123"/>
      <c r="C160" s="123"/>
      <c r="D160" s="123"/>
      <c r="E160" s="123"/>
      <c r="F160" s="123"/>
      <c r="G160" s="123"/>
      <c r="H160" s="123"/>
      <c r="I160" s="123"/>
      <c r="J160" s="123"/>
      <c r="K160" s="123"/>
      <c r="L160" s="123"/>
      <c r="M160" s="123"/>
      <c r="N160" s="123"/>
      <c r="O160" s="123"/>
      <c r="P160" s="124"/>
      <c r="Q160" s="123"/>
      <c r="R160" s="123"/>
      <c r="S160" s="123"/>
      <c r="T160" s="123"/>
      <c r="U160" s="123"/>
      <c r="V160" s="123"/>
      <c r="W160" s="123"/>
      <c r="X160" s="123"/>
      <c r="Y160" s="123"/>
      <c r="Z160" s="123"/>
    </row>
    <row r="161" ht="15.75" customHeight="1">
      <c r="A161" s="123"/>
      <c r="B161" s="123"/>
      <c r="C161" s="123"/>
      <c r="D161" s="123"/>
      <c r="E161" s="123"/>
      <c r="F161" s="123"/>
      <c r="G161" s="123"/>
      <c r="H161" s="123"/>
      <c r="I161" s="123"/>
      <c r="J161" s="123"/>
      <c r="K161" s="123"/>
      <c r="L161" s="123"/>
      <c r="M161" s="123"/>
      <c r="N161" s="123"/>
      <c r="O161" s="123"/>
      <c r="P161" s="124"/>
      <c r="Q161" s="123"/>
      <c r="R161" s="123"/>
      <c r="S161" s="123"/>
      <c r="T161" s="123"/>
      <c r="U161" s="123"/>
      <c r="V161" s="123"/>
      <c r="W161" s="123"/>
      <c r="X161" s="123"/>
      <c r="Y161" s="123"/>
      <c r="Z161" s="123"/>
    </row>
    <row r="162" ht="15.75" customHeight="1">
      <c r="A162" s="123"/>
      <c r="B162" s="123"/>
      <c r="C162" s="123"/>
      <c r="D162" s="123"/>
      <c r="E162" s="123"/>
      <c r="F162" s="123"/>
      <c r="G162" s="123"/>
      <c r="H162" s="123"/>
      <c r="I162" s="123"/>
      <c r="J162" s="123"/>
      <c r="K162" s="123"/>
      <c r="L162" s="123"/>
      <c r="M162" s="123"/>
      <c r="N162" s="123"/>
      <c r="O162" s="123"/>
      <c r="P162" s="124"/>
      <c r="Q162" s="123"/>
      <c r="R162" s="123"/>
      <c r="S162" s="123"/>
      <c r="T162" s="123"/>
      <c r="U162" s="123"/>
      <c r="V162" s="123"/>
      <c r="W162" s="123"/>
      <c r="X162" s="123"/>
      <c r="Y162" s="123"/>
      <c r="Z162" s="123"/>
    </row>
    <row r="163" ht="15.75" customHeight="1">
      <c r="A163" s="123"/>
      <c r="B163" s="123"/>
      <c r="C163" s="123"/>
      <c r="D163" s="123"/>
      <c r="E163" s="123"/>
      <c r="F163" s="123"/>
      <c r="G163" s="123"/>
      <c r="H163" s="123"/>
      <c r="I163" s="123"/>
      <c r="J163" s="123"/>
      <c r="K163" s="123"/>
      <c r="L163" s="123"/>
      <c r="M163" s="123"/>
      <c r="N163" s="123"/>
      <c r="O163" s="123"/>
      <c r="P163" s="124"/>
      <c r="Q163" s="123"/>
      <c r="R163" s="123"/>
      <c r="S163" s="123"/>
      <c r="T163" s="123"/>
      <c r="U163" s="123"/>
      <c r="V163" s="123"/>
      <c r="W163" s="123"/>
      <c r="X163" s="123"/>
      <c r="Y163" s="123"/>
      <c r="Z163" s="123"/>
    </row>
    <row r="164" ht="15.75" customHeight="1">
      <c r="A164" s="123"/>
      <c r="B164" s="123"/>
      <c r="C164" s="123"/>
      <c r="D164" s="123"/>
      <c r="E164" s="123"/>
      <c r="F164" s="123"/>
      <c r="G164" s="123"/>
      <c r="H164" s="123"/>
      <c r="I164" s="123"/>
      <c r="J164" s="123"/>
      <c r="K164" s="123"/>
      <c r="L164" s="123"/>
      <c r="M164" s="123"/>
      <c r="N164" s="123"/>
      <c r="O164" s="123"/>
      <c r="P164" s="124"/>
      <c r="Q164" s="123"/>
      <c r="R164" s="123"/>
      <c r="S164" s="123"/>
      <c r="T164" s="123"/>
      <c r="U164" s="123"/>
      <c r="V164" s="123"/>
      <c r="W164" s="123"/>
      <c r="X164" s="123"/>
      <c r="Y164" s="123"/>
      <c r="Z164" s="123"/>
    </row>
    <row r="165" ht="15.75" customHeight="1">
      <c r="A165" s="123"/>
      <c r="B165" s="123"/>
      <c r="C165" s="123"/>
      <c r="D165" s="123"/>
      <c r="E165" s="123"/>
      <c r="F165" s="123"/>
      <c r="G165" s="123"/>
      <c r="H165" s="123"/>
      <c r="I165" s="123"/>
      <c r="J165" s="123"/>
      <c r="K165" s="123"/>
      <c r="L165" s="123"/>
      <c r="M165" s="123"/>
      <c r="N165" s="123"/>
      <c r="O165" s="123"/>
      <c r="P165" s="124"/>
      <c r="Q165" s="123"/>
      <c r="R165" s="123"/>
      <c r="S165" s="123"/>
      <c r="T165" s="123"/>
      <c r="U165" s="123"/>
      <c r="V165" s="123"/>
      <c r="W165" s="123"/>
      <c r="X165" s="123"/>
      <c r="Y165" s="123"/>
      <c r="Z165" s="123"/>
    </row>
    <row r="166" ht="15.75" customHeight="1">
      <c r="A166" s="123"/>
      <c r="B166" s="123"/>
      <c r="C166" s="123"/>
      <c r="D166" s="123"/>
      <c r="E166" s="123"/>
      <c r="F166" s="123"/>
      <c r="G166" s="123"/>
      <c r="H166" s="123"/>
      <c r="I166" s="123"/>
      <c r="J166" s="123"/>
      <c r="K166" s="123"/>
      <c r="L166" s="123"/>
      <c r="M166" s="123"/>
      <c r="N166" s="123"/>
      <c r="O166" s="123"/>
      <c r="P166" s="124"/>
      <c r="Q166" s="123"/>
      <c r="R166" s="123"/>
      <c r="S166" s="123"/>
      <c r="T166" s="123"/>
      <c r="U166" s="123"/>
      <c r="V166" s="123"/>
      <c r="W166" s="123"/>
      <c r="X166" s="123"/>
      <c r="Y166" s="123"/>
      <c r="Z166" s="123"/>
    </row>
    <row r="167" ht="15.75" customHeight="1">
      <c r="A167" s="123"/>
      <c r="B167" s="123"/>
      <c r="C167" s="123"/>
      <c r="D167" s="123"/>
      <c r="E167" s="123"/>
      <c r="F167" s="123"/>
      <c r="G167" s="123"/>
      <c r="H167" s="123"/>
      <c r="I167" s="123"/>
      <c r="J167" s="123"/>
      <c r="K167" s="123"/>
      <c r="L167" s="123"/>
      <c r="M167" s="123"/>
      <c r="N167" s="123"/>
      <c r="O167" s="123"/>
      <c r="P167" s="124"/>
      <c r="Q167" s="123"/>
      <c r="R167" s="123"/>
      <c r="S167" s="123"/>
      <c r="T167" s="123"/>
      <c r="U167" s="123"/>
      <c r="V167" s="123"/>
      <c r="W167" s="123"/>
      <c r="X167" s="123"/>
      <c r="Y167" s="123"/>
      <c r="Z167" s="123"/>
    </row>
    <row r="168" ht="15.75" customHeight="1">
      <c r="A168" s="123"/>
      <c r="B168" s="123"/>
      <c r="C168" s="123"/>
      <c r="D168" s="123"/>
      <c r="E168" s="123"/>
      <c r="F168" s="123"/>
      <c r="G168" s="123"/>
      <c r="H168" s="123"/>
      <c r="I168" s="123"/>
      <c r="J168" s="123"/>
      <c r="K168" s="123"/>
      <c r="L168" s="123"/>
      <c r="M168" s="123"/>
      <c r="N168" s="123"/>
      <c r="O168" s="123"/>
      <c r="P168" s="124"/>
      <c r="Q168" s="123"/>
      <c r="R168" s="123"/>
      <c r="S168" s="123"/>
      <c r="T168" s="123"/>
      <c r="U168" s="123"/>
      <c r="V168" s="123"/>
      <c r="W168" s="123"/>
      <c r="X168" s="123"/>
      <c r="Y168" s="123"/>
      <c r="Z168" s="123"/>
    </row>
    <row r="169" ht="15.75" customHeight="1">
      <c r="A169" s="123"/>
      <c r="B169" s="123"/>
      <c r="C169" s="123"/>
      <c r="D169" s="123"/>
      <c r="E169" s="123"/>
      <c r="F169" s="123"/>
      <c r="G169" s="123"/>
      <c r="H169" s="123"/>
      <c r="I169" s="123"/>
      <c r="J169" s="123"/>
      <c r="K169" s="123"/>
      <c r="L169" s="123"/>
      <c r="M169" s="123"/>
      <c r="N169" s="123"/>
      <c r="O169" s="123"/>
      <c r="P169" s="124"/>
      <c r="Q169" s="123"/>
      <c r="R169" s="123"/>
      <c r="S169" s="123"/>
      <c r="T169" s="123"/>
      <c r="U169" s="123"/>
      <c r="V169" s="123"/>
      <c r="W169" s="123"/>
      <c r="X169" s="123"/>
      <c r="Y169" s="123"/>
      <c r="Z169" s="123"/>
    </row>
    <row r="170" ht="15.75" customHeight="1">
      <c r="A170" s="123"/>
      <c r="B170" s="123"/>
      <c r="C170" s="123"/>
      <c r="D170" s="123"/>
      <c r="E170" s="123"/>
      <c r="F170" s="123"/>
      <c r="G170" s="123"/>
      <c r="H170" s="123"/>
      <c r="I170" s="123"/>
      <c r="J170" s="123"/>
      <c r="K170" s="123"/>
      <c r="L170" s="123"/>
      <c r="M170" s="123"/>
      <c r="N170" s="123"/>
      <c r="O170" s="123"/>
      <c r="P170" s="124"/>
      <c r="Q170" s="123"/>
      <c r="R170" s="123"/>
      <c r="S170" s="123"/>
      <c r="T170" s="123"/>
      <c r="U170" s="123"/>
      <c r="V170" s="123"/>
      <c r="W170" s="123"/>
      <c r="X170" s="123"/>
      <c r="Y170" s="123"/>
      <c r="Z170" s="123"/>
    </row>
    <row r="171" ht="15.75" customHeight="1">
      <c r="A171" s="123"/>
      <c r="B171" s="123"/>
      <c r="C171" s="123"/>
      <c r="D171" s="123"/>
      <c r="E171" s="123"/>
      <c r="F171" s="123"/>
      <c r="G171" s="123"/>
      <c r="H171" s="123"/>
      <c r="I171" s="123"/>
      <c r="J171" s="123"/>
      <c r="K171" s="123"/>
      <c r="L171" s="123"/>
      <c r="M171" s="123"/>
      <c r="N171" s="123"/>
      <c r="O171" s="123"/>
      <c r="P171" s="124"/>
      <c r="Q171" s="123"/>
      <c r="R171" s="123"/>
      <c r="S171" s="123"/>
      <c r="T171" s="123"/>
      <c r="U171" s="123"/>
      <c r="V171" s="123"/>
      <c r="W171" s="123"/>
      <c r="X171" s="123"/>
      <c r="Y171" s="123"/>
      <c r="Z171" s="123"/>
    </row>
    <row r="172" ht="15.75" customHeight="1">
      <c r="A172" s="123"/>
      <c r="B172" s="123"/>
      <c r="C172" s="123"/>
      <c r="D172" s="123"/>
      <c r="E172" s="123"/>
      <c r="F172" s="123"/>
      <c r="G172" s="123"/>
      <c r="H172" s="123"/>
      <c r="I172" s="123"/>
      <c r="J172" s="123"/>
      <c r="K172" s="123"/>
      <c r="L172" s="123"/>
      <c r="M172" s="123"/>
      <c r="N172" s="123"/>
      <c r="O172" s="123"/>
      <c r="P172" s="124"/>
      <c r="Q172" s="123"/>
      <c r="R172" s="123"/>
      <c r="S172" s="123"/>
      <c r="T172" s="123"/>
      <c r="U172" s="123"/>
      <c r="V172" s="123"/>
      <c r="W172" s="123"/>
      <c r="X172" s="123"/>
      <c r="Y172" s="123"/>
      <c r="Z172" s="123"/>
    </row>
    <row r="173" ht="15.75" customHeight="1">
      <c r="A173" s="123"/>
      <c r="B173" s="123"/>
      <c r="C173" s="123"/>
      <c r="D173" s="123"/>
      <c r="E173" s="123"/>
      <c r="F173" s="123"/>
      <c r="G173" s="123"/>
      <c r="H173" s="123"/>
      <c r="I173" s="123"/>
      <c r="J173" s="123"/>
      <c r="K173" s="123"/>
      <c r="L173" s="123"/>
      <c r="M173" s="123"/>
      <c r="N173" s="123"/>
      <c r="O173" s="123"/>
      <c r="P173" s="124"/>
      <c r="Q173" s="123"/>
      <c r="R173" s="123"/>
      <c r="S173" s="123"/>
      <c r="T173" s="123"/>
      <c r="U173" s="123"/>
      <c r="V173" s="123"/>
      <c r="W173" s="123"/>
      <c r="X173" s="123"/>
      <c r="Y173" s="123"/>
      <c r="Z173" s="123"/>
    </row>
    <row r="174" ht="15.75" customHeight="1">
      <c r="A174" s="123"/>
      <c r="B174" s="123"/>
      <c r="C174" s="123"/>
      <c r="D174" s="123"/>
      <c r="E174" s="123"/>
      <c r="F174" s="123"/>
      <c r="G174" s="123"/>
      <c r="H174" s="123"/>
      <c r="I174" s="123"/>
      <c r="J174" s="123"/>
      <c r="K174" s="123"/>
      <c r="L174" s="123"/>
      <c r="M174" s="123"/>
      <c r="N174" s="123"/>
      <c r="O174" s="123"/>
      <c r="P174" s="124"/>
      <c r="Q174" s="123"/>
      <c r="R174" s="123"/>
      <c r="S174" s="123"/>
      <c r="T174" s="123"/>
      <c r="U174" s="123"/>
      <c r="V174" s="123"/>
      <c r="W174" s="123"/>
      <c r="X174" s="123"/>
      <c r="Y174" s="123"/>
      <c r="Z174" s="123"/>
    </row>
    <row r="175" ht="15.75" customHeight="1">
      <c r="A175" s="123"/>
      <c r="B175" s="123"/>
      <c r="C175" s="123"/>
      <c r="D175" s="123"/>
      <c r="E175" s="123"/>
      <c r="F175" s="123"/>
      <c r="G175" s="123"/>
      <c r="H175" s="123"/>
      <c r="I175" s="123"/>
      <c r="J175" s="123"/>
      <c r="K175" s="123"/>
      <c r="L175" s="123"/>
      <c r="M175" s="123"/>
      <c r="N175" s="123"/>
      <c r="O175" s="123"/>
      <c r="P175" s="124"/>
      <c r="Q175" s="123"/>
      <c r="R175" s="123"/>
      <c r="S175" s="123"/>
      <c r="T175" s="123"/>
      <c r="U175" s="123"/>
      <c r="V175" s="123"/>
      <c r="W175" s="123"/>
      <c r="X175" s="123"/>
      <c r="Y175" s="123"/>
      <c r="Z175" s="123"/>
    </row>
    <row r="176" ht="15.75" customHeight="1">
      <c r="A176" s="123"/>
      <c r="B176" s="123"/>
      <c r="C176" s="123"/>
      <c r="D176" s="123"/>
      <c r="E176" s="123"/>
      <c r="F176" s="123"/>
      <c r="G176" s="123"/>
      <c r="H176" s="123"/>
      <c r="I176" s="123"/>
      <c r="J176" s="123"/>
      <c r="K176" s="123"/>
      <c r="L176" s="123"/>
      <c r="M176" s="123"/>
      <c r="N176" s="123"/>
      <c r="O176" s="123"/>
      <c r="P176" s="124"/>
      <c r="Q176" s="123"/>
      <c r="R176" s="123"/>
      <c r="S176" s="123"/>
      <c r="T176" s="123"/>
      <c r="U176" s="123"/>
      <c r="V176" s="123"/>
      <c r="W176" s="123"/>
      <c r="X176" s="123"/>
      <c r="Y176" s="123"/>
      <c r="Z176" s="123"/>
    </row>
    <row r="177" ht="15.75" customHeight="1">
      <c r="A177" s="123"/>
      <c r="B177" s="123"/>
      <c r="C177" s="123"/>
      <c r="D177" s="123"/>
      <c r="E177" s="123"/>
      <c r="F177" s="123"/>
      <c r="G177" s="123"/>
      <c r="H177" s="123"/>
      <c r="I177" s="123"/>
      <c r="J177" s="123"/>
      <c r="K177" s="123"/>
      <c r="L177" s="123"/>
      <c r="M177" s="123"/>
      <c r="N177" s="123"/>
      <c r="O177" s="123"/>
      <c r="P177" s="124"/>
      <c r="Q177" s="123"/>
      <c r="R177" s="123"/>
      <c r="S177" s="123"/>
      <c r="T177" s="123"/>
      <c r="U177" s="123"/>
      <c r="V177" s="123"/>
      <c r="W177" s="123"/>
      <c r="X177" s="123"/>
      <c r="Y177" s="123"/>
      <c r="Z177" s="123"/>
    </row>
    <row r="178" ht="15.75" customHeight="1">
      <c r="A178" s="123"/>
      <c r="B178" s="123"/>
      <c r="C178" s="123"/>
      <c r="D178" s="123"/>
      <c r="E178" s="123"/>
      <c r="F178" s="123"/>
      <c r="G178" s="123"/>
      <c r="H178" s="123"/>
      <c r="I178" s="123"/>
      <c r="J178" s="123"/>
      <c r="K178" s="123"/>
      <c r="L178" s="123"/>
      <c r="M178" s="123"/>
      <c r="N178" s="123"/>
      <c r="O178" s="123"/>
      <c r="P178" s="124"/>
      <c r="Q178" s="123"/>
      <c r="R178" s="123"/>
      <c r="S178" s="123"/>
      <c r="T178" s="123"/>
      <c r="U178" s="123"/>
      <c r="V178" s="123"/>
      <c r="W178" s="123"/>
      <c r="X178" s="123"/>
      <c r="Y178" s="123"/>
      <c r="Z178" s="123"/>
    </row>
    <row r="179" ht="15.75" customHeight="1">
      <c r="A179" s="123"/>
      <c r="B179" s="123"/>
      <c r="C179" s="123"/>
      <c r="D179" s="123"/>
      <c r="E179" s="123"/>
      <c r="F179" s="123"/>
      <c r="G179" s="123"/>
      <c r="H179" s="123"/>
      <c r="I179" s="123"/>
      <c r="J179" s="123"/>
      <c r="K179" s="123"/>
      <c r="L179" s="123"/>
      <c r="M179" s="123"/>
      <c r="N179" s="123"/>
      <c r="O179" s="123"/>
      <c r="P179" s="124"/>
      <c r="Q179" s="123"/>
      <c r="R179" s="123"/>
      <c r="S179" s="123"/>
      <c r="T179" s="123"/>
      <c r="U179" s="123"/>
      <c r="V179" s="123"/>
      <c r="W179" s="123"/>
      <c r="X179" s="123"/>
      <c r="Y179" s="123"/>
      <c r="Z179" s="123"/>
    </row>
    <row r="180" ht="15.75" customHeight="1">
      <c r="A180" s="123"/>
      <c r="B180" s="123"/>
      <c r="C180" s="123"/>
      <c r="D180" s="123"/>
      <c r="E180" s="123"/>
      <c r="F180" s="123"/>
      <c r="G180" s="123"/>
      <c r="H180" s="123"/>
      <c r="I180" s="123"/>
      <c r="J180" s="123"/>
      <c r="K180" s="123"/>
      <c r="L180" s="123"/>
      <c r="M180" s="123"/>
      <c r="N180" s="123"/>
      <c r="O180" s="123"/>
      <c r="P180" s="124"/>
      <c r="Q180" s="123"/>
      <c r="R180" s="123"/>
      <c r="S180" s="123"/>
      <c r="T180" s="123"/>
      <c r="U180" s="123"/>
      <c r="V180" s="123"/>
      <c r="W180" s="123"/>
      <c r="X180" s="123"/>
      <c r="Y180" s="123"/>
      <c r="Z180" s="123"/>
    </row>
    <row r="181" ht="15.75" customHeight="1">
      <c r="A181" s="123"/>
      <c r="B181" s="123"/>
      <c r="C181" s="123"/>
      <c r="D181" s="123"/>
      <c r="E181" s="123"/>
      <c r="F181" s="123"/>
      <c r="G181" s="123"/>
      <c r="H181" s="123"/>
      <c r="I181" s="123"/>
      <c r="J181" s="123"/>
      <c r="K181" s="123"/>
      <c r="L181" s="123"/>
      <c r="M181" s="123"/>
      <c r="N181" s="123"/>
      <c r="O181" s="123"/>
      <c r="P181" s="124"/>
      <c r="Q181" s="123"/>
      <c r="R181" s="123"/>
      <c r="S181" s="123"/>
      <c r="T181" s="123"/>
      <c r="U181" s="123"/>
      <c r="V181" s="123"/>
      <c r="W181" s="123"/>
      <c r="X181" s="123"/>
      <c r="Y181" s="123"/>
      <c r="Z181" s="123"/>
    </row>
    <row r="182" ht="15.75" customHeight="1">
      <c r="A182" s="123"/>
      <c r="B182" s="123"/>
      <c r="C182" s="123"/>
      <c r="D182" s="123"/>
      <c r="E182" s="123"/>
      <c r="F182" s="123"/>
      <c r="G182" s="123"/>
      <c r="H182" s="123"/>
      <c r="I182" s="123"/>
      <c r="J182" s="123"/>
      <c r="K182" s="123"/>
      <c r="L182" s="123"/>
      <c r="M182" s="123"/>
      <c r="N182" s="123"/>
      <c r="O182" s="123"/>
      <c r="P182" s="124"/>
      <c r="Q182" s="123"/>
      <c r="R182" s="123"/>
      <c r="S182" s="123"/>
      <c r="T182" s="123"/>
      <c r="U182" s="123"/>
      <c r="V182" s="123"/>
      <c r="W182" s="123"/>
      <c r="X182" s="123"/>
      <c r="Y182" s="123"/>
      <c r="Z182" s="123"/>
    </row>
    <row r="183" ht="15.75" customHeight="1">
      <c r="A183" s="123"/>
      <c r="B183" s="123"/>
      <c r="C183" s="123"/>
      <c r="D183" s="123"/>
      <c r="E183" s="123"/>
      <c r="F183" s="123"/>
      <c r="G183" s="123"/>
      <c r="H183" s="123"/>
      <c r="I183" s="123"/>
      <c r="J183" s="123"/>
      <c r="K183" s="123"/>
      <c r="L183" s="123"/>
      <c r="M183" s="123"/>
      <c r="N183" s="123"/>
      <c r="O183" s="123"/>
      <c r="P183" s="124"/>
      <c r="Q183" s="123"/>
      <c r="R183" s="123"/>
      <c r="S183" s="123"/>
      <c r="T183" s="123"/>
      <c r="U183" s="123"/>
      <c r="V183" s="123"/>
      <c r="W183" s="123"/>
      <c r="X183" s="123"/>
      <c r="Y183" s="123"/>
      <c r="Z183" s="123"/>
    </row>
    <row r="184" ht="15.75" customHeight="1">
      <c r="A184" s="123"/>
      <c r="B184" s="123"/>
      <c r="C184" s="123"/>
      <c r="D184" s="123"/>
      <c r="E184" s="123"/>
      <c r="F184" s="123"/>
      <c r="G184" s="123"/>
      <c r="H184" s="123"/>
      <c r="I184" s="123"/>
      <c r="J184" s="123"/>
      <c r="K184" s="123"/>
      <c r="L184" s="123"/>
      <c r="M184" s="123"/>
      <c r="N184" s="123"/>
      <c r="O184" s="123"/>
      <c r="P184" s="124"/>
      <c r="Q184" s="123"/>
      <c r="R184" s="123"/>
      <c r="S184" s="123"/>
      <c r="T184" s="123"/>
      <c r="U184" s="123"/>
      <c r="V184" s="123"/>
      <c r="W184" s="123"/>
      <c r="X184" s="123"/>
      <c r="Y184" s="123"/>
      <c r="Z184" s="123"/>
    </row>
    <row r="185" ht="15.75" customHeight="1">
      <c r="A185" s="123"/>
      <c r="B185" s="123"/>
      <c r="C185" s="123"/>
      <c r="D185" s="123"/>
      <c r="E185" s="123"/>
      <c r="F185" s="123"/>
      <c r="G185" s="123"/>
      <c r="H185" s="123"/>
      <c r="I185" s="123"/>
      <c r="J185" s="123"/>
      <c r="K185" s="123"/>
      <c r="L185" s="123"/>
      <c r="M185" s="123"/>
      <c r="N185" s="123"/>
      <c r="O185" s="123"/>
      <c r="P185" s="124"/>
      <c r="Q185" s="123"/>
      <c r="R185" s="123"/>
      <c r="S185" s="123"/>
      <c r="T185" s="123"/>
      <c r="U185" s="123"/>
      <c r="V185" s="123"/>
      <c r="W185" s="123"/>
      <c r="X185" s="123"/>
      <c r="Y185" s="123"/>
      <c r="Z185" s="123"/>
    </row>
    <row r="186" ht="15.75" customHeight="1">
      <c r="A186" s="123"/>
      <c r="B186" s="123"/>
      <c r="C186" s="123"/>
      <c r="D186" s="123"/>
      <c r="E186" s="123"/>
      <c r="F186" s="123"/>
      <c r="G186" s="123"/>
      <c r="H186" s="123"/>
      <c r="I186" s="123"/>
      <c r="J186" s="123"/>
      <c r="K186" s="123"/>
      <c r="L186" s="123"/>
      <c r="M186" s="123"/>
      <c r="N186" s="123"/>
      <c r="O186" s="123"/>
      <c r="P186" s="124"/>
      <c r="Q186" s="123"/>
      <c r="R186" s="123"/>
      <c r="S186" s="123"/>
      <c r="T186" s="123"/>
      <c r="U186" s="123"/>
      <c r="V186" s="123"/>
      <c r="W186" s="123"/>
      <c r="X186" s="123"/>
      <c r="Y186" s="123"/>
      <c r="Z186" s="123"/>
    </row>
    <row r="187" ht="15.75" customHeight="1">
      <c r="A187" s="123"/>
      <c r="B187" s="123"/>
      <c r="C187" s="123"/>
      <c r="D187" s="123"/>
      <c r="E187" s="123"/>
      <c r="F187" s="123"/>
      <c r="G187" s="123"/>
      <c r="H187" s="123"/>
      <c r="I187" s="123"/>
      <c r="J187" s="123"/>
      <c r="K187" s="123"/>
      <c r="L187" s="123"/>
      <c r="M187" s="123"/>
      <c r="N187" s="123"/>
      <c r="O187" s="123"/>
      <c r="P187" s="124"/>
      <c r="Q187" s="123"/>
      <c r="R187" s="123"/>
      <c r="S187" s="123"/>
      <c r="T187" s="123"/>
      <c r="U187" s="123"/>
      <c r="V187" s="123"/>
      <c r="W187" s="123"/>
      <c r="X187" s="123"/>
      <c r="Y187" s="123"/>
      <c r="Z187" s="123"/>
    </row>
    <row r="188" ht="15.75" customHeight="1">
      <c r="A188" s="123"/>
      <c r="B188" s="123"/>
      <c r="C188" s="123"/>
      <c r="D188" s="123"/>
      <c r="E188" s="123"/>
      <c r="F188" s="123"/>
      <c r="G188" s="123"/>
      <c r="H188" s="123"/>
      <c r="I188" s="123"/>
      <c r="J188" s="123"/>
      <c r="K188" s="123"/>
      <c r="L188" s="123"/>
      <c r="M188" s="123"/>
      <c r="N188" s="123"/>
      <c r="O188" s="123"/>
      <c r="P188" s="124"/>
      <c r="Q188" s="123"/>
      <c r="R188" s="123"/>
      <c r="S188" s="123"/>
      <c r="T188" s="123"/>
      <c r="U188" s="123"/>
      <c r="V188" s="123"/>
      <c r="W188" s="123"/>
      <c r="X188" s="123"/>
      <c r="Y188" s="123"/>
      <c r="Z188" s="123"/>
    </row>
    <row r="189" ht="15.75" customHeight="1">
      <c r="A189" s="123"/>
      <c r="B189" s="123"/>
      <c r="C189" s="123"/>
      <c r="D189" s="123"/>
      <c r="E189" s="123"/>
      <c r="F189" s="123"/>
      <c r="G189" s="123"/>
      <c r="H189" s="123"/>
      <c r="I189" s="123"/>
      <c r="J189" s="123"/>
      <c r="K189" s="123"/>
      <c r="L189" s="123"/>
      <c r="M189" s="123"/>
      <c r="N189" s="123"/>
      <c r="O189" s="123"/>
      <c r="P189" s="124"/>
      <c r="Q189" s="123"/>
      <c r="R189" s="123"/>
      <c r="S189" s="123"/>
      <c r="T189" s="123"/>
      <c r="U189" s="123"/>
      <c r="V189" s="123"/>
      <c r="W189" s="123"/>
      <c r="X189" s="123"/>
      <c r="Y189" s="123"/>
      <c r="Z189" s="123"/>
    </row>
    <row r="190" ht="15.75" customHeight="1">
      <c r="A190" s="123"/>
      <c r="B190" s="123"/>
      <c r="C190" s="123"/>
      <c r="D190" s="123"/>
      <c r="E190" s="123"/>
      <c r="F190" s="123"/>
      <c r="G190" s="123"/>
      <c r="H190" s="123"/>
      <c r="I190" s="123"/>
      <c r="J190" s="123"/>
      <c r="K190" s="123"/>
      <c r="L190" s="123"/>
      <c r="M190" s="123"/>
      <c r="N190" s="123"/>
      <c r="O190" s="123"/>
      <c r="P190" s="124"/>
      <c r="Q190" s="123"/>
      <c r="R190" s="123"/>
      <c r="S190" s="123"/>
      <c r="T190" s="123"/>
      <c r="U190" s="123"/>
      <c r="V190" s="123"/>
      <c r="W190" s="123"/>
      <c r="X190" s="123"/>
      <c r="Y190" s="123"/>
      <c r="Z190" s="123"/>
    </row>
    <row r="191" ht="15.75" customHeight="1">
      <c r="A191" s="123"/>
      <c r="B191" s="123"/>
      <c r="C191" s="123"/>
      <c r="D191" s="123"/>
      <c r="E191" s="123"/>
      <c r="F191" s="123"/>
      <c r="G191" s="123"/>
      <c r="H191" s="123"/>
      <c r="I191" s="123"/>
      <c r="J191" s="123"/>
      <c r="K191" s="123"/>
      <c r="L191" s="123"/>
      <c r="M191" s="123"/>
      <c r="N191" s="123"/>
      <c r="O191" s="123"/>
      <c r="P191" s="124"/>
      <c r="Q191" s="123"/>
      <c r="R191" s="123"/>
      <c r="S191" s="123"/>
      <c r="T191" s="123"/>
      <c r="U191" s="123"/>
      <c r="V191" s="123"/>
      <c r="W191" s="123"/>
      <c r="X191" s="123"/>
      <c r="Y191" s="123"/>
      <c r="Z191" s="123"/>
    </row>
    <row r="192" ht="15.75" customHeight="1">
      <c r="A192" s="123"/>
      <c r="B192" s="123"/>
      <c r="C192" s="123"/>
      <c r="D192" s="123"/>
      <c r="E192" s="123"/>
      <c r="F192" s="123"/>
      <c r="G192" s="123"/>
      <c r="H192" s="123"/>
      <c r="I192" s="123"/>
      <c r="J192" s="123"/>
      <c r="K192" s="123"/>
      <c r="L192" s="123"/>
      <c r="M192" s="123"/>
      <c r="N192" s="123"/>
      <c r="O192" s="123"/>
      <c r="P192" s="124"/>
      <c r="Q192" s="123"/>
      <c r="R192" s="123"/>
      <c r="S192" s="123"/>
      <c r="T192" s="123"/>
      <c r="U192" s="123"/>
      <c r="V192" s="123"/>
      <c r="W192" s="123"/>
      <c r="X192" s="123"/>
      <c r="Y192" s="123"/>
      <c r="Z192" s="123"/>
    </row>
    <row r="193" ht="15.75" customHeight="1">
      <c r="A193" s="123"/>
      <c r="B193" s="123"/>
      <c r="C193" s="123"/>
      <c r="D193" s="123"/>
      <c r="E193" s="123"/>
      <c r="F193" s="123"/>
      <c r="G193" s="123"/>
      <c r="H193" s="123"/>
      <c r="I193" s="123"/>
      <c r="J193" s="123"/>
      <c r="K193" s="123"/>
      <c r="L193" s="123"/>
      <c r="M193" s="123"/>
      <c r="N193" s="123"/>
      <c r="O193" s="123"/>
      <c r="P193" s="124"/>
      <c r="Q193" s="123"/>
      <c r="R193" s="123"/>
      <c r="S193" s="123"/>
      <c r="T193" s="123"/>
      <c r="U193" s="123"/>
      <c r="V193" s="123"/>
      <c r="W193" s="123"/>
      <c r="X193" s="123"/>
      <c r="Y193" s="123"/>
      <c r="Z193" s="123"/>
    </row>
    <row r="194" ht="15.75" customHeight="1">
      <c r="A194" s="123"/>
      <c r="B194" s="123"/>
      <c r="C194" s="123"/>
      <c r="D194" s="123"/>
      <c r="E194" s="123"/>
      <c r="F194" s="123"/>
      <c r="G194" s="123"/>
      <c r="H194" s="123"/>
      <c r="I194" s="123"/>
      <c r="J194" s="123"/>
      <c r="K194" s="123"/>
      <c r="L194" s="123"/>
      <c r="M194" s="123"/>
      <c r="N194" s="123"/>
      <c r="O194" s="123"/>
      <c r="P194" s="124"/>
      <c r="Q194" s="123"/>
      <c r="R194" s="123"/>
      <c r="S194" s="123"/>
      <c r="T194" s="123"/>
      <c r="U194" s="123"/>
      <c r="V194" s="123"/>
      <c r="W194" s="123"/>
      <c r="X194" s="123"/>
      <c r="Y194" s="123"/>
      <c r="Z194" s="123"/>
    </row>
    <row r="195" ht="15.75" customHeight="1">
      <c r="A195" s="123"/>
      <c r="B195" s="123"/>
      <c r="C195" s="123"/>
      <c r="D195" s="123"/>
      <c r="E195" s="123"/>
      <c r="F195" s="123"/>
      <c r="G195" s="123"/>
      <c r="H195" s="123"/>
      <c r="I195" s="123"/>
      <c r="J195" s="123"/>
      <c r="K195" s="123"/>
      <c r="L195" s="123"/>
      <c r="M195" s="123"/>
      <c r="N195" s="123"/>
      <c r="O195" s="123"/>
      <c r="P195" s="124"/>
      <c r="Q195" s="123"/>
      <c r="R195" s="123"/>
      <c r="S195" s="123"/>
      <c r="T195" s="123"/>
      <c r="U195" s="123"/>
      <c r="V195" s="123"/>
      <c r="W195" s="123"/>
      <c r="X195" s="123"/>
      <c r="Y195" s="123"/>
      <c r="Z195" s="123"/>
    </row>
    <row r="196" ht="15.75" customHeight="1">
      <c r="A196" s="123"/>
      <c r="B196" s="123"/>
      <c r="C196" s="123"/>
      <c r="D196" s="123"/>
      <c r="E196" s="123"/>
      <c r="F196" s="123"/>
      <c r="G196" s="123"/>
      <c r="H196" s="123"/>
      <c r="I196" s="123"/>
      <c r="J196" s="123"/>
      <c r="K196" s="123"/>
      <c r="L196" s="123"/>
      <c r="M196" s="123"/>
      <c r="N196" s="123"/>
      <c r="O196" s="123"/>
      <c r="P196" s="124"/>
      <c r="Q196" s="123"/>
      <c r="R196" s="123"/>
      <c r="S196" s="123"/>
      <c r="T196" s="123"/>
      <c r="U196" s="123"/>
      <c r="V196" s="123"/>
      <c r="W196" s="123"/>
      <c r="X196" s="123"/>
      <c r="Y196" s="123"/>
      <c r="Z196" s="123"/>
    </row>
    <row r="197" ht="15.75" customHeight="1">
      <c r="A197" s="123"/>
      <c r="B197" s="123"/>
      <c r="C197" s="123"/>
      <c r="D197" s="123"/>
      <c r="E197" s="123"/>
      <c r="F197" s="123"/>
      <c r="G197" s="123"/>
      <c r="H197" s="123"/>
      <c r="I197" s="123"/>
      <c r="J197" s="123"/>
      <c r="K197" s="123"/>
      <c r="L197" s="123"/>
      <c r="M197" s="123"/>
      <c r="N197" s="123"/>
      <c r="O197" s="123"/>
      <c r="P197" s="124"/>
      <c r="Q197" s="123"/>
      <c r="R197" s="123"/>
      <c r="S197" s="123"/>
      <c r="T197" s="123"/>
      <c r="U197" s="123"/>
      <c r="V197" s="123"/>
      <c r="W197" s="123"/>
      <c r="X197" s="123"/>
      <c r="Y197" s="123"/>
      <c r="Z197" s="123"/>
    </row>
    <row r="198" ht="15.75" customHeight="1">
      <c r="A198" s="123"/>
      <c r="B198" s="123"/>
      <c r="C198" s="123"/>
      <c r="D198" s="123"/>
      <c r="E198" s="123"/>
      <c r="F198" s="123"/>
      <c r="G198" s="123"/>
      <c r="H198" s="123"/>
      <c r="I198" s="123"/>
      <c r="J198" s="123"/>
      <c r="K198" s="123"/>
      <c r="L198" s="123"/>
      <c r="M198" s="123"/>
      <c r="N198" s="123"/>
      <c r="O198" s="123"/>
      <c r="P198" s="124"/>
      <c r="Q198" s="123"/>
      <c r="R198" s="123"/>
      <c r="S198" s="123"/>
      <c r="T198" s="123"/>
      <c r="U198" s="123"/>
      <c r="V198" s="123"/>
      <c r="W198" s="123"/>
      <c r="X198" s="123"/>
      <c r="Y198" s="123"/>
      <c r="Z198" s="123"/>
    </row>
    <row r="199" ht="15.75" customHeight="1">
      <c r="A199" s="123"/>
      <c r="B199" s="123"/>
      <c r="C199" s="123"/>
      <c r="D199" s="123"/>
      <c r="E199" s="123"/>
      <c r="F199" s="123"/>
      <c r="G199" s="123"/>
      <c r="H199" s="123"/>
      <c r="I199" s="123"/>
      <c r="J199" s="123"/>
      <c r="K199" s="123"/>
      <c r="L199" s="123"/>
      <c r="M199" s="123"/>
      <c r="N199" s="123"/>
      <c r="O199" s="123"/>
      <c r="P199" s="124"/>
      <c r="Q199" s="123"/>
      <c r="R199" s="123"/>
      <c r="S199" s="123"/>
      <c r="T199" s="123"/>
      <c r="U199" s="123"/>
      <c r="V199" s="123"/>
      <c r="W199" s="123"/>
      <c r="X199" s="123"/>
      <c r="Y199" s="123"/>
      <c r="Z199" s="123"/>
    </row>
    <row r="200" ht="15.75" customHeight="1">
      <c r="A200" s="123"/>
      <c r="B200" s="123"/>
      <c r="C200" s="123"/>
      <c r="D200" s="123"/>
      <c r="E200" s="123"/>
      <c r="F200" s="123"/>
      <c r="G200" s="123"/>
      <c r="H200" s="123"/>
      <c r="I200" s="123"/>
      <c r="J200" s="123"/>
      <c r="K200" s="123"/>
      <c r="L200" s="123"/>
      <c r="M200" s="123"/>
      <c r="N200" s="123"/>
      <c r="O200" s="123"/>
      <c r="P200" s="124"/>
      <c r="Q200" s="123"/>
      <c r="R200" s="123"/>
      <c r="S200" s="123"/>
      <c r="T200" s="123"/>
      <c r="U200" s="123"/>
      <c r="V200" s="123"/>
      <c r="W200" s="123"/>
      <c r="X200" s="123"/>
      <c r="Y200" s="123"/>
      <c r="Z200" s="123"/>
    </row>
    <row r="201" ht="15.75" customHeight="1">
      <c r="A201" s="123"/>
      <c r="B201" s="123"/>
      <c r="C201" s="123"/>
      <c r="D201" s="123"/>
      <c r="E201" s="123"/>
      <c r="F201" s="123"/>
      <c r="G201" s="123"/>
      <c r="H201" s="123"/>
      <c r="I201" s="123"/>
      <c r="J201" s="123"/>
      <c r="K201" s="123"/>
      <c r="L201" s="123"/>
      <c r="M201" s="123"/>
      <c r="N201" s="123"/>
      <c r="O201" s="123"/>
      <c r="P201" s="124"/>
      <c r="Q201" s="123"/>
      <c r="R201" s="123"/>
      <c r="S201" s="123"/>
      <c r="T201" s="123"/>
      <c r="U201" s="123"/>
      <c r="V201" s="123"/>
      <c r="W201" s="123"/>
      <c r="X201" s="123"/>
      <c r="Y201" s="123"/>
      <c r="Z201" s="123"/>
    </row>
    <row r="202" ht="15.75" customHeight="1">
      <c r="A202" s="123"/>
      <c r="B202" s="123"/>
      <c r="C202" s="123"/>
      <c r="D202" s="123"/>
      <c r="E202" s="123"/>
      <c r="F202" s="123"/>
      <c r="G202" s="123"/>
      <c r="H202" s="123"/>
      <c r="I202" s="123"/>
      <c r="J202" s="123"/>
      <c r="K202" s="123"/>
      <c r="L202" s="123"/>
      <c r="M202" s="123"/>
      <c r="N202" s="123"/>
      <c r="O202" s="123"/>
      <c r="P202" s="124"/>
      <c r="Q202" s="123"/>
      <c r="R202" s="123"/>
      <c r="S202" s="123"/>
      <c r="T202" s="123"/>
      <c r="U202" s="123"/>
      <c r="V202" s="123"/>
      <c r="W202" s="123"/>
      <c r="X202" s="123"/>
      <c r="Y202" s="123"/>
      <c r="Z202" s="123"/>
    </row>
    <row r="203" ht="15.75" customHeight="1">
      <c r="A203" s="123"/>
      <c r="B203" s="123"/>
      <c r="C203" s="123"/>
      <c r="D203" s="123"/>
      <c r="E203" s="123"/>
      <c r="F203" s="123"/>
      <c r="G203" s="123"/>
      <c r="H203" s="123"/>
      <c r="I203" s="123"/>
      <c r="J203" s="123"/>
      <c r="K203" s="123"/>
      <c r="L203" s="123"/>
      <c r="M203" s="123"/>
      <c r="N203" s="123"/>
      <c r="O203" s="123"/>
      <c r="P203" s="124"/>
      <c r="Q203" s="123"/>
      <c r="R203" s="123"/>
      <c r="S203" s="123"/>
      <c r="T203" s="123"/>
      <c r="U203" s="123"/>
      <c r="V203" s="123"/>
      <c r="W203" s="123"/>
      <c r="X203" s="123"/>
      <c r="Y203" s="123"/>
      <c r="Z203" s="123"/>
    </row>
    <row r="204" ht="15.75" customHeight="1">
      <c r="A204" s="123"/>
      <c r="B204" s="123"/>
      <c r="C204" s="123"/>
      <c r="D204" s="123"/>
      <c r="E204" s="123"/>
      <c r="F204" s="123"/>
      <c r="G204" s="123"/>
      <c r="H204" s="123"/>
      <c r="I204" s="123"/>
      <c r="J204" s="123"/>
      <c r="K204" s="123"/>
      <c r="L204" s="123"/>
      <c r="M204" s="123"/>
      <c r="N204" s="123"/>
      <c r="O204" s="123"/>
      <c r="P204" s="124"/>
      <c r="Q204" s="123"/>
      <c r="R204" s="123"/>
      <c r="S204" s="123"/>
      <c r="T204" s="123"/>
      <c r="U204" s="123"/>
      <c r="V204" s="123"/>
      <c r="W204" s="123"/>
      <c r="X204" s="123"/>
      <c r="Y204" s="123"/>
      <c r="Z204" s="123"/>
    </row>
    <row r="205" ht="15.75" customHeight="1">
      <c r="A205" s="123"/>
      <c r="B205" s="123"/>
      <c r="C205" s="123"/>
      <c r="D205" s="123"/>
      <c r="E205" s="123"/>
      <c r="F205" s="123"/>
      <c r="G205" s="123"/>
      <c r="H205" s="123"/>
      <c r="I205" s="123"/>
      <c r="J205" s="123"/>
      <c r="K205" s="123"/>
      <c r="L205" s="123"/>
      <c r="M205" s="123"/>
      <c r="N205" s="123"/>
      <c r="O205" s="123"/>
      <c r="P205" s="124"/>
      <c r="Q205" s="123"/>
      <c r="R205" s="123"/>
      <c r="S205" s="123"/>
      <c r="T205" s="123"/>
      <c r="U205" s="123"/>
      <c r="V205" s="123"/>
      <c r="W205" s="123"/>
      <c r="X205" s="123"/>
      <c r="Y205" s="123"/>
      <c r="Z205" s="123"/>
    </row>
    <row r="206" ht="15.75" customHeight="1">
      <c r="A206" s="123"/>
      <c r="B206" s="123"/>
      <c r="C206" s="123"/>
      <c r="D206" s="123"/>
      <c r="E206" s="123"/>
      <c r="F206" s="123"/>
      <c r="G206" s="123"/>
      <c r="H206" s="123"/>
      <c r="I206" s="123"/>
      <c r="J206" s="123"/>
      <c r="K206" s="123"/>
      <c r="L206" s="123"/>
      <c r="M206" s="123"/>
      <c r="N206" s="123"/>
      <c r="O206" s="123"/>
      <c r="P206" s="124"/>
      <c r="Q206" s="123"/>
      <c r="R206" s="123"/>
      <c r="S206" s="123"/>
      <c r="T206" s="123"/>
      <c r="U206" s="123"/>
      <c r="V206" s="123"/>
      <c r="W206" s="123"/>
      <c r="X206" s="123"/>
      <c r="Y206" s="123"/>
      <c r="Z206" s="123"/>
    </row>
    <row r="207" ht="15.75" customHeight="1">
      <c r="A207" s="123"/>
      <c r="B207" s="123"/>
      <c r="C207" s="123"/>
      <c r="D207" s="123"/>
      <c r="E207" s="123"/>
      <c r="F207" s="123"/>
      <c r="G207" s="123"/>
      <c r="H207" s="123"/>
      <c r="I207" s="123"/>
      <c r="J207" s="123"/>
      <c r="K207" s="123"/>
      <c r="L207" s="123"/>
      <c r="M207" s="123"/>
      <c r="N207" s="123"/>
      <c r="O207" s="123"/>
      <c r="P207" s="124"/>
      <c r="Q207" s="123"/>
      <c r="R207" s="123"/>
      <c r="S207" s="123"/>
      <c r="T207" s="123"/>
      <c r="U207" s="123"/>
      <c r="V207" s="123"/>
      <c r="W207" s="123"/>
      <c r="X207" s="123"/>
      <c r="Y207" s="123"/>
      <c r="Z207" s="123"/>
    </row>
    <row r="208" ht="15.75" customHeight="1">
      <c r="A208" s="123"/>
      <c r="B208" s="123"/>
      <c r="C208" s="123"/>
      <c r="D208" s="123"/>
      <c r="E208" s="123"/>
      <c r="F208" s="123"/>
      <c r="G208" s="123"/>
      <c r="H208" s="123"/>
      <c r="I208" s="123"/>
      <c r="J208" s="123"/>
      <c r="K208" s="123"/>
      <c r="L208" s="123"/>
      <c r="M208" s="123"/>
      <c r="N208" s="123"/>
      <c r="O208" s="123"/>
      <c r="P208" s="124"/>
      <c r="Q208" s="123"/>
      <c r="R208" s="123"/>
      <c r="S208" s="123"/>
      <c r="T208" s="123"/>
      <c r="U208" s="123"/>
      <c r="V208" s="123"/>
      <c r="W208" s="123"/>
      <c r="X208" s="123"/>
      <c r="Y208" s="123"/>
      <c r="Z208" s="123"/>
    </row>
    <row r="209" ht="15.75" customHeight="1">
      <c r="A209" s="123"/>
      <c r="B209" s="123"/>
      <c r="C209" s="123"/>
      <c r="D209" s="123"/>
      <c r="E209" s="123"/>
      <c r="F209" s="123"/>
      <c r="G209" s="123"/>
      <c r="H209" s="123"/>
      <c r="I209" s="123"/>
      <c r="J209" s="123"/>
      <c r="K209" s="123"/>
      <c r="L209" s="123"/>
      <c r="M209" s="123"/>
      <c r="N209" s="123"/>
      <c r="O209" s="123"/>
      <c r="P209" s="124"/>
      <c r="Q209" s="123"/>
      <c r="R209" s="123"/>
      <c r="S209" s="123"/>
      <c r="T209" s="123"/>
      <c r="U209" s="123"/>
      <c r="V209" s="123"/>
      <c r="W209" s="123"/>
      <c r="X209" s="123"/>
      <c r="Y209" s="123"/>
      <c r="Z209" s="123"/>
    </row>
    <row r="210" ht="15.75" customHeight="1">
      <c r="A210" s="123"/>
      <c r="B210" s="123"/>
      <c r="C210" s="123"/>
      <c r="D210" s="123"/>
      <c r="E210" s="123"/>
      <c r="F210" s="123"/>
      <c r="G210" s="123"/>
      <c r="H210" s="123"/>
      <c r="I210" s="123"/>
      <c r="J210" s="123"/>
      <c r="K210" s="123"/>
      <c r="L210" s="123"/>
      <c r="M210" s="123"/>
      <c r="N210" s="123"/>
      <c r="O210" s="123"/>
      <c r="P210" s="124"/>
      <c r="Q210" s="123"/>
      <c r="R210" s="123"/>
      <c r="S210" s="123"/>
      <c r="T210" s="123"/>
      <c r="U210" s="123"/>
      <c r="V210" s="123"/>
      <c r="W210" s="123"/>
      <c r="X210" s="123"/>
      <c r="Y210" s="123"/>
      <c r="Z210" s="123"/>
    </row>
    <row r="211" ht="15.75" customHeight="1">
      <c r="A211" s="123"/>
      <c r="B211" s="123"/>
      <c r="C211" s="123"/>
      <c r="D211" s="123"/>
      <c r="E211" s="123"/>
      <c r="F211" s="123"/>
      <c r="G211" s="123"/>
      <c r="H211" s="123"/>
      <c r="I211" s="123"/>
      <c r="J211" s="123"/>
      <c r="K211" s="123"/>
      <c r="L211" s="123"/>
      <c r="M211" s="123"/>
      <c r="N211" s="123"/>
      <c r="O211" s="123"/>
      <c r="P211" s="124"/>
      <c r="Q211" s="123"/>
      <c r="R211" s="123"/>
      <c r="S211" s="123"/>
      <c r="T211" s="123"/>
      <c r="U211" s="123"/>
      <c r="V211" s="123"/>
      <c r="W211" s="123"/>
      <c r="X211" s="123"/>
      <c r="Y211" s="123"/>
      <c r="Z211" s="123"/>
    </row>
    <row r="212" ht="15.75" customHeight="1">
      <c r="A212" s="123"/>
      <c r="B212" s="123"/>
      <c r="C212" s="123"/>
      <c r="D212" s="123"/>
      <c r="E212" s="123"/>
      <c r="F212" s="123"/>
      <c r="G212" s="123"/>
      <c r="H212" s="123"/>
      <c r="I212" s="123"/>
      <c r="J212" s="123"/>
      <c r="K212" s="123"/>
      <c r="L212" s="123"/>
      <c r="M212" s="123"/>
      <c r="N212" s="123"/>
      <c r="O212" s="123"/>
      <c r="P212" s="124"/>
      <c r="Q212" s="123"/>
      <c r="R212" s="123"/>
      <c r="S212" s="123"/>
      <c r="T212" s="123"/>
      <c r="U212" s="123"/>
      <c r="V212" s="123"/>
      <c r="W212" s="123"/>
      <c r="X212" s="123"/>
      <c r="Y212" s="123"/>
      <c r="Z212" s="123"/>
    </row>
    <row r="213" ht="15.75" customHeight="1">
      <c r="A213" s="123"/>
      <c r="B213" s="123"/>
      <c r="C213" s="123"/>
      <c r="D213" s="123"/>
      <c r="E213" s="123"/>
      <c r="F213" s="123"/>
      <c r="G213" s="123"/>
      <c r="H213" s="123"/>
      <c r="I213" s="123"/>
      <c r="J213" s="123"/>
      <c r="K213" s="123"/>
      <c r="L213" s="123"/>
      <c r="M213" s="123"/>
      <c r="N213" s="123"/>
      <c r="O213" s="123"/>
      <c r="P213" s="124"/>
      <c r="Q213" s="123"/>
      <c r="R213" s="123"/>
      <c r="S213" s="123"/>
      <c r="T213" s="123"/>
      <c r="U213" s="123"/>
      <c r="V213" s="123"/>
      <c r="W213" s="123"/>
      <c r="X213" s="123"/>
      <c r="Y213" s="123"/>
      <c r="Z213" s="123"/>
    </row>
    <row r="214" ht="15.75" customHeight="1">
      <c r="A214" s="123"/>
      <c r="B214" s="123"/>
      <c r="C214" s="123"/>
      <c r="D214" s="123"/>
      <c r="E214" s="123"/>
      <c r="F214" s="123"/>
      <c r="G214" s="123"/>
      <c r="H214" s="123"/>
      <c r="I214" s="123"/>
      <c r="J214" s="123"/>
      <c r="K214" s="123"/>
      <c r="L214" s="123"/>
      <c r="M214" s="123"/>
      <c r="N214" s="123"/>
      <c r="O214" s="123"/>
      <c r="P214" s="124"/>
      <c r="Q214" s="123"/>
      <c r="R214" s="123"/>
      <c r="S214" s="123"/>
      <c r="T214" s="123"/>
      <c r="U214" s="123"/>
      <c r="V214" s="123"/>
      <c r="W214" s="123"/>
      <c r="X214" s="123"/>
      <c r="Y214" s="123"/>
      <c r="Z214" s="123"/>
    </row>
    <row r="215" ht="15.75" customHeight="1">
      <c r="A215" s="123"/>
      <c r="B215" s="123"/>
      <c r="C215" s="123"/>
      <c r="D215" s="123"/>
      <c r="E215" s="123"/>
      <c r="F215" s="123"/>
      <c r="G215" s="123"/>
      <c r="H215" s="123"/>
      <c r="I215" s="123"/>
      <c r="J215" s="123"/>
      <c r="K215" s="123"/>
      <c r="L215" s="123"/>
      <c r="M215" s="123"/>
      <c r="N215" s="123"/>
      <c r="O215" s="123"/>
      <c r="P215" s="124"/>
      <c r="Q215" s="123"/>
      <c r="R215" s="123"/>
      <c r="S215" s="123"/>
      <c r="T215" s="123"/>
      <c r="U215" s="123"/>
      <c r="V215" s="123"/>
      <c r="W215" s="123"/>
      <c r="X215" s="123"/>
      <c r="Y215" s="123"/>
      <c r="Z215" s="123"/>
    </row>
    <row r="216" ht="15.75" customHeight="1">
      <c r="A216" s="123"/>
      <c r="B216" s="123"/>
      <c r="C216" s="123"/>
      <c r="D216" s="123"/>
      <c r="E216" s="123"/>
      <c r="F216" s="123"/>
      <c r="G216" s="123"/>
      <c r="H216" s="123"/>
      <c r="I216" s="123"/>
      <c r="J216" s="123"/>
      <c r="K216" s="123"/>
      <c r="L216" s="123"/>
      <c r="M216" s="123"/>
      <c r="N216" s="123"/>
      <c r="O216" s="123"/>
      <c r="P216" s="124"/>
      <c r="Q216" s="123"/>
      <c r="R216" s="123"/>
      <c r="S216" s="123"/>
      <c r="T216" s="123"/>
      <c r="U216" s="123"/>
      <c r="V216" s="123"/>
      <c r="W216" s="123"/>
      <c r="X216" s="123"/>
      <c r="Y216" s="123"/>
      <c r="Z216" s="123"/>
    </row>
    <row r="217" ht="15.75" customHeight="1">
      <c r="A217" s="123"/>
      <c r="B217" s="123"/>
      <c r="C217" s="123"/>
      <c r="D217" s="123"/>
      <c r="E217" s="123"/>
      <c r="F217" s="123"/>
      <c r="G217" s="123"/>
      <c r="H217" s="123"/>
      <c r="I217" s="123"/>
      <c r="J217" s="123"/>
      <c r="K217" s="123"/>
      <c r="L217" s="123"/>
      <c r="M217" s="123"/>
      <c r="N217" s="123"/>
      <c r="O217" s="123"/>
      <c r="P217" s="124"/>
      <c r="Q217" s="123"/>
      <c r="R217" s="123"/>
      <c r="S217" s="123"/>
      <c r="T217" s="123"/>
      <c r="U217" s="123"/>
      <c r="V217" s="123"/>
      <c r="W217" s="123"/>
      <c r="X217" s="123"/>
      <c r="Y217" s="123"/>
      <c r="Z217" s="123"/>
    </row>
    <row r="218" ht="15.75" customHeight="1">
      <c r="A218" s="123"/>
      <c r="B218" s="123"/>
      <c r="C218" s="123"/>
      <c r="D218" s="123"/>
      <c r="E218" s="123"/>
      <c r="F218" s="123"/>
      <c r="G218" s="123"/>
      <c r="H218" s="123"/>
      <c r="I218" s="123"/>
      <c r="J218" s="123"/>
      <c r="K218" s="123"/>
      <c r="L218" s="123"/>
      <c r="M218" s="123"/>
      <c r="N218" s="123"/>
      <c r="O218" s="123"/>
      <c r="P218" s="124"/>
      <c r="Q218" s="123"/>
      <c r="R218" s="123"/>
      <c r="S218" s="123"/>
      <c r="T218" s="123"/>
      <c r="U218" s="123"/>
      <c r="V218" s="123"/>
      <c r="W218" s="123"/>
      <c r="X218" s="123"/>
      <c r="Y218" s="123"/>
      <c r="Z218" s="123"/>
    </row>
    <row r="219" ht="15.75" customHeight="1">
      <c r="A219" s="123"/>
      <c r="B219" s="123"/>
      <c r="C219" s="123"/>
      <c r="D219" s="123"/>
      <c r="E219" s="123"/>
      <c r="F219" s="123"/>
      <c r="G219" s="123"/>
      <c r="H219" s="123"/>
      <c r="I219" s="123"/>
      <c r="J219" s="123"/>
      <c r="K219" s="123"/>
      <c r="L219" s="123"/>
      <c r="M219" s="123"/>
      <c r="N219" s="123"/>
      <c r="O219" s="123"/>
      <c r="P219" s="124"/>
      <c r="Q219" s="123"/>
      <c r="R219" s="123"/>
      <c r="S219" s="123"/>
      <c r="T219" s="123"/>
      <c r="U219" s="123"/>
      <c r="V219" s="123"/>
      <c r="W219" s="123"/>
      <c r="X219" s="123"/>
      <c r="Y219" s="123"/>
      <c r="Z219" s="123"/>
    </row>
    <row r="220" ht="15.75" customHeight="1">
      <c r="A220" s="123"/>
      <c r="B220" s="123"/>
      <c r="C220" s="123"/>
      <c r="D220" s="123"/>
      <c r="E220" s="123"/>
      <c r="F220" s="123"/>
      <c r="G220" s="123"/>
      <c r="H220" s="123"/>
      <c r="I220" s="123"/>
      <c r="J220" s="123"/>
      <c r="K220" s="123"/>
      <c r="L220" s="123"/>
      <c r="M220" s="123"/>
      <c r="N220" s="123"/>
      <c r="O220" s="123"/>
      <c r="P220" s="124"/>
      <c r="Q220" s="123"/>
      <c r="R220" s="123"/>
      <c r="S220" s="123"/>
      <c r="T220" s="123"/>
      <c r="U220" s="123"/>
      <c r="V220" s="123"/>
      <c r="W220" s="123"/>
      <c r="X220" s="123"/>
      <c r="Y220" s="123"/>
      <c r="Z220" s="123"/>
    </row>
    <row r="221" ht="15.75" customHeight="1">
      <c r="A221" s="123"/>
      <c r="B221" s="123"/>
      <c r="C221" s="123"/>
      <c r="D221" s="123"/>
      <c r="E221" s="123"/>
      <c r="F221" s="123"/>
      <c r="G221" s="123"/>
      <c r="H221" s="123"/>
      <c r="I221" s="123"/>
      <c r="J221" s="123"/>
      <c r="K221" s="123"/>
      <c r="L221" s="123"/>
      <c r="M221" s="123"/>
      <c r="N221" s="123"/>
      <c r="O221" s="123"/>
      <c r="P221" s="124"/>
      <c r="Q221" s="123"/>
      <c r="R221" s="123"/>
      <c r="S221" s="123"/>
      <c r="T221" s="123"/>
      <c r="U221" s="123"/>
      <c r="V221" s="123"/>
      <c r="W221" s="123"/>
      <c r="X221" s="123"/>
      <c r="Y221" s="123"/>
      <c r="Z221" s="123"/>
    </row>
    <row r="222" ht="15.75" customHeight="1">
      <c r="A222" s="123"/>
      <c r="B222" s="123"/>
      <c r="C222" s="123"/>
      <c r="D222" s="123"/>
      <c r="E222" s="123"/>
      <c r="F222" s="123"/>
      <c r="G222" s="123"/>
      <c r="H222" s="123"/>
      <c r="I222" s="123"/>
      <c r="J222" s="123"/>
      <c r="K222" s="123"/>
      <c r="L222" s="123"/>
      <c r="M222" s="123"/>
      <c r="N222" s="123"/>
      <c r="O222" s="123"/>
      <c r="P222" s="124"/>
      <c r="Q222" s="123"/>
      <c r="R222" s="123"/>
      <c r="S222" s="123"/>
      <c r="T222" s="123"/>
      <c r="U222" s="123"/>
      <c r="V222" s="123"/>
      <c r="W222" s="123"/>
      <c r="X222" s="123"/>
      <c r="Y222" s="123"/>
      <c r="Z222" s="123"/>
    </row>
    <row r="223" ht="15.75" customHeight="1">
      <c r="A223" s="123"/>
      <c r="B223" s="123"/>
      <c r="C223" s="123"/>
      <c r="D223" s="123"/>
      <c r="E223" s="123"/>
      <c r="F223" s="123"/>
      <c r="G223" s="123"/>
      <c r="H223" s="123"/>
      <c r="I223" s="123"/>
      <c r="J223" s="123"/>
      <c r="K223" s="123"/>
      <c r="L223" s="123"/>
      <c r="M223" s="123"/>
      <c r="N223" s="123"/>
      <c r="O223" s="123"/>
      <c r="P223" s="124"/>
      <c r="Q223" s="123"/>
      <c r="R223" s="123"/>
      <c r="S223" s="123"/>
      <c r="T223" s="123"/>
      <c r="U223" s="123"/>
      <c r="V223" s="123"/>
      <c r="W223" s="123"/>
      <c r="X223" s="123"/>
      <c r="Y223" s="123"/>
      <c r="Z223" s="123"/>
    </row>
    <row r="224" ht="15.75" customHeight="1">
      <c r="A224" s="123"/>
      <c r="B224" s="123"/>
      <c r="C224" s="123"/>
      <c r="D224" s="123"/>
      <c r="E224" s="123"/>
      <c r="F224" s="123"/>
      <c r="G224" s="123"/>
      <c r="H224" s="123"/>
      <c r="I224" s="123"/>
      <c r="J224" s="123"/>
      <c r="K224" s="123"/>
      <c r="L224" s="123"/>
      <c r="M224" s="123"/>
      <c r="N224" s="123"/>
      <c r="O224" s="123"/>
      <c r="P224" s="124"/>
      <c r="Q224" s="123"/>
      <c r="R224" s="123"/>
      <c r="S224" s="123"/>
      <c r="T224" s="123"/>
      <c r="U224" s="123"/>
      <c r="V224" s="123"/>
      <c r="W224" s="123"/>
      <c r="X224" s="123"/>
      <c r="Y224" s="123"/>
      <c r="Z224" s="123"/>
    </row>
    <row r="225" ht="15.75" customHeight="1">
      <c r="A225" s="123"/>
      <c r="B225" s="123"/>
      <c r="C225" s="123"/>
      <c r="D225" s="123"/>
      <c r="E225" s="123"/>
      <c r="F225" s="123"/>
      <c r="G225" s="123"/>
      <c r="H225" s="123"/>
      <c r="I225" s="123"/>
      <c r="J225" s="123"/>
      <c r="K225" s="123"/>
      <c r="L225" s="123"/>
      <c r="M225" s="123"/>
      <c r="N225" s="123"/>
      <c r="O225" s="123"/>
      <c r="P225" s="124"/>
      <c r="Q225" s="123"/>
      <c r="R225" s="123"/>
      <c r="S225" s="123"/>
      <c r="T225" s="123"/>
      <c r="U225" s="123"/>
      <c r="V225" s="123"/>
      <c r="W225" s="123"/>
      <c r="X225" s="123"/>
      <c r="Y225" s="123"/>
      <c r="Z225" s="123"/>
    </row>
    <row r="226" ht="15.75" customHeight="1">
      <c r="A226" s="123"/>
      <c r="B226" s="123"/>
      <c r="C226" s="123"/>
      <c r="D226" s="123"/>
      <c r="E226" s="123"/>
      <c r="F226" s="123"/>
      <c r="G226" s="123"/>
      <c r="H226" s="123"/>
      <c r="I226" s="123"/>
      <c r="J226" s="123"/>
      <c r="K226" s="123"/>
      <c r="L226" s="123"/>
      <c r="M226" s="123"/>
      <c r="N226" s="123"/>
      <c r="O226" s="123"/>
      <c r="P226" s="124"/>
      <c r="Q226" s="123"/>
      <c r="R226" s="123"/>
      <c r="S226" s="123"/>
      <c r="T226" s="123"/>
      <c r="U226" s="123"/>
      <c r="V226" s="123"/>
      <c r="W226" s="123"/>
      <c r="X226" s="123"/>
      <c r="Y226" s="123"/>
      <c r="Z226" s="123"/>
    </row>
    <row r="227" ht="15.75" customHeight="1">
      <c r="A227" s="123"/>
      <c r="B227" s="123"/>
      <c r="C227" s="123"/>
      <c r="D227" s="123"/>
      <c r="E227" s="123"/>
      <c r="F227" s="123"/>
      <c r="G227" s="123"/>
      <c r="H227" s="123"/>
      <c r="I227" s="123"/>
      <c r="J227" s="123"/>
      <c r="K227" s="123"/>
      <c r="L227" s="123"/>
      <c r="M227" s="123"/>
      <c r="N227" s="123"/>
      <c r="O227" s="123"/>
      <c r="P227" s="124"/>
      <c r="Q227" s="123"/>
      <c r="R227" s="123"/>
      <c r="S227" s="123"/>
      <c r="T227" s="123"/>
      <c r="U227" s="123"/>
      <c r="V227" s="123"/>
      <c r="W227" s="123"/>
      <c r="X227" s="123"/>
      <c r="Y227" s="123"/>
      <c r="Z227" s="123"/>
    </row>
    <row r="228" ht="15.75" customHeight="1">
      <c r="A228" s="123"/>
      <c r="B228" s="123"/>
      <c r="C228" s="123"/>
      <c r="D228" s="123"/>
      <c r="E228" s="123"/>
      <c r="F228" s="123"/>
      <c r="G228" s="123"/>
      <c r="H228" s="123"/>
      <c r="I228" s="123"/>
      <c r="J228" s="123"/>
      <c r="K228" s="123"/>
      <c r="L228" s="123"/>
      <c r="M228" s="123"/>
      <c r="N228" s="123"/>
      <c r="O228" s="123"/>
      <c r="P228" s="124"/>
      <c r="Q228" s="123"/>
      <c r="R228" s="123"/>
      <c r="S228" s="123"/>
      <c r="T228" s="123"/>
      <c r="U228" s="123"/>
      <c r="V228" s="123"/>
      <c r="W228" s="123"/>
      <c r="X228" s="123"/>
      <c r="Y228" s="123"/>
      <c r="Z228" s="123"/>
    </row>
    <row r="229" ht="15.75" customHeight="1">
      <c r="A229" s="123"/>
      <c r="B229" s="123"/>
      <c r="C229" s="123"/>
      <c r="D229" s="123"/>
      <c r="E229" s="123"/>
      <c r="F229" s="123"/>
      <c r="G229" s="123"/>
      <c r="H229" s="123"/>
      <c r="I229" s="123"/>
      <c r="J229" s="123"/>
      <c r="K229" s="123"/>
      <c r="L229" s="123"/>
      <c r="M229" s="123"/>
      <c r="N229" s="123"/>
      <c r="O229" s="123"/>
      <c r="P229" s="124"/>
      <c r="Q229" s="123"/>
      <c r="R229" s="123"/>
      <c r="S229" s="123"/>
      <c r="T229" s="123"/>
      <c r="U229" s="123"/>
      <c r="V229" s="123"/>
      <c r="W229" s="123"/>
      <c r="X229" s="123"/>
      <c r="Y229" s="123"/>
      <c r="Z229" s="123"/>
    </row>
    <row r="230" ht="15.75" customHeight="1">
      <c r="A230" s="123"/>
      <c r="B230" s="123"/>
      <c r="C230" s="123"/>
      <c r="D230" s="123"/>
      <c r="E230" s="123"/>
      <c r="F230" s="123"/>
      <c r="G230" s="123"/>
      <c r="H230" s="123"/>
      <c r="I230" s="123"/>
      <c r="J230" s="123"/>
      <c r="K230" s="123"/>
      <c r="L230" s="123"/>
      <c r="M230" s="123"/>
      <c r="N230" s="123"/>
      <c r="O230" s="123"/>
      <c r="P230" s="124"/>
      <c r="Q230" s="123"/>
      <c r="R230" s="123"/>
      <c r="S230" s="123"/>
      <c r="T230" s="123"/>
      <c r="U230" s="123"/>
      <c r="V230" s="123"/>
      <c r="W230" s="123"/>
      <c r="X230" s="123"/>
      <c r="Y230" s="123"/>
      <c r="Z230" s="123"/>
    </row>
    <row r="231" ht="15.75" customHeight="1">
      <c r="A231" s="123"/>
      <c r="B231" s="123"/>
      <c r="C231" s="123"/>
      <c r="D231" s="123"/>
      <c r="E231" s="123"/>
      <c r="F231" s="123"/>
      <c r="G231" s="123"/>
      <c r="H231" s="123"/>
      <c r="I231" s="123"/>
      <c r="J231" s="123"/>
      <c r="K231" s="123"/>
      <c r="L231" s="123"/>
      <c r="M231" s="123"/>
      <c r="N231" s="123"/>
      <c r="O231" s="123"/>
      <c r="P231" s="124"/>
      <c r="Q231" s="123"/>
      <c r="R231" s="123"/>
      <c r="S231" s="123"/>
      <c r="T231" s="123"/>
      <c r="U231" s="123"/>
      <c r="V231" s="123"/>
      <c r="W231" s="123"/>
      <c r="X231" s="123"/>
      <c r="Y231" s="123"/>
      <c r="Z231" s="123"/>
    </row>
    <row r="232" ht="15.75" customHeight="1">
      <c r="A232" s="123"/>
      <c r="B232" s="123"/>
      <c r="C232" s="123"/>
      <c r="D232" s="123"/>
      <c r="E232" s="123"/>
      <c r="F232" s="123"/>
      <c r="G232" s="123"/>
      <c r="H232" s="123"/>
      <c r="I232" s="123"/>
      <c r="J232" s="123"/>
      <c r="K232" s="123"/>
      <c r="L232" s="123"/>
      <c r="M232" s="123"/>
      <c r="N232" s="123"/>
      <c r="O232" s="123"/>
      <c r="P232" s="124"/>
      <c r="Q232" s="123"/>
      <c r="R232" s="123"/>
      <c r="S232" s="123"/>
      <c r="T232" s="123"/>
      <c r="U232" s="123"/>
      <c r="V232" s="123"/>
      <c r="W232" s="123"/>
      <c r="X232" s="123"/>
      <c r="Y232" s="123"/>
      <c r="Z232" s="123"/>
    </row>
    <row r="233" ht="15.75" customHeight="1">
      <c r="A233" s="123"/>
      <c r="B233" s="123"/>
      <c r="C233" s="123"/>
      <c r="D233" s="123"/>
      <c r="E233" s="123"/>
      <c r="F233" s="123"/>
      <c r="G233" s="123"/>
      <c r="H233" s="123"/>
      <c r="I233" s="123"/>
      <c r="J233" s="123"/>
      <c r="K233" s="123"/>
      <c r="L233" s="123"/>
      <c r="M233" s="123"/>
      <c r="N233" s="123"/>
      <c r="O233" s="123"/>
      <c r="P233" s="124"/>
      <c r="Q233" s="123"/>
      <c r="R233" s="123"/>
      <c r="S233" s="123"/>
      <c r="T233" s="123"/>
      <c r="U233" s="123"/>
      <c r="V233" s="123"/>
      <c r="W233" s="123"/>
      <c r="X233" s="123"/>
      <c r="Y233" s="123"/>
      <c r="Z233" s="123"/>
    </row>
    <row r="234" ht="15.75" customHeight="1">
      <c r="A234" s="123"/>
      <c r="B234" s="123"/>
      <c r="C234" s="123"/>
      <c r="D234" s="123"/>
      <c r="E234" s="123"/>
      <c r="F234" s="123"/>
      <c r="G234" s="123"/>
      <c r="H234" s="123"/>
      <c r="I234" s="123"/>
      <c r="J234" s="123"/>
      <c r="K234" s="123"/>
      <c r="L234" s="123"/>
      <c r="M234" s="123"/>
      <c r="N234" s="123"/>
      <c r="O234" s="123"/>
      <c r="P234" s="124"/>
      <c r="Q234" s="123"/>
      <c r="R234" s="123"/>
      <c r="S234" s="123"/>
      <c r="T234" s="123"/>
      <c r="U234" s="123"/>
      <c r="V234" s="123"/>
      <c r="W234" s="123"/>
      <c r="X234" s="123"/>
      <c r="Y234" s="123"/>
      <c r="Z234" s="123"/>
    </row>
    <row r="235" ht="15.75" customHeight="1">
      <c r="A235" s="123"/>
      <c r="B235" s="123"/>
      <c r="C235" s="123"/>
      <c r="D235" s="123"/>
      <c r="E235" s="123"/>
      <c r="F235" s="123"/>
      <c r="G235" s="123"/>
      <c r="H235" s="123"/>
      <c r="I235" s="123"/>
      <c r="J235" s="123"/>
      <c r="K235" s="123"/>
      <c r="L235" s="123"/>
      <c r="M235" s="123"/>
      <c r="N235" s="123"/>
      <c r="O235" s="123"/>
      <c r="P235" s="124"/>
      <c r="Q235" s="123"/>
      <c r="R235" s="123"/>
      <c r="S235" s="123"/>
      <c r="T235" s="123"/>
      <c r="U235" s="123"/>
      <c r="V235" s="123"/>
      <c r="W235" s="123"/>
      <c r="X235" s="123"/>
      <c r="Y235" s="123"/>
      <c r="Z235" s="123"/>
    </row>
    <row r="236" ht="15.75" customHeight="1">
      <c r="A236" s="123"/>
      <c r="B236" s="123"/>
      <c r="C236" s="123"/>
      <c r="D236" s="123"/>
      <c r="E236" s="123"/>
      <c r="F236" s="123"/>
      <c r="G236" s="123"/>
      <c r="H236" s="123"/>
      <c r="I236" s="123"/>
      <c r="J236" s="123"/>
      <c r="K236" s="123"/>
      <c r="L236" s="123"/>
      <c r="M236" s="123"/>
      <c r="N236" s="123"/>
      <c r="O236" s="123"/>
      <c r="P236" s="124"/>
      <c r="Q236" s="123"/>
      <c r="R236" s="123"/>
      <c r="S236" s="123"/>
      <c r="T236" s="123"/>
      <c r="U236" s="123"/>
      <c r="V236" s="123"/>
      <c r="W236" s="123"/>
      <c r="X236" s="123"/>
      <c r="Y236" s="123"/>
      <c r="Z236" s="123"/>
    </row>
    <row r="237" ht="15.75" customHeight="1">
      <c r="A237" s="123"/>
      <c r="B237" s="123"/>
      <c r="C237" s="123"/>
      <c r="D237" s="123"/>
      <c r="E237" s="123"/>
      <c r="F237" s="123"/>
      <c r="G237" s="123"/>
      <c r="H237" s="123"/>
      <c r="I237" s="123"/>
      <c r="J237" s="123"/>
      <c r="K237" s="123"/>
      <c r="L237" s="123"/>
      <c r="M237" s="123"/>
      <c r="N237" s="123"/>
      <c r="O237" s="123"/>
      <c r="P237" s="124"/>
      <c r="Q237" s="123"/>
      <c r="R237" s="123"/>
      <c r="S237" s="123"/>
      <c r="T237" s="123"/>
      <c r="U237" s="123"/>
      <c r="V237" s="123"/>
      <c r="W237" s="123"/>
      <c r="X237" s="123"/>
      <c r="Y237" s="123"/>
      <c r="Z237" s="123"/>
    </row>
    <row r="238" ht="15.75" customHeight="1">
      <c r="A238" s="123"/>
      <c r="B238" s="123"/>
      <c r="C238" s="123"/>
      <c r="D238" s="123"/>
      <c r="E238" s="123"/>
      <c r="F238" s="123"/>
      <c r="G238" s="123"/>
      <c r="H238" s="123"/>
      <c r="I238" s="123"/>
      <c r="J238" s="123"/>
      <c r="K238" s="123"/>
      <c r="L238" s="123"/>
      <c r="M238" s="123"/>
      <c r="N238" s="123"/>
      <c r="O238" s="123"/>
      <c r="P238" s="124"/>
      <c r="Q238" s="123"/>
      <c r="R238" s="123"/>
      <c r="S238" s="123"/>
      <c r="T238" s="123"/>
      <c r="U238" s="123"/>
      <c r="V238" s="123"/>
      <c r="W238" s="123"/>
      <c r="X238" s="123"/>
      <c r="Y238" s="123"/>
      <c r="Z238" s="123"/>
    </row>
    <row r="239" ht="15.75" customHeight="1">
      <c r="A239" s="123"/>
      <c r="B239" s="123"/>
      <c r="C239" s="123"/>
      <c r="D239" s="123"/>
      <c r="E239" s="123"/>
      <c r="F239" s="123"/>
      <c r="G239" s="123"/>
      <c r="H239" s="123"/>
      <c r="I239" s="123"/>
      <c r="J239" s="123"/>
      <c r="K239" s="123"/>
      <c r="L239" s="123"/>
      <c r="M239" s="123"/>
      <c r="N239" s="123"/>
      <c r="O239" s="123"/>
      <c r="P239" s="124"/>
      <c r="Q239" s="123"/>
      <c r="R239" s="123"/>
      <c r="S239" s="123"/>
      <c r="T239" s="123"/>
      <c r="U239" s="123"/>
      <c r="V239" s="123"/>
      <c r="W239" s="123"/>
      <c r="X239" s="123"/>
      <c r="Y239" s="123"/>
      <c r="Z239" s="123"/>
    </row>
    <row r="240" ht="15.75" customHeight="1">
      <c r="A240" s="123"/>
      <c r="B240" s="123"/>
      <c r="C240" s="123"/>
      <c r="D240" s="123"/>
      <c r="E240" s="123"/>
      <c r="F240" s="123"/>
      <c r="G240" s="123"/>
      <c r="H240" s="123"/>
      <c r="I240" s="123"/>
      <c r="J240" s="123"/>
      <c r="K240" s="123"/>
      <c r="L240" s="123"/>
      <c r="M240" s="123"/>
      <c r="N240" s="123"/>
      <c r="O240" s="123"/>
      <c r="P240" s="124"/>
      <c r="Q240" s="123"/>
      <c r="R240" s="123"/>
      <c r="S240" s="123"/>
      <c r="T240" s="123"/>
      <c r="U240" s="123"/>
      <c r="V240" s="123"/>
      <c r="W240" s="123"/>
      <c r="X240" s="123"/>
      <c r="Y240" s="123"/>
      <c r="Z240" s="123"/>
    </row>
    <row r="241" ht="15.75" customHeight="1">
      <c r="A241" s="123"/>
      <c r="B241" s="123"/>
      <c r="C241" s="123"/>
      <c r="D241" s="123"/>
      <c r="E241" s="123"/>
      <c r="F241" s="123"/>
      <c r="G241" s="123"/>
      <c r="H241" s="123"/>
      <c r="I241" s="123"/>
      <c r="J241" s="123"/>
      <c r="K241" s="123"/>
      <c r="L241" s="123"/>
      <c r="M241" s="123"/>
      <c r="N241" s="123"/>
      <c r="O241" s="123"/>
      <c r="P241" s="124"/>
      <c r="Q241" s="123"/>
      <c r="R241" s="123"/>
      <c r="S241" s="123"/>
      <c r="T241" s="123"/>
      <c r="U241" s="123"/>
      <c r="V241" s="123"/>
      <c r="W241" s="123"/>
      <c r="X241" s="123"/>
      <c r="Y241" s="123"/>
      <c r="Z241" s="123"/>
    </row>
    <row r="242" ht="15.75" customHeight="1">
      <c r="A242" s="123"/>
      <c r="B242" s="123"/>
      <c r="C242" s="123"/>
      <c r="D242" s="123"/>
      <c r="E242" s="123"/>
      <c r="F242" s="123"/>
      <c r="G242" s="123"/>
      <c r="H242" s="123"/>
      <c r="I242" s="123"/>
      <c r="J242" s="123"/>
      <c r="K242" s="123"/>
      <c r="L242" s="123"/>
      <c r="M242" s="123"/>
      <c r="N242" s="123"/>
      <c r="O242" s="123"/>
      <c r="P242" s="124"/>
      <c r="Q242" s="123"/>
      <c r="R242" s="123"/>
      <c r="S242" s="123"/>
      <c r="T242" s="123"/>
      <c r="U242" s="123"/>
      <c r="V242" s="123"/>
      <c r="W242" s="123"/>
      <c r="X242" s="123"/>
      <c r="Y242" s="123"/>
      <c r="Z242" s="123"/>
    </row>
    <row r="243" ht="15.75" customHeight="1">
      <c r="A243" s="123"/>
      <c r="B243" s="123"/>
      <c r="C243" s="123"/>
      <c r="D243" s="123"/>
      <c r="E243" s="123"/>
      <c r="F243" s="123"/>
      <c r="G243" s="123"/>
      <c r="H243" s="123"/>
      <c r="I243" s="123"/>
      <c r="J243" s="123"/>
      <c r="K243" s="123"/>
      <c r="L243" s="123"/>
      <c r="M243" s="123"/>
      <c r="N243" s="123"/>
      <c r="O243" s="123"/>
      <c r="P243" s="124"/>
      <c r="Q243" s="123"/>
      <c r="R243" s="123"/>
      <c r="S243" s="123"/>
      <c r="T243" s="123"/>
      <c r="U243" s="123"/>
      <c r="V243" s="123"/>
      <c r="W243" s="123"/>
      <c r="X243" s="123"/>
      <c r="Y243" s="123"/>
      <c r="Z243" s="123"/>
    </row>
    <row r="244" ht="15.75" customHeight="1">
      <c r="A244" s="123"/>
      <c r="B244" s="123"/>
      <c r="C244" s="123"/>
      <c r="D244" s="123"/>
      <c r="E244" s="123"/>
      <c r="F244" s="123"/>
      <c r="G244" s="123"/>
      <c r="H244" s="123"/>
      <c r="I244" s="123"/>
      <c r="J244" s="123"/>
      <c r="K244" s="123"/>
      <c r="L244" s="123"/>
      <c r="M244" s="123"/>
      <c r="N244" s="123"/>
      <c r="O244" s="123"/>
      <c r="P244" s="124"/>
      <c r="Q244" s="123"/>
      <c r="R244" s="123"/>
      <c r="S244" s="123"/>
      <c r="T244" s="123"/>
      <c r="U244" s="123"/>
      <c r="V244" s="123"/>
      <c r="W244" s="123"/>
      <c r="X244" s="123"/>
      <c r="Y244" s="123"/>
      <c r="Z244" s="123"/>
    </row>
    <row r="245" ht="15.75" customHeight="1">
      <c r="A245" s="123"/>
      <c r="B245" s="123"/>
      <c r="C245" s="123"/>
      <c r="D245" s="123"/>
      <c r="E245" s="123"/>
      <c r="F245" s="123"/>
      <c r="G245" s="123"/>
      <c r="H245" s="123"/>
      <c r="I245" s="123"/>
      <c r="J245" s="123"/>
      <c r="K245" s="123"/>
      <c r="L245" s="123"/>
      <c r="M245" s="123"/>
      <c r="N245" s="123"/>
      <c r="O245" s="123"/>
      <c r="P245" s="124"/>
      <c r="Q245" s="123"/>
      <c r="R245" s="123"/>
      <c r="S245" s="123"/>
      <c r="T245" s="123"/>
      <c r="U245" s="123"/>
      <c r="V245" s="123"/>
      <c r="W245" s="123"/>
      <c r="X245" s="123"/>
      <c r="Y245" s="123"/>
      <c r="Z245" s="123"/>
    </row>
    <row r="246" ht="15.75" customHeight="1">
      <c r="A246" s="123"/>
      <c r="B246" s="123"/>
      <c r="C246" s="123"/>
      <c r="D246" s="123"/>
      <c r="E246" s="123"/>
      <c r="F246" s="123"/>
      <c r="G246" s="123"/>
      <c r="H246" s="123"/>
      <c r="I246" s="123"/>
      <c r="J246" s="123"/>
      <c r="K246" s="123"/>
      <c r="L246" s="123"/>
      <c r="M246" s="123"/>
      <c r="N246" s="123"/>
      <c r="O246" s="123"/>
      <c r="P246" s="124"/>
      <c r="Q246" s="123"/>
      <c r="R246" s="123"/>
      <c r="S246" s="123"/>
      <c r="T246" s="123"/>
      <c r="U246" s="123"/>
      <c r="V246" s="123"/>
      <c r="W246" s="123"/>
      <c r="X246" s="123"/>
      <c r="Y246" s="123"/>
      <c r="Z246" s="123"/>
    </row>
    <row r="247" ht="15.75" customHeight="1">
      <c r="A247" s="123"/>
      <c r="B247" s="123"/>
      <c r="C247" s="123"/>
      <c r="D247" s="123"/>
      <c r="E247" s="123"/>
      <c r="F247" s="123"/>
      <c r="G247" s="123"/>
      <c r="H247" s="123"/>
      <c r="I247" s="123"/>
      <c r="J247" s="123"/>
      <c r="K247" s="123"/>
      <c r="L247" s="123"/>
      <c r="M247" s="123"/>
      <c r="N247" s="123"/>
      <c r="O247" s="123"/>
      <c r="P247" s="124"/>
      <c r="Q247" s="123"/>
      <c r="R247" s="123"/>
      <c r="S247" s="123"/>
      <c r="T247" s="123"/>
      <c r="U247" s="123"/>
      <c r="V247" s="123"/>
      <c r="W247" s="123"/>
      <c r="X247" s="123"/>
      <c r="Y247" s="123"/>
      <c r="Z247" s="123"/>
    </row>
    <row r="248" ht="15.75" customHeight="1">
      <c r="A248" s="123"/>
      <c r="B248" s="123"/>
      <c r="C248" s="123"/>
      <c r="D248" s="123"/>
      <c r="E248" s="123"/>
      <c r="F248" s="123"/>
      <c r="G248" s="123"/>
      <c r="H248" s="123"/>
      <c r="I248" s="123"/>
      <c r="J248" s="123"/>
      <c r="K248" s="123"/>
      <c r="L248" s="123"/>
      <c r="M248" s="123"/>
      <c r="N248" s="123"/>
      <c r="O248" s="123"/>
      <c r="P248" s="124"/>
      <c r="Q248" s="123"/>
      <c r="R248" s="123"/>
      <c r="S248" s="123"/>
      <c r="T248" s="123"/>
      <c r="U248" s="123"/>
      <c r="V248" s="123"/>
      <c r="W248" s="123"/>
      <c r="X248" s="123"/>
      <c r="Y248" s="123"/>
      <c r="Z248" s="123"/>
    </row>
    <row r="249" ht="15.75" customHeight="1">
      <c r="A249" s="123"/>
      <c r="B249" s="123"/>
      <c r="C249" s="123"/>
      <c r="D249" s="123"/>
      <c r="E249" s="123"/>
      <c r="F249" s="123"/>
      <c r="G249" s="123"/>
      <c r="H249" s="123"/>
      <c r="I249" s="123"/>
      <c r="J249" s="123"/>
      <c r="K249" s="123"/>
      <c r="L249" s="123"/>
      <c r="M249" s="123"/>
      <c r="N249" s="123"/>
      <c r="O249" s="123"/>
      <c r="P249" s="124"/>
      <c r="Q249" s="123"/>
      <c r="R249" s="123"/>
      <c r="S249" s="123"/>
      <c r="T249" s="123"/>
      <c r="U249" s="123"/>
      <c r="V249" s="123"/>
      <c r="W249" s="123"/>
      <c r="X249" s="123"/>
      <c r="Y249" s="123"/>
      <c r="Z249" s="123"/>
    </row>
    <row r="250" ht="15.75" customHeight="1">
      <c r="A250" s="123"/>
      <c r="B250" s="123"/>
      <c r="C250" s="123"/>
      <c r="D250" s="123"/>
      <c r="E250" s="123"/>
      <c r="F250" s="123"/>
      <c r="G250" s="123"/>
      <c r="H250" s="123"/>
      <c r="I250" s="123"/>
      <c r="J250" s="123"/>
      <c r="K250" s="123"/>
      <c r="L250" s="123"/>
      <c r="M250" s="123"/>
      <c r="N250" s="123"/>
      <c r="O250" s="123"/>
      <c r="P250" s="124"/>
      <c r="Q250" s="123"/>
      <c r="R250" s="123"/>
      <c r="S250" s="123"/>
      <c r="T250" s="123"/>
      <c r="U250" s="123"/>
      <c r="V250" s="123"/>
      <c r="W250" s="123"/>
      <c r="X250" s="123"/>
      <c r="Y250" s="123"/>
      <c r="Z250" s="123"/>
    </row>
    <row r="251" ht="15.75" customHeight="1">
      <c r="A251" s="123"/>
      <c r="B251" s="123"/>
      <c r="C251" s="123"/>
      <c r="D251" s="123"/>
      <c r="E251" s="123"/>
      <c r="F251" s="123"/>
      <c r="G251" s="123"/>
      <c r="H251" s="123"/>
      <c r="I251" s="123"/>
      <c r="J251" s="123"/>
      <c r="K251" s="123"/>
      <c r="L251" s="123"/>
      <c r="M251" s="123"/>
      <c r="N251" s="123"/>
      <c r="O251" s="123"/>
      <c r="P251" s="124"/>
      <c r="Q251" s="123"/>
      <c r="R251" s="123"/>
      <c r="S251" s="123"/>
      <c r="T251" s="123"/>
      <c r="U251" s="123"/>
      <c r="V251" s="123"/>
      <c r="W251" s="123"/>
      <c r="X251" s="123"/>
      <c r="Y251" s="123"/>
      <c r="Z251" s="123"/>
    </row>
    <row r="252" ht="15.75" customHeight="1">
      <c r="A252" s="123"/>
      <c r="B252" s="123"/>
      <c r="C252" s="123"/>
      <c r="D252" s="123"/>
      <c r="E252" s="123"/>
      <c r="F252" s="123"/>
      <c r="G252" s="123"/>
      <c r="H252" s="123"/>
      <c r="I252" s="123"/>
      <c r="J252" s="123"/>
      <c r="K252" s="123"/>
      <c r="L252" s="123"/>
      <c r="M252" s="123"/>
      <c r="N252" s="123"/>
      <c r="O252" s="123"/>
      <c r="P252" s="124"/>
      <c r="Q252" s="123"/>
      <c r="R252" s="123"/>
      <c r="S252" s="123"/>
      <c r="T252" s="123"/>
      <c r="U252" s="123"/>
      <c r="V252" s="123"/>
      <c r="W252" s="123"/>
      <c r="X252" s="123"/>
      <c r="Y252" s="123"/>
      <c r="Z252" s="123"/>
    </row>
    <row r="253" ht="15.75" customHeight="1">
      <c r="A253" s="123"/>
      <c r="B253" s="123"/>
      <c r="C253" s="123"/>
      <c r="D253" s="123"/>
      <c r="E253" s="123"/>
      <c r="F253" s="123"/>
      <c r="G253" s="123"/>
      <c r="H253" s="123"/>
      <c r="I253" s="123"/>
      <c r="J253" s="123"/>
      <c r="K253" s="123"/>
      <c r="L253" s="123"/>
      <c r="M253" s="123"/>
      <c r="N253" s="123"/>
      <c r="O253" s="123"/>
      <c r="P253" s="124"/>
      <c r="Q253" s="123"/>
      <c r="R253" s="123"/>
      <c r="S253" s="123"/>
      <c r="T253" s="123"/>
      <c r="U253" s="123"/>
      <c r="V253" s="123"/>
      <c r="W253" s="123"/>
      <c r="X253" s="123"/>
      <c r="Y253" s="123"/>
      <c r="Z253" s="123"/>
    </row>
    <row r="254" ht="15.75" customHeight="1">
      <c r="A254" s="123"/>
      <c r="B254" s="123"/>
      <c r="C254" s="123"/>
      <c r="D254" s="123"/>
      <c r="E254" s="123"/>
      <c r="F254" s="123"/>
      <c r="G254" s="123"/>
      <c r="H254" s="123"/>
      <c r="I254" s="123"/>
      <c r="J254" s="123"/>
      <c r="K254" s="123"/>
      <c r="L254" s="123"/>
      <c r="M254" s="123"/>
      <c r="N254" s="123"/>
      <c r="O254" s="123"/>
      <c r="P254" s="124"/>
      <c r="Q254" s="123"/>
      <c r="R254" s="123"/>
      <c r="S254" s="123"/>
      <c r="T254" s="123"/>
      <c r="U254" s="123"/>
      <c r="V254" s="123"/>
      <c r="W254" s="123"/>
      <c r="X254" s="123"/>
      <c r="Y254" s="123"/>
      <c r="Z254" s="123"/>
    </row>
    <row r="255" ht="15.75" customHeight="1">
      <c r="A255" s="123"/>
      <c r="B255" s="123"/>
      <c r="C255" s="123"/>
      <c r="D255" s="123"/>
      <c r="E255" s="123"/>
      <c r="F255" s="123"/>
      <c r="G255" s="123"/>
      <c r="H255" s="123"/>
      <c r="I255" s="123"/>
      <c r="J255" s="123"/>
      <c r="K255" s="123"/>
      <c r="L255" s="123"/>
      <c r="M255" s="123"/>
      <c r="N255" s="123"/>
      <c r="O255" s="123"/>
      <c r="P255" s="124"/>
      <c r="Q255" s="123"/>
      <c r="R255" s="123"/>
      <c r="S255" s="123"/>
      <c r="T255" s="123"/>
      <c r="U255" s="123"/>
      <c r="V255" s="123"/>
      <c r="W255" s="123"/>
      <c r="X255" s="123"/>
      <c r="Y255" s="123"/>
      <c r="Z255" s="123"/>
    </row>
    <row r="256" ht="15.75" customHeight="1">
      <c r="A256" s="123"/>
      <c r="B256" s="123"/>
      <c r="C256" s="123"/>
      <c r="D256" s="123"/>
      <c r="E256" s="123"/>
      <c r="F256" s="123"/>
      <c r="G256" s="123"/>
      <c r="H256" s="123"/>
      <c r="I256" s="123"/>
      <c r="J256" s="123"/>
      <c r="K256" s="123"/>
      <c r="L256" s="123"/>
      <c r="M256" s="123"/>
      <c r="N256" s="123"/>
      <c r="O256" s="123"/>
      <c r="P256" s="124"/>
      <c r="Q256" s="123"/>
      <c r="R256" s="123"/>
      <c r="S256" s="123"/>
      <c r="T256" s="123"/>
      <c r="U256" s="123"/>
      <c r="V256" s="123"/>
      <c r="W256" s="123"/>
      <c r="X256" s="123"/>
      <c r="Y256" s="123"/>
      <c r="Z256" s="123"/>
    </row>
    <row r="257" ht="15.75" customHeight="1">
      <c r="A257" s="123"/>
      <c r="B257" s="123"/>
      <c r="C257" s="123"/>
      <c r="D257" s="123"/>
      <c r="E257" s="123"/>
      <c r="F257" s="123"/>
      <c r="G257" s="123"/>
      <c r="H257" s="123"/>
      <c r="I257" s="123"/>
      <c r="J257" s="123"/>
      <c r="K257" s="123"/>
      <c r="L257" s="123"/>
      <c r="M257" s="123"/>
      <c r="N257" s="123"/>
      <c r="O257" s="123"/>
      <c r="P257" s="124"/>
      <c r="Q257" s="123"/>
      <c r="R257" s="123"/>
      <c r="S257" s="123"/>
      <c r="T257" s="123"/>
      <c r="U257" s="123"/>
      <c r="V257" s="123"/>
      <c r="W257" s="123"/>
      <c r="X257" s="123"/>
      <c r="Y257" s="123"/>
      <c r="Z257" s="123"/>
    </row>
    <row r="258" ht="15.75" customHeight="1">
      <c r="A258" s="123"/>
      <c r="B258" s="123"/>
      <c r="C258" s="123"/>
      <c r="D258" s="123"/>
      <c r="E258" s="123"/>
      <c r="F258" s="123"/>
      <c r="G258" s="123"/>
      <c r="H258" s="123"/>
      <c r="I258" s="123"/>
      <c r="J258" s="123"/>
      <c r="K258" s="123"/>
      <c r="L258" s="123"/>
      <c r="M258" s="123"/>
      <c r="N258" s="123"/>
      <c r="O258" s="123"/>
      <c r="P258" s="124"/>
      <c r="Q258" s="123"/>
      <c r="R258" s="123"/>
      <c r="S258" s="123"/>
      <c r="T258" s="123"/>
      <c r="U258" s="123"/>
      <c r="V258" s="123"/>
      <c r="W258" s="123"/>
      <c r="X258" s="123"/>
      <c r="Y258" s="123"/>
      <c r="Z258" s="123"/>
    </row>
    <row r="259" ht="15.75" customHeight="1">
      <c r="A259" s="123"/>
      <c r="B259" s="123"/>
      <c r="C259" s="123"/>
      <c r="D259" s="123"/>
      <c r="E259" s="123"/>
      <c r="F259" s="123"/>
      <c r="G259" s="123"/>
      <c r="H259" s="123"/>
      <c r="I259" s="123"/>
      <c r="J259" s="123"/>
      <c r="K259" s="123"/>
      <c r="L259" s="123"/>
      <c r="M259" s="123"/>
      <c r="N259" s="123"/>
      <c r="O259" s="123"/>
      <c r="P259" s="124"/>
      <c r="Q259" s="123"/>
      <c r="R259" s="123"/>
      <c r="S259" s="123"/>
      <c r="T259" s="123"/>
      <c r="U259" s="123"/>
      <c r="V259" s="123"/>
      <c r="W259" s="123"/>
      <c r="X259" s="123"/>
      <c r="Y259" s="123"/>
      <c r="Z259" s="123"/>
    </row>
    <row r="260" ht="15.75" customHeight="1">
      <c r="A260" s="123"/>
      <c r="B260" s="123"/>
      <c r="C260" s="123"/>
      <c r="D260" s="123"/>
      <c r="E260" s="123"/>
      <c r="F260" s="123"/>
      <c r="G260" s="123"/>
      <c r="H260" s="123"/>
      <c r="I260" s="123"/>
      <c r="J260" s="123"/>
      <c r="K260" s="123"/>
      <c r="L260" s="123"/>
      <c r="M260" s="123"/>
      <c r="N260" s="123"/>
      <c r="O260" s="123"/>
      <c r="P260" s="124"/>
      <c r="Q260" s="123"/>
      <c r="R260" s="123"/>
      <c r="S260" s="123"/>
      <c r="T260" s="123"/>
      <c r="U260" s="123"/>
      <c r="V260" s="123"/>
      <c r="W260" s="123"/>
      <c r="X260" s="123"/>
      <c r="Y260" s="123"/>
      <c r="Z260" s="123"/>
    </row>
    <row r="261" ht="15.75" customHeight="1">
      <c r="A261" s="123"/>
      <c r="B261" s="123"/>
      <c r="C261" s="123"/>
      <c r="D261" s="123"/>
      <c r="E261" s="123"/>
      <c r="F261" s="123"/>
      <c r="G261" s="123"/>
      <c r="H261" s="123"/>
      <c r="I261" s="123"/>
      <c r="J261" s="123"/>
      <c r="K261" s="123"/>
      <c r="L261" s="123"/>
      <c r="M261" s="123"/>
      <c r="N261" s="123"/>
      <c r="O261" s="123"/>
      <c r="P261" s="124"/>
      <c r="Q261" s="123"/>
      <c r="R261" s="123"/>
      <c r="S261" s="123"/>
      <c r="T261" s="123"/>
      <c r="U261" s="123"/>
      <c r="V261" s="123"/>
      <c r="W261" s="123"/>
      <c r="X261" s="123"/>
      <c r="Y261" s="123"/>
      <c r="Z261" s="123"/>
    </row>
    <row r="262" ht="15.75" customHeight="1">
      <c r="A262" s="123"/>
      <c r="B262" s="123"/>
      <c r="C262" s="123"/>
      <c r="D262" s="123"/>
      <c r="E262" s="123"/>
      <c r="F262" s="123"/>
      <c r="G262" s="123"/>
      <c r="H262" s="123"/>
      <c r="I262" s="123"/>
      <c r="J262" s="123"/>
      <c r="K262" s="123"/>
      <c r="L262" s="123"/>
      <c r="M262" s="123"/>
      <c r="N262" s="123"/>
      <c r="O262" s="123"/>
      <c r="P262" s="124"/>
      <c r="Q262" s="123"/>
      <c r="R262" s="123"/>
      <c r="S262" s="123"/>
      <c r="T262" s="123"/>
      <c r="U262" s="123"/>
      <c r="V262" s="123"/>
      <c r="W262" s="123"/>
      <c r="X262" s="123"/>
      <c r="Y262" s="123"/>
      <c r="Z262" s="123"/>
    </row>
    <row r="263" ht="15.75" customHeight="1">
      <c r="A263" s="123"/>
      <c r="B263" s="123"/>
      <c r="C263" s="123"/>
      <c r="D263" s="123"/>
      <c r="E263" s="123"/>
      <c r="F263" s="123"/>
      <c r="G263" s="123"/>
      <c r="H263" s="123"/>
      <c r="I263" s="123"/>
      <c r="J263" s="123"/>
      <c r="K263" s="123"/>
      <c r="L263" s="123"/>
      <c r="M263" s="123"/>
      <c r="N263" s="123"/>
      <c r="O263" s="123"/>
      <c r="P263" s="124"/>
      <c r="Q263" s="123"/>
      <c r="R263" s="123"/>
      <c r="S263" s="123"/>
      <c r="T263" s="123"/>
      <c r="U263" s="123"/>
      <c r="V263" s="123"/>
      <c r="W263" s="123"/>
      <c r="X263" s="123"/>
      <c r="Y263" s="123"/>
      <c r="Z263" s="123"/>
    </row>
    <row r="264" ht="15.75" customHeight="1">
      <c r="A264" s="123"/>
      <c r="B264" s="123"/>
      <c r="C264" s="123"/>
      <c r="D264" s="123"/>
      <c r="E264" s="123"/>
      <c r="F264" s="123"/>
      <c r="G264" s="123"/>
      <c r="H264" s="123"/>
      <c r="I264" s="123"/>
      <c r="J264" s="123"/>
      <c r="K264" s="123"/>
      <c r="L264" s="123"/>
      <c r="M264" s="123"/>
      <c r="N264" s="123"/>
      <c r="O264" s="123"/>
      <c r="P264" s="124"/>
      <c r="Q264" s="123"/>
      <c r="R264" s="123"/>
      <c r="S264" s="123"/>
      <c r="T264" s="123"/>
      <c r="U264" s="123"/>
      <c r="V264" s="123"/>
      <c r="W264" s="123"/>
      <c r="X264" s="123"/>
      <c r="Y264" s="123"/>
      <c r="Z264" s="123"/>
    </row>
    <row r="265" ht="15.75" customHeight="1">
      <c r="A265" s="123"/>
      <c r="B265" s="123"/>
      <c r="C265" s="123"/>
      <c r="D265" s="123"/>
      <c r="E265" s="123"/>
      <c r="F265" s="123"/>
      <c r="G265" s="123"/>
      <c r="H265" s="123"/>
      <c r="I265" s="123"/>
      <c r="J265" s="123"/>
      <c r="K265" s="123"/>
      <c r="L265" s="123"/>
      <c r="M265" s="123"/>
      <c r="N265" s="123"/>
      <c r="O265" s="123"/>
      <c r="P265" s="124"/>
      <c r="Q265" s="123"/>
      <c r="R265" s="123"/>
      <c r="S265" s="123"/>
      <c r="T265" s="123"/>
      <c r="U265" s="123"/>
      <c r="V265" s="123"/>
      <c r="W265" s="123"/>
      <c r="X265" s="123"/>
      <c r="Y265" s="123"/>
      <c r="Z265" s="123"/>
    </row>
    <row r="266" ht="15.75" customHeight="1">
      <c r="A266" s="123"/>
      <c r="B266" s="123"/>
      <c r="C266" s="123"/>
      <c r="D266" s="123"/>
      <c r="E266" s="123"/>
      <c r="F266" s="123"/>
      <c r="G266" s="123"/>
      <c r="H266" s="123"/>
      <c r="I266" s="123"/>
      <c r="J266" s="123"/>
      <c r="K266" s="123"/>
      <c r="L266" s="123"/>
      <c r="M266" s="123"/>
      <c r="N266" s="123"/>
      <c r="O266" s="123"/>
      <c r="P266" s="124"/>
      <c r="Q266" s="123"/>
      <c r="R266" s="123"/>
      <c r="S266" s="123"/>
      <c r="T266" s="123"/>
      <c r="U266" s="123"/>
      <c r="V266" s="123"/>
      <c r="W266" s="123"/>
      <c r="X266" s="123"/>
      <c r="Y266" s="123"/>
      <c r="Z266" s="123"/>
    </row>
    <row r="267" ht="15.75" customHeight="1">
      <c r="A267" s="123"/>
      <c r="B267" s="123"/>
      <c r="C267" s="123"/>
      <c r="D267" s="123"/>
      <c r="E267" s="123"/>
      <c r="F267" s="123"/>
      <c r="G267" s="123"/>
      <c r="H267" s="123"/>
      <c r="I267" s="123"/>
      <c r="J267" s="123"/>
      <c r="K267" s="123"/>
      <c r="L267" s="123"/>
      <c r="M267" s="123"/>
      <c r="N267" s="123"/>
      <c r="O267" s="123"/>
      <c r="P267" s="124"/>
      <c r="Q267" s="123"/>
      <c r="R267" s="123"/>
      <c r="S267" s="123"/>
      <c r="T267" s="123"/>
      <c r="U267" s="123"/>
      <c r="V267" s="123"/>
      <c r="W267" s="123"/>
      <c r="X267" s="123"/>
      <c r="Y267" s="123"/>
      <c r="Z267" s="123"/>
    </row>
    <row r="268" ht="15.75" customHeight="1">
      <c r="A268" s="123"/>
      <c r="B268" s="123"/>
      <c r="C268" s="123"/>
      <c r="D268" s="123"/>
      <c r="E268" s="123"/>
      <c r="F268" s="123"/>
      <c r="G268" s="123"/>
      <c r="H268" s="123"/>
      <c r="I268" s="123"/>
      <c r="J268" s="123"/>
      <c r="K268" s="123"/>
      <c r="L268" s="123"/>
      <c r="M268" s="123"/>
      <c r="N268" s="123"/>
      <c r="O268" s="123"/>
      <c r="P268" s="124"/>
      <c r="Q268" s="123"/>
      <c r="R268" s="123"/>
      <c r="S268" s="123"/>
      <c r="T268" s="123"/>
      <c r="U268" s="123"/>
      <c r="V268" s="123"/>
      <c r="W268" s="123"/>
      <c r="X268" s="123"/>
      <c r="Y268" s="123"/>
      <c r="Z268" s="123"/>
    </row>
    <row r="269" ht="15.75" customHeight="1">
      <c r="A269" s="123"/>
      <c r="B269" s="123"/>
      <c r="C269" s="123"/>
      <c r="D269" s="123"/>
      <c r="E269" s="123"/>
      <c r="F269" s="123"/>
      <c r="G269" s="123"/>
      <c r="H269" s="123"/>
      <c r="I269" s="123"/>
      <c r="J269" s="123"/>
      <c r="K269" s="123"/>
      <c r="L269" s="123"/>
      <c r="M269" s="123"/>
      <c r="N269" s="123"/>
      <c r="O269" s="123"/>
      <c r="P269" s="124"/>
      <c r="Q269" s="123"/>
      <c r="R269" s="123"/>
      <c r="S269" s="123"/>
      <c r="T269" s="123"/>
      <c r="U269" s="123"/>
      <c r="V269" s="123"/>
      <c r="W269" s="123"/>
      <c r="X269" s="123"/>
      <c r="Y269" s="123"/>
      <c r="Z269" s="123"/>
    </row>
    <row r="270" ht="15.75" customHeight="1">
      <c r="A270" s="123"/>
      <c r="B270" s="123"/>
      <c r="C270" s="123"/>
      <c r="D270" s="123"/>
      <c r="E270" s="123"/>
      <c r="F270" s="123"/>
      <c r="G270" s="123"/>
      <c r="H270" s="123"/>
      <c r="I270" s="123"/>
      <c r="J270" s="123"/>
      <c r="K270" s="123"/>
      <c r="L270" s="123"/>
      <c r="M270" s="123"/>
      <c r="N270" s="123"/>
      <c r="O270" s="123"/>
      <c r="P270" s="124"/>
      <c r="Q270" s="123"/>
      <c r="R270" s="123"/>
      <c r="S270" s="123"/>
      <c r="T270" s="123"/>
      <c r="U270" s="123"/>
      <c r="V270" s="123"/>
      <c r="W270" s="123"/>
      <c r="X270" s="123"/>
      <c r="Y270" s="123"/>
      <c r="Z270" s="123"/>
    </row>
    <row r="271" ht="15.75" customHeight="1">
      <c r="A271" s="123"/>
      <c r="B271" s="123"/>
      <c r="C271" s="123"/>
      <c r="D271" s="123"/>
      <c r="E271" s="123"/>
      <c r="F271" s="123"/>
      <c r="G271" s="123"/>
      <c r="H271" s="123"/>
      <c r="I271" s="123"/>
      <c r="J271" s="123"/>
      <c r="K271" s="123"/>
      <c r="L271" s="123"/>
      <c r="M271" s="123"/>
      <c r="N271" s="123"/>
      <c r="O271" s="123"/>
      <c r="P271" s="124"/>
      <c r="Q271" s="123"/>
      <c r="R271" s="123"/>
      <c r="S271" s="123"/>
      <c r="T271" s="123"/>
      <c r="U271" s="123"/>
      <c r="V271" s="123"/>
      <c r="W271" s="123"/>
      <c r="X271" s="123"/>
      <c r="Y271" s="123"/>
      <c r="Z271" s="123"/>
    </row>
    <row r="272" ht="15.75" customHeight="1">
      <c r="A272" s="123"/>
      <c r="B272" s="123"/>
      <c r="C272" s="123"/>
      <c r="D272" s="123"/>
      <c r="E272" s="123"/>
      <c r="F272" s="123"/>
      <c r="G272" s="123"/>
      <c r="H272" s="123"/>
      <c r="I272" s="123"/>
      <c r="J272" s="123"/>
      <c r="K272" s="123"/>
      <c r="L272" s="123"/>
      <c r="M272" s="123"/>
      <c r="N272" s="123"/>
      <c r="O272" s="123"/>
      <c r="P272" s="124"/>
      <c r="Q272" s="123"/>
      <c r="R272" s="123"/>
      <c r="S272" s="123"/>
      <c r="T272" s="123"/>
      <c r="U272" s="123"/>
      <c r="V272" s="123"/>
      <c r="W272" s="123"/>
      <c r="X272" s="123"/>
      <c r="Y272" s="123"/>
      <c r="Z272" s="123"/>
    </row>
    <row r="273" ht="15.75" customHeight="1">
      <c r="A273" s="123"/>
      <c r="B273" s="123"/>
      <c r="C273" s="123"/>
      <c r="D273" s="123"/>
      <c r="E273" s="123"/>
      <c r="F273" s="123"/>
      <c r="G273" s="123"/>
      <c r="H273" s="123"/>
      <c r="I273" s="123"/>
      <c r="J273" s="123"/>
      <c r="K273" s="123"/>
      <c r="L273" s="123"/>
      <c r="M273" s="123"/>
      <c r="N273" s="123"/>
      <c r="O273" s="123"/>
      <c r="P273" s="124"/>
      <c r="Q273" s="123"/>
      <c r="R273" s="123"/>
      <c r="S273" s="123"/>
      <c r="T273" s="123"/>
      <c r="U273" s="123"/>
      <c r="V273" s="123"/>
      <c r="W273" s="123"/>
      <c r="X273" s="123"/>
      <c r="Y273" s="123"/>
      <c r="Z273" s="123"/>
    </row>
    <row r="274" ht="15.75" customHeight="1">
      <c r="A274" s="123"/>
      <c r="B274" s="123"/>
      <c r="C274" s="123"/>
      <c r="D274" s="123"/>
      <c r="E274" s="123"/>
      <c r="F274" s="123"/>
      <c r="G274" s="123"/>
      <c r="H274" s="123"/>
      <c r="I274" s="123"/>
      <c r="J274" s="123"/>
      <c r="K274" s="123"/>
      <c r="L274" s="123"/>
      <c r="M274" s="123"/>
      <c r="N274" s="123"/>
      <c r="O274" s="123"/>
      <c r="P274" s="124"/>
      <c r="Q274" s="123"/>
      <c r="R274" s="123"/>
      <c r="S274" s="123"/>
      <c r="T274" s="123"/>
      <c r="U274" s="123"/>
      <c r="V274" s="123"/>
      <c r="W274" s="123"/>
      <c r="X274" s="123"/>
      <c r="Y274" s="123"/>
      <c r="Z274" s="123"/>
    </row>
    <row r="275" ht="15.75" customHeight="1">
      <c r="A275" s="123"/>
      <c r="B275" s="123"/>
      <c r="C275" s="123"/>
      <c r="D275" s="123"/>
      <c r="E275" s="123"/>
      <c r="F275" s="123"/>
      <c r="G275" s="123"/>
      <c r="H275" s="123"/>
      <c r="I275" s="123"/>
      <c r="J275" s="123"/>
      <c r="K275" s="123"/>
      <c r="L275" s="123"/>
      <c r="M275" s="123"/>
      <c r="N275" s="123"/>
      <c r="O275" s="123"/>
      <c r="P275" s="124"/>
      <c r="Q275" s="123"/>
      <c r="R275" s="123"/>
      <c r="S275" s="123"/>
      <c r="T275" s="123"/>
      <c r="U275" s="123"/>
      <c r="V275" s="123"/>
      <c r="W275" s="123"/>
      <c r="X275" s="123"/>
      <c r="Y275" s="123"/>
      <c r="Z275" s="123"/>
    </row>
    <row r="276" ht="15.75" customHeight="1">
      <c r="A276" s="123"/>
      <c r="B276" s="123"/>
      <c r="C276" s="123"/>
      <c r="D276" s="123"/>
      <c r="E276" s="123"/>
      <c r="F276" s="123"/>
      <c r="G276" s="123"/>
      <c r="H276" s="123"/>
      <c r="I276" s="123"/>
      <c r="J276" s="123"/>
      <c r="K276" s="123"/>
      <c r="L276" s="123"/>
      <c r="M276" s="123"/>
      <c r="N276" s="123"/>
      <c r="O276" s="123"/>
      <c r="P276" s="124"/>
      <c r="Q276" s="123"/>
      <c r="R276" s="123"/>
      <c r="S276" s="123"/>
      <c r="T276" s="123"/>
      <c r="U276" s="123"/>
      <c r="V276" s="123"/>
      <c r="W276" s="123"/>
      <c r="X276" s="123"/>
      <c r="Y276" s="123"/>
      <c r="Z276" s="123"/>
    </row>
    <row r="277" ht="15.75" customHeight="1">
      <c r="A277" s="123"/>
      <c r="B277" s="123"/>
      <c r="C277" s="123"/>
      <c r="D277" s="123"/>
      <c r="E277" s="123"/>
      <c r="F277" s="123"/>
      <c r="G277" s="123"/>
      <c r="H277" s="123"/>
      <c r="I277" s="123"/>
      <c r="J277" s="123"/>
      <c r="K277" s="123"/>
      <c r="L277" s="123"/>
      <c r="M277" s="123"/>
      <c r="N277" s="123"/>
      <c r="O277" s="123"/>
      <c r="P277" s="124"/>
      <c r="Q277" s="123"/>
      <c r="R277" s="123"/>
      <c r="S277" s="123"/>
      <c r="T277" s="123"/>
      <c r="U277" s="123"/>
      <c r="V277" s="123"/>
      <c r="W277" s="123"/>
      <c r="X277" s="123"/>
      <c r="Y277" s="123"/>
      <c r="Z277" s="123"/>
    </row>
    <row r="278" ht="15.75" customHeight="1">
      <c r="A278" s="123"/>
      <c r="B278" s="123"/>
      <c r="C278" s="123"/>
      <c r="D278" s="123"/>
      <c r="E278" s="123"/>
      <c r="F278" s="123"/>
      <c r="G278" s="123"/>
      <c r="H278" s="123"/>
      <c r="I278" s="123"/>
      <c r="J278" s="123"/>
      <c r="K278" s="123"/>
      <c r="L278" s="123"/>
      <c r="M278" s="123"/>
      <c r="N278" s="123"/>
      <c r="O278" s="123"/>
      <c r="P278" s="124"/>
      <c r="Q278" s="123"/>
      <c r="R278" s="123"/>
      <c r="S278" s="123"/>
      <c r="T278" s="123"/>
      <c r="U278" s="123"/>
      <c r="V278" s="123"/>
      <c r="W278" s="123"/>
      <c r="X278" s="123"/>
      <c r="Y278" s="123"/>
      <c r="Z278" s="123"/>
    </row>
    <row r="279" ht="15.75" customHeight="1">
      <c r="A279" s="123"/>
      <c r="B279" s="123"/>
      <c r="C279" s="123"/>
      <c r="D279" s="123"/>
      <c r="E279" s="123"/>
      <c r="F279" s="123"/>
      <c r="G279" s="123"/>
      <c r="H279" s="123"/>
      <c r="I279" s="123"/>
      <c r="J279" s="123"/>
      <c r="K279" s="123"/>
      <c r="L279" s="123"/>
      <c r="M279" s="123"/>
      <c r="N279" s="123"/>
      <c r="O279" s="123"/>
      <c r="P279" s="124"/>
      <c r="Q279" s="123"/>
      <c r="R279" s="123"/>
      <c r="S279" s="123"/>
      <c r="T279" s="123"/>
      <c r="U279" s="123"/>
      <c r="V279" s="123"/>
      <c r="W279" s="123"/>
      <c r="X279" s="123"/>
      <c r="Y279" s="123"/>
      <c r="Z279" s="123"/>
    </row>
    <row r="280" ht="15.75" customHeight="1">
      <c r="A280" s="123"/>
      <c r="B280" s="123"/>
      <c r="C280" s="123"/>
      <c r="D280" s="123"/>
      <c r="E280" s="123"/>
      <c r="F280" s="123"/>
      <c r="G280" s="123"/>
      <c r="H280" s="123"/>
      <c r="I280" s="123"/>
      <c r="J280" s="123"/>
      <c r="K280" s="123"/>
      <c r="L280" s="123"/>
      <c r="M280" s="123"/>
      <c r="N280" s="123"/>
      <c r="O280" s="123"/>
      <c r="P280" s="124"/>
      <c r="Q280" s="123"/>
      <c r="R280" s="123"/>
      <c r="S280" s="123"/>
      <c r="T280" s="123"/>
      <c r="U280" s="123"/>
      <c r="V280" s="123"/>
      <c r="W280" s="123"/>
      <c r="X280" s="123"/>
      <c r="Y280" s="123"/>
      <c r="Z280" s="123"/>
    </row>
    <row r="281" ht="15.75" customHeight="1">
      <c r="A281" s="123"/>
      <c r="B281" s="123"/>
      <c r="C281" s="123"/>
      <c r="D281" s="123"/>
      <c r="E281" s="123"/>
      <c r="F281" s="123"/>
      <c r="G281" s="123"/>
      <c r="H281" s="123"/>
      <c r="I281" s="123"/>
      <c r="J281" s="123"/>
      <c r="K281" s="123"/>
      <c r="L281" s="123"/>
      <c r="M281" s="123"/>
      <c r="N281" s="123"/>
      <c r="O281" s="123"/>
      <c r="P281" s="124"/>
      <c r="Q281" s="123"/>
      <c r="R281" s="123"/>
      <c r="S281" s="123"/>
      <c r="T281" s="123"/>
      <c r="U281" s="123"/>
      <c r="V281" s="123"/>
      <c r="W281" s="123"/>
      <c r="X281" s="123"/>
      <c r="Y281" s="123"/>
      <c r="Z281" s="123"/>
    </row>
    <row r="282" ht="15.75" customHeight="1">
      <c r="A282" s="123"/>
      <c r="B282" s="123"/>
      <c r="C282" s="123"/>
      <c r="D282" s="123"/>
      <c r="E282" s="123"/>
      <c r="F282" s="123"/>
      <c r="G282" s="123"/>
      <c r="H282" s="123"/>
      <c r="I282" s="123"/>
      <c r="J282" s="123"/>
      <c r="K282" s="123"/>
      <c r="L282" s="123"/>
      <c r="M282" s="123"/>
      <c r="N282" s="123"/>
      <c r="O282" s="123"/>
      <c r="P282" s="124"/>
      <c r="Q282" s="123"/>
      <c r="R282" s="123"/>
      <c r="S282" s="123"/>
      <c r="T282" s="123"/>
      <c r="U282" s="123"/>
      <c r="V282" s="123"/>
      <c r="W282" s="123"/>
      <c r="X282" s="123"/>
      <c r="Y282" s="123"/>
      <c r="Z282" s="123"/>
    </row>
    <row r="283" ht="15.75" customHeight="1">
      <c r="A283" s="123"/>
      <c r="B283" s="123"/>
      <c r="C283" s="123"/>
      <c r="D283" s="123"/>
      <c r="E283" s="123"/>
      <c r="F283" s="123"/>
      <c r="G283" s="123"/>
      <c r="H283" s="123"/>
      <c r="I283" s="123"/>
      <c r="J283" s="123"/>
      <c r="K283" s="123"/>
      <c r="L283" s="123"/>
      <c r="M283" s="123"/>
      <c r="N283" s="123"/>
      <c r="O283" s="123"/>
      <c r="P283" s="124"/>
      <c r="Q283" s="123"/>
      <c r="R283" s="123"/>
      <c r="S283" s="123"/>
      <c r="T283" s="123"/>
      <c r="U283" s="123"/>
      <c r="V283" s="123"/>
      <c r="W283" s="123"/>
      <c r="X283" s="123"/>
      <c r="Y283" s="123"/>
      <c r="Z283" s="123"/>
    </row>
    <row r="284" ht="15.75" customHeight="1">
      <c r="A284" s="123"/>
      <c r="B284" s="123"/>
      <c r="C284" s="123"/>
      <c r="D284" s="123"/>
      <c r="E284" s="123"/>
      <c r="F284" s="123"/>
      <c r="G284" s="123"/>
      <c r="H284" s="123"/>
      <c r="I284" s="123"/>
      <c r="J284" s="123"/>
      <c r="K284" s="123"/>
      <c r="L284" s="123"/>
      <c r="M284" s="123"/>
      <c r="N284" s="123"/>
      <c r="O284" s="123"/>
      <c r="P284" s="124"/>
      <c r="Q284" s="123"/>
      <c r="R284" s="123"/>
      <c r="S284" s="123"/>
      <c r="T284" s="123"/>
      <c r="U284" s="123"/>
      <c r="V284" s="123"/>
      <c r="W284" s="123"/>
      <c r="X284" s="123"/>
      <c r="Y284" s="123"/>
      <c r="Z284" s="123"/>
    </row>
    <row r="285" ht="15.75" customHeight="1">
      <c r="A285" s="123"/>
      <c r="B285" s="123"/>
      <c r="C285" s="123"/>
      <c r="D285" s="123"/>
      <c r="E285" s="123"/>
      <c r="F285" s="123"/>
      <c r="G285" s="123"/>
      <c r="H285" s="123"/>
      <c r="I285" s="123"/>
      <c r="J285" s="123"/>
      <c r="K285" s="123"/>
      <c r="L285" s="123"/>
      <c r="M285" s="123"/>
      <c r="N285" s="123"/>
      <c r="O285" s="123"/>
      <c r="P285" s="124"/>
      <c r="Q285" s="123"/>
      <c r="R285" s="123"/>
      <c r="S285" s="123"/>
      <c r="T285" s="123"/>
      <c r="U285" s="123"/>
      <c r="V285" s="123"/>
      <c r="W285" s="123"/>
      <c r="X285" s="123"/>
      <c r="Y285" s="123"/>
      <c r="Z285" s="123"/>
    </row>
    <row r="286" ht="15.75" customHeight="1">
      <c r="A286" s="123"/>
      <c r="B286" s="123"/>
      <c r="C286" s="123"/>
      <c r="D286" s="123"/>
      <c r="E286" s="123"/>
      <c r="F286" s="123"/>
      <c r="G286" s="123"/>
      <c r="H286" s="123"/>
      <c r="I286" s="123"/>
      <c r="J286" s="123"/>
      <c r="K286" s="123"/>
      <c r="L286" s="123"/>
      <c r="M286" s="123"/>
      <c r="N286" s="123"/>
      <c r="O286" s="123"/>
      <c r="P286" s="124"/>
      <c r="Q286" s="123"/>
      <c r="R286" s="123"/>
      <c r="S286" s="123"/>
      <c r="T286" s="123"/>
      <c r="U286" s="123"/>
      <c r="V286" s="123"/>
      <c r="W286" s="123"/>
      <c r="X286" s="123"/>
      <c r="Y286" s="123"/>
      <c r="Z286" s="123"/>
    </row>
    <row r="287" ht="15.75" customHeight="1">
      <c r="A287" s="123"/>
      <c r="B287" s="123"/>
      <c r="C287" s="123"/>
      <c r="D287" s="123"/>
      <c r="E287" s="123"/>
      <c r="F287" s="123"/>
      <c r="G287" s="123"/>
      <c r="H287" s="123"/>
      <c r="I287" s="123"/>
      <c r="J287" s="123"/>
      <c r="K287" s="123"/>
      <c r="L287" s="123"/>
      <c r="M287" s="123"/>
      <c r="N287" s="123"/>
      <c r="O287" s="123"/>
      <c r="P287" s="124"/>
      <c r="Q287" s="123"/>
      <c r="R287" s="123"/>
      <c r="S287" s="123"/>
      <c r="T287" s="123"/>
      <c r="U287" s="123"/>
      <c r="V287" s="123"/>
      <c r="W287" s="123"/>
      <c r="X287" s="123"/>
      <c r="Y287" s="123"/>
      <c r="Z287" s="123"/>
    </row>
    <row r="288" ht="15.75" customHeight="1">
      <c r="A288" s="123"/>
      <c r="B288" s="123"/>
      <c r="C288" s="123"/>
      <c r="D288" s="123"/>
      <c r="E288" s="123"/>
      <c r="F288" s="123"/>
      <c r="G288" s="123"/>
      <c r="H288" s="123"/>
      <c r="I288" s="123"/>
      <c r="J288" s="123"/>
      <c r="K288" s="123"/>
      <c r="L288" s="123"/>
      <c r="M288" s="123"/>
      <c r="N288" s="123"/>
      <c r="O288" s="123"/>
      <c r="P288" s="124"/>
      <c r="Q288" s="123"/>
      <c r="R288" s="123"/>
      <c r="S288" s="123"/>
      <c r="T288" s="123"/>
      <c r="U288" s="123"/>
      <c r="V288" s="123"/>
      <c r="W288" s="123"/>
      <c r="X288" s="123"/>
      <c r="Y288" s="123"/>
      <c r="Z288" s="123"/>
    </row>
    <row r="289" ht="15.75" customHeight="1">
      <c r="A289" s="123"/>
      <c r="B289" s="123"/>
      <c r="C289" s="123"/>
      <c r="D289" s="123"/>
      <c r="E289" s="123"/>
      <c r="F289" s="123"/>
      <c r="G289" s="123"/>
      <c r="H289" s="123"/>
      <c r="I289" s="123"/>
      <c r="J289" s="123"/>
      <c r="K289" s="123"/>
      <c r="L289" s="123"/>
      <c r="M289" s="123"/>
      <c r="N289" s="123"/>
      <c r="O289" s="123"/>
      <c r="P289" s="124"/>
      <c r="Q289" s="123"/>
      <c r="R289" s="123"/>
      <c r="S289" s="123"/>
      <c r="T289" s="123"/>
      <c r="U289" s="123"/>
      <c r="V289" s="123"/>
      <c r="W289" s="123"/>
      <c r="X289" s="123"/>
      <c r="Y289" s="123"/>
      <c r="Z289" s="123"/>
    </row>
    <row r="290" ht="15.75" customHeight="1">
      <c r="A290" s="123"/>
      <c r="B290" s="123"/>
      <c r="C290" s="123"/>
      <c r="D290" s="123"/>
      <c r="E290" s="123"/>
      <c r="F290" s="123"/>
      <c r="G290" s="123"/>
      <c r="H290" s="123"/>
      <c r="I290" s="123"/>
      <c r="J290" s="123"/>
      <c r="K290" s="123"/>
      <c r="L290" s="123"/>
      <c r="M290" s="123"/>
      <c r="N290" s="123"/>
      <c r="O290" s="123"/>
      <c r="P290" s="124"/>
      <c r="Q290" s="123"/>
      <c r="R290" s="123"/>
      <c r="S290" s="123"/>
      <c r="T290" s="123"/>
      <c r="U290" s="123"/>
      <c r="V290" s="123"/>
      <c r="W290" s="123"/>
      <c r="X290" s="123"/>
      <c r="Y290" s="123"/>
      <c r="Z290" s="123"/>
    </row>
    <row r="291" ht="15.75" customHeight="1">
      <c r="A291" s="123"/>
      <c r="B291" s="123"/>
      <c r="C291" s="123"/>
      <c r="D291" s="123"/>
      <c r="E291" s="123"/>
      <c r="F291" s="123"/>
      <c r="G291" s="123"/>
      <c r="H291" s="123"/>
      <c r="I291" s="123"/>
      <c r="J291" s="123"/>
      <c r="K291" s="123"/>
      <c r="L291" s="123"/>
      <c r="M291" s="123"/>
      <c r="N291" s="123"/>
      <c r="O291" s="123"/>
      <c r="P291" s="124"/>
      <c r="Q291" s="123"/>
      <c r="R291" s="123"/>
      <c r="S291" s="123"/>
      <c r="T291" s="123"/>
      <c r="U291" s="123"/>
      <c r="V291" s="123"/>
      <c r="W291" s="123"/>
      <c r="X291" s="123"/>
      <c r="Y291" s="123"/>
      <c r="Z291" s="123"/>
    </row>
    <row r="292" ht="15.75" customHeight="1">
      <c r="A292" s="123"/>
      <c r="B292" s="123"/>
      <c r="C292" s="123"/>
      <c r="D292" s="123"/>
      <c r="E292" s="123"/>
      <c r="F292" s="123"/>
      <c r="G292" s="123"/>
      <c r="H292" s="123"/>
      <c r="I292" s="123"/>
      <c r="J292" s="123"/>
      <c r="K292" s="123"/>
      <c r="L292" s="123"/>
      <c r="M292" s="123"/>
      <c r="N292" s="123"/>
      <c r="O292" s="123"/>
      <c r="P292" s="124"/>
      <c r="Q292" s="123"/>
      <c r="R292" s="123"/>
      <c r="S292" s="123"/>
      <c r="T292" s="123"/>
      <c r="U292" s="123"/>
      <c r="V292" s="123"/>
      <c r="W292" s="123"/>
      <c r="X292" s="123"/>
      <c r="Y292" s="123"/>
      <c r="Z292" s="123"/>
    </row>
    <row r="293" ht="15.75" customHeight="1">
      <c r="A293" s="123"/>
      <c r="B293" s="123"/>
      <c r="C293" s="123"/>
      <c r="D293" s="123"/>
      <c r="E293" s="123"/>
      <c r="F293" s="123"/>
      <c r="G293" s="123"/>
      <c r="H293" s="123"/>
      <c r="I293" s="123"/>
      <c r="J293" s="123"/>
      <c r="K293" s="123"/>
      <c r="L293" s="123"/>
      <c r="M293" s="123"/>
      <c r="N293" s="123"/>
      <c r="O293" s="123"/>
      <c r="P293" s="124"/>
      <c r="Q293" s="123"/>
      <c r="R293" s="123"/>
      <c r="S293" s="123"/>
      <c r="T293" s="123"/>
      <c r="U293" s="123"/>
      <c r="V293" s="123"/>
      <c r="W293" s="123"/>
      <c r="X293" s="123"/>
      <c r="Y293" s="123"/>
      <c r="Z293" s="123"/>
    </row>
    <row r="294" ht="15.75" customHeight="1">
      <c r="A294" s="123"/>
      <c r="B294" s="123"/>
      <c r="C294" s="123"/>
      <c r="D294" s="123"/>
      <c r="E294" s="123"/>
      <c r="F294" s="123"/>
      <c r="G294" s="123"/>
      <c r="H294" s="123"/>
      <c r="I294" s="123"/>
      <c r="J294" s="123"/>
      <c r="K294" s="123"/>
      <c r="L294" s="123"/>
      <c r="M294" s="123"/>
      <c r="N294" s="123"/>
      <c r="O294" s="123"/>
      <c r="P294" s="124"/>
      <c r="Q294" s="123"/>
      <c r="R294" s="123"/>
      <c r="S294" s="123"/>
      <c r="T294" s="123"/>
      <c r="U294" s="123"/>
      <c r="V294" s="123"/>
      <c r="W294" s="123"/>
      <c r="X294" s="123"/>
      <c r="Y294" s="123"/>
      <c r="Z294" s="123"/>
    </row>
    <row r="295" ht="15.75" customHeight="1">
      <c r="A295" s="123"/>
      <c r="B295" s="123"/>
      <c r="C295" s="123"/>
      <c r="D295" s="123"/>
      <c r="E295" s="123"/>
      <c r="F295" s="123"/>
      <c r="G295" s="123"/>
      <c r="H295" s="123"/>
      <c r="I295" s="123"/>
      <c r="J295" s="123"/>
      <c r="K295" s="123"/>
      <c r="L295" s="123"/>
      <c r="M295" s="123"/>
      <c r="N295" s="123"/>
      <c r="O295" s="123"/>
      <c r="P295" s="124"/>
      <c r="Q295" s="123"/>
      <c r="R295" s="123"/>
      <c r="S295" s="123"/>
      <c r="T295" s="123"/>
      <c r="U295" s="123"/>
      <c r="V295" s="123"/>
      <c r="W295" s="123"/>
      <c r="X295" s="123"/>
      <c r="Y295" s="123"/>
      <c r="Z295" s="123"/>
    </row>
    <row r="296" ht="15.75" customHeight="1">
      <c r="A296" s="123"/>
      <c r="B296" s="123"/>
      <c r="C296" s="123"/>
      <c r="D296" s="123"/>
      <c r="E296" s="123"/>
      <c r="F296" s="123"/>
      <c r="G296" s="123"/>
      <c r="H296" s="123"/>
      <c r="I296" s="123"/>
      <c r="J296" s="123"/>
      <c r="K296" s="123"/>
      <c r="L296" s="123"/>
      <c r="M296" s="123"/>
      <c r="N296" s="123"/>
      <c r="O296" s="123"/>
      <c r="P296" s="124"/>
      <c r="Q296" s="123"/>
      <c r="R296" s="123"/>
      <c r="S296" s="123"/>
      <c r="T296" s="123"/>
      <c r="U296" s="123"/>
      <c r="V296" s="123"/>
      <c r="W296" s="123"/>
      <c r="X296" s="123"/>
      <c r="Y296" s="123"/>
      <c r="Z296" s="123"/>
    </row>
    <row r="297" ht="15.75" customHeight="1">
      <c r="A297" s="123"/>
      <c r="B297" s="123"/>
      <c r="C297" s="123"/>
      <c r="D297" s="123"/>
      <c r="E297" s="123"/>
      <c r="F297" s="123"/>
      <c r="G297" s="123"/>
      <c r="H297" s="123"/>
      <c r="I297" s="123"/>
      <c r="J297" s="123"/>
      <c r="K297" s="123"/>
      <c r="L297" s="123"/>
      <c r="M297" s="123"/>
      <c r="N297" s="123"/>
      <c r="O297" s="123"/>
      <c r="P297" s="124"/>
      <c r="Q297" s="123"/>
      <c r="R297" s="123"/>
      <c r="S297" s="123"/>
      <c r="T297" s="123"/>
      <c r="U297" s="123"/>
      <c r="V297" s="123"/>
      <c r="W297" s="123"/>
      <c r="X297" s="123"/>
      <c r="Y297" s="123"/>
      <c r="Z297" s="123"/>
    </row>
    <row r="298" ht="15.75" customHeight="1">
      <c r="A298" s="123"/>
      <c r="B298" s="123"/>
      <c r="C298" s="123"/>
      <c r="D298" s="123"/>
      <c r="E298" s="123"/>
      <c r="F298" s="123"/>
      <c r="G298" s="123"/>
      <c r="H298" s="123"/>
      <c r="I298" s="123"/>
      <c r="J298" s="123"/>
      <c r="K298" s="123"/>
      <c r="L298" s="123"/>
      <c r="M298" s="123"/>
      <c r="N298" s="123"/>
      <c r="O298" s="123"/>
      <c r="P298" s="124"/>
      <c r="Q298" s="123"/>
      <c r="R298" s="123"/>
      <c r="S298" s="123"/>
      <c r="T298" s="123"/>
      <c r="U298" s="123"/>
      <c r="V298" s="123"/>
      <c r="W298" s="123"/>
      <c r="X298" s="123"/>
      <c r="Y298" s="123"/>
      <c r="Z298" s="123"/>
    </row>
    <row r="299" ht="15.75" customHeight="1">
      <c r="A299" s="123"/>
      <c r="B299" s="123"/>
      <c r="C299" s="123"/>
      <c r="D299" s="123"/>
      <c r="E299" s="123"/>
      <c r="F299" s="123"/>
      <c r="G299" s="123"/>
      <c r="H299" s="123"/>
      <c r="I299" s="123"/>
      <c r="J299" s="123"/>
      <c r="K299" s="123"/>
      <c r="L299" s="123"/>
      <c r="M299" s="123"/>
      <c r="N299" s="123"/>
      <c r="O299" s="123"/>
      <c r="P299" s="124"/>
      <c r="Q299" s="123"/>
      <c r="R299" s="123"/>
      <c r="S299" s="123"/>
      <c r="T299" s="123"/>
      <c r="U299" s="123"/>
      <c r="V299" s="123"/>
      <c r="W299" s="123"/>
      <c r="X299" s="123"/>
      <c r="Y299" s="123"/>
      <c r="Z299" s="123"/>
    </row>
    <row r="300" ht="15.75" customHeight="1">
      <c r="A300" s="123"/>
      <c r="B300" s="123"/>
      <c r="C300" s="123"/>
      <c r="D300" s="123"/>
      <c r="E300" s="123"/>
      <c r="F300" s="123"/>
      <c r="G300" s="123"/>
      <c r="H300" s="123"/>
      <c r="I300" s="123"/>
      <c r="J300" s="123"/>
      <c r="K300" s="123"/>
      <c r="L300" s="123"/>
      <c r="M300" s="123"/>
      <c r="N300" s="123"/>
      <c r="O300" s="123"/>
      <c r="P300" s="124"/>
      <c r="Q300" s="123"/>
      <c r="R300" s="123"/>
      <c r="S300" s="123"/>
      <c r="T300" s="123"/>
      <c r="U300" s="123"/>
      <c r="V300" s="123"/>
      <c r="W300" s="123"/>
      <c r="X300" s="123"/>
      <c r="Y300" s="123"/>
      <c r="Z300" s="123"/>
    </row>
    <row r="301" ht="15.75" customHeight="1">
      <c r="A301" s="123"/>
      <c r="B301" s="123"/>
      <c r="C301" s="123"/>
      <c r="D301" s="123"/>
      <c r="E301" s="123"/>
      <c r="F301" s="123"/>
      <c r="G301" s="123"/>
      <c r="H301" s="123"/>
      <c r="I301" s="123"/>
      <c r="J301" s="123"/>
      <c r="K301" s="123"/>
      <c r="L301" s="123"/>
      <c r="M301" s="123"/>
      <c r="N301" s="123"/>
      <c r="O301" s="123"/>
      <c r="P301" s="124"/>
      <c r="Q301" s="123"/>
      <c r="R301" s="123"/>
      <c r="S301" s="123"/>
      <c r="T301" s="123"/>
      <c r="U301" s="123"/>
      <c r="V301" s="123"/>
      <c r="W301" s="123"/>
      <c r="X301" s="123"/>
      <c r="Y301" s="123"/>
      <c r="Z301" s="123"/>
    </row>
    <row r="302" ht="15.75" customHeight="1">
      <c r="A302" s="123"/>
      <c r="B302" s="123"/>
      <c r="C302" s="123"/>
      <c r="D302" s="123"/>
      <c r="E302" s="123"/>
      <c r="F302" s="123"/>
      <c r="G302" s="123"/>
      <c r="H302" s="123"/>
      <c r="I302" s="123"/>
      <c r="J302" s="123"/>
      <c r="K302" s="123"/>
      <c r="L302" s="123"/>
      <c r="M302" s="123"/>
      <c r="N302" s="123"/>
      <c r="O302" s="123"/>
      <c r="P302" s="124"/>
      <c r="Q302" s="123"/>
      <c r="R302" s="123"/>
      <c r="S302" s="123"/>
      <c r="T302" s="123"/>
      <c r="U302" s="123"/>
      <c r="V302" s="123"/>
      <c r="W302" s="123"/>
      <c r="X302" s="123"/>
      <c r="Y302" s="123"/>
      <c r="Z302" s="123"/>
    </row>
    <row r="303" ht="15.75" customHeight="1">
      <c r="A303" s="123"/>
      <c r="B303" s="123"/>
      <c r="C303" s="123"/>
      <c r="D303" s="123"/>
      <c r="E303" s="123"/>
      <c r="F303" s="123"/>
      <c r="G303" s="123"/>
      <c r="H303" s="123"/>
      <c r="I303" s="123"/>
      <c r="J303" s="123"/>
      <c r="K303" s="123"/>
      <c r="L303" s="123"/>
      <c r="M303" s="123"/>
      <c r="N303" s="123"/>
      <c r="O303" s="123"/>
      <c r="P303" s="124"/>
      <c r="Q303" s="123"/>
      <c r="R303" s="123"/>
      <c r="S303" s="123"/>
      <c r="T303" s="123"/>
      <c r="U303" s="123"/>
      <c r="V303" s="123"/>
      <c r="W303" s="123"/>
      <c r="X303" s="123"/>
      <c r="Y303" s="123"/>
      <c r="Z303" s="123"/>
    </row>
    <row r="304" ht="15.75" customHeight="1">
      <c r="A304" s="123"/>
      <c r="B304" s="123"/>
      <c r="C304" s="123"/>
      <c r="D304" s="123"/>
      <c r="E304" s="123"/>
      <c r="F304" s="123"/>
      <c r="G304" s="123"/>
      <c r="H304" s="123"/>
      <c r="I304" s="123"/>
      <c r="J304" s="123"/>
      <c r="K304" s="123"/>
      <c r="L304" s="123"/>
      <c r="M304" s="123"/>
      <c r="N304" s="123"/>
      <c r="O304" s="123"/>
      <c r="P304" s="124"/>
      <c r="Q304" s="123"/>
      <c r="R304" s="123"/>
      <c r="S304" s="123"/>
      <c r="T304" s="123"/>
      <c r="U304" s="123"/>
      <c r="V304" s="123"/>
      <c r="W304" s="123"/>
      <c r="X304" s="123"/>
      <c r="Y304" s="123"/>
      <c r="Z304" s="123"/>
    </row>
    <row r="305" ht="15.75" customHeight="1">
      <c r="A305" s="123"/>
      <c r="B305" s="123"/>
      <c r="C305" s="123"/>
      <c r="D305" s="123"/>
      <c r="E305" s="123"/>
      <c r="F305" s="123"/>
      <c r="G305" s="123"/>
      <c r="H305" s="123"/>
      <c r="I305" s="123"/>
      <c r="J305" s="123"/>
      <c r="K305" s="123"/>
      <c r="L305" s="123"/>
      <c r="M305" s="123"/>
      <c r="N305" s="123"/>
      <c r="O305" s="123"/>
      <c r="P305" s="124"/>
      <c r="Q305" s="123"/>
      <c r="R305" s="123"/>
      <c r="S305" s="123"/>
      <c r="T305" s="123"/>
      <c r="U305" s="123"/>
      <c r="V305" s="123"/>
      <c r="W305" s="123"/>
      <c r="X305" s="123"/>
      <c r="Y305" s="123"/>
      <c r="Z305" s="123"/>
    </row>
    <row r="306" ht="15.75" customHeight="1">
      <c r="A306" s="123"/>
      <c r="B306" s="123"/>
      <c r="C306" s="123"/>
      <c r="D306" s="123"/>
      <c r="E306" s="123"/>
      <c r="F306" s="123"/>
      <c r="G306" s="123"/>
      <c r="H306" s="123"/>
      <c r="I306" s="123"/>
      <c r="J306" s="123"/>
      <c r="K306" s="123"/>
      <c r="L306" s="123"/>
      <c r="M306" s="123"/>
      <c r="N306" s="123"/>
      <c r="O306" s="123"/>
      <c r="P306" s="124"/>
      <c r="Q306" s="123"/>
      <c r="R306" s="123"/>
      <c r="S306" s="123"/>
      <c r="T306" s="123"/>
      <c r="U306" s="123"/>
      <c r="V306" s="123"/>
      <c r="W306" s="123"/>
      <c r="X306" s="123"/>
      <c r="Y306" s="123"/>
      <c r="Z306" s="123"/>
    </row>
    <row r="307" ht="15.75" customHeight="1">
      <c r="A307" s="123"/>
      <c r="B307" s="123"/>
      <c r="C307" s="123"/>
      <c r="D307" s="123"/>
      <c r="E307" s="123"/>
      <c r="F307" s="123"/>
      <c r="G307" s="123"/>
      <c r="H307" s="123"/>
      <c r="I307" s="123"/>
      <c r="J307" s="123"/>
      <c r="K307" s="123"/>
      <c r="L307" s="123"/>
      <c r="M307" s="123"/>
      <c r="N307" s="123"/>
      <c r="O307" s="123"/>
      <c r="P307" s="124"/>
      <c r="Q307" s="123"/>
      <c r="R307" s="123"/>
      <c r="S307" s="123"/>
      <c r="T307" s="123"/>
      <c r="U307" s="123"/>
      <c r="V307" s="123"/>
      <c r="W307" s="123"/>
      <c r="X307" s="123"/>
      <c r="Y307" s="123"/>
      <c r="Z307" s="123"/>
    </row>
    <row r="308" ht="15.75" customHeight="1">
      <c r="A308" s="123"/>
      <c r="B308" s="123"/>
      <c r="C308" s="123"/>
      <c r="D308" s="123"/>
      <c r="E308" s="123"/>
      <c r="F308" s="123"/>
      <c r="G308" s="123"/>
      <c r="H308" s="123"/>
      <c r="I308" s="123"/>
      <c r="J308" s="123"/>
      <c r="K308" s="123"/>
      <c r="L308" s="123"/>
      <c r="M308" s="123"/>
      <c r="N308" s="123"/>
      <c r="O308" s="123"/>
      <c r="P308" s="124"/>
      <c r="Q308" s="123"/>
      <c r="R308" s="123"/>
      <c r="S308" s="123"/>
      <c r="T308" s="123"/>
      <c r="U308" s="123"/>
      <c r="V308" s="123"/>
      <c r="W308" s="123"/>
      <c r="X308" s="123"/>
      <c r="Y308" s="123"/>
      <c r="Z308" s="123"/>
    </row>
    <row r="309" ht="15.75" customHeight="1">
      <c r="A309" s="123"/>
      <c r="B309" s="123"/>
      <c r="C309" s="123"/>
      <c r="D309" s="123"/>
      <c r="E309" s="123"/>
      <c r="F309" s="123"/>
      <c r="G309" s="123"/>
      <c r="H309" s="123"/>
      <c r="I309" s="123"/>
      <c r="J309" s="123"/>
      <c r="K309" s="123"/>
      <c r="L309" s="123"/>
      <c r="M309" s="123"/>
      <c r="N309" s="123"/>
      <c r="O309" s="123"/>
      <c r="P309" s="124"/>
      <c r="Q309" s="123"/>
      <c r="R309" s="123"/>
      <c r="S309" s="123"/>
      <c r="T309" s="123"/>
      <c r="U309" s="123"/>
      <c r="V309" s="123"/>
      <c r="W309" s="123"/>
      <c r="X309" s="123"/>
      <c r="Y309" s="123"/>
      <c r="Z309" s="123"/>
    </row>
    <row r="310" ht="15.75" customHeight="1">
      <c r="A310" s="123"/>
      <c r="B310" s="123"/>
      <c r="C310" s="123"/>
      <c r="D310" s="123"/>
      <c r="E310" s="123"/>
      <c r="F310" s="123"/>
      <c r="G310" s="123"/>
      <c r="H310" s="123"/>
      <c r="I310" s="123"/>
      <c r="J310" s="123"/>
      <c r="K310" s="123"/>
      <c r="L310" s="123"/>
      <c r="M310" s="123"/>
      <c r="N310" s="123"/>
      <c r="O310" s="123"/>
      <c r="P310" s="124"/>
      <c r="Q310" s="123"/>
      <c r="R310" s="123"/>
      <c r="S310" s="123"/>
      <c r="T310" s="123"/>
      <c r="U310" s="123"/>
      <c r="V310" s="123"/>
      <c r="W310" s="123"/>
      <c r="X310" s="123"/>
      <c r="Y310" s="123"/>
      <c r="Z310" s="123"/>
    </row>
    <row r="311" ht="15.75" customHeight="1">
      <c r="A311" s="123"/>
      <c r="B311" s="123"/>
      <c r="C311" s="123"/>
      <c r="D311" s="123"/>
      <c r="E311" s="123"/>
      <c r="F311" s="123"/>
      <c r="G311" s="123"/>
      <c r="H311" s="123"/>
      <c r="I311" s="123"/>
      <c r="J311" s="123"/>
      <c r="K311" s="123"/>
      <c r="L311" s="123"/>
      <c r="M311" s="123"/>
      <c r="N311" s="123"/>
      <c r="O311" s="123"/>
      <c r="P311" s="124"/>
      <c r="Q311" s="123"/>
      <c r="R311" s="123"/>
      <c r="S311" s="123"/>
      <c r="T311" s="123"/>
      <c r="U311" s="123"/>
      <c r="V311" s="123"/>
      <c r="W311" s="123"/>
      <c r="X311" s="123"/>
      <c r="Y311" s="123"/>
      <c r="Z311" s="123"/>
    </row>
    <row r="312" ht="15.75" customHeight="1">
      <c r="A312" s="123"/>
      <c r="B312" s="123"/>
      <c r="C312" s="123"/>
      <c r="D312" s="123"/>
      <c r="E312" s="123"/>
      <c r="F312" s="123"/>
      <c r="G312" s="123"/>
      <c r="H312" s="123"/>
      <c r="I312" s="123"/>
      <c r="J312" s="123"/>
      <c r="K312" s="123"/>
      <c r="L312" s="123"/>
      <c r="M312" s="123"/>
      <c r="N312" s="123"/>
      <c r="O312" s="123"/>
      <c r="P312" s="124"/>
      <c r="Q312" s="123"/>
      <c r="R312" s="123"/>
      <c r="S312" s="123"/>
      <c r="T312" s="123"/>
      <c r="U312" s="123"/>
      <c r="V312" s="123"/>
      <c r="W312" s="123"/>
      <c r="X312" s="123"/>
      <c r="Y312" s="123"/>
      <c r="Z312" s="123"/>
    </row>
    <row r="313" ht="15.75" customHeight="1">
      <c r="A313" s="123"/>
      <c r="B313" s="123"/>
      <c r="C313" s="123"/>
      <c r="D313" s="123"/>
      <c r="E313" s="123"/>
      <c r="F313" s="123"/>
      <c r="G313" s="123"/>
      <c r="H313" s="123"/>
      <c r="I313" s="123"/>
      <c r="J313" s="123"/>
      <c r="K313" s="123"/>
      <c r="L313" s="123"/>
      <c r="M313" s="123"/>
      <c r="N313" s="123"/>
      <c r="O313" s="123"/>
      <c r="P313" s="124"/>
      <c r="Q313" s="123"/>
      <c r="R313" s="123"/>
      <c r="S313" s="123"/>
      <c r="T313" s="123"/>
      <c r="U313" s="123"/>
      <c r="V313" s="123"/>
      <c r="W313" s="123"/>
      <c r="X313" s="123"/>
      <c r="Y313" s="123"/>
      <c r="Z313" s="123"/>
    </row>
    <row r="314" ht="15.75" customHeight="1">
      <c r="A314" s="123"/>
      <c r="B314" s="123"/>
      <c r="C314" s="123"/>
      <c r="D314" s="123"/>
      <c r="E314" s="123"/>
      <c r="F314" s="123"/>
      <c r="G314" s="123"/>
      <c r="H314" s="123"/>
      <c r="I314" s="123"/>
      <c r="J314" s="123"/>
      <c r="K314" s="123"/>
      <c r="L314" s="123"/>
      <c r="M314" s="123"/>
      <c r="N314" s="123"/>
      <c r="O314" s="123"/>
      <c r="P314" s="124"/>
      <c r="Q314" s="123"/>
      <c r="R314" s="123"/>
      <c r="S314" s="123"/>
      <c r="T314" s="123"/>
      <c r="U314" s="123"/>
      <c r="V314" s="123"/>
      <c r="W314" s="123"/>
      <c r="X314" s="123"/>
      <c r="Y314" s="123"/>
      <c r="Z314" s="123"/>
    </row>
    <row r="315" ht="15.75" customHeight="1">
      <c r="A315" s="123"/>
      <c r="B315" s="123"/>
      <c r="C315" s="123"/>
      <c r="D315" s="123"/>
      <c r="E315" s="123"/>
      <c r="F315" s="123"/>
      <c r="G315" s="123"/>
      <c r="H315" s="123"/>
      <c r="I315" s="123"/>
      <c r="J315" s="123"/>
      <c r="K315" s="123"/>
      <c r="L315" s="123"/>
      <c r="M315" s="123"/>
      <c r="N315" s="123"/>
      <c r="O315" s="123"/>
      <c r="P315" s="124"/>
      <c r="Q315" s="123"/>
      <c r="R315" s="123"/>
      <c r="S315" s="123"/>
      <c r="T315" s="123"/>
      <c r="U315" s="123"/>
      <c r="V315" s="123"/>
      <c r="W315" s="123"/>
      <c r="X315" s="123"/>
      <c r="Y315" s="123"/>
      <c r="Z315" s="123"/>
    </row>
    <row r="316" ht="15.75" customHeight="1">
      <c r="A316" s="123"/>
      <c r="B316" s="123"/>
      <c r="C316" s="123"/>
      <c r="D316" s="123"/>
      <c r="E316" s="123"/>
      <c r="F316" s="123"/>
      <c r="G316" s="123"/>
      <c r="H316" s="123"/>
      <c r="I316" s="123"/>
      <c r="J316" s="123"/>
      <c r="K316" s="123"/>
      <c r="L316" s="123"/>
      <c r="M316" s="123"/>
      <c r="N316" s="123"/>
      <c r="O316" s="123"/>
      <c r="P316" s="124"/>
      <c r="Q316" s="123"/>
      <c r="R316" s="123"/>
      <c r="S316" s="123"/>
      <c r="T316" s="123"/>
      <c r="U316" s="123"/>
      <c r="V316" s="123"/>
      <c r="W316" s="123"/>
      <c r="X316" s="123"/>
      <c r="Y316" s="123"/>
      <c r="Z316" s="123"/>
    </row>
    <row r="317" ht="15.75" customHeight="1">
      <c r="A317" s="123"/>
      <c r="B317" s="123"/>
      <c r="C317" s="123"/>
      <c r="D317" s="123"/>
      <c r="E317" s="123"/>
      <c r="F317" s="123"/>
      <c r="G317" s="123"/>
      <c r="H317" s="123"/>
      <c r="I317" s="123"/>
      <c r="J317" s="123"/>
      <c r="K317" s="123"/>
      <c r="L317" s="123"/>
      <c r="M317" s="123"/>
      <c r="N317" s="123"/>
      <c r="O317" s="123"/>
      <c r="P317" s="124"/>
      <c r="Q317" s="123"/>
      <c r="R317" s="123"/>
      <c r="S317" s="123"/>
      <c r="T317" s="123"/>
      <c r="U317" s="123"/>
      <c r="V317" s="123"/>
      <c r="W317" s="123"/>
      <c r="X317" s="123"/>
      <c r="Y317" s="123"/>
      <c r="Z317" s="123"/>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autoFilter ref="$A$10:$P$108">
    <filterColumn colId="0">
      <filters>
        <filter val="Engineering/Construction"/>
      </filters>
    </filterColumn>
  </autoFilter>
  <mergeCells count="13">
    <mergeCell ref="B4:G4"/>
    <mergeCell ref="B5:G5"/>
    <mergeCell ref="A115:G115"/>
    <mergeCell ref="B6:G6"/>
    <mergeCell ref="B7:G7"/>
    <mergeCell ref="L9:P9"/>
    <mergeCell ref="B1:G1"/>
    <mergeCell ref="H1:H7"/>
    <mergeCell ref="I1:K1"/>
    <mergeCell ref="B2:G2"/>
    <mergeCell ref="I2:K7"/>
    <mergeCell ref="B3:E3"/>
    <mergeCell ref="F3:G3"/>
  </mergeCells>
  <hyperlinks>
    <hyperlink r:id="rId1" ref="B2"/>
    <hyperlink r:id="rId2" ref="B4"/>
    <hyperlink r:id="rId3" ref="B5"/>
    <hyperlink r:id="rId4" ref="B6"/>
    <hyperlink r:id="rId5" ref="B7"/>
  </hyperlinks>
  <printOptions/>
  <pageMargins bottom="1.0" footer="0.0" header="0.0" left="0.75" right="0.75" top="1.0"/>
  <pageSetup scale="60" orientation="landscape"/>
  <headerFooter>
    <oddHeader>&amp;L000000Global Companies&amp;C000000Betas by Sector&amp;R000000January 2016</oddHeader>
  </headerFooter>
  <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4.43" defaultRowHeight="15.0"/>
  <cols>
    <col customWidth="1" min="1" max="1" width="3.43"/>
    <col customWidth="1" min="2" max="2" width="39.43"/>
    <col customWidth="1" min="3" max="3" width="13.29"/>
    <col customWidth="1" min="4" max="4" width="18.43"/>
    <col customWidth="1" min="5" max="5" width="17.43"/>
    <col customWidth="1" min="6" max="6" width="18.86"/>
    <col customWidth="1" min="7" max="7" width="15.29"/>
    <col customWidth="1" min="8" max="8" width="21.43"/>
    <col customWidth="1" min="9" max="9" width="15.29"/>
    <col customWidth="1" min="10" max="10" width="12.86"/>
    <col customWidth="1" min="11" max="11" width="13.29"/>
    <col customWidth="1" min="12" max="12" width="19.29"/>
    <col customWidth="1" min="13" max="13" width="13.0"/>
    <col customWidth="1" min="14" max="14" width="11.43"/>
    <col customWidth="1" min="15" max="15" width="14.14"/>
    <col customWidth="1" min="16" max="16" width="13.14"/>
    <col customWidth="1" min="17" max="26" width="11.43"/>
  </cols>
  <sheetData>
    <row r="1">
      <c r="A1" s="98"/>
      <c r="B1" s="173" t="s">
        <v>209</v>
      </c>
      <c r="C1" s="29"/>
      <c r="D1" s="29"/>
      <c r="E1" s="29"/>
      <c r="F1" s="29"/>
      <c r="G1" s="29"/>
      <c r="H1" s="29"/>
      <c r="I1" s="30"/>
      <c r="J1" s="72"/>
      <c r="K1" s="98"/>
      <c r="L1" s="174" t="s">
        <v>210</v>
      </c>
      <c r="N1" s="98"/>
      <c r="O1" s="175"/>
      <c r="P1" s="175"/>
      <c r="Q1" s="98"/>
      <c r="R1" s="98"/>
      <c r="S1" s="175"/>
      <c r="T1" s="175"/>
      <c r="U1" s="98"/>
      <c r="V1" s="98"/>
      <c r="W1" s="98"/>
      <c r="X1" s="98"/>
      <c r="Y1" s="98"/>
      <c r="Z1" s="98"/>
    </row>
    <row r="2" ht="10.5" customHeight="1">
      <c r="A2" s="98"/>
      <c r="B2" s="176" t="s">
        <v>211</v>
      </c>
      <c r="C2" s="174"/>
      <c r="D2" s="98"/>
      <c r="E2" s="98"/>
      <c r="F2" s="98"/>
      <c r="G2" s="98"/>
      <c r="H2" s="98"/>
      <c r="I2" s="98"/>
      <c r="J2" s="98"/>
      <c r="K2" s="98"/>
      <c r="L2" s="177" t="s">
        <v>212</v>
      </c>
      <c r="M2" s="177" t="s">
        <v>213</v>
      </c>
      <c r="N2" s="98"/>
      <c r="O2" s="175"/>
      <c r="P2" s="175"/>
      <c r="Q2" s="98"/>
      <c r="R2" s="98"/>
      <c r="S2" s="175"/>
      <c r="T2" s="175"/>
      <c r="U2" s="98"/>
      <c r="V2" s="98"/>
      <c r="W2" s="98"/>
      <c r="X2" s="98"/>
      <c r="Y2" s="98"/>
      <c r="Z2" s="98"/>
    </row>
    <row r="3" ht="15.0" customHeight="1">
      <c r="A3" s="98"/>
      <c r="B3" s="98"/>
      <c r="C3" s="98"/>
      <c r="D3" s="98"/>
      <c r="E3" s="98"/>
      <c r="F3" s="98"/>
      <c r="G3" s="98"/>
      <c r="H3" s="98"/>
      <c r="I3" s="178"/>
      <c r="J3" s="98"/>
      <c r="K3" s="98"/>
      <c r="L3" s="179">
        <v>0.025</v>
      </c>
      <c r="M3" s="180">
        <v>0.05</v>
      </c>
      <c r="N3" s="98" t="s">
        <v>214</v>
      </c>
      <c r="O3" s="175"/>
      <c r="P3" s="175"/>
      <c r="Q3" s="175"/>
      <c r="R3" s="98"/>
      <c r="S3" s="175"/>
      <c r="T3" s="175"/>
      <c r="U3" s="98"/>
      <c r="V3" s="98"/>
      <c r="W3" s="98"/>
      <c r="X3" s="98"/>
      <c r="Y3" s="98"/>
      <c r="Z3" s="98"/>
    </row>
    <row r="4">
      <c r="A4" s="98"/>
      <c r="B4" s="181"/>
      <c r="C4" s="182"/>
      <c r="D4" s="183">
        <v>2018.0</v>
      </c>
      <c r="E4" s="183">
        <v>2019.0</v>
      </c>
      <c r="F4" s="183">
        <v>2020.0</v>
      </c>
      <c r="G4" s="183">
        <v>2021.0</v>
      </c>
      <c r="H4" s="184" t="s">
        <v>215</v>
      </c>
      <c r="I4" s="185" t="s">
        <v>216</v>
      </c>
      <c r="J4" s="174" t="s">
        <v>217</v>
      </c>
      <c r="K4" s="98"/>
      <c r="L4" s="177" t="s">
        <v>218</v>
      </c>
      <c r="N4" s="98"/>
      <c r="O4" s="175"/>
      <c r="P4" s="175"/>
      <c r="Q4" s="98"/>
      <c r="R4" s="98"/>
      <c r="S4" s="175"/>
      <c r="T4" s="175"/>
      <c r="U4" s="98"/>
      <c r="V4" s="98"/>
      <c r="W4" s="98"/>
      <c r="X4" s="98"/>
      <c r="Y4" s="98"/>
      <c r="Z4" s="98"/>
    </row>
    <row r="5">
      <c r="A5" s="98"/>
      <c r="B5" s="186" t="s">
        <v>219</v>
      </c>
      <c r="C5" s="187"/>
      <c r="D5" s="187" t="str">
        <f>+'1. Datos'!#REF!</f>
        <v>#ERROR!</v>
      </c>
      <c r="E5" s="187">
        <f>+'1. Datos'!E8</f>
        <v>0</v>
      </c>
      <c r="F5" s="187" t="str">
        <f>+'1. Datos'!F8</f>
        <v/>
      </c>
      <c r="G5" s="187" t="str">
        <f>+'1. Datos'!G8</f>
        <v/>
      </c>
      <c r="H5" s="187" t="str">
        <f>+'1. Datos'!H8</f>
        <v/>
      </c>
      <c r="I5" s="185" t="str">
        <f>+(H5/F5)^(1/2)-1</f>
        <v>#DIV/0!</v>
      </c>
      <c r="J5" s="180">
        <f>+'Expected Growth25'!E67</f>
        <v>0.0312</v>
      </c>
      <c r="K5" s="188" t="str">
        <f>+(H5/D5)^(0.25)-1</f>
        <v>#ERROR!</v>
      </c>
      <c r="L5" s="180">
        <f>+M3/2</f>
        <v>0.025</v>
      </c>
      <c r="N5" s="98"/>
      <c r="O5" s="175"/>
      <c r="P5" s="175"/>
      <c r="Q5" s="98"/>
      <c r="R5" s="98"/>
      <c r="S5" s="175"/>
      <c r="T5" s="175"/>
      <c r="U5" s="98"/>
      <c r="V5" s="98"/>
      <c r="W5" s="98"/>
      <c r="X5" s="98"/>
      <c r="Y5" s="98"/>
      <c r="Z5" s="98"/>
    </row>
    <row r="6">
      <c r="A6" s="98"/>
      <c r="B6" s="189" t="s">
        <v>220</v>
      </c>
      <c r="C6" s="190"/>
      <c r="D6" s="190"/>
      <c r="E6" s="190"/>
      <c r="F6" s="190" t="str">
        <f t="shared" ref="F6:H6" si="1">+F5/E5-1</f>
        <v>#DIV/0!</v>
      </c>
      <c r="G6" s="190" t="str">
        <f t="shared" si="1"/>
        <v>#DIV/0!</v>
      </c>
      <c r="H6" s="191" t="str">
        <f t="shared" si="1"/>
        <v>#DIV/0!</v>
      </c>
      <c r="I6" s="178"/>
      <c r="J6" s="98"/>
      <c r="K6" s="192"/>
      <c r="L6" s="175"/>
      <c r="M6" s="98"/>
      <c r="N6" s="98"/>
      <c r="O6" s="175"/>
      <c r="P6" s="175"/>
      <c r="Q6" s="98"/>
      <c r="R6" s="98"/>
      <c r="S6" s="175"/>
      <c r="T6" s="175"/>
      <c r="U6" s="98"/>
      <c r="V6" s="98"/>
      <c r="W6" s="98"/>
      <c r="X6" s="98"/>
      <c r="Y6" s="98"/>
      <c r="Z6" s="98"/>
    </row>
    <row r="7" ht="13.5" customHeight="1">
      <c r="A7" s="98"/>
      <c r="B7" s="98"/>
      <c r="C7" s="174"/>
      <c r="D7" s="174"/>
      <c r="E7" s="174"/>
      <c r="F7" s="180"/>
      <c r="G7" s="174"/>
      <c r="H7" s="174"/>
      <c r="I7" s="178"/>
      <c r="J7" s="178"/>
      <c r="K7" s="98"/>
      <c r="L7" s="193"/>
      <c r="M7" s="98"/>
      <c r="N7" s="98"/>
      <c r="O7" s="175"/>
      <c r="P7" s="175"/>
      <c r="Q7" s="98"/>
      <c r="R7" s="98"/>
      <c r="S7" s="175"/>
      <c r="T7" s="175"/>
      <c r="U7" s="98"/>
      <c r="V7" s="98"/>
      <c r="W7" s="98"/>
      <c r="X7" s="98"/>
      <c r="Y7" s="98"/>
      <c r="Z7" s="98"/>
    </row>
    <row r="8">
      <c r="A8" s="98"/>
      <c r="B8" s="98"/>
      <c r="C8" s="174"/>
      <c r="D8" s="174"/>
      <c r="E8" s="180"/>
      <c r="F8" s="180"/>
      <c r="G8" s="180"/>
      <c r="H8" s="174"/>
      <c r="I8" s="174"/>
      <c r="J8" s="98"/>
      <c r="K8" s="175"/>
      <c r="L8" s="194" t="s">
        <v>221</v>
      </c>
      <c r="M8" s="194" t="s">
        <v>222</v>
      </c>
      <c r="N8" s="98"/>
      <c r="O8" s="175"/>
      <c r="P8" s="175"/>
      <c r="Q8" s="98"/>
      <c r="R8" s="98"/>
      <c r="S8" s="175"/>
      <c r="T8" s="175"/>
      <c r="U8" s="98"/>
      <c r="V8" s="98"/>
      <c r="W8" s="98"/>
      <c r="X8" s="98"/>
      <c r="Y8" s="98"/>
      <c r="Z8" s="98"/>
    </row>
    <row r="9">
      <c r="A9" s="98"/>
      <c r="B9" s="195" t="s">
        <v>223</v>
      </c>
      <c r="C9" s="182" t="s">
        <v>224</v>
      </c>
      <c r="D9" s="196">
        <v>0.5</v>
      </c>
      <c r="E9" s="196">
        <v>1.5</v>
      </c>
      <c r="F9" s="196">
        <v>2.5</v>
      </c>
      <c r="G9" s="196">
        <v>3.5</v>
      </c>
      <c r="H9" s="196">
        <v>4.5</v>
      </c>
      <c r="I9" s="197" t="s">
        <v>225</v>
      </c>
      <c r="J9" s="98"/>
      <c r="K9" s="98"/>
      <c r="L9" s="198">
        <f>+L5</f>
        <v>0.025</v>
      </c>
      <c r="M9" s="199"/>
      <c r="N9" s="98"/>
      <c r="O9" s="175"/>
      <c r="P9" s="175"/>
      <c r="Q9" s="98"/>
      <c r="R9" s="98"/>
      <c r="S9" s="175"/>
      <c r="T9" s="175"/>
      <c r="U9" s="98"/>
      <c r="V9" s="98"/>
      <c r="W9" s="98"/>
      <c r="X9" s="98"/>
      <c r="Y9" s="98"/>
      <c r="Z9" s="98"/>
    </row>
    <row r="10">
      <c r="A10" s="98"/>
      <c r="B10" s="200" t="s">
        <v>226</v>
      </c>
      <c r="C10" s="201"/>
      <c r="D10" s="202">
        <v>2023.0</v>
      </c>
      <c r="E10" s="202">
        <f t="shared" ref="E10:H10" si="2">+D10+1</f>
        <v>2024</v>
      </c>
      <c r="F10" s="202">
        <f t="shared" si="2"/>
        <v>2025</v>
      </c>
      <c r="G10" s="202">
        <f t="shared" si="2"/>
        <v>2026</v>
      </c>
      <c r="H10" s="202">
        <f t="shared" si="2"/>
        <v>2027</v>
      </c>
      <c r="I10" s="203">
        <f>+H10</f>
        <v>2027</v>
      </c>
      <c r="J10" s="98"/>
      <c r="K10" s="98"/>
      <c r="L10" s="204" t="s">
        <v>227</v>
      </c>
      <c r="M10" s="205">
        <v>-0.4</v>
      </c>
      <c r="N10" s="98"/>
      <c r="O10" s="175"/>
      <c r="P10" s="175"/>
      <c r="Q10" s="98"/>
      <c r="R10" s="98"/>
      <c r="S10" s="175"/>
      <c r="T10" s="175"/>
      <c r="U10" s="98"/>
      <c r="V10" s="98"/>
      <c r="W10" s="98"/>
      <c r="X10" s="98"/>
      <c r="Y10" s="98"/>
      <c r="Z10" s="98"/>
    </row>
    <row r="11">
      <c r="A11" s="98"/>
      <c r="B11" s="206" t="s">
        <v>228</v>
      </c>
      <c r="C11" s="174"/>
      <c r="D11" s="207">
        <f>+'Expected Growth25'!E67</f>
        <v>0.0312</v>
      </c>
      <c r="E11" s="180">
        <f>+D11</f>
        <v>0.0312</v>
      </c>
      <c r="F11" s="180">
        <f>+'Expected Growth25'!F67</f>
        <v>0.0413</v>
      </c>
      <c r="G11" s="180">
        <f t="shared" ref="G11:H11" si="3">+F11</f>
        <v>0.0413</v>
      </c>
      <c r="H11" s="180">
        <f t="shared" si="3"/>
        <v>0.0413</v>
      </c>
      <c r="I11" s="208"/>
      <c r="J11" s="193"/>
      <c r="K11" s="98"/>
      <c r="L11" s="137"/>
      <c r="M11" s="209">
        <f>+L5*(1+M10)</f>
        <v>0.015</v>
      </c>
      <c r="N11" s="98"/>
      <c r="O11" s="175"/>
      <c r="P11" s="175"/>
      <c r="Q11" s="98"/>
      <c r="R11" s="98"/>
      <c r="S11" s="175"/>
      <c r="T11" s="175"/>
      <c r="U11" s="98"/>
      <c r="V11" s="98"/>
      <c r="W11" s="98"/>
      <c r="X11" s="98"/>
      <c r="Y11" s="98"/>
      <c r="Z11" s="98"/>
    </row>
    <row r="12">
      <c r="A12" s="98"/>
      <c r="B12" s="210" t="s">
        <v>229</v>
      </c>
      <c r="C12" s="211"/>
      <c r="D12" s="212">
        <f>+H5*(1+D11)</f>
        <v>0</v>
      </c>
      <c r="E12" s="212">
        <f t="shared" ref="E12:H12" si="4">+D12*(1+E11)</f>
        <v>0</v>
      </c>
      <c r="F12" s="212">
        <f t="shared" si="4"/>
        <v>0</v>
      </c>
      <c r="G12" s="212">
        <f t="shared" si="4"/>
        <v>0</v>
      </c>
      <c r="H12" s="212">
        <f t="shared" si="4"/>
        <v>0</v>
      </c>
      <c r="I12" s="213">
        <f>+H12</f>
        <v>0</v>
      </c>
      <c r="J12" s="98"/>
      <c r="K12" s="214"/>
      <c r="L12" s="175"/>
      <c r="M12" s="98"/>
      <c r="N12" s="98"/>
      <c r="O12" s="175"/>
      <c r="P12" s="175"/>
      <c r="Q12" s="98"/>
      <c r="R12" s="98"/>
      <c r="S12" s="175"/>
      <c r="T12" s="175"/>
      <c r="U12" s="98"/>
      <c r="V12" s="98"/>
      <c r="W12" s="98"/>
      <c r="X12" s="98"/>
      <c r="Y12" s="98"/>
      <c r="Z12" s="98"/>
    </row>
    <row r="13">
      <c r="A13" s="98"/>
      <c r="B13" s="210" t="s">
        <v>230</v>
      </c>
      <c r="C13" s="207">
        <v>0.05</v>
      </c>
      <c r="D13" s="215">
        <f t="shared" ref="D13:I13" si="5">+D12*$C$13</f>
        <v>0</v>
      </c>
      <c r="E13" s="215">
        <f t="shared" si="5"/>
        <v>0</v>
      </c>
      <c r="F13" s="215">
        <f t="shared" si="5"/>
        <v>0</v>
      </c>
      <c r="G13" s="215">
        <f t="shared" si="5"/>
        <v>0</v>
      </c>
      <c r="H13" s="215">
        <f t="shared" si="5"/>
        <v>0</v>
      </c>
      <c r="I13" s="216">
        <f t="shared" si="5"/>
        <v>0</v>
      </c>
      <c r="J13" s="217"/>
      <c r="K13" s="98"/>
      <c r="L13" s="175"/>
      <c r="M13" s="98"/>
      <c r="N13" s="98"/>
      <c r="O13" s="175"/>
      <c r="P13" s="175"/>
      <c r="Q13" s="98"/>
      <c r="R13" s="98"/>
      <c r="S13" s="175"/>
      <c r="T13" s="175"/>
      <c r="U13" s="98"/>
      <c r="V13" s="98"/>
      <c r="W13" s="98"/>
      <c r="X13" s="98"/>
      <c r="Y13" s="98"/>
      <c r="Z13" s="98"/>
    </row>
    <row r="14">
      <c r="A14" s="98"/>
      <c r="B14" s="218" t="s">
        <v>231</v>
      </c>
      <c r="C14" s="219">
        <v>0.05</v>
      </c>
      <c r="D14" s="220">
        <f t="shared" ref="D14:I14" si="6">$C$14*D13</f>
        <v>0</v>
      </c>
      <c r="E14" s="220">
        <f t="shared" si="6"/>
        <v>0</v>
      </c>
      <c r="F14" s="220">
        <f t="shared" si="6"/>
        <v>0</v>
      </c>
      <c r="G14" s="220">
        <f t="shared" si="6"/>
        <v>0</v>
      </c>
      <c r="H14" s="220">
        <f t="shared" si="6"/>
        <v>0</v>
      </c>
      <c r="I14" s="221">
        <f t="shared" si="6"/>
        <v>0</v>
      </c>
      <c r="J14" s="98"/>
      <c r="K14" s="98"/>
      <c r="L14" s="175"/>
      <c r="M14" s="98"/>
      <c r="N14" s="98"/>
      <c r="O14" s="175"/>
      <c r="P14" s="175"/>
      <c r="Q14" s="98"/>
      <c r="R14" s="98"/>
      <c r="S14" s="175"/>
      <c r="T14" s="175"/>
      <c r="U14" s="98"/>
      <c r="V14" s="98"/>
      <c r="W14" s="98"/>
      <c r="X14" s="98"/>
      <c r="Y14" s="98"/>
      <c r="Z14" s="98"/>
    </row>
    <row r="15" ht="19.5" customHeight="1">
      <c r="A15" s="98"/>
      <c r="B15" s="210"/>
      <c r="C15" s="180"/>
      <c r="D15" s="215"/>
      <c r="E15" s="215"/>
      <c r="F15" s="215"/>
      <c r="G15" s="215"/>
      <c r="H15" s="215"/>
      <c r="I15" s="216"/>
      <c r="J15" s="98"/>
      <c r="K15" s="98"/>
      <c r="L15" s="222"/>
      <c r="M15" s="98"/>
      <c r="N15" s="98"/>
      <c r="O15" s="175"/>
      <c r="P15" s="175"/>
      <c r="Q15" s="98"/>
      <c r="R15" s="98"/>
      <c r="S15" s="175"/>
      <c r="T15" s="175"/>
      <c r="U15" s="98"/>
      <c r="V15" s="98"/>
      <c r="W15" s="98"/>
      <c r="X15" s="98"/>
      <c r="Y15" s="98"/>
      <c r="Z15" s="98"/>
    </row>
    <row r="16" ht="27.0" customHeight="1">
      <c r="A16" s="98"/>
      <c r="B16" s="223" t="s">
        <v>232</v>
      </c>
      <c r="C16" s="224"/>
      <c r="D16" s="225">
        <f t="shared" ref="D16:I16" si="7">D13-D14</f>
        <v>0</v>
      </c>
      <c r="E16" s="225">
        <f t="shared" si="7"/>
        <v>0</v>
      </c>
      <c r="F16" s="225">
        <f t="shared" si="7"/>
        <v>0</v>
      </c>
      <c r="G16" s="225">
        <f t="shared" si="7"/>
        <v>0</v>
      </c>
      <c r="H16" s="225">
        <f t="shared" si="7"/>
        <v>0</v>
      </c>
      <c r="I16" s="226">
        <f t="shared" si="7"/>
        <v>0</v>
      </c>
      <c r="J16" s="98" t="s">
        <v>233</v>
      </c>
      <c r="K16" s="227"/>
      <c r="L16" s="98"/>
      <c r="M16" s="98"/>
      <c r="N16" s="98"/>
      <c r="O16" s="175"/>
      <c r="P16" s="175"/>
      <c r="Q16" s="98"/>
      <c r="R16" s="98"/>
      <c r="S16" s="175"/>
      <c r="T16" s="175"/>
      <c r="U16" s="98"/>
      <c r="V16" s="98"/>
      <c r="W16" s="98"/>
      <c r="X16" s="98"/>
      <c r="Y16" s="98"/>
      <c r="Z16" s="98"/>
    </row>
    <row r="17">
      <c r="A17" s="98"/>
      <c r="B17" s="210" t="s">
        <v>15</v>
      </c>
      <c r="C17" s="228">
        <v>0.3</v>
      </c>
      <c r="D17" s="215">
        <f t="shared" ref="D17:I17" si="8">+D16*$C$17</f>
        <v>0</v>
      </c>
      <c r="E17" s="215">
        <f t="shared" si="8"/>
        <v>0</v>
      </c>
      <c r="F17" s="215">
        <f t="shared" si="8"/>
        <v>0</v>
      </c>
      <c r="G17" s="215">
        <f t="shared" si="8"/>
        <v>0</v>
      </c>
      <c r="H17" s="215">
        <f t="shared" si="8"/>
        <v>0</v>
      </c>
      <c r="I17" s="216">
        <f t="shared" si="8"/>
        <v>0</v>
      </c>
      <c r="J17" s="98"/>
      <c r="K17" s="98"/>
      <c r="L17" s="229"/>
      <c r="M17" s="98"/>
      <c r="N17" s="98"/>
      <c r="O17" s="175"/>
      <c r="P17" s="175"/>
      <c r="Q17" s="98"/>
      <c r="R17" s="98"/>
      <c r="S17" s="175"/>
      <c r="T17" s="175"/>
      <c r="U17" s="98"/>
      <c r="V17" s="98"/>
      <c r="W17" s="98"/>
      <c r="X17" s="98"/>
      <c r="Y17" s="98"/>
      <c r="Z17" s="98"/>
    </row>
    <row r="18" ht="9.0" customHeight="1">
      <c r="A18" s="98"/>
      <c r="B18" s="210"/>
      <c r="C18" s="228"/>
      <c r="D18" s="215"/>
      <c r="E18" s="215"/>
      <c r="F18" s="215"/>
      <c r="G18" s="215"/>
      <c r="H18" s="215"/>
      <c r="I18" s="216"/>
      <c r="J18" s="98"/>
      <c r="K18" s="98"/>
      <c r="L18" s="98"/>
      <c r="M18" s="98"/>
      <c r="N18" s="98"/>
      <c r="O18" s="98"/>
      <c r="P18" s="98"/>
      <c r="Q18" s="98"/>
      <c r="R18" s="98"/>
      <c r="S18" s="98"/>
      <c r="T18" s="98"/>
      <c r="U18" s="98"/>
      <c r="V18" s="98"/>
      <c r="W18" s="98"/>
      <c r="X18" s="98"/>
      <c r="Y18" s="98"/>
      <c r="Z18" s="98"/>
    </row>
    <row r="19">
      <c r="A19" s="98"/>
      <c r="B19" s="210" t="s">
        <v>234</v>
      </c>
      <c r="C19" s="174"/>
      <c r="D19" s="230">
        <f t="shared" ref="D19:I19" si="9">+D16-D17</f>
        <v>0</v>
      </c>
      <c r="E19" s="230">
        <f t="shared" si="9"/>
        <v>0</v>
      </c>
      <c r="F19" s="230">
        <f t="shared" si="9"/>
        <v>0</v>
      </c>
      <c r="G19" s="230">
        <f t="shared" si="9"/>
        <v>0</v>
      </c>
      <c r="H19" s="230">
        <f t="shared" si="9"/>
        <v>0</v>
      </c>
      <c r="I19" s="231">
        <f t="shared" si="9"/>
        <v>0</v>
      </c>
      <c r="J19" s="98"/>
      <c r="K19" s="98"/>
      <c r="L19" s="98"/>
      <c r="M19" s="98"/>
      <c r="N19" s="98"/>
      <c r="O19" s="98"/>
      <c r="P19" s="98"/>
      <c r="Q19" s="98"/>
      <c r="R19" s="98"/>
      <c r="S19" s="175"/>
      <c r="T19" s="175"/>
      <c r="U19" s="175"/>
      <c r="V19" s="98"/>
      <c r="W19" s="98"/>
      <c r="X19" s="98"/>
      <c r="Y19" s="98"/>
      <c r="Z19" s="98"/>
    </row>
    <row r="20">
      <c r="A20" s="98"/>
      <c r="B20" s="210"/>
      <c r="C20" s="174"/>
      <c r="D20" s="215"/>
      <c r="E20" s="215"/>
      <c r="F20" s="215"/>
      <c r="G20" s="215"/>
      <c r="H20" s="215"/>
      <c r="I20" s="216" t="str">
        <f>+((I19*(1+C24))/(C22-C24))</f>
        <v>#REF!</v>
      </c>
      <c r="J20" s="98"/>
      <c r="K20" s="98"/>
      <c r="L20" s="98"/>
      <c r="M20" s="98"/>
      <c r="N20" s="98"/>
      <c r="O20" s="98"/>
      <c r="P20" s="98"/>
      <c r="Q20" s="98"/>
      <c r="R20" s="98"/>
      <c r="S20" s="175"/>
      <c r="T20" s="175"/>
      <c r="U20" s="175"/>
      <c r="V20" s="98"/>
      <c r="W20" s="98"/>
      <c r="X20" s="98"/>
      <c r="Y20" s="98"/>
      <c r="Z20" s="98"/>
    </row>
    <row r="21" ht="15.75" customHeight="1">
      <c r="A21" s="98"/>
      <c r="B21" s="210" t="s">
        <v>235</v>
      </c>
      <c r="C21" s="180" t="str">
        <f>+'WACC_SECTOR GREEN ENERGY (2)'!G26</f>
        <v>#REF!</v>
      </c>
      <c r="D21" s="98"/>
      <c r="E21" s="98"/>
      <c r="F21" s="98"/>
      <c r="G21" s="98"/>
      <c r="H21" s="98"/>
      <c r="I21" s="232"/>
      <c r="J21" s="98"/>
      <c r="K21" s="98"/>
      <c r="L21" s="98"/>
      <c r="M21" s="98"/>
      <c r="N21" s="98"/>
      <c r="O21" s="98"/>
      <c r="P21" s="98"/>
      <c r="Q21" s="98"/>
      <c r="R21" s="98"/>
      <c r="S21" s="175"/>
      <c r="T21" s="175"/>
      <c r="U21" s="175"/>
      <c r="V21" s="98"/>
      <c r="W21" s="98"/>
      <c r="X21" s="98"/>
      <c r="Y21" s="98"/>
      <c r="Z21" s="98"/>
    </row>
    <row r="22" ht="15.75" customHeight="1">
      <c r="A22" s="98"/>
      <c r="B22" s="233" t="s">
        <v>236</v>
      </c>
      <c r="C22" s="234" t="str">
        <f>+C21</f>
        <v>#REF!</v>
      </c>
      <c r="D22" s="235" t="str">
        <f t="shared" ref="D22:H22" si="10">+D19/(1+$C$21)^D9</f>
        <v>#REF!</v>
      </c>
      <c r="E22" s="236" t="str">
        <f t="shared" si="10"/>
        <v>#REF!</v>
      </c>
      <c r="F22" s="236" t="str">
        <f t="shared" si="10"/>
        <v>#REF!</v>
      </c>
      <c r="G22" s="236" t="str">
        <f t="shared" si="10"/>
        <v>#REF!</v>
      </c>
      <c r="H22" s="236" t="str">
        <f t="shared" si="10"/>
        <v>#REF!</v>
      </c>
      <c r="I22" s="237" t="str">
        <f>+I20/(1+$C$21)^H9</f>
        <v>#REF!</v>
      </c>
      <c r="J22" s="98"/>
      <c r="K22" s="98"/>
      <c r="L22" s="98"/>
      <c r="M22" s="98"/>
      <c r="N22" s="98"/>
      <c r="O22" s="98"/>
      <c r="P22" s="98"/>
      <c r="Q22" s="98"/>
      <c r="R22" s="98"/>
      <c r="S22" s="175"/>
      <c r="T22" s="175"/>
      <c r="U22" s="175"/>
      <c r="V22" s="98"/>
      <c r="W22" s="98"/>
      <c r="X22" s="98"/>
      <c r="Y22" s="98"/>
      <c r="Z22" s="98"/>
    </row>
    <row r="23" ht="15.75" customHeight="1">
      <c r="A23" s="98"/>
      <c r="B23" s="98"/>
      <c r="C23" s="174"/>
      <c r="D23" s="98"/>
      <c r="E23" s="98"/>
      <c r="F23" s="98"/>
      <c r="G23" s="98"/>
      <c r="H23" s="98"/>
      <c r="I23" s="98"/>
      <c r="J23" s="98"/>
      <c r="K23" s="98"/>
      <c r="L23" s="98"/>
      <c r="M23" s="98"/>
      <c r="N23" s="98"/>
      <c r="O23" s="98"/>
      <c r="P23" s="98"/>
      <c r="Q23" s="98"/>
      <c r="R23" s="98"/>
      <c r="S23" s="175"/>
      <c r="T23" s="175"/>
      <c r="U23" s="175"/>
      <c r="V23" s="98"/>
      <c r="W23" s="98"/>
      <c r="X23" s="98"/>
      <c r="Y23" s="98"/>
      <c r="Z23" s="98"/>
    </row>
    <row r="24" ht="15.75" customHeight="1">
      <c r="A24" s="98"/>
      <c r="B24" s="98" t="s">
        <v>237</v>
      </c>
      <c r="C24" s="180">
        <v>0.0372</v>
      </c>
      <c r="D24" s="98"/>
      <c r="E24" s="98"/>
      <c r="F24" s="98"/>
      <c r="G24" s="98"/>
      <c r="H24" s="98"/>
      <c r="I24" s="98"/>
      <c r="J24" s="98"/>
      <c r="K24" s="98"/>
      <c r="L24" s="98"/>
      <c r="M24" s="98"/>
      <c r="N24" s="98"/>
      <c r="O24" s="98"/>
      <c r="P24" s="98"/>
      <c r="Q24" s="98"/>
      <c r="R24" s="98"/>
      <c r="S24" s="175"/>
      <c r="T24" s="175"/>
      <c r="U24" s="175"/>
      <c r="V24" s="98"/>
      <c r="W24" s="98"/>
      <c r="X24" s="98"/>
      <c r="Y24" s="98"/>
      <c r="Z24" s="98"/>
    </row>
    <row r="25" ht="15.75" customHeight="1">
      <c r="A25" s="98"/>
      <c r="B25" s="98"/>
      <c r="C25" s="174"/>
      <c r="D25" s="98"/>
      <c r="E25" s="98"/>
      <c r="F25" s="98"/>
      <c r="G25" s="98"/>
      <c r="H25" s="98"/>
      <c r="I25" s="98"/>
      <c r="J25" s="98"/>
      <c r="K25" s="98"/>
      <c r="L25" s="98"/>
      <c r="M25" s="98"/>
      <c r="N25" s="98"/>
      <c r="O25" s="98"/>
      <c r="P25" s="98"/>
      <c r="Q25" s="98"/>
      <c r="R25" s="98"/>
      <c r="S25" s="175"/>
      <c r="T25" s="175"/>
      <c r="U25" s="175"/>
      <c r="V25" s="98"/>
      <c r="W25" s="98"/>
      <c r="X25" s="98"/>
      <c r="Y25" s="98"/>
      <c r="Z25" s="98"/>
    </row>
    <row r="26" ht="26.25" customHeight="1">
      <c r="A26" s="98"/>
      <c r="B26" s="238" t="s">
        <v>238</v>
      </c>
      <c r="C26" s="239"/>
      <c r="D26" s="240" t="str">
        <f>+SUM(D22:I22)</f>
        <v>#REF!</v>
      </c>
      <c r="E26" s="241"/>
      <c r="F26" s="175"/>
      <c r="G26" s="242"/>
      <c r="H26" s="175"/>
      <c r="I26" s="175"/>
      <c r="J26" s="175"/>
      <c r="K26" s="175"/>
      <c r="L26" s="98"/>
      <c r="M26" s="98"/>
      <c r="N26" s="98"/>
      <c r="O26" s="98"/>
      <c r="P26" s="98"/>
      <c r="Q26" s="98"/>
      <c r="R26" s="98"/>
      <c r="S26" s="98"/>
      <c r="T26" s="98"/>
      <c r="U26" s="98"/>
      <c r="V26" s="98"/>
      <c r="W26" s="98"/>
      <c r="X26" s="98"/>
      <c r="Y26" s="98"/>
      <c r="Z26" s="98"/>
    </row>
    <row r="27" ht="10.5" customHeight="1">
      <c r="A27" s="98"/>
      <c r="B27" s="98"/>
      <c r="C27" s="174"/>
      <c r="D27" s="98"/>
      <c r="E27" s="98"/>
      <c r="F27" s="175"/>
      <c r="G27" s="175"/>
      <c r="H27" s="175"/>
      <c r="I27" s="175"/>
      <c r="J27" s="175"/>
      <c r="K27" s="175"/>
      <c r="L27" s="98"/>
      <c r="M27" s="98"/>
      <c r="N27" s="98"/>
      <c r="O27" s="98"/>
      <c r="P27" s="98"/>
      <c r="Q27" s="98"/>
      <c r="R27" s="98"/>
      <c r="S27" s="98"/>
      <c r="T27" s="98"/>
      <c r="U27" s="98"/>
      <c r="V27" s="98"/>
      <c r="W27" s="98"/>
      <c r="X27" s="98"/>
      <c r="Y27" s="98"/>
      <c r="Z27" s="98"/>
    </row>
    <row r="28" ht="10.5" customHeight="1">
      <c r="A28" s="98"/>
      <c r="B28" s="98"/>
      <c r="C28" s="174"/>
      <c r="D28" s="98"/>
      <c r="E28" s="98"/>
      <c r="F28" s="175"/>
      <c r="G28" s="175"/>
      <c r="H28" s="175"/>
      <c r="I28" s="175"/>
      <c r="J28" s="175"/>
      <c r="K28" s="175"/>
      <c r="L28" s="98"/>
      <c r="M28" s="98"/>
      <c r="N28" s="98"/>
      <c r="O28" s="98"/>
      <c r="P28" s="98"/>
      <c r="Q28" s="98"/>
      <c r="R28" s="98"/>
      <c r="S28" s="98"/>
      <c r="T28" s="98"/>
      <c r="U28" s="98"/>
      <c r="V28" s="98"/>
      <c r="W28" s="98"/>
      <c r="X28" s="98"/>
      <c r="Y28" s="98"/>
      <c r="Z28" s="98"/>
    </row>
    <row r="29" ht="10.5" customHeight="1">
      <c r="A29" s="98"/>
      <c r="B29" s="98"/>
      <c r="C29" s="174"/>
      <c r="D29" s="98"/>
      <c r="E29" s="98"/>
      <c r="F29" s="175"/>
      <c r="G29" s="175"/>
      <c r="H29" s="175"/>
      <c r="I29" s="175"/>
      <c r="J29" s="243"/>
      <c r="K29" s="244"/>
      <c r="L29" s="98"/>
      <c r="M29" s="98"/>
      <c r="N29" s="98"/>
      <c r="O29" s="98"/>
      <c r="P29" s="98"/>
      <c r="Q29" s="98"/>
      <c r="R29" s="98"/>
      <c r="S29" s="98"/>
      <c r="T29" s="98"/>
      <c r="U29" s="98"/>
      <c r="V29" s="98"/>
      <c r="W29" s="98"/>
      <c r="X29" s="98"/>
      <c r="Y29" s="98"/>
      <c r="Z29" s="98"/>
    </row>
    <row r="30" ht="10.5" customHeight="1">
      <c r="A30" s="98"/>
      <c r="B30" s="98"/>
      <c r="C30" s="174"/>
      <c r="D30" s="98"/>
      <c r="E30" s="98"/>
      <c r="F30" s="175"/>
      <c r="G30" s="175"/>
      <c r="H30" s="175"/>
      <c r="I30" s="175"/>
      <c r="J30" s="175"/>
      <c r="K30" s="175"/>
      <c r="L30" s="98"/>
      <c r="M30" s="98"/>
      <c r="N30" s="98"/>
      <c r="O30" s="98"/>
      <c r="P30" s="98"/>
      <c r="Q30" s="98"/>
      <c r="R30" s="98"/>
      <c r="S30" s="98"/>
      <c r="T30" s="98"/>
      <c r="U30" s="98"/>
      <c r="V30" s="98"/>
      <c r="W30" s="98"/>
      <c r="X30" s="98"/>
      <c r="Y30" s="98"/>
      <c r="Z30" s="98"/>
    </row>
    <row r="31" ht="20.25" customHeight="1">
      <c r="A31" s="98"/>
      <c r="B31" s="238" t="s">
        <v>239</v>
      </c>
      <c r="C31" s="239"/>
      <c r="D31" s="240" t="str">
        <f>+D33*1.2</f>
        <v>#REF!</v>
      </c>
      <c r="E31" s="98"/>
      <c r="F31" s="175"/>
      <c r="G31" s="175"/>
      <c r="H31" s="175"/>
      <c r="I31" s="175"/>
      <c r="J31" s="175"/>
      <c r="K31" s="175"/>
      <c r="L31" s="98"/>
      <c r="M31" s="98"/>
      <c r="N31" s="98"/>
      <c r="O31" s="98"/>
      <c r="P31" s="98"/>
      <c r="Q31" s="98"/>
      <c r="R31" s="98"/>
      <c r="S31" s="98"/>
      <c r="T31" s="98"/>
      <c r="U31" s="98"/>
      <c r="V31" s="98"/>
      <c r="W31" s="98"/>
      <c r="X31" s="98"/>
      <c r="Y31" s="98"/>
      <c r="Z31" s="98"/>
    </row>
    <row r="32" ht="10.5" customHeight="1">
      <c r="A32" s="98"/>
      <c r="B32" s="98"/>
      <c r="C32" s="174"/>
      <c r="D32" s="98"/>
      <c r="E32" s="98"/>
      <c r="F32" s="175"/>
      <c r="G32" s="175"/>
      <c r="H32" s="175"/>
      <c r="I32" s="175"/>
      <c r="J32" s="175"/>
      <c r="K32" s="175"/>
      <c r="L32" s="98"/>
      <c r="M32" s="98"/>
      <c r="N32" s="98"/>
      <c r="O32" s="98"/>
      <c r="P32" s="98"/>
      <c r="Q32" s="98"/>
      <c r="R32" s="98"/>
      <c r="S32" s="98"/>
      <c r="T32" s="98"/>
      <c r="U32" s="98"/>
      <c r="V32" s="98"/>
      <c r="W32" s="98"/>
      <c r="X32" s="98"/>
      <c r="Y32" s="98"/>
      <c r="Z32" s="98"/>
    </row>
    <row r="33" ht="22.5" customHeight="1">
      <c r="A33" s="98"/>
      <c r="B33" s="238" t="s">
        <v>240</v>
      </c>
      <c r="C33" s="239"/>
      <c r="D33" s="240" t="str">
        <f>ROUND(D26,-3)</f>
        <v>#REF!</v>
      </c>
      <c r="E33" s="98"/>
      <c r="F33" s="175"/>
      <c r="G33" s="175"/>
      <c r="H33" s="175"/>
      <c r="I33" s="175"/>
      <c r="J33" s="175"/>
      <c r="K33" s="175"/>
      <c r="L33" s="98"/>
      <c r="M33" s="98"/>
      <c r="N33" s="98"/>
      <c r="O33" s="98"/>
      <c r="P33" s="98"/>
      <c r="Q33" s="98"/>
      <c r="R33" s="98"/>
      <c r="S33" s="98"/>
      <c r="T33" s="98"/>
      <c r="U33" s="98"/>
      <c r="V33" s="98"/>
      <c r="W33" s="98"/>
      <c r="X33" s="98"/>
      <c r="Y33" s="98"/>
      <c r="Z33" s="98"/>
    </row>
    <row r="34" ht="15.0" customHeight="1">
      <c r="A34" s="98"/>
      <c r="B34" s="175"/>
      <c r="C34" s="175"/>
      <c r="D34" s="175"/>
      <c r="E34" s="98"/>
      <c r="F34" s="175"/>
      <c r="G34" s="175"/>
      <c r="H34" s="175"/>
      <c r="I34" s="175"/>
      <c r="J34" s="175"/>
      <c r="K34" s="175"/>
      <c r="L34" s="98"/>
      <c r="M34" s="98"/>
      <c r="N34" s="98"/>
      <c r="O34" s="98"/>
      <c r="P34" s="98"/>
      <c r="Q34" s="98"/>
      <c r="R34" s="98"/>
      <c r="S34" s="98"/>
      <c r="T34" s="98"/>
      <c r="U34" s="98"/>
      <c r="V34" s="98"/>
      <c r="W34" s="98"/>
      <c r="X34" s="98"/>
      <c r="Y34" s="98"/>
      <c r="Z34" s="98"/>
    </row>
    <row r="35" ht="22.5" customHeight="1">
      <c r="A35" s="98"/>
      <c r="B35" s="238" t="s">
        <v>241</v>
      </c>
      <c r="C35" s="239"/>
      <c r="D35" s="240" t="str">
        <f>+D33*0.8</f>
        <v>#REF!</v>
      </c>
      <c r="E35" s="98"/>
      <c r="F35" s="175"/>
      <c r="G35" s="175"/>
      <c r="H35" s="175"/>
      <c r="I35" s="175"/>
      <c r="J35" s="175"/>
      <c r="K35" s="175"/>
      <c r="L35" s="98"/>
      <c r="M35" s="98"/>
      <c r="N35" s="98"/>
      <c r="O35" s="98"/>
      <c r="P35" s="98"/>
      <c r="Q35" s="98"/>
      <c r="R35" s="98"/>
      <c r="S35" s="98"/>
      <c r="T35" s="98"/>
      <c r="U35" s="98"/>
      <c r="V35" s="98"/>
      <c r="W35" s="98"/>
      <c r="X35" s="98"/>
      <c r="Y35" s="98"/>
      <c r="Z35" s="98"/>
    </row>
    <row r="36" ht="21.0" customHeight="1">
      <c r="A36" s="98"/>
      <c r="B36" s="98"/>
      <c r="C36" s="174"/>
      <c r="D36" s="98"/>
      <c r="E36" s="245"/>
      <c r="F36" s="175"/>
      <c r="G36" s="175"/>
      <c r="H36" s="175"/>
      <c r="I36" s="175"/>
      <c r="J36" s="175"/>
      <c r="K36" s="175"/>
      <c r="L36" s="98"/>
      <c r="M36" s="98"/>
      <c r="N36" s="98"/>
      <c r="O36" s="98"/>
      <c r="P36" s="98"/>
      <c r="Q36" s="98"/>
      <c r="R36" s="98"/>
      <c r="S36" s="98"/>
      <c r="T36" s="98"/>
      <c r="U36" s="98"/>
      <c r="V36" s="98"/>
      <c r="W36" s="98"/>
      <c r="X36" s="98"/>
      <c r="Y36" s="98"/>
      <c r="Z36" s="98"/>
    </row>
    <row r="37" ht="15.75" customHeight="1">
      <c r="A37" s="98"/>
      <c r="B37" s="238" t="s">
        <v>242</v>
      </c>
      <c r="C37" s="239"/>
      <c r="D37" s="246" t="str">
        <f>+'[2]BENEFICIO FISCAL'!O30</f>
        <v>#REF!</v>
      </c>
      <c r="E37" s="98"/>
      <c r="F37" s="175"/>
      <c r="G37" s="175"/>
      <c r="H37" s="175"/>
      <c r="I37" s="175"/>
      <c r="J37" s="175"/>
      <c r="K37" s="175"/>
      <c r="L37" s="98"/>
      <c r="M37" s="98"/>
      <c r="N37" s="98"/>
      <c r="O37" s="98"/>
      <c r="P37" s="98"/>
      <c r="Q37" s="98"/>
      <c r="R37" s="98"/>
      <c r="S37" s="98"/>
      <c r="T37" s="98"/>
      <c r="U37" s="98"/>
      <c r="V37" s="98"/>
      <c r="W37" s="98"/>
      <c r="X37" s="98"/>
      <c r="Y37" s="98"/>
      <c r="Z37" s="98"/>
    </row>
    <row r="38" ht="15.75" customHeight="1">
      <c r="A38" s="98"/>
      <c r="B38" s="98"/>
      <c r="C38" s="174"/>
      <c r="D38" s="98"/>
      <c r="E38" s="98"/>
      <c r="F38" s="175"/>
      <c r="G38" s="175"/>
      <c r="H38" s="175"/>
      <c r="I38" s="175"/>
      <c r="J38" s="175"/>
      <c r="K38" s="175"/>
      <c r="L38" s="98"/>
      <c r="M38" s="98"/>
      <c r="N38" s="98"/>
      <c r="O38" s="98"/>
      <c r="P38" s="98"/>
      <c r="Q38" s="98"/>
      <c r="R38" s="98"/>
      <c r="S38" s="98"/>
      <c r="T38" s="98"/>
      <c r="U38" s="98"/>
      <c r="V38" s="98"/>
      <c r="W38" s="98"/>
      <c r="X38" s="98"/>
      <c r="Y38" s="98"/>
      <c r="Z38" s="98"/>
    </row>
    <row r="39" ht="22.5" customHeight="1">
      <c r="A39" s="98"/>
      <c r="B39" s="247" t="s">
        <v>243</v>
      </c>
      <c r="C39" s="239"/>
      <c r="D39" s="248" t="str">
        <f>ROUND(D33*D37,-3)</f>
        <v>#REF!</v>
      </c>
      <c r="E39" s="249"/>
      <c r="F39" s="175"/>
      <c r="G39" s="175"/>
      <c r="H39" s="175"/>
      <c r="I39" s="175"/>
      <c r="J39" s="175"/>
      <c r="K39" s="175"/>
      <c r="L39" s="98"/>
      <c r="M39" s="98"/>
      <c r="N39" s="98"/>
      <c r="O39" s="98"/>
      <c r="P39" s="98"/>
      <c r="Q39" s="98"/>
      <c r="R39" s="98"/>
      <c r="S39" s="98"/>
      <c r="T39" s="98"/>
      <c r="U39" s="98"/>
      <c r="V39" s="98"/>
      <c r="W39" s="98"/>
      <c r="X39" s="98"/>
      <c r="Y39" s="98"/>
      <c r="Z39" s="98"/>
    </row>
    <row r="40" ht="15.75" customHeight="1">
      <c r="A40" s="98"/>
      <c r="B40" s="98"/>
      <c r="C40" s="174"/>
      <c r="D40" s="250"/>
      <c r="E40" s="98"/>
      <c r="F40" s="98"/>
      <c r="G40" s="98"/>
      <c r="H40" s="98"/>
      <c r="I40" s="98"/>
      <c r="J40" s="98"/>
      <c r="K40" s="229"/>
      <c r="L40" s="98"/>
      <c r="M40" s="98"/>
      <c r="N40" s="98"/>
      <c r="O40" s="98"/>
      <c r="P40" s="98"/>
      <c r="Q40" s="98"/>
      <c r="R40" s="98"/>
      <c r="S40" s="98"/>
      <c r="T40" s="98"/>
      <c r="U40" s="98"/>
      <c r="V40" s="98"/>
      <c r="W40" s="98"/>
      <c r="X40" s="98"/>
      <c r="Y40" s="98"/>
      <c r="Z40" s="98"/>
    </row>
    <row r="41" ht="6.0" customHeight="1">
      <c r="A41" s="98"/>
      <c r="B41" s="98"/>
      <c r="C41" s="174"/>
      <c r="D41" s="98"/>
      <c r="E41" s="98"/>
      <c r="F41" s="98"/>
      <c r="G41" s="98"/>
      <c r="H41" s="98"/>
      <c r="I41" s="98"/>
      <c r="J41" s="98"/>
      <c r="K41" s="229"/>
      <c r="L41" s="98"/>
      <c r="M41" s="98"/>
      <c r="N41" s="98"/>
      <c r="O41" s="98"/>
      <c r="P41" s="98"/>
      <c r="Q41" s="98"/>
      <c r="R41" s="98"/>
      <c r="S41" s="98"/>
      <c r="T41" s="98"/>
      <c r="U41" s="98"/>
      <c r="V41" s="98"/>
      <c r="W41" s="98"/>
      <c r="X41" s="98"/>
      <c r="Y41" s="98"/>
      <c r="Z41" s="98"/>
    </row>
    <row r="42" ht="15.75" customHeight="1">
      <c r="A42" s="98"/>
      <c r="B42" s="98"/>
      <c r="C42" s="174"/>
      <c r="D42" s="98"/>
      <c r="E42" s="98"/>
      <c r="F42" s="98"/>
      <c r="G42" s="98"/>
      <c r="H42" s="98"/>
      <c r="I42" s="98"/>
      <c r="J42" s="98"/>
      <c r="K42" s="98"/>
      <c r="L42" s="98"/>
      <c r="M42" s="98"/>
      <c r="N42" s="98"/>
      <c r="O42" s="98"/>
      <c r="P42" s="98"/>
      <c r="Q42" s="98"/>
      <c r="R42" s="98"/>
      <c r="S42" s="98"/>
      <c r="T42" s="98"/>
      <c r="U42" s="98"/>
      <c r="V42" s="98"/>
      <c r="W42" s="98"/>
      <c r="X42" s="98"/>
      <c r="Y42" s="98"/>
      <c r="Z42" s="98"/>
    </row>
    <row r="43" ht="15.75" customHeight="1">
      <c r="A43" s="98"/>
      <c r="B43" s="98"/>
      <c r="C43" s="174"/>
      <c r="D43" s="98"/>
      <c r="E43" s="98"/>
      <c r="F43" s="98"/>
      <c r="G43" s="98"/>
      <c r="H43" s="98"/>
      <c r="I43" s="98"/>
      <c r="J43" s="98"/>
      <c r="K43" s="98"/>
      <c r="L43" s="98"/>
      <c r="M43" s="98"/>
      <c r="N43" s="98"/>
      <c r="O43" s="98"/>
      <c r="P43" s="98"/>
      <c r="Q43" s="98"/>
      <c r="R43" s="98"/>
      <c r="S43" s="98"/>
      <c r="T43" s="98"/>
      <c r="U43" s="98"/>
      <c r="V43" s="98"/>
      <c r="W43" s="98"/>
      <c r="X43" s="98"/>
      <c r="Y43" s="98"/>
      <c r="Z43" s="98"/>
    </row>
    <row r="44" ht="15.75" customHeight="1">
      <c r="A44" s="98"/>
      <c r="B44" s="98"/>
      <c r="C44" s="174"/>
      <c r="D44" s="98"/>
      <c r="E44" s="98"/>
      <c r="F44" s="98"/>
      <c r="G44" s="98"/>
      <c r="H44" s="98"/>
      <c r="I44" s="98"/>
      <c r="J44" s="98"/>
      <c r="K44" s="98"/>
      <c r="L44" s="98"/>
      <c r="M44" s="98"/>
      <c r="N44" s="98"/>
      <c r="O44" s="98"/>
      <c r="P44" s="98"/>
      <c r="Q44" s="98"/>
      <c r="R44" s="98"/>
      <c r="S44" s="98"/>
      <c r="T44" s="98"/>
      <c r="U44" s="98"/>
      <c r="V44" s="98"/>
      <c r="W44" s="98"/>
      <c r="X44" s="98"/>
      <c r="Y44" s="98"/>
      <c r="Z44" s="98"/>
    </row>
    <row r="45" ht="15.75" customHeight="1">
      <c r="A45" s="98"/>
      <c r="B45" s="98"/>
      <c r="C45" s="174"/>
      <c r="D45" s="98"/>
      <c r="E45" s="98"/>
      <c r="F45" s="98"/>
      <c r="G45" s="98"/>
      <c r="H45" s="98"/>
      <c r="I45" s="98"/>
      <c r="J45" s="98"/>
      <c r="K45" s="98"/>
      <c r="L45" s="98"/>
      <c r="M45" s="98"/>
      <c r="N45" s="98"/>
      <c r="O45" s="98"/>
      <c r="P45" s="98"/>
      <c r="Q45" s="98"/>
      <c r="R45" s="98"/>
      <c r="S45" s="98"/>
      <c r="T45" s="98"/>
      <c r="U45" s="98"/>
      <c r="V45" s="98"/>
      <c r="W45" s="98"/>
      <c r="X45" s="98"/>
      <c r="Y45" s="98"/>
      <c r="Z45" s="98"/>
    </row>
    <row r="46" ht="15.75" customHeight="1">
      <c r="A46" s="98"/>
      <c r="B46" s="98"/>
      <c r="C46" s="174"/>
      <c r="D46" s="98"/>
      <c r="E46" s="98"/>
      <c r="F46" s="98"/>
      <c r="G46" s="98"/>
      <c r="H46" s="98"/>
      <c r="I46" s="98"/>
      <c r="J46" s="98"/>
      <c r="K46" s="98"/>
      <c r="L46" s="98"/>
      <c r="M46" s="98"/>
      <c r="N46" s="98"/>
      <c r="O46" s="98"/>
      <c r="P46" s="98"/>
      <c r="Q46" s="98"/>
      <c r="R46" s="98"/>
      <c r="S46" s="98"/>
      <c r="T46" s="98"/>
      <c r="U46" s="98"/>
      <c r="V46" s="98"/>
      <c r="W46" s="98"/>
      <c r="X46" s="98"/>
      <c r="Y46" s="98"/>
      <c r="Z46" s="98"/>
    </row>
    <row r="47" ht="15.75" customHeight="1">
      <c r="A47" s="98"/>
      <c r="B47" s="98"/>
      <c r="C47" s="174"/>
      <c r="D47" s="98"/>
      <c r="E47" s="98"/>
      <c r="F47" s="98"/>
      <c r="G47" s="98"/>
      <c r="H47" s="98"/>
      <c r="I47" s="98"/>
      <c r="J47" s="98"/>
      <c r="K47" s="98"/>
      <c r="L47" s="98"/>
      <c r="M47" s="98"/>
      <c r="N47" s="98"/>
      <c r="O47" s="98"/>
      <c r="P47" s="98"/>
      <c r="Q47" s="98"/>
      <c r="R47" s="98"/>
      <c r="S47" s="98"/>
      <c r="T47" s="98"/>
      <c r="U47" s="98"/>
      <c r="V47" s="98"/>
      <c r="W47" s="98"/>
      <c r="X47" s="98"/>
      <c r="Y47" s="98"/>
      <c r="Z47" s="98"/>
    </row>
    <row r="48" ht="15.75" customHeight="1">
      <c r="A48" s="98"/>
      <c r="B48" s="98"/>
      <c r="C48" s="174"/>
      <c r="D48" s="98"/>
      <c r="E48" s="98"/>
      <c r="F48" s="98"/>
      <c r="G48" s="98"/>
      <c r="H48" s="98"/>
      <c r="I48" s="98"/>
      <c r="J48" s="98"/>
      <c r="K48" s="98"/>
      <c r="L48" s="98"/>
      <c r="M48" s="98"/>
      <c r="N48" s="98"/>
      <c r="O48" s="98"/>
      <c r="P48" s="98"/>
      <c r="Q48" s="98"/>
      <c r="R48" s="98"/>
      <c r="S48" s="98"/>
      <c r="T48" s="98"/>
      <c r="U48" s="98"/>
      <c r="V48" s="98"/>
      <c r="W48" s="98"/>
      <c r="X48" s="98"/>
      <c r="Y48" s="98"/>
      <c r="Z48" s="98"/>
    </row>
    <row r="49" ht="15.75" customHeight="1">
      <c r="A49" s="98"/>
      <c r="B49" s="98"/>
      <c r="C49" s="174"/>
      <c r="D49" s="98"/>
      <c r="E49" s="98"/>
      <c r="F49" s="98"/>
      <c r="G49" s="98"/>
      <c r="H49" s="98"/>
      <c r="I49" s="98"/>
      <c r="J49" s="98"/>
      <c r="K49" s="98"/>
      <c r="L49" s="98"/>
      <c r="M49" s="98"/>
      <c r="N49" s="98"/>
      <c r="O49" s="98"/>
      <c r="P49" s="98"/>
      <c r="Q49" s="98"/>
      <c r="R49" s="98"/>
      <c r="S49" s="98"/>
      <c r="T49" s="98"/>
      <c r="U49" s="98"/>
      <c r="V49" s="98"/>
      <c r="W49" s="98"/>
      <c r="X49" s="98"/>
      <c r="Y49" s="98"/>
      <c r="Z49" s="98"/>
    </row>
    <row r="50" ht="15.75" customHeight="1">
      <c r="A50" s="98"/>
      <c r="B50" s="98"/>
      <c r="C50" s="174"/>
      <c r="D50" s="98"/>
      <c r="E50" s="98"/>
      <c r="F50" s="98"/>
      <c r="G50" s="98"/>
      <c r="H50" s="98"/>
      <c r="I50" s="98"/>
      <c r="J50" s="98"/>
      <c r="K50" s="98"/>
      <c r="L50" s="98"/>
      <c r="M50" s="98"/>
      <c r="N50" s="98"/>
      <c r="O50" s="98"/>
      <c r="P50" s="98"/>
      <c r="Q50" s="98"/>
      <c r="R50" s="98"/>
      <c r="S50" s="98"/>
      <c r="T50" s="98"/>
      <c r="U50" s="98"/>
      <c r="V50" s="98"/>
      <c r="W50" s="98"/>
      <c r="X50" s="98"/>
      <c r="Y50" s="98"/>
      <c r="Z50" s="98"/>
    </row>
    <row r="51" ht="15.75" customHeight="1">
      <c r="A51" s="98"/>
      <c r="B51" s="98"/>
      <c r="C51" s="174"/>
      <c r="D51" s="98"/>
      <c r="E51" s="98"/>
      <c r="F51" s="98"/>
      <c r="G51" s="98"/>
      <c r="H51" s="98"/>
      <c r="I51" s="98"/>
      <c r="J51" s="98"/>
      <c r="K51" s="98"/>
      <c r="L51" s="98"/>
      <c r="M51" s="98"/>
      <c r="N51" s="98"/>
      <c r="O51" s="98"/>
      <c r="P51" s="98"/>
      <c r="Q51" s="98"/>
      <c r="R51" s="98"/>
      <c r="S51" s="98"/>
      <c r="T51" s="98"/>
      <c r="U51" s="98"/>
      <c r="V51" s="98"/>
      <c r="W51" s="98"/>
      <c r="X51" s="98"/>
      <c r="Y51" s="98"/>
      <c r="Z51" s="98"/>
    </row>
    <row r="52" ht="15.75" customHeight="1">
      <c r="A52" s="98"/>
      <c r="B52" s="98"/>
      <c r="C52" s="174"/>
      <c r="D52" s="98"/>
      <c r="E52" s="98"/>
      <c r="F52" s="98"/>
      <c r="G52" s="98"/>
      <c r="H52" s="98"/>
      <c r="I52" s="98"/>
      <c r="J52" s="98"/>
      <c r="K52" s="98"/>
      <c r="L52" s="98"/>
      <c r="M52" s="98"/>
      <c r="N52" s="98"/>
      <c r="O52" s="98"/>
      <c r="P52" s="98"/>
      <c r="Q52" s="98"/>
      <c r="R52" s="98"/>
      <c r="S52" s="98"/>
      <c r="T52" s="98"/>
      <c r="U52" s="98"/>
      <c r="V52" s="98"/>
      <c r="W52" s="98"/>
      <c r="X52" s="98"/>
      <c r="Y52" s="98"/>
      <c r="Z52" s="98"/>
    </row>
    <row r="53" ht="15.75" customHeight="1">
      <c r="A53" s="98"/>
      <c r="B53" s="98"/>
      <c r="C53" s="174"/>
      <c r="D53" s="98"/>
      <c r="E53" s="98"/>
      <c r="F53" s="98"/>
      <c r="G53" s="98"/>
      <c r="H53" s="98"/>
      <c r="I53" s="98"/>
      <c r="J53" s="98"/>
      <c r="K53" s="98"/>
      <c r="L53" s="98"/>
      <c r="M53" s="98"/>
      <c r="N53" s="98"/>
      <c r="O53" s="98"/>
      <c r="P53" s="98"/>
      <c r="Q53" s="98"/>
      <c r="R53" s="98"/>
      <c r="S53" s="98"/>
      <c r="T53" s="98"/>
      <c r="U53" s="98"/>
      <c r="V53" s="98"/>
      <c r="W53" s="98"/>
      <c r="X53" s="98"/>
      <c r="Y53" s="98"/>
      <c r="Z53" s="98"/>
    </row>
    <row r="54" ht="15.75" customHeight="1">
      <c r="A54" s="98"/>
      <c r="B54" s="98"/>
      <c r="C54" s="174"/>
      <c r="D54" s="98"/>
      <c r="E54" s="98"/>
      <c r="F54" s="98"/>
      <c r="G54" s="98"/>
      <c r="H54" s="98"/>
      <c r="I54" s="98"/>
      <c r="J54" s="98"/>
      <c r="K54" s="98"/>
      <c r="L54" s="98"/>
      <c r="M54" s="98"/>
      <c r="N54" s="98"/>
      <c r="O54" s="98"/>
      <c r="P54" s="98"/>
      <c r="Q54" s="98"/>
      <c r="R54" s="98"/>
      <c r="S54" s="98"/>
      <c r="T54" s="98"/>
      <c r="U54" s="98"/>
      <c r="V54" s="98"/>
      <c r="W54" s="98"/>
      <c r="X54" s="98"/>
      <c r="Y54" s="98"/>
      <c r="Z54" s="98"/>
    </row>
    <row r="55" ht="15.75" customHeight="1">
      <c r="A55" s="98"/>
      <c r="B55" s="98"/>
      <c r="C55" s="174"/>
      <c r="D55" s="98"/>
      <c r="E55" s="98"/>
      <c r="F55" s="98"/>
      <c r="G55" s="98"/>
      <c r="H55" s="98"/>
      <c r="I55" s="98"/>
      <c r="J55" s="98"/>
      <c r="K55" s="98"/>
      <c r="L55" s="98"/>
      <c r="M55" s="98"/>
      <c r="N55" s="98"/>
      <c r="O55" s="98"/>
      <c r="P55" s="98"/>
      <c r="Q55" s="98"/>
      <c r="R55" s="98"/>
      <c r="S55" s="98"/>
      <c r="T55" s="98"/>
      <c r="U55" s="98"/>
      <c r="V55" s="98"/>
      <c r="W55" s="98"/>
      <c r="X55" s="98"/>
      <c r="Y55" s="98"/>
      <c r="Z55" s="98"/>
    </row>
    <row r="56" ht="15.75" customHeight="1">
      <c r="A56" s="98"/>
      <c r="B56" s="98"/>
      <c r="C56" s="174"/>
      <c r="D56" s="98"/>
      <c r="E56" s="98"/>
      <c r="F56" s="98"/>
      <c r="G56" s="98"/>
      <c r="H56" s="98"/>
      <c r="I56" s="98"/>
      <c r="J56" s="98"/>
      <c r="K56" s="98"/>
      <c r="L56" s="98"/>
      <c r="M56" s="98"/>
      <c r="N56" s="98"/>
      <c r="O56" s="98"/>
      <c r="P56" s="98"/>
      <c r="Q56" s="98"/>
      <c r="R56" s="98"/>
      <c r="S56" s="98"/>
      <c r="T56" s="98"/>
      <c r="U56" s="98"/>
      <c r="V56" s="98"/>
      <c r="W56" s="98"/>
      <c r="X56" s="98"/>
      <c r="Y56" s="98"/>
      <c r="Z56" s="98"/>
    </row>
    <row r="57" ht="15.75" customHeight="1">
      <c r="A57" s="98"/>
      <c r="B57" s="98"/>
      <c r="C57" s="174"/>
      <c r="D57" s="98"/>
      <c r="E57" s="98"/>
      <c r="F57" s="98"/>
      <c r="G57" s="98"/>
      <c r="H57" s="98"/>
      <c r="I57" s="98"/>
      <c r="J57" s="98"/>
      <c r="K57" s="98"/>
      <c r="L57" s="98"/>
      <c r="M57" s="98"/>
      <c r="N57" s="98"/>
      <c r="O57" s="98"/>
      <c r="P57" s="98"/>
      <c r="Q57" s="98"/>
      <c r="R57" s="98"/>
      <c r="S57" s="98"/>
      <c r="T57" s="98"/>
      <c r="U57" s="98"/>
      <c r="V57" s="98"/>
      <c r="W57" s="98"/>
      <c r="X57" s="98"/>
      <c r="Y57" s="98"/>
      <c r="Z57" s="98"/>
    </row>
    <row r="58" ht="15.75" customHeight="1">
      <c r="A58" s="98"/>
      <c r="B58" s="98"/>
      <c r="C58" s="174"/>
      <c r="D58" s="98"/>
      <c r="E58" s="98"/>
      <c r="F58" s="98"/>
      <c r="G58" s="98"/>
      <c r="H58" s="98"/>
      <c r="I58" s="98"/>
      <c r="J58" s="98"/>
      <c r="K58" s="98"/>
      <c r="L58" s="98"/>
      <c r="M58" s="98"/>
      <c r="N58" s="98"/>
      <c r="O58" s="98"/>
      <c r="P58" s="98"/>
      <c r="Q58" s="98"/>
      <c r="R58" s="98"/>
      <c r="S58" s="98"/>
      <c r="T58" s="98"/>
      <c r="U58" s="98"/>
      <c r="V58" s="98"/>
      <c r="W58" s="98"/>
      <c r="X58" s="98"/>
      <c r="Y58" s="98"/>
      <c r="Z58" s="98"/>
    </row>
    <row r="59" ht="15.75" customHeight="1">
      <c r="A59" s="98"/>
      <c r="B59" s="98"/>
      <c r="C59" s="174"/>
      <c r="D59" s="98"/>
      <c r="E59" s="98"/>
      <c r="F59" s="98"/>
      <c r="G59" s="98"/>
      <c r="H59" s="98"/>
      <c r="I59" s="98"/>
      <c r="J59" s="98"/>
      <c r="K59" s="98"/>
      <c r="L59" s="98"/>
      <c r="M59" s="98"/>
      <c r="N59" s="98"/>
      <c r="O59" s="98"/>
      <c r="P59" s="98"/>
      <c r="Q59" s="98"/>
      <c r="R59" s="98"/>
      <c r="S59" s="98"/>
      <c r="T59" s="98"/>
      <c r="U59" s="98"/>
      <c r="V59" s="98"/>
      <c r="W59" s="98"/>
      <c r="X59" s="98"/>
      <c r="Y59" s="98"/>
      <c r="Z59" s="98"/>
    </row>
    <row r="60" ht="15.75" customHeight="1">
      <c r="A60" s="98"/>
      <c r="B60" s="98"/>
      <c r="C60" s="174"/>
      <c r="D60" s="98"/>
      <c r="E60" s="98"/>
      <c r="F60" s="98"/>
      <c r="G60" s="98"/>
      <c r="H60" s="98"/>
      <c r="I60" s="98"/>
      <c r="J60" s="98"/>
      <c r="K60" s="98"/>
      <c r="L60" s="98"/>
      <c r="M60" s="98"/>
      <c r="N60" s="98"/>
      <c r="O60" s="98"/>
      <c r="P60" s="98"/>
      <c r="Q60" s="98"/>
      <c r="R60" s="98"/>
      <c r="S60" s="98"/>
      <c r="T60" s="98"/>
      <c r="U60" s="98"/>
      <c r="V60" s="98"/>
      <c r="W60" s="98"/>
      <c r="X60" s="98"/>
      <c r="Y60" s="98"/>
      <c r="Z60" s="98"/>
    </row>
    <row r="61" ht="15.75" customHeight="1">
      <c r="A61" s="98"/>
      <c r="B61" s="98"/>
      <c r="C61" s="174"/>
      <c r="D61" s="98"/>
      <c r="E61" s="98"/>
      <c r="F61" s="98"/>
      <c r="G61" s="98"/>
      <c r="H61" s="98"/>
      <c r="I61" s="98"/>
      <c r="J61" s="98"/>
      <c r="K61" s="98"/>
      <c r="L61" s="98"/>
      <c r="M61" s="98"/>
      <c r="N61" s="98"/>
      <c r="O61" s="98"/>
      <c r="P61" s="98"/>
      <c r="Q61" s="98"/>
      <c r="R61" s="98"/>
      <c r="S61" s="98"/>
      <c r="T61" s="98"/>
      <c r="U61" s="98"/>
      <c r="V61" s="98"/>
      <c r="W61" s="98"/>
      <c r="X61" s="98"/>
      <c r="Y61" s="98"/>
      <c r="Z61" s="98"/>
    </row>
    <row r="62" ht="15.75" customHeight="1">
      <c r="A62" s="98"/>
      <c r="B62" s="98"/>
      <c r="C62" s="174"/>
      <c r="D62" s="98"/>
      <c r="E62" s="98"/>
      <c r="F62" s="98"/>
      <c r="G62" s="98"/>
      <c r="H62" s="98"/>
      <c r="I62" s="98"/>
      <c r="J62" s="98"/>
      <c r="K62" s="98"/>
      <c r="L62" s="98"/>
      <c r="M62" s="98"/>
      <c r="N62" s="98"/>
      <c r="O62" s="98"/>
      <c r="P62" s="98"/>
      <c r="Q62" s="98"/>
      <c r="R62" s="98"/>
      <c r="S62" s="98"/>
      <c r="T62" s="98"/>
      <c r="U62" s="98"/>
      <c r="V62" s="98"/>
      <c r="W62" s="98"/>
      <c r="X62" s="98"/>
      <c r="Y62" s="98"/>
      <c r="Z62" s="98"/>
    </row>
    <row r="63" ht="15.75" customHeight="1">
      <c r="A63" s="98"/>
      <c r="B63" s="98"/>
      <c r="C63" s="174"/>
      <c r="D63" s="98"/>
      <c r="E63" s="98"/>
      <c r="F63" s="98"/>
      <c r="G63" s="98"/>
      <c r="H63" s="98"/>
      <c r="I63" s="98"/>
      <c r="J63" s="98"/>
      <c r="K63" s="98"/>
      <c r="L63" s="98"/>
      <c r="M63" s="98"/>
      <c r="N63" s="98"/>
      <c r="O63" s="98"/>
      <c r="P63" s="98"/>
      <c r="Q63" s="98"/>
      <c r="R63" s="98"/>
      <c r="S63" s="98"/>
      <c r="T63" s="98"/>
      <c r="U63" s="98"/>
      <c r="V63" s="98"/>
      <c r="W63" s="98"/>
      <c r="X63" s="98"/>
      <c r="Y63" s="98"/>
      <c r="Z63" s="98"/>
    </row>
    <row r="64" ht="15.75" customHeight="1">
      <c r="A64" s="98"/>
      <c r="B64" s="98"/>
      <c r="C64" s="174"/>
      <c r="D64" s="98"/>
      <c r="E64" s="98"/>
      <c r="F64" s="98"/>
      <c r="G64" s="98"/>
      <c r="H64" s="98"/>
      <c r="I64" s="98"/>
      <c r="J64" s="98"/>
      <c r="K64" s="98"/>
      <c r="L64" s="98"/>
      <c r="M64" s="98"/>
      <c r="N64" s="98"/>
      <c r="O64" s="98"/>
      <c r="P64" s="98"/>
      <c r="Q64" s="98"/>
      <c r="R64" s="98"/>
      <c r="S64" s="98"/>
      <c r="T64" s="98"/>
      <c r="U64" s="98"/>
      <c r="V64" s="98"/>
      <c r="W64" s="98"/>
      <c r="X64" s="98"/>
      <c r="Y64" s="98"/>
      <c r="Z64" s="98"/>
    </row>
    <row r="65" ht="15.75" customHeight="1">
      <c r="A65" s="98"/>
      <c r="B65" s="98"/>
      <c r="C65" s="174"/>
      <c r="D65" s="98"/>
      <c r="E65" s="98"/>
      <c r="F65" s="98"/>
      <c r="G65" s="98"/>
      <c r="H65" s="98"/>
      <c r="I65" s="98"/>
      <c r="J65" s="98"/>
      <c r="K65" s="98"/>
      <c r="L65" s="98"/>
      <c r="M65" s="98"/>
      <c r="N65" s="98"/>
      <c r="O65" s="98"/>
      <c r="P65" s="98"/>
      <c r="Q65" s="98"/>
      <c r="R65" s="98"/>
      <c r="S65" s="98"/>
      <c r="T65" s="98"/>
      <c r="U65" s="98"/>
      <c r="V65" s="98"/>
      <c r="W65" s="98"/>
      <c r="X65" s="98"/>
      <c r="Y65" s="98"/>
      <c r="Z65" s="98"/>
    </row>
    <row r="66" ht="15.75" customHeight="1">
      <c r="A66" s="98"/>
      <c r="B66" s="98"/>
      <c r="C66" s="174"/>
      <c r="D66" s="98"/>
      <c r="E66" s="98"/>
      <c r="F66" s="98"/>
      <c r="G66" s="98"/>
      <c r="H66" s="98"/>
      <c r="I66" s="98"/>
      <c r="J66" s="98"/>
      <c r="K66" s="98"/>
      <c r="L66" s="98"/>
      <c r="M66" s="98"/>
      <c r="N66" s="98"/>
      <c r="O66" s="98"/>
      <c r="P66" s="98"/>
      <c r="Q66" s="98"/>
      <c r="R66" s="98"/>
      <c r="S66" s="98"/>
      <c r="T66" s="98"/>
      <c r="U66" s="98"/>
      <c r="V66" s="98"/>
      <c r="W66" s="98"/>
      <c r="X66" s="98"/>
      <c r="Y66" s="98"/>
      <c r="Z66" s="98"/>
    </row>
    <row r="67" ht="15.75" customHeight="1">
      <c r="A67" s="98"/>
      <c r="B67" s="98"/>
      <c r="C67" s="174"/>
      <c r="D67" s="98"/>
      <c r="E67" s="98"/>
      <c r="F67" s="98"/>
      <c r="G67" s="98"/>
      <c r="H67" s="98"/>
      <c r="I67" s="98"/>
      <c r="J67" s="98"/>
      <c r="K67" s="98"/>
      <c r="L67" s="98"/>
      <c r="M67" s="98"/>
      <c r="N67" s="98"/>
      <c r="O67" s="98"/>
      <c r="P67" s="98"/>
      <c r="Q67" s="98"/>
      <c r="R67" s="98"/>
      <c r="S67" s="98"/>
      <c r="T67" s="98"/>
      <c r="U67" s="98"/>
      <c r="V67" s="98"/>
      <c r="W67" s="98"/>
      <c r="X67" s="98"/>
      <c r="Y67" s="98"/>
      <c r="Z67" s="98"/>
    </row>
    <row r="68" ht="15.75" customHeight="1">
      <c r="A68" s="98"/>
      <c r="B68" s="98"/>
      <c r="C68" s="174"/>
      <c r="D68" s="98"/>
      <c r="E68" s="98"/>
      <c r="F68" s="98"/>
      <c r="G68" s="98"/>
      <c r="H68" s="98"/>
      <c r="I68" s="98"/>
      <c r="J68" s="98"/>
      <c r="K68" s="98"/>
      <c r="L68" s="98"/>
      <c r="M68" s="98"/>
      <c r="N68" s="98"/>
      <c r="O68" s="98"/>
      <c r="P68" s="98"/>
      <c r="Q68" s="98"/>
      <c r="R68" s="98"/>
      <c r="S68" s="98"/>
      <c r="T68" s="98"/>
      <c r="U68" s="98"/>
      <c r="V68" s="98"/>
      <c r="W68" s="98"/>
      <c r="X68" s="98"/>
      <c r="Y68" s="98"/>
      <c r="Z68" s="98"/>
    </row>
    <row r="69" ht="15.75" customHeight="1">
      <c r="A69" s="98"/>
      <c r="B69" s="98"/>
      <c r="C69" s="174"/>
      <c r="D69" s="98"/>
      <c r="E69" s="98"/>
      <c r="F69" s="98"/>
      <c r="G69" s="98"/>
      <c r="H69" s="98"/>
      <c r="I69" s="98"/>
      <c r="J69" s="98"/>
      <c r="K69" s="98"/>
      <c r="L69" s="98"/>
      <c r="M69" s="98"/>
      <c r="N69" s="98"/>
      <c r="O69" s="98"/>
      <c r="P69" s="98"/>
      <c r="Q69" s="98"/>
      <c r="R69" s="98"/>
      <c r="S69" s="98"/>
      <c r="T69" s="98"/>
      <c r="U69" s="98"/>
      <c r="V69" s="98"/>
      <c r="W69" s="98"/>
      <c r="X69" s="98"/>
      <c r="Y69" s="98"/>
      <c r="Z69" s="98"/>
    </row>
    <row r="70" ht="15.75" customHeight="1">
      <c r="A70" s="98"/>
      <c r="B70" s="98"/>
      <c r="C70" s="174"/>
      <c r="D70" s="98"/>
      <c r="E70" s="98"/>
      <c r="F70" s="98"/>
      <c r="G70" s="98"/>
      <c r="H70" s="98"/>
      <c r="I70" s="98"/>
      <c r="J70" s="98"/>
      <c r="K70" s="98"/>
      <c r="L70" s="98"/>
      <c r="M70" s="98"/>
      <c r="N70" s="98"/>
      <c r="O70" s="98"/>
      <c r="P70" s="98"/>
      <c r="Q70" s="98"/>
      <c r="R70" s="98"/>
      <c r="S70" s="98"/>
      <c r="T70" s="98"/>
      <c r="U70" s="98"/>
      <c r="V70" s="98"/>
      <c r="W70" s="98"/>
      <c r="X70" s="98"/>
      <c r="Y70" s="98"/>
      <c r="Z70" s="98"/>
    </row>
    <row r="71" ht="15.75" customHeight="1">
      <c r="A71" s="98"/>
      <c r="B71" s="98"/>
      <c r="C71" s="174"/>
      <c r="D71" s="98"/>
      <c r="E71" s="98"/>
      <c r="F71" s="98"/>
      <c r="G71" s="98"/>
      <c r="H71" s="98"/>
      <c r="I71" s="98"/>
      <c r="J71" s="98"/>
      <c r="K71" s="98"/>
      <c r="L71" s="98"/>
      <c r="M71" s="98"/>
      <c r="N71" s="98"/>
      <c r="O71" s="98"/>
      <c r="P71" s="98"/>
      <c r="Q71" s="98"/>
      <c r="R71" s="98"/>
      <c r="S71" s="98"/>
      <c r="T71" s="98"/>
      <c r="U71" s="98"/>
      <c r="V71" s="98"/>
      <c r="W71" s="98"/>
      <c r="X71" s="98"/>
      <c r="Y71" s="98"/>
      <c r="Z71" s="98"/>
    </row>
    <row r="72" ht="15.75" customHeight="1">
      <c r="A72" s="98"/>
      <c r="B72" s="98"/>
      <c r="C72" s="174"/>
      <c r="D72" s="98"/>
      <c r="E72" s="98"/>
      <c r="F72" s="98"/>
      <c r="G72" s="98"/>
      <c r="H72" s="98"/>
      <c r="I72" s="98"/>
      <c r="J72" s="98"/>
      <c r="K72" s="98"/>
      <c r="L72" s="98"/>
      <c r="M72" s="98"/>
      <c r="N72" s="98"/>
      <c r="O72" s="98"/>
      <c r="P72" s="98"/>
      <c r="Q72" s="98"/>
      <c r="R72" s="98"/>
      <c r="S72" s="98"/>
      <c r="T72" s="98"/>
      <c r="U72" s="98"/>
      <c r="V72" s="98"/>
      <c r="W72" s="98"/>
      <c r="X72" s="98"/>
      <c r="Y72" s="98"/>
      <c r="Z72" s="98"/>
    </row>
    <row r="73" ht="15.75" customHeight="1">
      <c r="A73" s="98"/>
      <c r="B73" s="98"/>
      <c r="C73" s="174"/>
      <c r="D73" s="98"/>
      <c r="E73" s="98"/>
      <c r="F73" s="98"/>
      <c r="G73" s="98"/>
      <c r="H73" s="98"/>
      <c r="I73" s="98"/>
      <c r="J73" s="98"/>
      <c r="K73" s="98"/>
      <c r="L73" s="98"/>
      <c r="M73" s="98"/>
      <c r="N73" s="98"/>
      <c r="O73" s="98"/>
      <c r="P73" s="98"/>
      <c r="Q73" s="98"/>
      <c r="R73" s="98"/>
      <c r="S73" s="98"/>
      <c r="T73" s="98"/>
      <c r="U73" s="98"/>
      <c r="V73" s="98"/>
      <c r="W73" s="98"/>
      <c r="X73" s="98"/>
      <c r="Y73" s="98"/>
      <c r="Z73" s="98"/>
    </row>
    <row r="74" ht="15.75" customHeight="1">
      <c r="A74" s="98"/>
      <c r="B74" s="98"/>
      <c r="C74" s="174"/>
      <c r="D74" s="98"/>
      <c r="E74" s="98"/>
      <c r="F74" s="98"/>
      <c r="G74" s="98"/>
      <c r="H74" s="98"/>
      <c r="I74" s="98"/>
      <c r="J74" s="98"/>
      <c r="K74" s="98"/>
      <c r="L74" s="98"/>
      <c r="M74" s="98"/>
      <c r="N74" s="98"/>
      <c r="O74" s="98"/>
      <c r="P74" s="98"/>
      <c r="Q74" s="98"/>
      <c r="R74" s="98"/>
      <c r="S74" s="98"/>
      <c r="T74" s="98"/>
      <c r="U74" s="98"/>
      <c r="V74" s="98"/>
      <c r="W74" s="98"/>
      <c r="X74" s="98"/>
      <c r="Y74" s="98"/>
      <c r="Z74" s="98"/>
    </row>
    <row r="75" ht="15.75" customHeight="1">
      <c r="A75" s="98"/>
      <c r="B75" s="98"/>
      <c r="C75" s="174"/>
      <c r="D75" s="98"/>
      <c r="E75" s="98"/>
      <c r="F75" s="98"/>
      <c r="G75" s="98"/>
      <c r="H75" s="98"/>
      <c r="I75" s="98"/>
      <c r="J75" s="98"/>
      <c r="K75" s="98"/>
      <c r="L75" s="98"/>
      <c r="M75" s="98"/>
      <c r="N75" s="98"/>
      <c r="O75" s="98"/>
      <c r="P75" s="98"/>
      <c r="Q75" s="98"/>
      <c r="R75" s="98"/>
      <c r="S75" s="98"/>
      <c r="T75" s="98"/>
      <c r="U75" s="98"/>
      <c r="V75" s="98"/>
      <c r="W75" s="98"/>
      <c r="X75" s="98"/>
      <c r="Y75" s="98"/>
      <c r="Z75" s="98"/>
    </row>
    <row r="76" ht="15.75" customHeight="1">
      <c r="A76" s="98"/>
      <c r="B76" s="98"/>
      <c r="C76" s="174"/>
      <c r="D76" s="98"/>
      <c r="E76" s="98"/>
      <c r="F76" s="98"/>
      <c r="G76" s="98"/>
      <c r="H76" s="98"/>
      <c r="I76" s="98"/>
      <c r="J76" s="98"/>
      <c r="K76" s="98"/>
      <c r="L76" s="98"/>
      <c r="M76" s="98"/>
      <c r="N76" s="98"/>
      <c r="O76" s="98"/>
      <c r="P76" s="98"/>
      <c r="Q76" s="98"/>
      <c r="R76" s="98"/>
      <c r="S76" s="98"/>
      <c r="T76" s="98"/>
      <c r="U76" s="98"/>
      <c r="V76" s="98"/>
      <c r="W76" s="98"/>
      <c r="X76" s="98"/>
      <c r="Y76" s="98"/>
      <c r="Z76" s="98"/>
    </row>
    <row r="77" ht="15.75" customHeight="1">
      <c r="A77" s="98"/>
      <c r="B77" s="98"/>
      <c r="C77" s="174"/>
      <c r="D77" s="98"/>
      <c r="E77" s="98"/>
      <c r="F77" s="98"/>
      <c r="G77" s="98"/>
      <c r="H77" s="98"/>
      <c r="I77" s="98"/>
      <c r="J77" s="98"/>
      <c r="K77" s="98"/>
      <c r="L77" s="98"/>
      <c r="M77" s="98"/>
      <c r="N77" s="98"/>
      <c r="O77" s="98"/>
      <c r="P77" s="98"/>
      <c r="Q77" s="98"/>
      <c r="R77" s="98"/>
      <c r="S77" s="98"/>
      <c r="T77" s="98"/>
      <c r="U77" s="98"/>
      <c r="V77" s="98"/>
      <c r="W77" s="98"/>
      <c r="X77" s="98"/>
      <c r="Y77" s="98"/>
      <c r="Z77" s="98"/>
    </row>
    <row r="78" ht="15.75" customHeight="1">
      <c r="A78" s="98"/>
      <c r="B78" s="98"/>
      <c r="C78" s="174"/>
      <c r="D78" s="98"/>
      <c r="E78" s="98"/>
      <c r="F78" s="98"/>
      <c r="G78" s="98"/>
      <c r="H78" s="98"/>
      <c r="I78" s="98"/>
      <c r="J78" s="98"/>
      <c r="K78" s="98"/>
      <c r="L78" s="98"/>
      <c r="M78" s="98"/>
      <c r="N78" s="98"/>
      <c r="O78" s="98"/>
      <c r="P78" s="98"/>
      <c r="Q78" s="98"/>
      <c r="R78" s="98"/>
      <c r="S78" s="98"/>
      <c r="T78" s="98"/>
      <c r="U78" s="98"/>
      <c r="V78" s="98"/>
      <c r="W78" s="98"/>
      <c r="X78" s="98"/>
      <c r="Y78" s="98"/>
      <c r="Z78" s="98"/>
    </row>
    <row r="79" ht="15.75" customHeight="1">
      <c r="A79" s="98"/>
      <c r="B79" s="98"/>
      <c r="C79" s="174"/>
      <c r="D79" s="98"/>
      <c r="E79" s="98"/>
      <c r="F79" s="98"/>
      <c r="G79" s="98"/>
      <c r="H79" s="98"/>
      <c r="I79" s="98"/>
      <c r="J79" s="98"/>
      <c r="K79" s="98"/>
      <c r="L79" s="98"/>
      <c r="M79" s="98"/>
      <c r="N79" s="98"/>
      <c r="O79" s="98"/>
      <c r="P79" s="98"/>
      <c r="Q79" s="98"/>
      <c r="R79" s="98"/>
      <c r="S79" s="98"/>
      <c r="T79" s="98"/>
      <c r="U79" s="98"/>
      <c r="V79" s="98"/>
      <c r="W79" s="98"/>
      <c r="X79" s="98"/>
      <c r="Y79" s="98"/>
      <c r="Z79" s="98"/>
    </row>
    <row r="80" ht="15.75" customHeight="1">
      <c r="A80" s="98"/>
      <c r="B80" s="98"/>
      <c r="C80" s="174"/>
      <c r="D80" s="98"/>
      <c r="E80" s="98"/>
      <c r="F80" s="98"/>
      <c r="G80" s="98"/>
      <c r="H80" s="98"/>
      <c r="I80" s="98"/>
      <c r="J80" s="98"/>
      <c r="K80" s="98"/>
      <c r="L80" s="98"/>
      <c r="M80" s="98"/>
      <c r="N80" s="98"/>
      <c r="O80" s="98"/>
      <c r="P80" s="98"/>
      <c r="Q80" s="98"/>
      <c r="R80" s="98"/>
      <c r="S80" s="98"/>
      <c r="T80" s="98"/>
      <c r="U80" s="98"/>
      <c r="V80" s="98"/>
      <c r="W80" s="98"/>
      <c r="X80" s="98"/>
      <c r="Y80" s="98"/>
      <c r="Z80" s="98"/>
    </row>
    <row r="81" ht="15.75" customHeight="1">
      <c r="A81" s="98"/>
      <c r="B81" s="98"/>
      <c r="C81" s="174"/>
      <c r="D81" s="98"/>
      <c r="E81" s="98"/>
      <c r="F81" s="98"/>
      <c r="G81" s="98"/>
      <c r="H81" s="98"/>
      <c r="I81" s="98"/>
      <c r="J81" s="98"/>
      <c r="K81" s="98"/>
      <c r="L81" s="98"/>
      <c r="M81" s="98"/>
      <c r="N81" s="98"/>
      <c r="O81" s="98"/>
      <c r="P81" s="98"/>
      <c r="Q81" s="98"/>
      <c r="R81" s="98"/>
      <c r="S81" s="98"/>
      <c r="T81" s="98"/>
      <c r="U81" s="98"/>
      <c r="V81" s="98"/>
      <c r="W81" s="98"/>
      <c r="X81" s="98"/>
      <c r="Y81" s="98"/>
      <c r="Z81" s="98"/>
    </row>
    <row r="82" ht="15.75" customHeight="1">
      <c r="A82" s="98"/>
      <c r="B82" s="98"/>
      <c r="C82" s="174"/>
      <c r="D82" s="98"/>
      <c r="E82" s="98"/>
      <c r="F82" s="98"/>
      <c r="G82" s="98"/>
      <c r="H82" s="98"/>
      <c r="I82" s="98"/>
      <c r="J82" s="98"/>
      <c r="K82" s="98"/>
      <c r="L82" s="98"/>
      <c r="M82" s="98"/>
      <c r="N82" s="98"/>
      <c r="O82" s="98"/>
      <c r="P82" s="98"/>
      <c r="Q82" s="98"/>
      <c r="R82" s="98"/>
      <c r="S82" s="98"/>
      <c r="T82" s="98"/>
      <c r="U82" s="98"/>
      <c r="V82" s="98"/>
      <c r="W82" s="98"/>
      <c r="X82" s="98"/>
      <c r="Y82" s="98"/>
      <c r="Z82" s="98"/>
    </row>
    <row r="83" ht="15.75" customHeight="1">
      <c r="A83" s="98"/>
      <c r="B83" s="98"/>
      <c r="C83" s="174"/>
      <c r="D83" s="98"/>
      <c r="E83" s="98"/>
      <c r="F83" s="98"/>
      <c r="G83" s="98"/>
      <c r="H83" s="98"/>
      <c r="I83" s="98"/>
      <c r="J83" s="98"/>
      <c r="K83" s="98"/>
      <c r="L83" s="98"/>
      <c r="M83" s="98"/>
      <c r="N83" s="98"/>
      <c r="O83" s="98"/>
      <c r="P83" s="98"/>
      <c r="Q83" s="98"/>
      <c r="R83" s="98"/>
      <c r="S83" s="98"/>
      <c r="T83" s="98"/>
      <c r="U83" s="98"/>
      <c r="V83" s="98"/>
      <c r="W83" s="98"/>
      <c r="X83" s="98"/>
      <c r="Y83" s="98"/>
      <c r="Z83" s="98"/>
    </row>
    <row r="84" ht="15.75" customHeight="1">
      <c r="A84" s="98"/>
      <c r="B84" s="98"/>
      <c r="C84" s="174"/>
      <c r="D84" s="98"/>
      <c r="E84" s="98"/>
      <c r="F84" s="98"/>
      <c r="G84" s="98"/>
      <c r="H84" s="98"/>
      <c r="I84" s="98"/>
      <c r="J84" s="98"/>
      <c r="K84" s="98"/>
      <c r="L84" s="98"/>
      <c r="M84" s="98"/>
      <c r="N84" s="98"/>
      <c r="O84" s="98"/>
      <c r="P84" s="98"/>
      <c r="Q84" s="98"/>
      <c r="R84" s="98"/>
      <c r="S84" s="98"/>
      <c r="T84" s="98"/>
      <c r="U84" s="98"/>
      <c r="V84" s="98"/>
      <c r="W84" s="98"/>
      <c r="X84" s="98"/>
      <c r="Y84" s="98"/>
      <c r="Z84" s="98"/>
    </row>
    <row r="85" ht="15.75" customHeight="1">
      <c r="A85" s="98"/>
      <c r="B85" s="98"/>
      <c r="C85" s="174"/>
      <c r="D85" s="98"/>
      <c r="E85" s="98"/>
      <c r="F85" s="98"/>
      <c r="G85" s="98"/>
      <c r="H85" s="98"/>
      <c r="I85" s="98"/>
      <c r="J85" s="98"/>
      <c r="K85" s="98"/>
      <c r="L85" s="98"/>
      <c r="M85" s="98"/>
      <c r="N85" s="98"/>
      <c r="O85" s="98"/>
      <c r="P85" s="98"/>
      <c r="Q85" s="98"/>
      <c r="R85" s="98"/>
      <c r="S85" s="98"/>
      <c r="T85" s="98"/>
      <c r="U85" s="98"/>
      <c r="V85" s="98"/>
      <c r="W85" s="98"/>
      <c r="X85" s="98"/>
      <c r="Y85" s="98"/>
      <c r="Z85" s="98"/>
    </row>
    <row r="86" ht="15.75" customHeight="1">
      <c r="A86" s="98"/>
      <c r="B86" s="98"/>
      <c r="C86" s="174"/>
      <c r="D86" s="98"/>
      <c r="E86" s="98"/>
      <c r="F86" s="98"/>
      <c r="G86" s="98"/>
      <c r="H86" s="98"/>
      <c r="I86" s="98"/>
      <c r="J86" s="98"/>
      <c r="K86" s="98"/>
      <c r="L86" s="98"/>
      <c r="M86" s="98"/>
      <c r="N86" s="98"/>
      <c r="O86" s="98"/>
      <c r="P86" s="98"/>
      <c r="Q86" s="98"/>
      <c r="R86" s="98"/>
      <c r="S86" s="98"/>
      <c r="T86" s="98"/>
      <c r="U86" s="98"/>
      <c r="V86" s="98"/>
      <c r="W86" s="98"/>
      <c r="X86" s="98"/>
      <c r="Y86" s="98"/>
      <c r="Z86" s="98"/>
    </row>
    <row r="87" ht="15.75" customHeight="1">
      <c r="A87" s="98"/>
      <c r="B87" s="98"/>
      <c r="C87" s="174"/>
      <c r="D87" s="98"/>
      <c r="E87" s="98"/>
      <c r="F87" s="98"/>
      <c r="G87" s="98"/>
      <c r="H87" s="98"/>
      <c r="I87" s="98"/>
      <c r="J87" s="98"/>
      <c r="K87" s="98"/>
      <c r="L87" s="98"/>
      <c r="M87" s="98"/>
      <c r="N87" s="98"/>
      <c r="O87" s="98"/>
      <c r="P87" s="98"/>
      <c r="Q87" s="98"/>
      <c r="R87" s="98"/>
      <c r="S87" s="98"/>
      <c r="T87" s="98"/>
      <c r="U87" s="98"/>
      <c r="V87" s="98"/>
      <c r="W87" s="98"/>
      <c r="X87" s="98"/>
      <c r="Y87" s="98"/>
      <c r="Z87" s="98"/>
    </row>
    <row r="88" ht="15.75" customHeight="1">
      <c r="A88" s="98"/>
      <c r="B88" s="98"/>
      <c r="C88" s="174"/>
      <c r="D88" s="98"/>
      <c r="E88" s="98"/>
      <c r="F88" s="98"/>
      <c r="G88" s="98"/>
      <c r="H88" s="98"/>
      <c r="I88" s="98"/>
      <c r="J88" s="98"/>
      <c r="K88" s="98"/>
      <c r="L88" s="98"/>
      <c r="M88" s="98"/>
      <c r="N88" s="98"/>
      <c r="O88" s="98"/>
      <c r="P88" s="98"/>
      <c r="Q88" s="98"/>
      <c r="R88" s="98"/>
      <c r="S88" s="98"/>
      <c r="T88" s="98"/>
      <c r="U88" s="98"/>
      <c r="V88" s="98"/>
      <c r="W88" s="98"/>
      <c r="X88" s="98"/>
      <c r="Y88" s="98"/>
      <c r="Z88" s="98"/>
    </row>
    <row r="89" ht="15.75" customHeight="1">
      <c r="A89" s="98"/>
      <c r="B89" s="98"/>
      <c r="C89" s="174"/>
      <c r="D89" s="98"/>
      <c r="E89" s="98"/>
      <c r="F89" s="98"/>
      <c r="G89" s="98"/>
      <c r="H89" s="98"/>
      <c r="I89" s="98"/>
      <c r="J89" s="98"/>
      <c r="K89" s="98"/>
      <c r="L89" s="98"/>
      <c r="M89" s="98"/>
      <c r="N89" s="98"/>
      <c r="O89" s="98"/>
      <c r="P89" s="98"/>
      <c r="Q89" s="98"/>
      <c r="R89" s="98"/>
      <c r="S89" s="98"/>
      <c r="T89" s="98"/>
      <c r="U89" s="98"/>
      <c r="V89" s="98"/>
      <c r="W89" s="98"/>
      <c r="X89" s="98"/>
      <c r="Y89" s="98"/>
      <c r="Z89" s="98"/>
    </row>
    <row r="90" ht="15.75" customHeight="1">
      <c r="A90" s="98"/>
      <c r="B90" s="98"/>
      <c r="C90" s="174"/>
      <c r="D90" s="98"/>
      <c r="E90" s="98"/>
      <c r="F90" s="98"/>
      <c r="G90" s="98"/>
      <c r="H90" s="98"/>
      <c r="I90" s="98"/>
      <c r="J90" s="98"/>
      <c r="K90" s="98"/>
      <c r="L90" s="98"/>
      <c r="M90" s="98"/>
      <c r="N90" s="98"/>
      <c r="O90" s="98"/>
      <c r="P90" s="98"/>
      <c r="Q90" s="98"/>
      <c r="R90" s="98"/>
      <c r="S90" s="98"/>
      <c r="T90" s="98"/>
      <c r="U90" s="98"/>
      <c r="V90" s="98"/>
      <c r="W90" s="98"/>
      <c r="X90" s="98"/>
      <c r="Y90" s="98"/>
      <c r="Z90" s="98"/>
    </row>
    <row r="91" ht="15.75" customHeight="1">
      <c r="A91" s="98"/>
      <c r="B91" s="98"/>
      <c r="C91" s="174"/>
      <c r="D91" s="98"/>
      <c r="E91" s="98"/>
      <c r="F91" s="98"/>
      <c r="G91" s="98"/>
      <c r="H91" s="98"/>
      <c r="I91" s="98"/>
      <c r="J91" s="98"/>
      <c r="K91" s="98"/>
      <c r="L91" s="98"/>
      <c r="M91" s="98"/>
      <c r="N91" s="98"/>
      <c r="O91" s="98"/>
      <c r="P91" s="98"/>
      <c r="Q91" s="98"/>
      <c r="R91" s="98"/>
      <c r="S91" s="98"/>
      <c r="T91" s="98"/>
      <c r="U91" s="98"/>
      <c r="V91" s="98"/>
      <c r="W91" s="98"/>
      <c r="X91" s="98"/>
      <c r="Y91" s="98"/>
      <c r="Z91" s="98"/>
    </row>
    <row r="92" ht="15.75" customHeight="1">
      <c r="A92" s="98"/>
      <c r="B92" s="98"/>
      <c r="C92" s="174"/>
      <c r="D92" s="98"/>
      <c r="E92" s="98"/>
      <c r="F92" s="98"/>
      <c r="G92" s="98"/>
      <c r="H92" s="98"/>
      <c r="I92" s="98"/>
      <c r="J92" s="98"/>
      <c r="K92" s="98"/>
      <c r="L92" s="98"/>
      <c r="M92" s="98"/>
      <c r="N92" s="98"/>
      <c r="O92" s="98"/>
      <c r="P92" s="98"/>
      <c r="Q92" s="98"/>
      <c r="R92" s="98"/>
      <c r="S92" s="98"/>
      <c r="T92" s="98"/>
      <c r="U92" s="98"/>
      <c r="V92" s="98"/>
      <c r="W92" s="98"/>
      <c r="X92" s="98"/>
      <c r="Y92" s="98"/>
      <c r="Z92" s="98"/>
    </row>
    <row r="93" ht="15.75" customHeight="1">
      <c r="A93" s="98"/>
      <c r="B93" s="98"/>
      <c r="C93" s="174"/>
      <c r="D93" s="98"/>
      <c r="E93" s="98"/>
      <c r="F93" s="98"/>
      <c r="G93" s="98"/>
      <c r="H93" s="98"/>
      <c r="I93" s="98"/>
      <c r="J93" s="98"/>
      <c r="K93" s="98"/>
      <c r="L93" s="98"/>
      <c r="M93" s="98"/>
      <c r="N93" s="98"/>
      <c r="O93" s="98"/>
      <c r="P93" s="98"/>
      <c r="Q93" s="98"/>
      <c r="R93" s="98"/>
      <c r="S93" s="98"/>
      <c r="T93" s="98"/>
      <c r="U93" s="98"/>
      <c r="V93" s="98"/>
      <c r="W93" s="98"/>
      <c r="X93" s="98"/>
      <c r="Y93" s="98"/>
      <c r="Z93" s="98"/>
    </row>
    <row r="94" ht="15.75" customHeight="1">
      <c r="A94" s="98"/>
      <c r="B94" s="98"/>
      <c r="C94" s="174"/>
      <c r="D94" s="98"/>
      <c r="E94" s="98"/>
      <c r="F94" s="98"/>
      <c r="G94" s="98"/>
      <c r="H94" s="98"/>
      <c r="I94" s="98"/>
      <c r="J94" s="98"/>
      <c r="K94" s="98"/>
      <c r="L94" s="98"/>
      <c r="M94" s="98"/>
      <c r="N94" s="98"/>
      <c r="O94" s="98"/>
      <c r="P94" s="98"/>
      <c r="Q94" s="98"/>
      <c r="R94" s="98"/>
      <c r="S94" s="98"/>
      <c r="T94" s="98"/>
      <c r="U94" s="98"/>
      <c r="V94" s="98"/>
      <c r="W94" s="98"/>
      <c r="X94" s="98"/>
      <c r="Y94" s="98"/>
      <c r="Z94" s="98"/>
    </row>
    <row r="95" ht="15.75" customHeight="1">
      <c r="A95" s="98"/>
      <c r="B95" s="98"/>
      <c r="C95" s="174"/>
      <c r="D95" s="98"/>
      <c r="E95" s="98"/>
      <c r="F95" s="98"/>
      <c r="G95" s="98"/>
      <c r="H95" s="98"/>
      <c r="I95" s="98"/>
      <c r="J95" s="98"/>
      <c r="K95" s="98"/>
      <c r="L95" s="98"/>
      <c r="M95" s="98"/>
      <c r="N95" s="98"/>
      <c r="O95" s="98"/>
      <c r="P95" s="98"/>
      <c r="Q95" s="98"/>
      <c r="R95" s="98"/>
      <c r="S95" s="98"/>
      <c r="T95" s="98"/>
      <c r="U95" s="98"/>
      <c r="V95" s="98"/>
      <c r="W95" s="98"/>
      <c r="X95" s="98"/>
      <c r="Y95" s="98"/>
      <c r="Z95" s="98"/>
    </row>
    <row r="96" ht="15.75" customHeight="1">
      <c r="A96" s="98"/>
      <c r="B96" s="98"/>
      <c r="C96" s="174"/>
      <c r="D96" s="98"/>
      <c r="E96" s="98"/>
      <c r="F96" s="98"/>
      <c r="G96" s="98"/>
      <c r="H96" s="98"/>
      <c r="I96" s="98"/>
      <c r="J96" s="98"/>
      <c r="K96" s="98"/>
      <c r="L96" s="98"/>
      <c r="M96" s="98"/>
      <c r="N96" s="98"/>
      <c r="O96" s="98"/>
      <c r="P96" s="98"/>
      <c r="Q96" s="98"/>
      <c r="R96" s="98"/>
      <c r="S96" s="98"/>
      <c r="T96" s="98"/>
      <c r="U96" s="98"/>
      <c r="V96" s="98"/>
      <c r="W96" s="98"/>
      <c r="X96" s="98"/>
      <c r="Y96" s="98"/>
      <c r="Z96" s="98"/>
    </row>
    <row r="97" ht="15.75" customHeight="1">
      <c r="A97" s="98"/>
      <c r="B97" s="98"/>
      <c r="C97" s="174"/>
      <c r="D97" s="98"/>
      <c r="E97" s="98"/>
      <c r="F97" s="98"/>
      <c r="G97" s="98"/>
      <c r="H97" s="98"/>
      <c r="I97" s="98"/>
      <c r="J97" s="98"/>
      <c r="K97" s="98"/>
      <c r="L97" s="98"/>
      <c r="M97" s="98"/>
      <c r="N97" s="98"/>
      <c r="O97" s="98"/>
      <c r="P97" s="98"/>
      <c r="Q97" s="98"/>
      <c r="R97" s="98"/>
      <c r="S97" s="98"/>
      <c r="T97" s="98"/>
      <c r="U97" s="98"/>
      <c r="V97" s="98"/>
      <c r="W97" s="98"/>
      <c r="X97" s="98"/>
      <c r="Y97" s="98"/>
      <c r="Z97" s="98"/>
    </row>
    <row r="98" ht="15.75" customHeight="1">
      <c r="A98" s="98"/>
      <c r="B98" s="98"/>
      <c r="C98" s="174"/>
      <c r="D98" s="98"/>
      <c r="E98" s="98"/>
      <c r="F98" s="98"/>
      <c r="G98" s="98"/>
      <c r="H98" s="98"/>
      <c r="I98" s="98"/>
      <c r="J98" s="98"/>
      <c r="K98" s="98"/>
      <c r="L98" s="98"/>
      <c r="M98" s="98"/>
      <c r="N98" s="98"/>
      <c r="O98" s="98"/>
      <c r="P98" s="98"/>
      <c r="Q98" s="98"/>
      <c r="R98" s="98"/>
      <c r="S98" s="98"/>
      <c r="T98" s="98"/>
      <c r="U98" s="98"/>
      <c r="V98" s="98"/>
      <c r="W98" s="98"/>
      <c r="X98" s="98"/>
      <c r="Y98" s="98"/>
      <c r="Z98" s="98"/>
    </row>
    <row r="99" ht="15.75" customHeight="1">
      <c r="A99" s="98"/>
      <c r="B99" s="98"/>
      <c r="C99" s="174"/>
      <c r="D99" s="98"/>
      <c r="E99" s="98"/>
      <c r="F99" s="98"/>
      <c r="G99" s="98"/>
      <c r="H99" s="98"/>
      <c r="I99" s="98"/>
      <c r="J99" s="98"/>
      <c r="K99" s="98"/>
      <c r="L99" s="98"/>
      <c r="M99" s="98"/>
      <c r="N99" s="98"/>
      <c r="O99" s="98"/>
      <c r="P99" s="98"/>
      <c r="Q99" s="98"/>
      <c r="R99" s="98"/>
      <c r="S99" s="98"/>
      <c r="T99" s="98"/>
      <c r="U99" s="98"/>
      <c r="V99" s="98"/>
      <c r="W99" s="98"/>
      <c r="X99" s="98"/>
      <c r="Y99" s="98"/>
      <c r="Z99" s="98"/>
    </row>
    <row r="100" ht="15.75" customHeight="1">
      <c r="A100" s="98"/>
      <c r="B100" s="98"/>
      <c r="C100" s="174"/>
      <c r="D100" s="98"/>
      <c r="E100" s="98"/>
      <c r="F100" s="98"/>
      <c r="G100" s="98"/>
      <c r="H100" s="98"/>
      <c r="I100" s="98"/>
      <c r="J100" s="98"/>
      <c r="K100" s="98"/>
      <c r="L100" s="98"/>
      <c r="M100" s="98"/>
      <c r="N100" s="98"/>
      <c r="O100" s="98"/>
      <c r="P100" s="98"/>
      <c r="Q100" s="98"/>
      <c r="R100" s="98"/>
      <c r="S100" s="98"/>
      <c r="T100" s="98"/>
      <c r="U100" s="98"/>
      <c r="V100" s="98"/>
      <c r="W100" s="98"/>
      <c r="X100" s="98"/>
      <c r="Y100" s="98"/>
      <c r="Z100" s="98"/>
    </row>
    <row r="101" ht="15.75" customHeight="1">
      <c r="A101" s="98"/>
      <c r="B101" s="98"/>
      <c r="C101" s="174"/>
      <c r="D101" s="98"/>
      <c r="E101" s="98"/>
      <c r="F101" s="98"/>
      <c r="G101" s="98"/>
      <c r="H101" s="98"/>
      <c r="I101" s="98"/>
      <c r="J101" s="98"/>
      <c r="K101" s="98"/>
      <c r="L101" s="98"/>
      <c r="M101" s="98"/>
      <c r="N101" s="98"/>
      <c r="O101" s="98"/>
      <c r="P101" s="98"/>
      <c r="Q101" s="98"/>
      <c r="R101" s="98"/>
      <c r="S101" s="98"/>
      <c r="T101" s="98"/>
      <c r="U101" s="98"/>
      <c r="V101" s="98"/>
      <c r="W101" s="98"/>
      <c r="X101" s="98"/>
      <c r="Y101" s="98"/>
      <c r="Z101" s="98"/>
    </row>
    <row r="102" ht="15.75" customHeight="1">
      <c r="A102" s="98"/>
      <c r="B102" s="98"/>
      <c r="C102" s="174"/>
      <c r="D102" s="98"/>
      <c r="E102" s="98"/>
      <c r="F102" s="98"/>
      <c r="G102" s="98"/>
      <c r="H102" s="98"/>
      <c r="I102" s="98"/>
      <c r="J102" s="98"/>
      <c r="K102" s="98"/>
      <c r="L102" s="98"/>
      <c r="M102" s="98"/>
      <c r="N102" s="98"/>
      <c r="O102" s="98"/>
      <c r="P102" s="98"/>
      <c r="Q102" s="98"/>
      <c r="R102" s="98"/>
      <c r="S102" s="98"/>
      <c r="T102" s="98"/>
      <c r="U102" s="98"/>
      <c r="V102" s="98"/>
      <c r="W102" s="98"/>
      <c r="X102" s="98"/>
      <c r="Y102" s="98"/>
      <c r="Z102" s="98"/>
    </row>
    <row r="103" ht="15.75" customHeight="1">
      <c r="A103" s="98"/>
      <c r="B103" s="98"/>
      <c r="C103" s="174"/>
      <c r="D103" s="98"/>
      <c r="E103" s="98"/>
      <c r="F103" s="98"/>
      <c r="G103" s="98"/>
      <c r="H103" s="98"/>
      <c r="I103" s="98"/>
      <c r="J103" s="98"/>
      <c r="K103" s="98"/>
      <c r="L103" s="98"/>
      <c r="M103" s="98"/>
      <c r="N103" s="98"/>
      <c r="O103" s="98"/>
      <c r="P103" s="98"/>
      <c r="Q103" s="98"/>
      <c r="R103" s="98"/>
      <c r="S103" s="98"/>
      <c r="T103" s="98"/>
      <c r="U103" s="98"/>
      <c r="V103" s="98"/>
      <c r="W103" s="98"/>
      <c r="X103" s="98"/>
      <c r="Y103" s="98"/>
      <c r="Z103" s="98"/>
    </row>
    <row r="104" ht="15.75" customHeight="1">
      <c r="A104" s="98"/>
      <c r="B104" s="98"/>
      <c r="C104" s="174"/>
      <c r="D104" s="98"/>
      <c r="E104" s="98"/>
      <c r="F104" s="98"/>
      <c r="G104" s="98"/>
      <c r="H104" s="98"/>
      <c r="I104" s="98"/>
      <c r="J104" s="98"/>
      <c r="K104" s="98"/>
      <c r="L104" s="98"/>
      <c r="M104" s="98"/>
      <c r="N104" s="98"/>
      <c r="O104" s="98"/>
      <c r="P104" s="98"/>
      <c r="Q104" s="98"/>
      <c r="R104" s="98"/>
      <c r="S104" s="98"/>
      <c r="T104" s="98"/>
      <c r="U104" s="98"/>
      <c r="V104" s="98"/>
      <c r="W104" s="98"/>
      <c r="X104" s="98"/>
      <c r="Y104" s="98"/>
      <c r="Z104" s="98"/>
    </row>
    <row r="105" ht="15.75" customHeight="1">
      <c r="A105" s="98"/>
      <c r="B105" s="98"/>
      <c r="C105" s="174"/>
      <c r="D105" s="98"/>
      <c r="E105" s="98"/>
      <c r="F105" s="98"/>
      <c r="G105" s="98"/>
      <c r="H105" s="98"/>
      <c r="I105" s="98"/>
      <c r="J105" s="98"/>
      <c r="K105" s="98"/>
      <c r="L105" s="98"/>
      <c r="M105" s="98"/>
      <c r="N105" s="98"/>
      <c r="O105" s="98"/>
      <c r="P105" s="98"/>
      <c r="Q105" s="98"/>
      <c r="R105" s="98"/>
      <c r="S105" s="98"/>
      <c r="T105" s="98"/>
      <c r="U105" s="98"/>
      <c r="V105" s="98"/>
      <c r="W105" s="98"/>
      <c r="X105" s="98"/>
      <c r="Y105" s="98"/>
      <c r="Z105" s="98"/>
    </row>
    <row r="106" ht="15.75" customHeight="1">
      <c r="A106" s="98"/>
      <c r="B106" s="98"/>
      <c r="C106" s="174"/>
      <c r="D106" s="98"/>
      <c r="E106" s="98"/>
      <c r="F106" s="98"/>
      <c r="G106" s="98"/>
      <c r="H106" s="98"/>
      <c r="I106" s="98"/>
      <c r="J106" s="98"/>
      <c r="K106" s="98"/>
      <c r="L106" s="98"/>
      <c r="M106" s="98"/>
      <c r="N106" s="98"/>
      <c r="O106" s="98"/>
      <c r="P106" s="98"/>
      <c r="Q106" s="98"/>
      <c r="R106" s="98"/>
      <c r="S106" s="98"/>
      <c r="T106" s="98"/>
      <c r="U106" s="98"/>
      <c r="V106" s="98"/>
      <c r="W106" s="98"/>
      <c r="X106" s="98"/>
      <c r="Y106" s="98"/>
      <c r="Z106" s="98"/>
    </row>
    <row r="107" ht="15.75" customHeight="1">
      <c r="A107" s="98"/>
      <c r="B107" s="98"/>
      <c r="C107" s="174"/>
      <c r="D107" s="98"/>
      <c r="E107" s="98"/>
      <c r="F107" s="98"/>
      <c r="G107" s="98"/>
      <c r="H107" s="98"/>
      <c r="I107" s="98"/>
      <c r="J107" s="98"/>
      <c r="K107" s="98"/>
      <c r="L107" s="98"/>
      <c r="M107" s="98"/>
      <c r="N107" s="98"/>
      <c r="O107" s="98"/>
      <c r="P107" s="98"/>
      <c r="Q107" s="98"/>
      <c r="R107" s="98"/>
      <c r="S107" s="98"/>
      <c r="T107" s="98"/>
      <c r="U107" s="98"/>
      <c r="V107" s="98"/>
      <c r="W107" s="98"/>
      <c r="X107" s="98"/>
      <c r="Y107" s="98"/>
      <c r="Z107" s="98"/>
    </row>
    <row r="108" ht="15.75" customHeight="1">
      <c r="A108" s="98"/>
      <c r="B108" s="98"/>
      <c r="C108" s="174"/>
      <c r="D108" s="98"/>
      <c r="E108" s="98"/>
      <c r="F108" s="98"/>
      <c r="G108" s="98"/>
      <c r="H108" s="98"/>
      <c r="I108" s="98"/>
      <c r="J108" s="98"/>
      <c r="K108" s="98"/>
      <c r="L108" s="98"/>
      <c r="M108" s="98"/>
      <c r="N108" s="98"/>
      <c r="O108" s="98"/>
      <c r="P108" s="98"/>
      <c r="Q108" s="98"/>
      <c r="R108" s="98"/>
      <c r="S108" s="98"/>
      <c r="T108" s="98"/>
      <c r="U108" s="98"/>
      <c r="V108" s="98"/>
      <c r="W108" s="98"/>
      <c r="X108" s="98"/>
      <c r="Y108" s="98"/>
      <c r="Z108" s="98"/>
    </row>
    <row r="109" ht="15.75" customHeight="1">
      <c r="A109" s="98"/>
      <c r="B109" s="98"/>
      <c r="C109" s="174"/>
      <c r="D109" s="98"/>
      <c r="E109" s="98"/>
      <c r="F109" s="98"/>
      <c r="G109" s="98"/>
      <c r="H109" s="98"/>
      <c r="I109" s="98"/>
      <c r="J109" s="98"/>
      <c r="K109" s="98"/>
      <c r="L109" s="98"/>
      <c r="M109" s="98"/>
      <c r="N109" s="98"/>
      <c r="O109" s="98"/>
      <c r="P109" s="98"/>
      <c r="Q109" s="98"/>
      <c r="R109" s="98"/>
      <c r="S109" s="98"/>
      <c r="T109" s="98"/>
      <c r="U109" s="98"/>
      <c r="V109" s="98"/>
      <c r="W109" s="98"/>
      <c r="X109" s="98"/>
      <c r="Y109" s="98"/>
      <c r="Z109" s="98"/>
    </row>
    <row r="110" ht="15.75" customHeight="1">
      <c r="A110" s="98"/>
      <c r="B110" s="98"/>
      <c r="C110" s="174"/>
      <c r="D110" s="98"/>
      <c r="E110" s="98"/>
      <c r="F110" s="98"/>
      <c r="G110" s="98"/>
      <c r="H110" s="98"/>
      <c r="I110" s="98"/>
      <c r="J110" s="98"/>
      <c r="K110" s="98"/>
      <c r="L110" s="98"/>
      <c r="M110" s="98"/>
      <c r="N110" s="98"/>
      <c r="O110" s="98"/>
      <c r="P110" s="98"/>
      <c r="Q110" s="98"/>
      <c r="R110" s="98"/>
      <c r="S110" s="98"/>
      <c r="T110" s="98"/>
      <c r="U110" s="98"/>
      <c r="V110" s="98"/>
      <c r="W110" s="98"/>
      <c r="X110" s="98"/>
      <c r="Y110" s="98"/>
      <c r="Z110" s="98"/>
    </row>
    <row r="111" ht="15.75" customHeight="1">
      <c r="A111" s="98"/>
      <c r="B111" s="98"/>
      <c r="C111" s="174"/>
      <c r="D111" s="98"/>
      <c r="E111" s="98"/>
      <c r="F111" s="98"/>
      <c r="G111" s="98"/>
      <c r="H111" s="98"/>
      <c r="I111" s="98"/>
      <c r="J111" s="98"/>
      <c r="K111" s="98"/>
      <c r="L111" s="98"/>
      <c r="M111" s="98"/>
      <c r="N111" s="98"/>
      <c r="O111" s="98"/>
      <c r="P111" s="98"/>
      <c r="Q111" s="98"/>
      <c r="R111" s="98"/>
      <c r="S111" s="98"/>
      <c r="T111" s="98"/>
      <c r="U111" s="98"/>
      <c r="V111" s="98"/>
      <c r="W111" s="98"/>
      <c r="X111" s="98"/>
      <c r="Y111" s="98"/>
      <c r="Z111" s="98"/>
    </row>
    <row r="112" ht="15.75" customHeight="1">
      <c r="A112" s="98"/>
      <c r="B112" s="98"/>
      <c r="C112" s="174"/>
      <c r="D112" s="98"/>
      <c r="E112" s="98"/>
      <c r="F112" s="98"/>
      <c r="G112" s="98"/>
      <c r="H112" s="98"/>
      <c r="I112" s="98"/>
      <c r="J112" s="98"/>
      <c r="K112" s="98"/>
      <c r="L112" s="98"/>
      <c r="M112" s="98"/>
      <c r="N112" s="98"/>
      <c r="O112" s="98"/>
      <c r="P112" s="98"/>
      <c r="Q112" s="98"/>
      <c r="R112" s="98"/>
      <c r="S112" s="98"/>
      <c r="T112" s="98"/>
      <c r="U112" s="98"/>
      <c r="V112" s="98"/>
      <c r="W112" s="98"/>
      <c r="X112" s="98"/>
      <c r="Y112" s="98"/>
      <c r="Z112" s="98"/>
    </row>
    <row r="113" ht="15.75" customHeight="1">
      <c r="A113" s="98"/>
      <c r="B113" s="98"/>
      <c r="C113" s="174"/>
      <c r="D113" s="98"/>
      <c r="E113" s="98"/>
      <c r="F113" s="98"/>
      <c r="G113" s="98"/>
      <c r="H113" s="98"/>
      <c r="I113" s="98"/>
      <c r="J113" s="98"/>
      <c r="K113" s="98"/>
      <c r="L113" s="98"/>
      <c r="M113" s="98"/>
      <c r="N113" s="98"/>
      <c r="O113" s="98"/>
      <c r="P113" s="98"/>
      <c r="Q113" s="98"/>
      <c r="R113" s="98"/>
      <c r="S113" s="98"/>
      <c r="T113" s="98"/>
      <c r="U113" s="98"/>
      <c r="V113" s="98"/>
      <c r="W113" s="98"/>
      <c r="X113" s="98"/>
      <c r="Y113" s="98"/>
      <c r="Z113" s="98"/>
    </row>
    <row r="114" ht="15.75" customHeight="1">
      <c r="A114" s="98"/>
      <c r="B114" s="98"/>
      <c r="C114" s="174"/>
      <c r="D114" s="98"/>
      <c r="E114" s="98"/>
      <c r="F114" s="98"/>
      <c r="G114" s="98"/>
      <c r="H114" s="98"/>
      <c r="I114" s="98"/>
      <c r="J114" s="98"/>
      <c r="K114" s="98"/>
      <c r="L114" s="98"/>
      <c r="M114" s="98"/>
      <c r="N114" s="98"/>
      <c r="O114" s="98"/>
      <c r="P114" s="98"/>
      <c r="Q114" s="98"/>
      <c r="R114" s="98"/>
      <c r="S114" s="98"/>
      <c r="T114" s="98"/>
      <c r="U114" s="98"/>
      <c r="V114" s="98"/>
      <c r="W114" s="98"/>
      <c r="X114" s="98"/>
      <c r="Y114" s="98"/>
      <c r="Z114" s="98"/>
    </row>
    <row r="115" ht="15.75" customHeight="1">
      <c r="A115" s="98"/>
      <c r="B115" s="98"/>
      <c r="C115" s="174"/>
      <c r="D115" s="98"/>
      <c r="E115" s="98"/>
      <c r="F115" s="98"/>
      <c r="G115" s="98"/>
      <c r="H115" s="98"/>
      <c r="I115" s="98"/>
      <c r="J115" s="98"/>
      <c r="K115" s="98"/>
      <c r="L115" s="98"/>
      <c r="M115" s="98"/>
      <c r="N115" s="98"/>
      <c r="O115" s="98"/>
      <c r="P115" s="98"/>
      <c r="Q115" s="98"/>
      <c r="R115" s="98"/>
      <c r="S115" s="98"/>
      <c r="T115" s="98"/>
      <c r="U115" s="98"/>
      <c r="V115" s="98"/>
      <c r="W115" s="98"/>
      <c r="X115" s="98"/>
      <c r="Y115" s="98"/>
      <c r="Z115" s="98"/>
    </row>
    <row r="116" ht="15.75" customHeight="1">
      <c r="A116" s="98"/>
      <c r="B116" s="98"/>
      <c r="C116" s="174"/>
      <c r="D116" s="98"/>
      <c r="E116" s="98"/>
      <c r="F116" s="98"/>
      <c r="G116" s="98"/>
      <c r="H116" s="98"/>
      <c r="I116" s="98"/>
      <c r="J116" s="98"/>
      <c r="K116" s="98"/>
      <c r="L116" s="98"/>
      <c r="M116" s="98"/>
      <c r="N116" s="98"/>
      <c r="O116" s="98"/>
      <c r="P116" s="98"/>
      <c r="Q116" s="98"/>
      <c r="R116" s="98"/>
      <c r="S116" s="98"/>
      <c r="T116" s="98"/>
      <c r="U116" s="98"/>
      <c r="V116" s="98"/>
      <c r="W116" s="98"/>
      <c r="X116" s="98"/>
      <c r="Y116" s="98"/>
      <c r="Z116" s="98"/>
    </row>
    <row r="117" ht="15.75" customHeight="1">
      <c r="A117" s="98"/>
      <c r="B117" s="98"/>
      <c r="C117" s="174"/>
      <c r="D117" s="98"/>
      <c r="E117" s="98"/>
      <c r="F117" s="98"/>
      <c r="G117" s="98"/>
      <c r="H117" s="98"/>
      <c r="I117" s="98"/>
      <c r="J117" s="98"/>
      <c r="K117" s="98"/>
      <c r="L117" s="98"/>
      <c r="M117" s="98"/>
      <c r="N117" s="98"/>
      <c r="O117" s="98"/>
      <c r="P117" s="98"/>
      <c r="Q117" s="98"/>
      <c r="R117" s="98"/>
      <c r="S117" s="98"/>
      <c r="T117" s="98"/>
      <c r="U117" s="98"/>
      <c r="V117" s="98"/>
      <c r="W117" s="98"/>
      <c r="X117" s="98"/>
      <c r="Y117" s="98"/>
      <c r="Z117" s="98"/>
    </row>
    <row r="118" ht="15.75" customHeight="1">
      <c r="A118" s="98"/>
      <c r="B118" s="98"/>
      <c r="C118" s="174"/>
      <c r="D118" s="98"/>
      <c r="E118" s="98"/>
      <c r="F118" s="98"/>
      <c r="G118" s="98"/>
      <c r="H118" s="98"/>
      <c r="I118" s="98"/>
      <c r="J118" s="98"/>
      <c r="K118" s="98"/>
      <c r="L118" s="98"/>
      <c r="M118" s="98"/>
      <c r="N118" s="98"/>
      <c r="O118" s="98"/>
      <c r="P118" s="98"/>
      <c r="Q118" s="98"/>
      <c r="R118" s="98"/>
      <c r="S118" s="98"/>
      <c r="T118" s="98"/>
      <c r="U118" s="98"/>
      <c r="V118" s="98"/>
      <c r="W118" s="98"/>
      <c r="X118" s="98"/>
      <c r="Y118" s="98"/>
      <c r="Z118" s="98"/>
    </row>
    <row r="119" ht="15.75" customHeight="1">
      <c r="A119" s="98"/>
      <c r="B119" s="98"/>
      <c r="C119" s="174"/>
      <c r="D119" s="98"/>
      <c r="E119" s="98"/>
      <c r="F119" s="98"/>
      <c r="G119" s="98"/>
      <c r="H119" s="98"/>
      <c r="I119" s="98"/>
      <c r="J119" s="98"/>
      <c r="K119" s="98"/>
      <c r="L119" s="98"/>
      <c r="M119" s="98"/>
      <c r="N119" s="98"/>
      <c r="O119" s="98"/>
      <c r="P119" s="98"/>
      <c r="Q119" s="98"/>
      <c r="R119" s="98"/>
      <c r="S119" s="98"/>
      <c r="T119" s="98"/>
      <c r="U119" s="98"/>
      <c r="V119" s="98"/>
      <c r="W119" s="98"/>
      <c r="X119" s="98"/>
      <c r="Y119" s="98"/>
      <c r="Z119" s="98"/>
    </row>
    <row r="120" ht="15.75" customHeight="1">
      <c r="A120" s="98"/>
      <c r="B120" s="98"/>
      <c r="C120" s="174"/>
      <c r="D120" s="98"/>
      <c r="E120" s="98"/>
      <c r="F120" s="98"/>
      <c r="G120" s="98"/>
      <c r="H120" s="98"/>
      <c r="I120" s="98"/>
      <c r="J120" s="98"/>
      <c r="K120" s="98"/>
      <c r="L120" s="98"/>
      <c r="M120" s="98"/>
      <c r="N120" s="98"/>
      <c r="O120" s="98"/>
      <c r="P120" s="98"/>
      <c r="Q120" s="98"/>
      <c r="R120" s="98"/>
      <c r="S120" s="98"/>
      <c r="T120" s="98"/>
      <c r="U120" s="98"/>
      <c r="V120" s="98"/>
      <c r="W120" s="98"/>
      <c r="X120" s="98"/>
      <c r="Y120" s="98"/>
      <c r="Z120" s="98"/>
    </row>
    <row r="121" ht="15.75" customHeight="1">
      <c r="A121" s="98"/>
      <c r="B121" s="98"/>
      <c r="C121" s="174"/>
      <c r="D121" s="98"/>
      <c r="E121" s="98"/>
      <c r="F121" s="98"/>
      <c r="G121" s="98"/>
      <c r="H121" s="98"/>
      <c r="I121" s="98"/>
      <c r="J121" s="98"/>
      <c r="K121" s="98"/>
      <c r="L121" s="98"/>
      <c r="M121" s="98"/>
      <c r="N121" s="98"/>
      <c r="O121" s="98"/>
      <c r="P121" s="98"/>
      <c r="Q121" s="98"/>
      <c r="R121" s="98"/>
      <c r="S121" s="98"/>
      <c r="T121" s="98"/>
      <c r="U121" s="98"/>
      <c r="V121" s="98"/>
      <c r="W121" s="98"/>
      <c r="X121" s="98"/>
      <c r="Y121" s="98"/>
      <c r="Z121" s="98"/>
    </row>
    <row r="122" ht="15.75" customHeight="1">
      <c r="A122" s="98"/>
      <c r="B122" s="98"/>
      <c r="C122" s="174"/>
      <c r="D122" s="98"/>
      <c r="E122" s="98"/>
      <c r="F122" s="98"/>
      <c r="G122" s="98"/>
      <c r="H122" s="98"/>
      <c r="I122" s="98"/>
      <c r="J122" s="98"/>
      <c r="K122" s="98"/>
      <c r="L122" s="98"/>
      <c r="M122" s="98"/>
      <c r="N122" s="98"/>
      <c r="O122" s="98"/>
      <c r="P122" s="98"/>
      <c r="Q122" s="98"/>
      <c r="R122" s="98"/>
      <c r="S122" s="98"/>
      <c r="T122" s="98"/>
      <c r="U122" s="98"/>
      <c r="V122" s="98"/>
      <c r="W122" s="98"/>
      <c r="X122" s="98"/>
      <c r="Y122" s="98"/>
      <c r="Z122" s="98"/>
    </row>
    <row r="123" ht="15.75" customHeight="1">
      <c r="A123" s="98"/>
      <c r="B123" s="98"/>
      <c r="C123" s="174"/>
      <c r="D123" s="98"/>
      <c r="E123" s="98"/>
      <c r="F123" s="98"/>
      <c r="G123" s="98"/>
      <c r="H123" s="98"/>
      <c r="I123" s="98"/>
      <c r="J123" s="98"/>
      <c r="K123" s="98"/>
      <c r="L123" s="98"/>
      <c r="M123" s="98"/>
      <c r="N123" s="98"/>
      <c r="O123" s="98"/>
      <c r="P123" s="98"/>
      <c r="Q123" s="98"/>
      <c r="R123" s="98"/>
      <c r="S123" s="98"/>
      <c r="T123" s="98"/>
      <c r="U123" s="98"/>
      <c r="V123" s="98"/>
      <c r="W123" s="98"/>
      <c r="X123" s="98"/>
      <c r="Y123" s="98"/>
      <c r="Z123" s="98"/>
    </row>
    <row r="124" ht="15.75" customHeight="1">
      <c r="A124" s="98"/>
      <c r="B124" s="98"/>
      <c r="C124" s="174"/>
      <c r="D124" s="98"/>
      <c r="E124" s="98"/>
      <c r="F124" s="98"/>
      <c r="G124" s="98"/>
      <c r="H124" s="98"/>
      <c r="I124" s="98"/>
      <c r="J124" s="98"/>
      <c r="K124" s="98"/>
      <c r="L124" s="98"/>
      <c r="M124" s="98"/>
      <c r="N124" s="98"/>
      <c r="O124" s="98"/>
      <c r="P124" s="98"/>
      <c r="Q124" s="98"/>
      <c r="R124" s="98"/>
      <c r="S124" s="98"/>
      <c r="T124" s="98"/>
      <c r="U124" s="98"/>
      <c r="V124" s="98"/>
      <c r="W124" s="98"/>
      <c r="X124" s="98"/>
      <c r="Y124" s="98"/>
      <c r="Z124" s="98"/>
    </row>
    <row r="125" ht="15.75" customHeight="1">
      <c r="A125" s="98"/>
      <c r="B125" s="98"/>
      <c r="C125" s="174"/>
      <c r="D125" s="98"/>
      <c r="E125" s="98"/>
      <c r="F125" s="98"/>
      <c r="G125" s="98"/>
      <c r="H125" s="98"/>
      <c r="I125" s="98"/>
      <c r="J125" s="98"/>
      <c r="K125" s="98"/>
      <c r="L125" s="98"/>
      <c r="M125" s="98"/>
      <c r="N125" s="98"/>
      <c r="O125" s="98"/>
      <c r="P125" s="98"/>
      <c r="Q125" s="98"/>
      <c r="R125" s="98"/>
      <c r="S125" s="98"/>
      <c r="T125" s="98"/>
      <c r="U125" s="98"/>
      <c r="V125" s="98"/>
      <c r="W125" s="98"/>
      <c r="X125" s="98"/>
      <c r="Y125" s="98"/>
      <c r="Z125" s="98"/>
    </row>
    <row r="126" ht="15.75" customHeight="1">
      <c r="A126" s="98"/>
      <c r="B126" s="98"/>
      <c r="C126" s="174"/>
      <c r="D126" s="98"/>
      <c r="E126" s="98"/>
      <c r="F126" s="98"/>
      <c r="G126" s="98"/>
      <c r="H126" s="98"/>
      <c r="I126" s="98"/>
      <c r="J126" s="98"/>
      <c r="K126" s="98"/>
      <c r="L126" s="98"/>
      <c r="M126" s="98"/>
      <c r="N126" s="98"/>
      <c r="O126" s="98"/>
      <c r="P126" s="98"/>
      <c r="Q126" s="98"/>
      <c r="R126" s="98"/>
      <c r="S126" s="98"/>
      <c r="T126" s="98"/>
      <c r="U126" s="98"/>
      <c r="V126" s="98"/>
      <c r="W126" s="98"/>
      <c r="X126" s="98"/>
      <c r="Y126" s="98"/>
      <c r="Z126" s="98"/>
    </row>
    <row r="127" ht="15.75" customHeight="1">
      <c r="A127" s="98"/>
      <c r="B127" s="98"/>
      <c r="C127" s="174"/>
      <c r="D127" s="98"/>
      <c r="E127" s="98"/>
      <c r="F127" s="98"/>
      <c r="G127" s="98"/>
      <c r="H127" s="98"/>
      <c r="I127" s="98"/>
      <c r="J127" s="98"/>
      <c r="K127" s="98"/>
      <c r="L127" s="98"/>
      <c r="M127" s="98"/>
      <c r="N127" s="98"/>
      <c r="O127" s="98"/>
      <c r="P127" s="98"/>
      <c r="Q127" s="98"/>
      <c r="R127" s="98"/>
      <c r="S127" s="98"/>
      <c r="T127" s="98"/>
      <c r="U127" s="98"/>
      <c r="V127" s="98"/>
      <c r="W127" s="98"/>
      <c r="X127" s="98"/>
      <c r="Y127" s="98"/>
      <c r="Z127" s="98"/>
    </row>
    <row r="128" ht="15.75" customHeight="1">
      <c r="A128" s="98"/>
      <c r="B128" s="98"/>
      <c r="C128" s="174"/>
      <c r="D128" s="98"/>
      <c r="E128" s="98"/>
      <c r="F128" s="98"/>
      <c r="G128" s="98"/>
      <c r="H128" s="98"/>
      <c r="I128" s="98"/>
      <c r="J128" s="98"/>
      <c r="K128" s="98"/>
      <c r="L128" s="98"/>
      <c r="M128" s="98"/>
      <c r="N128" s="98"/>
      <c r="O128" s="98"/>
      <c r="P128" s="98"/>
      <c r="Q128" s="98"/>
      <c r="R128" s="98"/>
      <c r="S128" s="98"/>
      <c r="T128" s="98"/>
      <c r="U128" s="98"/>
      <c r="V128" s="98"/>
      <c r="W128" s="98"/>
      <c r="X128" s="98"/>
      <c r="Y128" s="98"/>
      <c r="Z128" s="98"/>
    </row>
    <row r="129" ht="15.75" customHeight="1">
      <c r="A129" s="98"/>
      <c r="B129" s="98"/>
      <c r="C129" s="174"/>
      <c r="D129" s="98"/>
      <c r="E129" s="98"/>
      <c r="F129" s="98"/>
      <c r="G129" s="98"/>
      <c r="H129" s="98"/>
      <c r="I129" s="98"/>
      <c r="J129" s="98"/>
      <c r="K129" s="98"/>
      <c r="L129" s="98"/>
      <c r="M129" s="98"/>
      <c r="N129" s="98"/>
      <c r="O129" s="98"/>
      <c r="P129" s="98"/>
      <c r="Q129" s="98"/>
      <c r="R129" s="98"/>
      <c r="S129" s="98"/>
      <c r="T129" s="98"/>
      <c r="U129" s="98"/>
      <c r="V129" s="98"/>
      <c r="W129" s="98"/>
      <c r="X129" s="98"/>
      <c r="Y129" s="98"/>
      <c r="Z129" s="98"/>
    </row>
    <row r="130" ht="15.75" customHeight="1">
      <c r="A130" s="98"/>
      <c r="B130" s="98"/>
      <c r="C130" s="174"/>
      <c r="D130" s="98"/>
      <c r="E130" s="98"/>
      <c r="F130" s="98"/>
      <c r="G130" s="98"/>
      <c r="H130" s="98"/>
      <c r="I130" s="98"/>
      <c r="J130" s="98"/>
      <c r="K130" s="98"/>
      <c r="L130" s="98"/>
      <c r="M130" s="98"/>
      <c r="N130" s="98"/>
      <c r="O130" s="98"/>
      <c r="P130" s="98"/>
      <c r="Q130" s="98"/>
      <c r="R130" s="98"/>
      <c r="S130" s="98"/>
      <c r="T130" s="98"/>
      <c r="U130" s="98"/>
      <c r="V130" s="98"/>
      <c r="W130" s="98"/>
      <c r="X130" s="98"/>
      <c r="Y130" s="98"/>
      <c r="Z130" s="98"/>
    </row>
    <row r="131" ht="15.75" customHeight="1">
      <c r="A131" s="98"/>
      <c r="B131" s="98"/>
      <c r="C131" s="174"/>
      <c r="D131" s="98"/>
      <c r="E131" s="98"/>
      <c r="F131" s="98"/>
      <c r="G131" s="98"/>
      <c r="H131" s="98"/>
      <c r="I131" s="98"/>
      <c r="J131" s="98"/>
      <c r="K131" s="98"/>
      <c r="L131" s="98"/>
      <c r="M131" s="98"/>
      <c r="N131" s="98"/>
      <c r="O131" s="98"/>
      <c r="P131" s="98"/>
      <c r="Q131" s="98"/>
      <c r="R131" s="98"/>
      <c r="S131" s="98"/>
      <c r="T131" s="98"/>
      <c r="U131" s="98"/>
      <c r="V131" s="98"/>
      <c r="W131" s="98"/>
      <c r="X131" s="98"/>
      <c r="Y131" s="98"/>
      <c r="Z131" s="98"/>
    </row>
    <row r="132" ht="15.75" customHeight="1">
      <c r="A132" s="98"/>
      <c r="B132" s="98"/>
      <c r="C132" s="174"/>
      <c r="D132" s="98"/>
      <c r="E132" s="98"/>
      <c r="F132" s="98"/>
      <c r="G132" s="98"/>
      <c r="H132" s="98"/>
      <c r="I132" s="98"/>
      <c r="J132" s="98"/>
      <c r="K132" s="98"/>
      <c r="L132" s="98"/>
      <c r="M132" s="98"/>
      <c r="N132" s="98"/>
      <c r="O132" s="98"/>
      <c r="P132" s="98"/>
      <c r="Q132" s="98"/>
      <c r="R132" s="98"/>
      <c r="S132" s="98"/>
      <c r="T132" s="98"/>
      <c r="U132" s="98"/>
      <c r="V132" s="98"/>
      <c r="W132" s="98"/>
      <c r="X132" s="98"/>
      <c r="Y132" s="98"/>
      <c r="Z132" s="98"/>
    </row>
    <row r="133" ht="15.75" customHeight="1">
      <c r="A133" s="98"/>
      <c r="B133" s="98"/>
      <c r="C133" s="174"/>
      <c r="D133" s="98"/>
      <c r="E133" s="98"/>
      <c r="F133" s="98"/>
      <c r="G133" s="98"/>
      <c r="H133" s="98"/>
      <c r="I133" s="98"/>
      <c r="J133" s="98"/>
      <c r="K133" s="98"/>
      <c r="L133" s="98"/>
      <c r="M133" s="98"/>
      <c r="N133" s="98"/>
      <c r="O133" s="98"/>
      <c r="P133" s="98"/>
      <c r="Q133" s="98"/>
      <c r="R133" s="98"/>
      <c r="S133" s="98"/>
      <c r="T133" s="98"/>
      <c r="U133" s="98"/>
      <c r="V133" s="98"/>
      <c r="W133" s="98"/>
      <c r="X133" s="98"/>
      <c r="Y133" s="98"/>
      <c r="Z133" s="98"/>
    </row>
    <row r="134" ht="15.75" customHeight="1">
      <c r="A134" s="98"/>
      <c r="B134" s="98"/>
      <c r="C134" s="174"/>
      <c r="D134" s="98"/>
      <c r="E134" s="98"/>
      <c r="F134" s="98"/>
      <c r="G134" s="98"/>
      <c r="H134" s="98"/>
      <c r="I134" s="98"/>
      <c r="J134" s="98"/>
      <c r="K134" s="98"/>
      <c r="L134" s="98"/>
      <c r="M134" s="98"/>
      <c r="N134" s="98"/>
      <c r="O134" s="98"/>
      <c r="P134" s="98"/>
      <c r="Q134" s="98"/>
      <c r="R134" s="98"/>
      <c r="S134" s="98"/>
      <c r="T134" s="98"/>
      <c r="U134" s="98"/>
      <c r="V134" s="98"/>
      <c r="W134" s="98"/>
      <c r="X134" s="98"/>
      <c r="Y134" s="98"/>
      <c r="Z134" s="98"/>
    </row>
    <row r="135" ht="15.75" customHeight="1">
      <c r="A135" s="98"/>
      <c r="B135" s="98"/>
      <c r="C135" s="174"/>
      <c r="D135" s="98"/>
      <c r="E135" s="98"/>
      <c r="F135" s="98"/>
      <c r="G135" s="98"/>
      <c r="H135" s="98"/>
      <c r="I135" s="98"/>
      <c r="J135" s="98"/>
      <c r="K135" s="98"/>
      <c r="L135" s="98"/>
      <c r="M135" s="98"/>
      <c r="N135" s="98"/>
      <c r="O135" s="98"/>
      <c r="P135" s="98"/>
      <c r="Q135" s="98"/>
      <c r="R135" s="98"/>
      <c r="S135" s="98"/>
      <c r="T135" s="98"/>
      <c r="U135" s="98"/>
      <c r="V135" s="98"/>
      <c r="W135" s="98"/>
      <c r="X135" s="98"/>
      <c r="Y135" s="98"/>
      <c r="Z135" s="98"/>
    </row>
    <row r="136" ht="15.75" customHeight="1">
      <c r="A136" s="98"/>
      <c r="B136" s="98"/>
      <c r="C136" s="174"/>
      <c r="D136" s="98"/>
      <c r="E136" s="98"/>
      <c r="F136" s="98"/>
      <c r="G136" s="98"/>
      <c r="H136" s="98"/>
      <c r="I136" s="98"/>
      <c r="J136" s="98"/>
      <c r="K136" s="98"/>
      <c r="L136" s="98"/>
      <c r="M136" s="98"/>
      <c r="N136" s="98"/>
      <c r="O136" s="98"/>
      <c r="P136" s="98"/>
      <c r="Q136" s="98"/>
      <c r="R136" s="98"/>
      <c r="S136" s="98"/>
      <c r="T136" s="98"/>
      <c r="U136" s="98"/>
      <c r="V136" s="98"/>
      <c r="W136" s="98"/>
      <c r="X136" s="98"/>
      <c r="Y136" s="98"/>
      <c r="Z136" s="98"/>
    </row>
    <row r="137" ht="15.75" customHeight="1">
      <c r="A137" s="98"/>
      <c r="B137" s="98"/>
      <c r="C137" s="174"/>
      <c r="D137" s="98"/>
      <c r="E137" s="98"/>
      <c r="F137" s="98"/>
      <c r="G137" s="98"/>
      <c r="H137" s="98"/>
      <c r="I137" s="98"/>
      <c r="J137" s="98"/>
      <c r="K137" s="98"/>
      <c r="L137" s="98"/>
      <c r="M137" s="98"/>
      <c r="N137" s="98"/>
      <c r="O137" s="98"/>
      <c r="P137" s="98"/>
      <c r="Q137" s="98"/>
      <c r="R137" s="98"/>
      <c r="S137" s="98"/>
      <c r="T137" s="98"/>
      <c r="U137" s="98"/>
      <c r="V137" s="98"/>
      <c r="W137" s="98"/>
      <c r="X137" s="98"/>
      <c r="Y137" s="98"/>
      <c r="Z137" s="98"/>
    </row>
    <row r="138" ht="15.75" customHeight="1">
      <c r="A138" s="98"/>
      <c r="B138" s="98"/>
      <c r="C138" s="174"/>
      <c r="D138" s="98"/>
      <c r="E138" s="98"/>
      <c r="F138" s="98"/>
      <c r="G138" s="98"/>
      <c r="H138" s="98"/>
      <c r="I138" s="98"/>
      <c r="J138" s="98"/>
      <c r="K138" s="98"/>
      <c r="L138" s="98"/>
      <c r="M138" s="98"/>
      <c r="N138" s="98"/>
      <c r="O138" s="98"/>
      <c r="P138" s="98"/>
      <c r="Q138" s="98"/>
      <c r="R138" s="98"/>
      <c r="S138" s="98"/>
      <c r="T138" s="98"/>
      <c r="U138" s="98"/>
      <c r="V138" s="98"/>
      <c r="W138" s="98"/>
      <c r="X138" s="98"/>
      <c r="Y138" s="98"/>
      <c r="Z138" s="98"/>
    </row>
    <row r="139" ht="15.75" customHeight="1">
      <c r="A139" s="98"/>
      <c r="B139" s="98"/>
      <c r="C139" s="174"/>
      <c r="D139" s="98"/>
      <c r="E139" s="98"/>
      <c r="F139" s="98"/>
      <c r="G139" s="98"/>
      <c r="H139" s="98"/>
      <c r="I139" s="98"/>
      <c r="J139" s="98"/>
      <c r="K139" s="98"/>
      <c r="L139" s="98"/>
      <c r="M139" s="98"/>
      <c r="N139" s="98"/>
      <c r="O139" s="98"/>
      <c r="P139" s="98"/>
      <c r="Q139" s="98"/>
      <c r="R139" s="98"/>
      <c r="S139" s="98"/>
      <c r="T139" s="98"/>
      <c r="U139" s="98"/>
      <c r="V139" s="98"/>
      <c r="W139" s="98"/>
      <c r="X139" s="98"/>
      <c r="Y139" s="98"/>
      <c r="Z139" s="98"/>
    </row>
    <row r="140" ht="15.75" customHeight="1">
      <c r="A140" s="98"/>
      <c r="B140" s="98"/>
      <c r="C140" s="174"/>
      <c r="D140" s="98"/>
      <c r="E140" s="98"/>
      <c r="F140" s="98"/>
      <c r="G140" s="98"/>
      <c r="H140" s="98"/>
      <c r="I140" s="98"/>
      <c r="J140" s="98"/>
      <c r="K140" s="98"/>
      <c r="L140" s="98"/>
      <c r="M140" s="98"/>
      <c r="N140" s="98"/>
      <c r="O140" s="98"/>
      <c r="P140" s="98"/>
      <c r="Q140" s="98"/>
      <c r="R140" s="98"/>
      <c r="S140" s="98"/>
      <c r="T140" s="98"/>
      <c r="U140" s="98"/>
      <c r="V140" s="98"/>
      <c r="W140" s="98"/>
      <c r="X140" s="98"/>
      <c r="Y140" s="98"/>
      <c r="Z140" s="98"/>
    </row>
    <row r="141" ht="15.75" customHeight="1">
      <c r="A141" s="98"/>
      <c r="B141" s="98"/>
      <c r="C141" s="174"/>
      <c r="D141" s="98"/>
      <c r="E141" s="98"/>
      <c r="F141" s="98"/>
      <c r="G141" s="98"/>
      <c r="H141" s="98"/>
      <c r="I141" s="98"/>
      <c r="J141" s="98"/>
      <c r="K141" s="98"/>
      <c r="L141" s="98"/>
      <c r="M141" s="98"/>
      <c r="N141" s="98"/>
      <c r="O141" s="98"/>
      <c r="P141" s="98"/>
      <c r="Q141" s="98"/>
      <c r="R141" s="98"/>
      <c r="S141" s="98"/>
      <c r="T141" s="98"/>
      <c r="U141" s="98"/>
      <c r="V141" s="98"/>
      <c r="W141" s="98"/>
      <c r="X141" s="98"/>
      <c r="Y141" s="98"/>
      <c r="Z141" s="98"/>
    </row>
    <row r="142" ht="15.75" customHeight="1">
      <c r="A142" s="98"/>
      <c r="B142" s="98"/>
      <c r="C142" s="174"/>
      <c r="D142" s="98"/>
      <c r="E142" s="98"/>
      <c r="F142" s="98"/>
      <c r="G142" s="98"/>
      <c r="H142" s="98"/>
      <c r="I142" s="98"/>
      <c r="J142" s="98"/>
      <c r="K142" s="98"/>
      <c r="L142" s="98"/>
      <c r="M142" s="98"/>
      <c r="N142" s="98"/>
      <c r="O142" s="98"/>
      <c r="P142" s="98"/>
      <c r="Q142" s="98"/>
      <c r="R142" s="98"/>
      <c r="S142" s="98"/>
      <c r="T142" s="98"/>
      <c r="U142" s="98"/>
      <c r="V142" s="98"/>
      <c r="W142" s="98"/>
      <c r="X142" s="98"/>
      <c r="Y142" s="98"/>
      <c r="Z142" s="98"/>
    </row>
    <row r="143" ht="15.75" customHeight="1">
      <c r="A143" s="98"/>
      <c r="B143" s="98"/>
      <c r="C143" s="174"/>
      <c r="D143" s="98"/>
      <c r="E143" s="98"/>
      <c r="F143" s="98"/>
      <c r="G143" s="98"/>
      <c r="H143" s="98"/>
      <c r="I143" s="98"/>
      <c r="J143" s="98"/>
      <c r="K143" s="98"/>
      <c r="L143" s="98"/>
      <c r="M143" s="98"/>
      <c r="N143" s="98"/>
      <c r="O143" s="98"/>
      <c r="P143" s="98"/>
      <c r="Q143" s="98"/>
      <c r="R143" s="98"/>
      <c r="S143" s="98"/>
      <c r="T143" s="98"/>
      <c r="U143" s="98"/>
      <c r="V143" s="98"/>
      <c r="W143" s="98"/>
      <c r="X143" s="98"/>
      <c r="Y143" s="98"/>
      <c r="Z143" s="98"/>
    </row>
    <row r="144" ht="15.75" customHeight="1">
      <c r="A144" s="98"/>
      <c r="B144" s="98"/>
      <c r="C144" s="174"/>
      <c r="D144" s="98"/>
      <c r="E144" s="98"/>
      <c r="F144" s="98"/>
      <c r="G144" s="98"/>
      <c r="H144" s="98"/>
      <c r="I144" s="98"/>
      <c r="J144" s="98"/>
      <c r="K144" s="98"/>
      <c r="L144" s="98"/>
      <c r="M144" s="98"/>
      <c r="N144" s="98"/>
      <c r="O144" s="98"/>
      <c r="P144" s="98"/>
      <c r="Q144" s="98"/>
      <c r="R144" s="98"/>
      <c r="S144" s="98"/>
      <c r="T144" s="98"/>
      <c r="U144" s="98"/>
      <c r="V144" s="98"/>
      <c r="W144" s="98"/>
      <c r="X144" s="98"/>
      <c r="Y144" s="98"/>
      <c r="Z144" s="98"/>
    </row>
    <row r="145" ht="15.75" customHeight="1">
      <c r="A145" s="98"/>
      <c r="B145" s="98"/>
      <c r="C145" s="174"/>
      <c r="D145" s="98"/>
      <c r="E145" s="98"/>
      <c r="F145" s="98"/>
      <c r="G145" s="98"/>
      <c r="H145" s="98"/>
      <c r="I145" s="98"/>
      <c r="J145" s="98"/>
      <c r="K145" s="98"/>
      <c r="L145" s="98"/>
      <c r="M145" s="98"/>
      <c r="N145" s="98"/>
      <c r="O145" s="98"/>
      <c r="P145" s="98"/>
      <c r="Q145" s="98"/>
      <c r="R145" s="98"/>
      <c r="S145" s="98"/>
      <c r="T145" s="98"/>
      <c r="U145" s="98"/>
      <c r="V145" s="98"/>
      <c r="W145" s="98"/>
      <c r="X145" s="98"/>
      <c r="Y145" s="98"/>
      <c r="Z145" s="98"/>
    </row>
    <row r="146" ht="15.75" customHeight="1">
      <c r="A146" s="98"/>
      <c r="B146" s="98"/>
      <c r="C146" s="174"/>
      <c r="D146" s="98"/>
      <c r="E146" s="98"/>
      <c r="F146" s="98"/>
      <c r="G146" s="98"/>
      <c r="H146" s="98"/>
      <c r="I146" s="98"/>
      <c r="J146" s="98"/>
      <c r="K146" s="98"/>
      <c r="L146" s="98"/>
      <c r="M146" s="98"/>
      <c r="N146" s="98"/>
      <c r="O146" s="98"/>
      <c r="P146" s="98"/>
      <c r="Q146" s="98"/>
      <c r="R146" s="98"/>
      <c r="S146" s="98"/>
      <c r="T146" s="98"/>
      <c r="U146" s="98"/>
      <c r="V146" s="98"/>
      <c r="W146" s="98"/>
      <c r="X146" s="98"/>
      <c r="Y146" s="98"/>
      <c r="Z146" s="98"/>
    </row>
    <row r="147" ht="15.75" customHeight="1">
      <c r="A147" s="98"/>
      <c r="B147" s="98"/>
      <c r="C147" s="174"/>
      <c r="D147" s="98"/>
      <c r="E147" s="98"/>
      <c r="F147" s="98"/>
      <c r="G147" s="98"/>
      <c r="H147" s="98"/>
      <c r="I147" s="98"/>
      <c r="J147" s="98"/>
      <c r="K147" s="98"/>
      <c r="L147" s="98"/>
      <c r="M147" s="98"/>
      <c r="N147" s="98"/>
      <c r="O147" s="98"/>
      <c r="P147" s="98"/>
      <c r="Q147" s="98"/>
      <c r="R147" s="98"/>
      <c r="S147" s="98"/>
      <c r="T147" s="98"/>
      <c r="U147" s="98"/>
      <c r="V147" s="98"/>
      <c r="W147" s="98"/>
      <c r="X147" s="98"/>
      <c r="Y147" s="98"/>
      <c r="Z147" s="98"/>
    </row>
    <row r="148" ht="15.75" customHeight="1">
      <c r="A148" s="98"/>
      <c r="B148" s="98"/>
      <c r="C148" s="174"/>
      <c r="D148" s="98"/>
      <c r="E148" s="98"/>
      <c r="F148" s="98"/>
      <c r="G148" s="98"/>
      <c r="H148" s="98"/>
      <c r="I148" s="98"/>
      <c r="J148" s="98"/>
      <c r="K148" s="98"/>
      <c r="L148" s="98"/>
      <c r="M148" s="98"/>
      <c r="N148" s="98"/>
      <c r="O148" s="98"/>
      <c r="P148" s="98"/>
      <c r="Q148" s="98"/>
      <c r="R148" s="98"/>
      <c r="S148" s="98"/>
      <c r="T148" s="98"/>
      <c r="U148" s="98"/>
      <c r="V148" s="98"/>
      <c r="W148" s="98"/>
      <c r="X148" s="98"/>
      <c r="Y148" s="98"/>
      <c r="Z148" s="98"/>
    </row>
    <row r="149" ht="15.75" customHeight="1">
      <c r="A149" s="98"/>
      <c r="B149" s="98"/>
      <c r="C149" s="174"/>
      <c r="D149" s="98"/>
      <c r="E149" s="98"/>
      <c r="F149" s="98"/>
      <c r="G149" s="98"/>
      <c r="H149" s="98"/>
      <c r="I149" s="98"/>
      <c r="J149" s="98"/>
      <c r="K149" s="98"/>
      <c r="L149" s="98"/>
      <c r="M149" s="98"/>
      <c r="N149" s="98"/>
      <c r="O149" s="98"/>
      <c r="P149" s="98"/>
      <c r="Q149" s="98"/>
      <c r="R149" s="98"/>
      <c r="S149" s="98"/>
      <c r="T149" s="98"/>
      <c r="U149" s="98"/>
      <c r="V149" s="98"/>
      <c r="W149" s="98"/>
      <c r="X149" s="98"/>
      <c r="Y149" s="98"/>
      <c r="Z149" s="98"/>
    </row>
    <row r="150" ht="15.75" customHeight="1">
      <c r="A150" s="98"/>
      <c r="B150" s="98"/>
      <c r="C150" s="174"/>
      <c r="D150" s="98"/>
      <c r="E150" s="98"/>
      <c r="F150" s="98"/>
      <c r="G150" s="98"/>
      <c r="H150" s="98"/>
      <c r="I150" s="98"/>
      <c r="J150" s="98"/>
      <c r="K150" s="98"/>
      <c r="L150" s="98"/>
      <c r="M150" s="98"/>
      <c r="N150" s="98"/>
      <c r="O150" s="98"/>
      <c r="P150" s="98"/>
      <c r="Q150" s="98"/>
      <c r="R150" s="98"/>
      <c r="S150" s="98"/>
      <c r="T150" s="98"/>
      <c r="U150" s="98"/>
      <c r="V150" s="98"/>
      <c r="W150" s="98"/>
      <c r="X150" s="98"/>
      <c r="Y150" s="98"/>
      <c r="Z150" s="98"/>
    </row>
    <row r="151" ht="15.75" customHeight="1">
      <c r="A151" s="98"/>
      <c r="B151" s="98"/>
      <c r="C151" s="174"/>
      <c r="D151" s="98"/>
      <c r="E151" s="98"/>
      <c r="F151" s="98"/>
      <c r="G151" s="98"/>
      <c r="H151" s="98"/>
      <c r="I151" s="98"/>
      <c r="J151" s="98"/>
      <c r="K151" s="98"/>
      <c r="L151" s="98"/>
      <c r="M151" s="98"/>
      <c r="N151" s="98"/>
      <c r="O151" s="98"/>
      <c r="P151" s="98"/>
      <c r="Q151" s="98"/>
      <c r="R151" s="98"/>
      <c r="S151" s="98"/>
      <c r="T151" s="98"/>
      <c r="U151" s="98"/>
      <c r="V151" s="98"/>
      <c r="W151" s="98"/>
      <c r="X151" s="98"/>
      <c r="Y151" s="98"/>
      <c r="Z151" s="98"/>
    </row>
    <row r="152" ht="15.75" customHeight="1">
      <c r="A152" s="98"/>
      <c r="B152" s="98"/>
      <c r="C152" s="174"/>
      <c r="D152" s="98"/>
      <c r="E152" s="98"/>
      <c r="F152" s="98"/>
      <c r="G152" s="98"/>
      <c r="H152" s="98"/>
      <c r="I152" s="98"/>
      <c r="J152" s="98"/>
      <c r="K152" s="98"/>
      <c r="L152" s="98"/>
      <c r="M152" s="98"/>
      <c r="N152" s="98"/>
      <c r="O152" s="98"/>
      <c r="P152" s="98"/>
      <c r="Q152" s="98"/>
      <c r="R152" s="98"/>
      <c r="S152" s="98"/>
      <c r="T152" s="98"/>
      <c r="U152" s="98"/>
      <c r="V152" s="98"/>
      <c r="W152" s="98"/>
      <c r="X152" s="98"/>
      <c r="Y152" s="98"/>
      <c r="Z152" s="98"/>
    </row>
    <row r="153" ht="15.75" customHeight="1">
      <c r="A153" s="98"/>
      <c r="B153" s="98"/>
      <c r="C153" s="174"/>
      <c r="D153" s="98"/>
      <c r="E153" s="98"/>
      <c r="F153" s="98"/>
      <c r="G153" s="98"/>
      <c r="H153" s="98"/>
      <c r="I153" s="98"/>
      <c r="J153" s="98"/>
      <c r="K153" s="98"/>
      <c r="L153" s="98"/>
      <c r="M153" s="98"/>
      <c r="N153" s="98"/>
      <c r="O153" s="98"/>
      <c r="P153" s="98"/>
      <c r="Q153" s="98"/>
      <c r="R153" s="98"/>
      <c r="S153" s="98"/>
      <c r="T153" s="98"/>
      <c r="U153" s="98"/>
      <c r="V153" s="98"/>
      <c r="W153" s="98"/>
      <c r="X153" s="98"/>
      <c r="Y153" s="98"/>
      <c r="Z153" s="98"/>
    </row>
    <row r="154" ht="15.75" customHeight="1">
      <c r="A154" s="98"/>
      <c r="B154" s="98"/>
      <c r="C154" s="174"/>
      <c r="D154" s="98"/>
      <c r="E154" s="98"/>
      <c r="F154" s="98"/>
      <c r="G154" s="98"/>
      <c r="H154" s="98"/>
      <c r="I154" s="98"/>
      <c r="J154" s="98"/>
      <c r="K154" s="98"/>
      <c r="L154" s="98"/>
      <c r="M154" s="98"/>
      <c r="N154" s="98"/>
      <c r="O154" s="98"/>
      <c r="P154" s="98"/>
      <c r="Q154" s="98"/>
      <c r="R154" s="98"/>
      <c r="S154" s="98"/>
      <c r="T154" s="98"/>
      <c r="U154" s="98"/>
      <c r="V154" s="98"/>
      <c r="W154" s="98"/>
      <c r="X154" s="98"/>
      <c r="Y154" s="98"/>
      <c r="Z154" s="98"/>
    </row>
    <row r="155" ht="15.75" customHeight="1">
      <c r="A155" s="98"/>
      <c r="B155" s="98"/>
      <c r="C155" s="174"/>
      <c r="D155" s="98"/>
      <c r="E155" s="98"/>
      <c r="F155" s="98"/>
      <c r="G155" s="98"/>
      <c r="H155" s="98"/>
      <c r="I155" s="98"/>
      <c r="J155" s="98"/>
      <c r="K155" s="98"/>
      <c r="L155" s="98"/>
      <c r="M155" s="98"/>
      <c r="N155" s="98"/>
      <c r="O155" s="98"/>
      <c r="P155" s="98"/>
      <c r="Q155" s="98"/>
      <c r="R155" s="98"/>
      <c r="S155" s="98"/>
      <c r="T155" s="98"/>
      <c r="U155" s="98"/>
      <c r="V155" s="98"/>
      <c r="W155" s="98"/>
      <c r="X155" s="98"/>
      <c r="Y155" s="98"/>
      <c r="Z155" s="98"/>
    </row>
    <row r="156" ht="15.75" customHeight="1">
      <c r="A156" s="98"/>
      <c r="B156" s="98"/>
      <c r="C156" s="174"/>
      <c r="D156" s="98"/>
      <c r="E156" s="98"/>
      <c r="F156" s="98"/>
      <c r="G156" s="98"/>
      <c r="H156" s="98"/>
      <c r="I156" s="98"/>
      <c r="J156" s="98"/>
      <c r="K156" s="98"/>
      <c r="L156" s="98"/>
      <c r="M156" s="98"/>
      <c r="N156" s="98"/>
      <c r="O156" s="98"/>
      <c r="P156" s="98"/>
      <c r="Q156" s="98"/>
      <c r="R156" s="98"/>
      <c r="S156" s="98"/>
      <c r="T156" s="98"/>
      <c r="U156" s="98"/>
      <c r="V156" s="98"/>
      <c r="W156" s="98"/>
      <c r="X156" s="98"/>
      <c r="Y156" s="98"/>
      <c r="Z156" s="98"/>
    </row>
    <row r="157" ht="15.75" customHeight="1">
      <c r="A157" s="98"/>
      <c r="B157" s="98"/>
      <c r="C157" s="174"/>
      <c r="D157" s="98"/>
      <c r="E157" s="98"/>
      <c r="F157" s="98"/>
      <c r="G157" s="98"/>
      <c r="H157" s="98"/>
      <c r="I157" s="98"/>
      <c r="J157" s="98"/>
      <c r="K157" s="98"/>
      <c r="L157" s="98"/>
      <c r="M157" s="98"/>
      <c r="N157" s="98"/>
      <c r="O157" s="98"/>
      <c r="P157" s="98"/>
      <c r="Q157" s="98"/>
      <c r="R157" s="98"/>
      <c r="S157" s="98"/>
      <c r="T157" s="98"/>
      <c r="U157" s="98"/>
      <c r="V157" s="98"/>
      <c r="W157" s="98"/>
      <c r="X157" s="98"/>
      <c r="Y157" s="98"/>
      <c r="Z157" s="98"/>
    </row>
    <row r="158" ht="15.75" customHeight="1">
      <c r="A158" s="98"/>
      <c r="B158" s="98"/>
      <c r="C158" s="174"/>
      <c r="D158" s="98"/>
      <c r="E158" s="98"/>
      <c r="F158" s="98"/>
      <c r="G158" s="98"/>
      <c r="H158" s="98"/>
      <c r="I158" s="98"/>
      <c r="J158" s="98"/>
      <c r="K158" s="98"/>
      <c r="L158" s="98"/>
      <c r="M158" s="98"/>
      <c r="N158" s="98"/>
      <c r="O158" s="98"/>
      <c r="P158" s="98"/>
      <c r="Q158" s="98"/>
      <c r="R158" s="98"/>
      <c r="S158" s="98"/>
      <c r="T158" s="98"/>
      <c r="U158" s="98"/>
      <c r="V158" s="98"/>
      <c r="W158" s="98"/>
      <c r="X158" s="98"/>
      <c r="Y158" s="98"/>
      <c r="Z158" s="98"/>
    </row>
    <row r="159" ht="15.75" customHeight="1">
      <c r="A159" s="98"/>
      <c r="B159" s="98"/>
      <c r="C159" s="174"/>
      <c r="D159" s="98"/>
      <c r="E159" s="98"/>
      <c r="F159" s="98"/>
      <c r="G159" s="98"/>
      <c r="H159" s="98"/>
      <c r="I159" s="98"/>
      <c r="J159" s="98"/>
      <c r="K159" s="98"/>
      <c r="L159" s="98"/>
      <c r="M159" s="98"/>
      <c r="N159" s="98"/>
      <c r="O159" s="98"/>
      <c r="P159" s="98"/>
      <c r="Q159" s="98"/>
      <c r="R159" s="98"/>
      <c r="S159" s="98"/>
      <c r="T159" s="98"/>
      <c r="U159" s="98"/>
      <c r="V159" s="98"/>
      <c r="W159" s="98"/>
      <c r="X159" s="98"/>
      <c r="Y159" s="98"/>
      <c r="Z159" s="98"/>
    </row>
    <row r="160" ht="15.75" customHeight="1">
      <c r="A160" s="98"/>
      <c r="B160" s="98"/>
      <c r="C160" s="174"/>
      <c r="D160" s="98"/>
      <c r="E160" s="98"/>
      <c r="F160" s="98"/>
      <c r="G160" s="98"/>
      <c r="H160" s="98"/>
      <c r="I160" s="98"/>
      <c r="J160" s="98"/>
      <c r="K160" s="98"/>
      <c r="L160" s="98"/>
      <c r="M160" s="98"/>
      <c r="N160" s="98"/>
      <c r="O160" s="98"/>
      <c r="P160" s="98"/>
      <c r="Q160" s="98"/>
      <c r="R160" s="98"/>
      <c r="S160" s="98"/>
      <c r="T160" s="98"/>
      <c r="U160" s="98"/>
      <c r="V160" s="98"/>
      <c r="W160" s="98"/>
      <c r="X160" s="98"/>
      <c r="Y160" s="98"/>
      <c r="Z160" s="98"/>
    </row>
    <row r="161" ht="15.75" customHeight="1">
      <c r="A161" s="98"/>
      <c r="B161" s="98"/>
      <c r="C161" s="174"/>
      <c r="D161" s="98"/>
      <c r="E161" s="98"/>
      <c r="F161" s="98"/>
      <c r="G161" s="98"/>
      <c r="H161" s="98"/>
      <c r="I161" s="98"/>
      <c r="J161" s="98"/>
      <c r="K161" s="98"/>
      <c r="L161" s="98"/>
      <c r="M161" s="98"/>
      <c r="N161" s="98"/>
      <c r="O161" s="98"/>
      <c r="P161" s="98"/>
      <c r="Q161" s="98"/>
      <c r="R161" s="98"/>
      <c r="S161" s="98"/>
      <c r="T161" s="98"/>
      <c r="U161" s="98"/>
      <c r="V161" s="98"/>
      <c r="W161" s="98"/>
      <c r="X161" s="98"/>
      <c r="Y161" s="98"/>
      <c r="Z161" s="98"/>
    </row>
    <row r="162" ht="15.75" customHeight="1">
      <c r="A162" s="98"/>
      <c r="B162" s="98"/>
      <c r="C162" s="174"/>
      <c r="D162" s="98"/>
      <c r="E162" s="98"/>
      <c r="F162" s="98"/>
      <c r="G162" s="98"/>
      <c r="H162" s="98"/>
      <c r="I162" s="98"/>
      <c r="J162" s="98"/>
      <c r="K162" s="98"/>
      <c r="L162" s="98"/>
      <c r="M162" s="98"/>
      <c r="N162" s="98"/>
      <c r="O162" s="98"/>
      <c r="P162" s="98"/>
      <c r="Q162" s="98"/>
      <c r="R162" s="98"/>
      <c r="S162" s="98"/>
      <c r="T162" s="98"/>
      <c r="U162" s="98"/>
      <c r="V162" s="98"/>
      <c r="W162" s="98"/>
      <c r="X162" s="98"/>
      <c r="Y162" s="98"/>
      <c r="Z162" s="98"/>
    </row>
    <row r="163" ht="15.75" customHeight="1">
      <c r="A163" s="98"/>
      <c r="B163" s="98"/>
      <c r="C163" s="174"/>
      <c r="D163" s="98"/>
      <c r="E163" s="98"/>
      <c r="F163" s="98"/>
      <c r="G163" s="98"/>
      <c r="H163" s="98"/>
      <c r="I163" s="98"/>
      <c r="J163" s="98"/>
      <c r="K163" s="98"/>
      <c r="L163" s="98"/>
      <c r="M163" s="98"/>
      <c r="N163" s="98"/>
      <c r="O163" s="98"/>
      <c r="P163" s="98"/>
      <c r="Q163" s="98"/>
      <c r="R163" s="98"/>
      <c r="S163" s="98"/>
      <c r="T163" s="98"/>
      <c r="U163" s="98"/>
      <c r="V163" s="98"/>
      <c r="W163" s="98"/>
      <c r="X163" s="98"/>
      <c r="Y163" s="98"/>
      <c r="Z163" s="98"/>
    </row>
    <row r="164" ht="15.75" customHeight="1">
      <c r="A164" s="98"/>
      <c r="B164" s="98"/>
      <c r="C164" s="174"/>
      <c r="D164" s="98"/>
      <c r="E164" s="98"/>
      <c r="F164" s="98"/>
      <c r="G164" s="98"/>
      <c r="H164" s="98"/>
      <c r="I164" s="98"/>
      <c r="J164" s="98"/>
      <c r="K164" s="98"/>
      <c r="L164" s="98"/>
      <c r="M164" s="98"/>
      <c r="N164" s="98"/>
      <c r="O164" s="98"/>
      <c r="P164" s="98"/>
      <c r="Q164" s="98"/>
      <c r="R164" s="98"/>
      <c r="S164" s="98"/>
      <c r="T164" s="98"/>
      <c r="U164" s="98"/>
      <c r="V164" s="98"/>
      <c r="W164" s="98"/>
      <c r="X164" s="98"/>
      <c r="Y164" s="98"/>
      <c r="Z164" s="98"/>
    </row>
    <row r="165" ht="15.75" customHeight="1">
      <c r="A165" s="98"/>
      <c r="B165" s="98"/>
      <c r="C165" s="174"/>
      <c r="D165" s="98"/>
      <c r="E165" s="98"/>
      <c r="F165" s="98"/>
      <c r="G165" s="98"/>
      <c r="H165" s="98"/>
      <c r="I165" s="98"/>
      <c r="J165" s="98"/>
      <c r="K165" s="98"/>
      <c r="L165" s="98"/>
      <c r="M165" s="98"/>
      <c r="N165" s="98"/>
      <c r="O165" s="98"/>
      <c r="P165" s="98"/>
      <c r="Q165" s="98"/>
      <c r="R165" s="98"/>
      <c r="S165" s="98"/>
      <c r="T165" s="98"/>
      <c r="U165" s="98"/>
      <c r="V165" s="98"/>
      <c r="W165" s="98"/>
      <c r="X165" s="98"/>
      <c r="Y165" s="98"/>
      <c r="Z165" s="98"/>
    </row>
    <row r="166" ht="15.75" customHeight="1">
      <c r="A166" s="98"/>
      <c r="B166" s="98"/>
      <c r="C166" s="174"/>
      <c r="D166" s="98"/>
      <c r="E166" s="98"/>
      <c r="F166" s="98"/>
      <c r="G166" s="98"/>
      <c r="H166" s="98"/>
      <c r="I166" s="98"/>
      <c r="J166" s="98"/>
      <c r="K166" s="98"/>
      <c r="L166" s="98"/>
      <c r="M166" s="98"/>
      <c r="N166" s="98"/>
      <c r="O166" s="98"/>
      <c r="P166" s="98"/>
      <c r="Q166" s="98"/>
      <c r="R166" s="98"/>
      <c r="S166" s="98"/>
      <c r="T166" s="98"/>
      <c r="U166" s="98"/>
      <c r="V166" s="98"/>
      <c r="W166" s="98"/>
      <c r="X166" s="98"/>
      <c r="Y166" s="98"/>
      <c r="Z166" s="98"/>
    </row>
    <row r="167" ht="15.75" customHeight="1">
      <c r="A167" s="98"/>
      <c r="B167" s="98"/>
      <c r="C167" s="174"/>
      <c r="D167" s="98"/>
      <c r="E167" s="98"/>
      <c r="F167" s="98"/>
      <c r="G167" s="98"/>
      <c r="H167" s="98"/>
      <c r="I167" s="98"/>
      <c r="J167" s="98"/>
      <c r="K167" s="98"/>
      <c r="L167" s="98"/>
      <c r="M167" s="98"/>
      <c r="N167" s="98"/>
      <c r="O167" s="98"/>
      <c r="P167" s="98"/>
      <c r="Q167" s="98"/>
      <c r="R167" s="98"/>
      <c r="S167" s="98"/>
      <c r="T167" s="98"/>
      <c r="U167" s="98"/>
      <c r="V167" s="98"/>
      <c r="W167" s="98"/>
      <c r="X167" s="98"/>
      <c r="Y167" s="98"/>
      <c r="Z167" s="98"/>
    </row>
    <row r="168" ht="15.75" customHeight="1">
      <c r="A168" s="98"/>
      <c r="B168" s="98"/>
      <c r="C168" s="174"/>
      <c r="D168" s="98"/>
      <c r="E168" s="98"/>
      <c r="F168" s="98"/>
      <c r="G168" s="98"/>
      <c r="H168" s="98"/>
      <c r="I168" s="98"/>
      <c r="J168" s="98"/>
      <c r="K168" s="98"/>
      <c r="L168" s="98"/>
      <c r="M168" s="98"/>
      <c r="N168" s="98"/>
      <c r="O168" s="98"/>
      <c r="P168" s="98"/>
      <c r="Q168" s="98"/>
      <c r="R168" s="98"/>
      <c r="S168" s="98"/>
      <c r="T168" s="98"/>
      <c r="U168" s="98"/>
      <c r="V168" s="98"/>
      <c r="W168" s="98"/>
      <c r="X168" s="98"/>
      <c r="Y168" s="98"/>
      <c r="Z168" s="98"/>
    </row>
    <row r="169" ht="15.75" customHeight="1">
      <c r="A169" s="98"/>
      <c r="B169" s="98"/>
      <c r="C169" s="174"/>
      <c r="D169" s="98"/>
      <c r="E169" s="98"/>
      <c r="F169" s="98"/>
      <c r="G169" s="98"/>
      <c r="H169" s="98"/>
      <c r="I169" s="98"/>
      <c r="J169" s="98"/>
      <c r="K169" s="98"/>
      <c r="L169" s="98"/>
      <c r="M169" s="98"/>
      <c r="N169" s="98"/>
      <c r="O169" s="98"/>
      <c r="P169" s="98"/>
      <c r="Q169" s="98"/>
      <c r="R169" s="98"/>
      <c r="S169" s="98"/>
      <c r="T169" s="98"/>
      <c r="U169" s="98"/>
      <c r="V169" s="98"/>
      <c r="W169" s="98"/>
      <c r="X169" s="98"/>
      <c r="Y169" s="98"/>
      <c r="Z169" s="98"/>
    </row>
    <row r="170" ht="15.75" customHeight="1">
      <c r="A170" s="98"/>
      <c r="B170" s="98"/>
      <c r="C170" s="174"/>
      <c r="D170" s="98"/>
      <c r="E170" s="98"/>
      <c r="F170" s="98"/>
      <c r="G170" s="98"/>
      <c r="H170" s="98"/>
      <c r="I170" s="98"/>
      <c r="J170" s="98"/>
      <c r="K170" s="98"/>
      <c r="L170" s="98"/>
      <c r="M170" s="98"/>
      <c r="N170" s="98"/>
      <c r="O170" s="98"/>
      <c r="P170" s="98"/>
      <c r="Q170" s="98"/>
      <c r="R170" s="98"/>
      <c r="S170" s="98"/>
      <c r="T170" s="98"/>
      <c r="U170" s="98"/>
      <c r="V170" s="98"/>
      <c r="W170" s="98"/>
      <c r="X170" s="98"/>
      <c r="Y170" s="98"/>
      <c r="Z170" s="98"/>
    </row>
    <row r="171" ht="15.75" customHeight="1">
      <c r="A171" s="98"/>
      <c r="B171" s="98"/>
      <c r="C171" s="174"/>
      <c r="D171" s="98"/>
      <c r="E171" s="98"/>
      <c r="F171" s="98"/>
      <c r="G171" s="98"/>
      <c r="H171" s="98"/>
      <c r="I171" s="98"/>
      <c r="J171" s="98"/>
      <c r="K171" s="98"/>
      <c r="L171" s="98"/>
      <c r="M171" s="98"/>
      <c r="N171" s="98"/>
      <c r="O171" s="98"/>
      <c r="P171" s="98"/>
      <c r="Q171" s="98"/>
      <c r="R171" s="98"/>
      <c r="S171" s="98"/>
      <c r="T171" s="98"/>
      <c r="U171" s="98"/>
      <c r="V171" s="98"/>
      <c r="W171" s="98"/>
      <c r="X171" s="98"/>
      <c r="Y171" s="98"/>
      <c r="Z171" s="98"/>
    </row>
    <row r="172" ht="15.75" customHeight="1">
      <c r="A172" s="98"/>
      <c r="B172" s="98"/>
      <c r="C172" s="174"/>
      <c r="D172" s="98"/>
      <c r="E172" s="98"/>
      <c r="F172" s="98"/>
      <c r="G172" s="98"/>
      <c r="H172" s="98"/>
      <c r="I172" s="98"/>
      <c r="J172" s="98"/>
      <c r="K172" s="98"/>
      <c r="L172" s="98"/>
      <c r="M172" s="98"/>
      <c r="N172" s="98"/>
      <c r="O172" s="98"/>
      <c r="P172" s="98"/>
      <c r="Q172" s="98"/>
      <c r="R172" s="98"/>
      <c r="S172" s="98"/>
      <c r="T172" s="98"/>
      <c r="U172" s="98"/>
      <c r="V172" s="98"/>
      <c r="W172" s="98"/>
      <c r="X172" s="98"/>
      <c r="Y172" s="98"/>
      <c r="Z172" s="98"/>
    </row>
    <row r="173" ht="15.75" customHeight="1">
      <c r="A173" s="98"/>
      <c r="B173" s="98"/>
      <c r="C173" s="174"/>
      <c r="D173" s="98"/>
      <c r="E173" s="98"/>
      <c r="F173" s="98"/>
      <c r="G173" s="98"/>
      <c r="H173" s="98"/>
      <c r="I173" s="98"/>
      <c r="J173" s="98"/>
      <c r="K173" s="98"/>
      <c r="L173" s="98"/>
      <c r="M173" s="98"/>
      <c r="N173" s="98"/>
      <c r="O173" s="98"/>
      <c r="P173" s="98"/>
      <c r="Q173" s="98"/>
      <c r="R173" s="98"/>
      <c r="S173" s="98"/>
      <c r="T173" s="98"/>
      <c r="U173" s="98"/>
      <c r="V173" s="98"/>
      <c r="W173" s="98"/>
      <c r="X173" s="98"/>
      <c r="Y173" s="98"/>
      <c r="Z173" s="98"/>
    </row>
    <row r="174" ht="15.75" customHeight="1">
      <c r="A174" s="98"/>
      <c r="B174" s="98"/>
      <c r="C174" s="174"/>
      <c r="D174" s="98"/>
      <c r="E174" s="98"/>
      <c r="F174" s="98"/>
      <c r="G174" s="98"/>
      <c r="H174" s="98"/>
      <c r="I174" s="98"/>
      <c r="J174" s="98"/>
      <c r="K174" s="98"/>
      <c r="L174" s="98"/>
      <c r="M174" s="98"/>
      <c r="N174" s="98"/>
      <c r="O174" s="98"/>
      <c r="P174" s="98"/>
      <c r="Q174" s="98"/>
      <c r="R174" s="98"/>
      <c r="S174" s="98"/>
      <c r="T174" s="98"/>
      <c r="U174" s="98"/>
      <c r="V174" s="98"/>
      <c r="W174" s="98"/>
      <c r="X174" s="98"/>
      <c r="Y174" s="98"/>
      <c r="Z174" s="98"/>
    </row>
    <row r="175" ht="15.75" customHeight="1">
      <c r="A175" s="98"/>
      <c r="B175" s="98"/>
      <c r="C175" s="174"/>
      <c r="D175" s="98"/>
      <c r="E175" s="98"/>
      <c r="F175" s="98"/>
      <c r="G175" s="98"/>
      <c r="H175" s="98"/>
      <c r="I175" s="98"/>
      <c r="J175" s="98"/>
      <c r="K175" s="98"/>
      <c r="L175" s="98"/>
      <c r="M175" s="98"/>
      <c r="N175" s="98"/>
      <c r="O175" s="98"/>
      <c r="P175" s="98"/>
      <c r="Q175" s="98"/>
      <c r="R175" s="98"/>
      <c r="S175" s="98"/>
      <c r="T175" s="98"/>
      <c r="U175" s="98"/>
      <c r="V175" s="98"/>
      <c r="W175" s="98"/>
      <c r="X175" s="98"/>
      <c r="Y175" s="98"/>
      <c r="Z175" s="98"/>
    </row>
    <row r="176" ht="15.75" customHeight="1">
      <c r="A176" s="98"/>
      <c r="B176" s="98"/>
      <c r="C176" s="174"/>
      <c r="D176" s="98"/>
      <c r="E176" s="98"/>
      <c r="F176" s="98"/>
      <c r="G176" s="98"/>
      <c r="H176" s="98"/>
      <c r="I176" s="98"/>
      <c r="J176" s="98"/>
      <c r="K176" s="98"/>
      <c r="L176" s="98"/>
      <c r="M176" s="98"/>
      <c r="N176" s="98"/>
      <c r="O176" s="98"/>
      <c r="P176" s="98"/>
      <c r="Q176" s="98"/>
      <c r="R176" s="98"/>
      <c r="S176" s="98"/>
      <c r="T176" s="98"/>
      <c r="U176" s="98"/>
      <c r="V176" s="98"/>
      <c r="W176" s="98"/>
      <c r="X176" s="98"/>
      <c r="Y176" s="98"/>
      <c r="Z176" s="98"/>
    </row>
    <row r="177" ht="15.75" customHeight="1">
      <c r="A177" s="98"/>
      <c r="B177" s="98"/>
      <c r="C177" s="174"/>
      <c r="D177" s="98"/>
      <c r="E177" s="98"/>
      <c r="F177" s="98"/>
      <c r="G177" s="98"/>
      <c r="H177" s="98"/>
      <c r="I177" s="98"/>
      <c r="J177" s="98"/>
      <c r="K177" s="98"/>
      <c r="L177" s="98"/>
      <c r="M177" s="98"/>
      <c r="N177" s="98"/>
      <c r="O177" s="98"/>
      <c r="P177" s="98"/>
      <c r="Q177" s="98"/>
      <c r="R177" s="98"/>
      <c r="S177" s="98"/>
      <c r="T177" s="98"/>
      <c r="U177" s="98"/>
      <c r="V177" s="98"/>
      <c r="W177" s="98"/>
      <c r="X177" s="98"/>
      <c r="Y177" s="98"/>
      <c r="Z177" s="98"/>
    </row>
    <row r="178" ht="15.75" customHeight="1">
      <c r="A178" s="98"/>
      <c r="B178" s="98"/>
      <c r="C178" s="174"/>
      <c r="D178" s="98"/>
      <c r="E178" s="98"/>
      <c r="F178" s="98"/>
      <c r="G178" s="98"/>
      <c r="H178" s="98"/>
      <c r="I178" s="98"/>
      <c r="J178" s="98"/>
      <c r="K178" s="98"/>
      <c r="L178" s="98"/>
      <c r="M178" s="98"/>
      <c r="N178" s="98"/>
      <c r="O178" s="98"/>
      <c r="P178" s="98"/>
      <c r="Q178" s="98"/>
      <c r="R178" s="98"/>
      <c r="S178" s="98"/>
      <c r="T178" s="98"/>
      <c r="U178" s="98"/>
      <c r="V178" s="98"/>
      <c r="W178" s="98"/>
      <c r="X178" s="98"/>
      <c r="Y178" s="98"/>
      <c r="Z178" s="98"/>
    </row>
    <row r="179" ht="15.75" customHeight="1">
      <c r="A179" s="98"/>
      <c r="B179" s="98"/>
      <c r="C179" s="174"/>
      <c r="D179" s="98"/>
      <c r="E179" s="98"/>
      <c r="F179" s="98"/>
      <c r="G179" s="98"/>
      <c r="H179" s="98"/>
      <c r="I179" s="98"/>
      <c r="J179" s="98"/>
      <c r="K179" s="98"/>
      <c r="L179" s="98"/>
      <c r="M179" s="98"/>
      <c r="N179" s="98"/>
      <c r="O179" s="98"/>
      <c r="P179" s="98"/>
      <c r="Q179" s="98"/>
      <c r="R179" s="98"/>
      <c r="S179" s="98"/>
      <c r="T179" s="98"/>
      <c r="U179" s="98"/>
      <c r="V179" s="98"/>
      <c r="W179" s="98"/>
      <c r="X179" s="98"/>
      <c r="Y179" s="98"/>
      <c r="Z179" s="98"/>
    </row>
    <row r="180" ht="15.75" customHeight="1">
      <c r="A180" s="98"/>
      <c r="B180" s="98"/>
      <c r="C180" s="174"/>
      <c r="D180" s="98"/>
      <c r="E180" s="98"/>
      <c r="F180" s="98"/>
      <c r="G180" s="98"/>
      <c r="H180" s="98"/>
      <c r="I180" s="98"/>
      <c r="J180" s="98"/>
      <c r="K180" s="98"/>
      <c r="L180" s="98"/>
      <c r="M180" s="98"/>
      <c r="N180" s="98"/>
      <c r="O180" s="98"/>
      <c r="P180" s="98"/>
      <c r="Q180" s="98"/>
      <c r="R180" s="98"/>
      <c r="S180" s="98"/>
      <c r="T180" s="98"/>
      <c r="U180" s="98"/>
      <c r="V180" s="98"/>
      <c r="W180" s="98"/>
      <c r="X180" s="98"/>
      <c r="Y180" s="98"/>
      <c r="Z180" s="98"/>
    </row>
    <row r="181" ht="15.75" customHeight="1">
      <c r="A181" s="98"/>
      <c r="B181" s="98"/>
      <c r="C181" s="174"/>
      <c r="D181" s="98"/>
      <c r="E181" s="98"/>
      <c r="F181" s="98"/>
      <c r="G181" s="98"/>
      <c r="H181" s="98"/>
      <c r="I181" s="98"/>
      <c r="J181" s="98"/>
      <c r="K181" s="98"/>
      <c r="L181" s="98"/>
      <c r="M181" s="98"/>
      <c r="N181" s="98"/>
      <c r="O181" s="98"/>
      <c r="P181" s="98"/>
      <c r="Q181" s="98"/>
      <c r="R181" s="98"/>
      <c r="S181" s="98"/>
      <c r="T181" s="98"/>
      <c r="U181" s="98"/>
      <c r="V181" s="98"/>
      <c r="W181" s="98"/>
      <c r="X181" s="98"/>
      <c r="Y181" s="98"/>
      <c r="Z181" s="98"/>
    </row>
    <row r="182" ht="15.75" customHeight="1">
      <c r="A182" s="98"/>
      <c r="B182" s="98"/>
      <c r="C182" s="174"/>
      <c r="D182" s="98"/>
      <c r="E182" s="98"/>
      <c r="F182" s="98"/>
      <c r="G182" s="98"/>
      <c r="H182" s="98"/>
      <c r="I182" s="98"/>
      <c r="J182" s="98"/>
      <c r="K182" s="98"/>
      <c r="L182" s="98"/>
      <c r="M182" s="98"/>
      <c r="N182" s="98"/>
      <c r="O182" s="98"/>
      <c r="P182" s="98"/>
      <c r="Q182" s="98"/>
      <c r="R182" s="98"/>
      <c r="S182" s="98"/>
      <c r="T182" s="98"/>
      <c r="U182" s="98"/>
      <c r="V182" s="98"/>
      <c r="W182" s="98"/>
      <c r="X182" s="98"/>
      <c r="Y182" s="98"/>
      <c r="Z182" s="98"/>
    </row>
    <row r="183" ht="15.75" customHeight="1">
      <c r="A183" s="98"/>
      <c r="B183" s="98"/>
      <c r="C183" s="174"/>
      <c r="D183" s="98"/>
      <c r="E183" s="98"/>
      <c r="F183" s="98"/>
      <c r="G183" s="98"/>
      <c r="H183" s="98"/>
      <c r="I183" s="98"/>
      <c r="J183" s="98"/>
      <c r="K183" s="98"/>
      <c r="L183" s="98"/>
      <c r="M183" s="98"/>
      <c r="N183" s="98"/>
      <c r="O183" s="98"/>
      <c r="P183" s="98"/>
      <c r="Q183" s="98"/>
      <c r="R183" s="98"/>
      <c r="S183" s="98"/>
      <c r="T183" s="98"/>
      <c r="U183" s="98"/>
      <c r="V183" s="98"/>
      <c r="W183" s="98"/>
      <c r="X183" s="98"/>
      <c r="Y183" s="98"/>
      <c r="Z183" s="98"/>
    </row>
    <row r="184" ht="15.75" customHeight="1">
      <c r="A184" s="98"/>
      <c r="B184" s="98"/>
      <c r="C184" s="174"/>
      <c r="D184" s="98"/>
      <c r="E184" s="98"/>
      <c r="F184" s="98"/>
      <c r="G184" s="98"/>
      <c r="H184" s="98"/>
      <c r="I184" s="98"/>
      <c r="J184" s="98"/>
      <c r="K184" s="98"/>
      <c r="L184" s="98"/>
      <c r="M184" s="98"/>
      <c r="N184" s="98"/>
      <c r="O184" s="98"/>
      <c r="P184" s="98"/>
      <c r="Q184" s="98"/>
      <c r="R184" s="98"/>
      <c r="S184" s="98"/>
      <c r="T184" s="98"/>
      <c r="U184" s="98"/>
      <c r="V184" s="98"/>
      <c r="W184" s="98"/>
      <c r="X184" s="98"/>
      <c r="Y184" s="98"/>
      <c r="Z184" s="98"/>
    </row>
    <row r="185" ht="15.75" customHeight="1">
      <c r="A185" s="98"/>
      <c r="B185" s="98"/>
      <c r="C185" s="174"/>
      <c r="D185" s="98"/>
      <c r="E185" s="98"/>
      <c r="F185" s="98"/>
      <c r="G185" s="98"/>
      <c r="H185" s="98"/>
      <c r="I185" s="98"/>
      <c r="J185" s="98"/>
      <c r="K185" s="98"/>
      <c r="L185" s="98"/>
      <c r="M185" s="98"/>
      <c r="N185" s="98"/>
      <c r="O185" s="98"/>
      <c r="P185" s="98"/>
      <c r="Q185" s="98"/>
      <c r="R185" s="98"/>
      <c r="S185" s="98"/>
      <c r="T185" s="98"/>
      <c r="U185" s="98"/>
      <c r="V185" s="98"/>
      <c r="W185" s="98"/>
      <c r="X185" s="98"/>
      <c r="Y185" s="98"/>
      <c r="Z185" s="98"/>
    </row>
    <row r="186" ht="15.75" customHeight="1">
      <c r="A186" s="98"/>
      <c r="B186" s="98"/>
      <c r="C186" s="174"/>
      <c r="D186" s="98"/>
      <c r="E186" s="98"/>
      <c r="F186" s="98"/>
      <c r="G186" s="98"/>
      <c r="H186" s="98"/>
      <c r="I186" s="98"/>
      <c r="J186" s="98"/>
      <c r="K186" s="98"/>
      <c r="L186" s="98"/>
      <c r="M186" s="98"/>
      <c r="N186" s="98"/>
      <c r="O186" s="98"/>
      <c r="P186" s="98"/>
      <c r="Q186" s="98"/>
      <c r="R186" s="98"/>
      <c r="S186" s="98"/>
      <c r="T186" s="98"/>
      <c r="U186" s="98"/>
      <c r="V186" s="98"/>
      <c r="W186" s="98"/>
      <c r="X186" s="98"/>
      <c r="Y186" s="98"/>
      <c r="Z186" s="98"/>
    </row>
    <row r="187" ht="15.75" customHeight="1">
      <c r="A187" s="98"/>
      <c r="B187" s="98"/>
      <c r="C187" s="174"/>
      <c r="D187" s="98"/>
      <c r="E187" s="98"/>
      <c r="F187" s="98"/>
      <c r="G187" s="98"/>
      <c r="H187" s="98"/>
      <c r="I187" s="98"/>
      <c r="J187" s="98"/>
      <c r="K187" s="98"/>
      <c r="L187" s="98"/>
      <c r="M187" s="98"/>
      <c r="N187" s="98"/>
      <c r="O187" s="98"/>
      <c r="P187" s="98"/>
      <c r="Q187" s="98"/>
      <c r="R187" s="98"/>
      <c r="S187" s="98"/>
      <c r="T187" s="98"/>
      <c r="U187" s="98"/>
      <c r="V187" s="98"/>
      <c r="W187" s="98"/>
      <c r="X187" s="98"/>
      <c r="Y187" s="98"/>
      <c r="Z187" s="98"/>
    </row>
    <row r="188" ht="15.75" customHeight="1">
      <c r="A188" s="98"/>
      <c r="B188" s="98"/>
      <c r="C188" s="174"/>
      <c r="D188" s="98"/>
      <c r="E188" s="98"/>
      <c r="F188" s="98"/>
      <c r="G188" s="98"/>
      <c r="H188" s="98"/>
      <c r="I188" s="98"/>
      <c r="J188" s="98"/>
      <c r="K188" s="98"/>
      <c r="L188" s="98"/>
      <c r="M188" s="98"/>
      <c r="N188" s="98"/>
      <c r="O188" s="98"/>
      <c r="P188" s="98"/>
      <c r="Q188" s="98"/>
      <c r="R188" s="98"/>
      <c r="S188" s="98"/>
      <c r="T188" s="98"/>
      <c r="U188" s="98"/>
      <c r="V188" s="98"/>
      <c r="W188" s="98"/>
      <c r="X188" s="98"/>
      <c r="Y188" s="98"/>
      <c r="Z188" s="98"/>
    </row>
    <row r="189" ht="15.75" customHeight="1">
      <c r="A189" s="98"/>
      <c r="B189" s="98"/>
      <c r="C189" s="174"/>
      <c r="D189" s="98"/>
      <c r="E189" s="98"/>
      <c r="F189" s="98"/>
      <c r="G189" s="98"/>
      <c r="H189" s="98"/>
      <c r="I189" s="98"/>
      <c r="J189" s="98"/>
      <c r="K189" s="98"/>
      <c r="L189" s="98"/>
      <c r="M189" s="98"/>
      <c r="N189" s="98"/>
      <c r="O189" s="98"/>
      <c r="P189" s="98"/>
      <c r="Q189" s="98"/>
      <c r="R189" s="98"/>
      <c r="S189" s="98"/>
      <c r="T189" s="98"/>
      <c r="U189" s="98"/>
      <c r="V189" s="98"/>
      <c r="W189" s="98"/>
      <c r="X189" s="98"/>
      <c r="Y189" s="98"/>
      <c r="Z189" s="98"/>
    </row>
    <row r="190" ht="15.75" customHeight="1">
      <c r="A190" s="98"/>
      <c r="B190" s="98"/>
      <c r="C190" s="174"/>
      <c r="D190" s="98"/>
      <c r="E190" s="98"/>
      <c r="F190" s="98"/>
      <c r="G190" s="98"/>
      <c r="H190" s="98"/>
      <c r="I190" s="98"/>
      <c r="J190" s="98"/>
      <c r="K190" s="98"/>
      <c r="L190" s="98"/>
      <c r="M190" s="98"/>
      <c r="N190" s="98"/>
      <c r="O190" s="98"/>
      <c r="P190" s="98"/>
      <c r="Q190" s="98"/>
      <c r="R190" s="98"/>
      <c r="S190" s="98"/>
      <c r="T190" s="98"/>
      <c r="U190" s="98"/>
      <c r="V190" s="98"/>
      <c r="W190" s="98"/>
      <c r="X190" s="98"/>
      <c r="Y190" s="98"/>
      <c r="Z190" s="98"/>
    </row>
    <row r="191" ht="15.75" customHeight="1">
      <c r="A191" s="98"/>
      <c r="B191" s="98"/>
      <c r="C191" s="174"/>
      <c r="D191" s="98"/>
      <c r="E191" s="98"/>
      <c r="F191" s="98"/>
      <c r="G191" s="98"/>
      <c r="H191" s="98"/>
      <c r="I191" s="98"/>
      <c r="J191" s="98"/>
      <c r="K191" s="98"/>
      <c r="L191" s="98"/>
      <c r="M191" s="98"/>
      <c r="N191" s="98"/>
      <c r="O191" s="98"/>
      <c r="P191" s="98"/>
      <c r="Q191" s="98"/>
      <c r="R191" s="98"/>
      <c r="S191" s="98"/>
      <c r="T191" s="98"/>
      <c r="U191" s="98"/>
      <c r="V191" s="98"/>
      <c r="W191" s="98"/>
      <c r="X191" s="98"/>
      <c r="Y191" s="98"/>
      <c r="Z191" s="98"/>
    </row>
    <row r="192" ht="15.75" customHeight="1">
      <c r="A192" s="98"/>
      <c r="B192" s="98"/>
      <c r="C192" s="174"/>
      <c r="D192" s="98"/>
      <c r="E192" s="98"/>
      <c r="F192" s="98"/>
      <c r="G192" s="98"/>
      <c r="H192" s="98"/>
      <c r="I192" s="98"/>
      <c r="J192" s="98"/>
      <c r="K192" s="98"/>
      <c r="L192" s="98"/>
      <c r="M192" s="98"/>
      <c r="N192" s="98"/>
      <c r="O192" s="98"/>
      <c r="P192" s="98"/>
      <c r="Q192" s="98"/>
      <c r="R192" s="98"/>
      <c r="S192" s="98"/>
      <c r="T192" s="98"/>
      <c r="U192" s="98"/>
      <c r="V192" s="98"/>
      <c r="W192" s="98"/>
      <c r="X192" s="98"/>
      <c r="Y192" s="98"/>
      <c r="Z192" s="98"/>
    </row>
    <row r="193" ht="15.75" customHeight="1">
      <c r="A193" s="98"/>
      <c r="B193" s="98"/>
      <c r="C193" s="174"/>
      <c r="D193" s="98"/>
      <c r="E193" s="98"/>
      <c r="F193" s="98"/>
      <c r="G193" s="98"/>
      <c r="H193" s="98"/>
      <c r="I193" s="98"/>
      <c r="J193" s="98"/>
      <c r="K193" s="98"/>
      <c r="L193" s="98"/>
      <c r="M193" s="98"/>
      <c r="N193" s="98"/>
      <c r="O193" s="98"/>
      <c r="P193" s="98"/>
      <c r="Q193" s="98"/>
      <c r="R193" s="98"/>
      <c r="S193" s="98"/>
      <c r="T193" s="98"/>
      <c r="U193" s="98"/>
      <c r="V193" s="98"/>
      <c r="W193" s="98"/>
      <c r="X193" s="98"/>
      <c r="Y193" s="98"/>
      <c r="Z193" s="98"/>
    </row>
    <row r="194" ht="15.75" customHeight="1">
      <c r="A194" s="98"/>
      <c r="B194" s="98"/>
      <c r="C194" s="174"/>
      <c r="D194" s="98"/>
      <c r="E194" s="98"/>
      <c r="F194" s="98"/>
      <c r="G194" s="98"/>
      <c r="H194" s="98"/>
      <c r="I194" s="98"/>
      <c r="J194" s="98"/>
      <c r="K194" s="98"/>
      <c r="L194" s="98"/>
      <c r="M194" s="98"/>
      <c r="N194" s="98"/>
      <c r="O194" s="98"/>
      <c r="P194" s="98"/>
      <c r="Q194" s="98"/>
      <c r="R194" s="98"/>
      <c r="S194" s="98"/>
      <c r="T194" s="98"/>
      <c r="U194" s="98"/>
      <c r="V194" s="98"/>
      <c r="W194" s="98"/>
      <c r="X194" s="98"/>
      <c r="Y194" s="98"/>
      <c r="Z194" s="98"/>
    </row>
    <row r="195" ht="15.75" customHeight="1">
      <c r="A195" s="98"/>
      <c r="B195" s="98"/>
      <c r="C195" s="174"/>
      <c r="D195" s="98"/>
      <c r="E195" s="98"/>
      <c r="F195" s="98"/>
      <c r="G195" s="98"/>
      <c r="H195" s="98"/>
      <c r="I195" s="98"/>
      <c r="J195" s="98"/>
      <c r="K195" s="98"/>
      <c r="L195" s="98"/>
      <c r="M195" s="98"/>
      <c r="N195" s="98"/>
      <c r="O195" s="98"/>
      <c r="P195" s="98"/>
      <c r="Q195" s="98"/>
      <c r="R195" s="98"/>
      <c r="S195" s="98"/>
      <c r="T195" s="98"/>
      <c r="U195" s="98"/>
      <c r="V195" s="98"/>
      <c r="W195" s="98"/>
      <c r="X195" s="98"/>
      <c r="Y195" s="98"/>
      <c r="Z195" s="98"/>
    </row>
    <row r="196" ht="15.75" customHeight="1">
      <c r="A196" s="98"/>
      <c r="B196" s="98"/>
      <c r="C196" s="174"/>
      <c r="D196" s="98"/>
      <c r="E196" s="98"/>
      <c r="F196" s="98"/>
      <c r="G196" s="98"/>
      <c r="H196" s="98"/>
      <c r="I196" s="98"/>
      <c r="J196" s="98"/>
      <c r="K196" s="98"/>
      <c r="L196" s="98"/>
      <c r="M196" s="98"/>
      <c r="N196" s="98"/>
      <c r="O196" s="98"/>
      <c r="P196" s="98"/>
      <c r="Q196" s="98"/>
      <c r="R196" s="98"/>
      <c r="S196" s="98"/>
      <c r="T196" s="98"/>
      <c r="U196" s="98"/>
      <c r="V196" s="98"/>
      <c r="W196" s="98"/>
      <c r="X196" s="98"/>
      <c r="Y196" s="98"/>
      <c r="Z196" s="98"/>
    </row>
    <row r="197" ht="15.75" customHeight="1">
      <c r="A197" s="98"/>
      <c r="B197" s="98"/>
      <c r="C197" s="174"/>
      <c r="D197" s="98"/>
      <c r="E197" s="98"/>
      <c r="F197" s="98"/>
      <c r="G197" s="98"/>
      <c r="H197" s="98"/>
      <c r="I197" s="98"/>
      <c r="J197" s="98"/>
      <c r="K197" s="98"/>
      <c r="L197" s="98"/>
      <c r="M197" s="98"/>
      <c r="N197" s="98"/>
      <c r="O197" s="98"/>
      <c r="P197" s="98"/>
      <c r="Q197" s="98"/>
      <c r="R197" s="98"/>
      <c r="S197" s="98"/>
      <c r="T197" s="98"/>
      <c r="U197" s="98"/>
      <c r="V197" s="98"/>
      <c r="W197" s="98"/>
      <c r="X197" s="98"/>
      <c r="Y197" s="98"/>
      <c r="Z197" s="98"/>
    </row>
    <row r="198" ht="15.75" customHeight="1">
      <c r="A198" s="98"/>
      <c r="B198" s="98"/>
      <c r="C198" s="174"/>
      <c r="D198" s="98"/>
      <c r="E198" s="98"/>
      <c r="F198" s="98"/>
      <c r="G198" s="98"/>
      <c r="H198" s="98"/>
      <c r="I198" s="98"/>
      <c r="J198" s="98"/>
      <c r="K198" s="98"/>
      <c r="L198" s="98"/>
      <c r="M198" s="98"/>
      <c r="N198" s="98"/>
      <c r="O198" s="98"/>
      <c r="P198" s="98"/>
      <c r="Q198" s="98"/>
      <c r="R198" s="98"/>
      <c r="S198" s="98"/>
      <c r="T198" s="98"/>
      <c r="U198" s="98"/>
      <c r="V198" s="98"/>
      <c r="W198" s="98"/>
      <c r="X198" s="98"/>
      <c r="Y198" s="98"/>
      <c r="Z198" s="98"/>
    </row>
    <row r="199" ht="15.75" customHeight="1">
      <c r="A199" s="98"/>
      <c r="B199" s="98"/>
      <c r="C199" s="174"/>
      <c r="D199" s="98"/>
      <c r="E199" s="98"/>
      <c r="F199" s="98"/>
      <c r="G199" s="98"/>
      <c r="H199" s="98"/>
      <c r="I199" s="98"/>
      <c r="J199" s="98"/>
      <c r="K199" s="98"/>
      <c r="L199" s="98"/>
      <c r="M199" s="98"/>
      <c r="N199" s="98"/>
      <c r="O199" s="98"/>
      <c r="P199" s="98"/>
      <c r="Q199" s="98"/>
      <c r="R199" s="98"/>
      <c r="S199" s="98"/>
      <c r="T199" s="98"/>
      <c r="U199" s="98"/>
      <c r="V199" s="98"/>
      <c r="W199" s="98"/>
      <c r="X199" s="98"/>
      <c r="Y199" s="98"/>
      <c r="Z199" s="98"/>
    </row>
    <row r="200" ht="15.75" customHeight="1">
      <c r="A200" s="98"/>
      <c r="B200" s="98"/>
      <c r="C200" s="174"/>
      <c r="D200" s="98"/>
      <c r="E200" s="98"/>
      <c r="F200" s="98"/>
      <c r="G200" s="98"/>
      <c r="H200" s="98"/>
      <c r="I200" s="98"/>
      <c r="J200" s="98"/>
      <c r="K200" s="98"/>
      <c r="L200" s="98"/>
      <c r="M200" s="98"/>
      <c r="N200" s="98"/>
      <c r="O200" s="98"/>
      <c r="P200" s="98"/>
      <c r="Q200" s="98"/>
      <c r="R200" s="98"/>
      <c r="S200" s="98"/>
      <c r="T200" s="98"/>
      <c r="U200" s="98"/>
      <c r="V200" s="98"/>
      <c r="W200" s="98"/>
      <c r="X200" s="98"/>
      <c r="Y200" s="98"/>
      <c r="Z200" s="98"/>
    </row>
    <row r="201" ht="15.75" customHeight="1">
      <c r="A201" s="98"/>
      <c r="B201" s="98"/>
      <c r="C201" s="174"/>
      <c r="D201" s="98"/>
      <c r="E201" s="98"/>
      <c r="F201" s="98"/>
      <c r="G201" s="98"/>
      <c r="H201" s="98"/>
      <c r="I201" s="98"/>
      <c r="J201" s="98"/>
      <c r="K201" s="98"/>
      <c r="L201" s="98"/>
      <c r="M201" s="98"/>
      <c r="N201" s="98"/>
      <c r="O201" s="98"/>
      <c r="P201" s="98"/>
      <c r="Q201" s="98"/>
      <c r="R201" s="98"/>
      <c r="S201" s="98"/>
      <c r="T201" s="98"/>
      <c r="U201" s="98"/>
      <c r="V201" s="98"/>
      <c r="W201" s="98"/>
      <c r="X201" s="98"/>
      <c r="Y201" s="98"/>
      <c r="Z201" s="98"/>
    </row>
    <row r="202" ht="15.75" customHeight="1">
      <c r="A202" s="98"/>
      <c r="B202" s="98"/>
      <c r="C202" s="174"/>
      <c r="D202" s="98"/>
      <c r="E202" s="98"/>
      <c r="F202" s="98"/>
      <c r="G202" s="98"/>
      <c r="H202" s="98"/>
      <c r="I202" s="98"/>
      <c r="J202" s="98"/>
      <c r="K202" s="98"/>
      <c r="L202" s="98"/>
      <c r="M202" s="98"/>
      <c r="N202" s="98"/>
      <c r="O202" s="98"/>
      <c r="P202" s="98"/>
      <c r="Q202" s="98"/>
      <c r="R202" s="98"/>
      <c r="S202" s="98"/>
      <c r="T202" s="98"/>
      <c r="U202" s="98"/>
      <c r="V202" s="98"/>
      <c r="W202" s="98"/>
      <c r="X202" s="98"/>
      <c r="Y202" s="98"/>
      <c r="Z202" s="98"/>
    </row>
    <row r="203" ht="15.75" customHeight="1">
      <c r="A203" s="98"/>
      <c r="B203" s="98"/>
      <c r="C203" s="174"/>
      <c r="D203" s="98"/>
      <c r="E203" s="98"/>
      <c r="F203" s="98"/>
      <c r="G203" s="98"/>
      <c r="H203" s="98"/>
      <c r="I203" s="98"/>
      <c r="J203" s="98"/>
      <c r="K203" s="98"/>
      <c r="L203" s="98"/>
      <c r="M203" s="98"/>
      <c r="N203" s="98"/>
      <c r="O203" s="98"/>
      <c r="P203" s="98"/>
      <c r="Q203" s="98"/>
      <c r="R203" s="98"/>
      <c r="S203" s="98"/>
      <c r="T203" s="98"/>
      <c r="U203" s="98"/>
      <c r="V203" s="98"/>
      <c r="W203" s="98"/>
      <c r="X203" s="98"/>
      <c r="Y203" s="98"/>
      <c r="Z203" s="98"/>
    </row>
    <row r="204" ht="15.75" customHeight="1">
      <c r="A204" s="98"/>
      <c r="B204" s="98"/>
      <c r="C204" s="174"/>
      <c r="D204" s="98"/>
      <c r="E204" s="98"/>
      <c r="F204" s="98"/>
      <c r="G204" s="98"/>
      <c r="H204" s="98"/>
      <c r="I204" s="98"/>
      <c r="J204" s="98"/>
      <c r="K204" s="98"/>
      <c r="L204" s="98"/>
      <c r="M204" s="98"/>
      <c r="N204" s="98"/>
      <c r="O204" s="98"/>
      <c r="P204" s="98"/>
      <c r="Q204" s="98"/>
      <c r="R204" s="98"/>
      <c r="S204" s="98"/>
      <c r="T204" s="98"/>
      <c r="U204" s="98"/>
      <c r="V204" s="98"/>
      <c r="W204" s="98"/>
      <c r="X204" s="98"/>
      <c r="Y204" s="98"/>
      <c r="Z204" s="98"/>
    </row>
    <row r="205" ht="15.75" customHeight="1">
      <c r="A205" s="98"/>
      <c r="B205" s="98"/>
      <c r="C205" s="174"/>
      <c r="D205" s="98"/>
      <c r="E205" s="98"/>
      <c r="F205" s="98"/>
      <c r="G205" s="98"/>
      <c r="H205" s="98"/>
      <c r="I205" s="98"/>
      <c r="J205" s="98"/>
      <c r="K205" s="98"/>
      <c r="L205" s="98"/>
      <c r="M205" s="98"/>
      <c r="N205" s="98"/>
      <c r="O205" s="98"/>
      <c r="P205" s="98"/>
      <c r="Q205" s="98"/>
      <c r="R205" s="98"/>
      <c r="S205" s="98"/>
      <c r="T205" s="98"/>
      <c r="U205" s="98"/>
      <c r="V205" s="98"/>
      <c r="W205" s="98"/>
      <c r="X205" s="98"/>
      <c r="Y205" s="98"/>
      <c r="Z205" s="98"/>
    </row>
    <row r="206" ht="15.75" customHeight="1">
      <c r="A206" s="98"/>
      <c r="B206" s="98"/>
      <c r="C206" s="174"/>
      <c r="D206" s="98"/>
      <c r="E206" s="98"/>
      <c r="F206" s="98"/>
      <c r="G206" s="98"/>
      <c r="H206" s="98"/>
      <c r="I206" s="98"/>
      <c r="J206" s="98"/>
      <c r="K206" s="98"/>
      <c r="L206" s="98"/>
      <c r="M206" s="98"/>
      <c r="N206" s="98"/>
      <c r="O206" s="98"/>
      <c r="P206" s="98"/>
      <c r="Q206" s="98"/>
      <c r="R206" s="98"/>
      <c r="S206" s="98"/>
      <c r="T206" s="98"/>
      <c r="U206" s="98"/>
      <c r="V206" s="98"/>
      <c r="W206" s="98"/>
      <c r="X206" s="98"/>
      <c r="Y206" s="98"/>
      <c r="Z206" s="98"/>
    </row>
    <row r="207" ht="15.75" customHeight="1">
      <c r="A207" s="98"/>
      <c r="B207" s="98"/>
      <c r="C207" s="174"/>
      <c r="D207" s="98"/>
      <c r="E207" s="98"/>
      <c r="F207" s="98"/>
      <c r="G207" s="98"/>
      <c r="H207" s="98"/>
      <c r="I207" s="98"/>
      <c r="J207" s="98"/>
      <c r="K207" s="98"/>
      <c r="L207" s="98"/>
      <c r="M207" s="98"/>
      <c r="N207" s="98"/>
      <c r="O207" s="98"/>
      <c r="P207" s="98"/>
      <c r="Q207" s="98"/>
      <c r="R207" s="98"/>
      <c r="S207" s="98"/>
      <c r="T207" s="98"/>
      <c r="U207" s="98"/>
      <c r="V207" s="98"/>
      <c r="W207" s="98"/>
      <c r="X207" s="98"/>
      <c r="Y207" s="98"/>
      <c r="Z207" s="98"/>
    </row>
    <row r="208" ht="15.75" customHeight="1">
      <c r="A208" s="98"/>
      <c r="B208" s="98"/>
      <c r="C208" s="174"/>
      <c r="D208" s="98"/>
      <c r="E208" s="98"/>
      <c r="F208" s="98"/>
      <c r="G208" s="98"/>
      <c r="H208" s="98"/>
      <c r="I208" s="98"/>
      <c r="J208" s="98"/>
      <c r="K208" s="98"/>
      <c r="L208" s="98"/>
      <c r="M208" s="98"/>
      <c r="N208" s="98"/>
      <c r="O208" s="98"/>
      <c r="P208" s="98"/>
      <c r="Q208" s="98"/>
      <c r="R208" s="98"/>
      <c r="S208" s="98"/>
      <c r="T208" s="98"/>
      <c r="U208" s="98"/>
      <c r="V208" s="98"/>
      <c r="W208" s="98"/>
      <c r="X208" s="98"/>
      <c r="Y208" s="98"/>
      <c r="Z208" s="98"/>
    </row>
    <row r="209" ht="15.75" customHeight="1">
      <c r="A209" s="98"/>
      <c r="B209" s="98"/>
      <c r="C209" s="174"/>
      <c r="D209" s="98"/>
      <c r="E209" s="98"/>
      <c r="F209" s="98"/>
      <c r="G209" s="98"/>
      <c r="H209" s="98"/>
      <c r="I209" s="98"/>
      <c r="J209" s="98"/>
      <c r="K209" s="98"/>
      <c r="L209" s="98"/>
      <c r="M209" s="98"/>
      <c r="N209" s="98"/>
      <c r="O209" s="98"/>
      <c r="P209" s="98"/>
      <c r="Q209" s="98"/>
      <c r="R209" s="98"/>
      <c r="S209" s="98"/>
      <c r="T209" s="98"/>
      <c r="U209" s="98"/>
      <c r="V209" s="98"/>
      <c r="W209" s="98"/>
      <c r="X209" s="98"/>
      <c r="Y209" s="98"/>
      <c r="Z209" s="98"/>
    </row>
    <row r="210" ht="15.75" customHeight="1">
      <c r="A210" s="98"/>
      <c r="B210" s="98"/>
      <c r="C210" s="174"/>
      <c r="D210" s="98"/>
      <c r="E210" s="98"/>
      <c r="F210" s="98"/>
      <c r="G210" s="98"/>
      <c r="H210" s="98"/>
      <c r="I210" s="98"/>
      <c r="J210" s="98"/>
      <c r="K210" s="98"/>
      <c r="L210" s="98"/>
      <c r="M210" s="98"/>
      <c r="N210" s="98"/>
      <c r="O210" s="98"/>
      <c r="P210" s="98"/>
      <c r="Q210" s="98"/>
      <c r="R210" s="98"/>
      <c r="S210" s="98"/>
      <c r="T210" s="98"/>
      <c r="U210" s="98"/>
      <c r="V210" s="98"/>
      <c r="W210" s="98"/>
      <c r="X210" s="98"/>
      <c r="Y210" s="98"/>
      <c r="Z210" s="98"/>
    </row>
    <row r="211" ht="15.75" customHeight="1">
      <c r="A211" s="98"/>
      <c r="B211" s="98"/>
      <c r="C211" s="174"/>
      <c r="D211" s="98"/>
      <c r="E211" s="98"/>
      <c r="F211" s="98"/>
      <c r="G211" s="98"/>
      <c r="H211" s="98"/>
      <c r="I211" s="98"/>
      <c r="J211" s="98"/>
      <c r="K211" s="98"/>
      <c r="L211" s="98"/>
      <c r="M211" s="98"/>
      <c r="N211" s="98"/>
      <c r="O211" s="98"/>
      <c r="P211" s="98"/>
      <c r="Q211" s="98"/>
      <c r="R211" s="98"/>
      <c r="S211" s="98"/>
      <c r="T211" s="98"/>
      <c r="U211" s="98"/>
      <c r="V211" s="98"/>
      <c r="W211" s="98"/>
      <c r="X211" s="98"/>
      <c r="Y211" s="98"/>
      <c r="Z211" s="98"/>
    </row>
    <row r="212" ht="15.75" customHeight="1">
      <c r="A212" s="98"/>
      <c r="B212" s="98"/>
      <c r="C212" s="174"/>
      <c r="D212" s="98"/>
      <c r="E212" s="98"/>
      <c r="F212" s="98"/>
      <c r="G212" s="98"/>
      <c r="H212" s="98"/>
      <c r="I212" s="98"/>
      <c r="J212" s="98"/>
      <c r="K212" s="98"/>
      <c r="L212" s="98"/>
      <c r="M212" s="98"/>
      <c r="N212" s="98"/>
      <c r="O212" s="98"/>
      <c r="P212" s="98"/>
      <c r="Q212" s="98"/>
      <c r="R212" s="98"/>
      <c r="S212" s="98"/>
      <c r="T212" s="98"/>
      <c r="U212" s="98"/>
      <c r="V212" s="98"/>
      <c r="W212" s="98"/>
      <c r="X212" s="98"/>
      <c r="Y212" s="98"/>
      <c r="Z212" s="98"/>
    </row>
    <row r="213" ht="15.75" customHeight="1">
      <c r="A213" s="98"/>
      <c r="B213" s="98"/>
      <c r="C213" s="174"/>
      <c r="D213" s="98"/>
      <c r="E213" s="98"/>
      <c r="F213" s="98"/>
      <c r="G213" s="98"/>
      <c r="H213" s="98"/>
      <c r="I213" s="98"/>
      <c r="J213" s="98"/>
      <c r="K213" s="98"/>
      <c r="L213" s="98"/>
      <c r="M213" s="98"/>
      <c r="N213" s="98"/>
      <c r="O213" s="98"/>
      <c r="P213" s="98"/>
      <c r="Q213" s="98"/>
      <c r="R213" s="98"/>
      <c r="S213" s="98"/>
      <c r="T213" s="98"/>
      <c r="U213" s="98"/>
      <c r="V213" s="98"/>
      <c r="W213" s="98"/>
      <c r="X213" s="98"/>
      <c r="Y213" s="98"/>
      <c r="Z213" s="98"/>
    </row>
    <row r="214" ht="15.75" customHeight="1">
      <c r="A214" s="98"/>
      <c r="B214" s="98"/>
      <c r="C214" s="174"/>
      <c r="D214" s="98"/>
      <c r="E214" s="98"/>
      <c r="F214" s="98"/>
      <c r="G214" s="98"/>
      <c r="H214" s="98"/>
      <c r="I214" s="98"/>
      <c r="J214" s="98"/>
      <c r="K214" s="98"/>
      <c r="L214" s="98"/>
      <c r="M214" s="98"/>
      <c r="N214" s="98"/>
      <c r="O214" s="98"/>
      <c r="P214" s="98"/>
      <c r="Q214" s="98"/>
      <c r="R214" s="98"/>
      <c r="S214" s="98"/>
      <c r="T214" s="98"/>
      <c r="U214" s="98"/>
      <c r="V214" s="98"/>
      <c r="W214" s="98"/>
      <c r="X214" s="98"/>
      <c r="Y214" s="98"/>
      <c r="Z214" s="98"/>
    </row>
    <row r="215" ht="15.75" customHeight="1">
      <c r="A215" s="98"/>
      <c r="B215" s="98"/>
      <c r="C215" s="174"/>
      <c r="D215" s="98"/>
      <c r="E215" s="98"/>
      <c r="F215" s="98"/>
      <c r="G215" s="98"/>
      <c r="H215" s="98"/>
      <c r="I215" s="98"/>
      <c r="J215" s="98"/>
      <c r="K215" s="98"/>
      <c r="L215" s="98"/>
      <c r="M215" s="98"/>
      <c r="N215" s="98"/>
      <c r="O215" s="98"/>
      <c r="P215" s="98"/>
      <c r="Q215" s="98"/>
      <c r="R215" s="98"/>
      <c r="S215" s="98"/>
      <c r="T215" s="98"/>
      <c r="U215" s="98"/>
      <c r="V215" s="98"/>
      <c r="W215" s="98"/>
      <c r="X215" s="98"/>
      <c r="Y215" s="98"/>
      <c r="Z215" s="98"/>
    </row>
    <row r="216" ht="15.75" customHeight="1">
      <c r="A216" s="98"/>
      <c r="B216" s="98"/>
      <c r="C216" s="174"/>
      <c r="D216" s="98"/>
      <c r="E216" s="98"/>
      <c r="F216" s="98"/>
      <c r="G216" s="98"/>
      <c r="H216" s="98"/>
      <c r="I216" s="98"/>
      <c r="J216" s="98"/>
      <c r="K216" s="98"/>
      <c r="L216" s="98"/>
      <c r="M216" s="98"/>
      <c r="N216" s="98"/>
      <c r="O216" s="98"/>
      <c r="P216" s="98"/>
      <c r="Q216" s="98"/>
      <c r="R216" s="98"/>
      <c r="S216" s="98"/>
      <c r="T216" s="98"/>
      <c r="U216" s="98"/>
      <c r="V216" s="98"/>
      <c r="W216" s="98"/>
      <c r="X216" s="98"/>
      <c r="Y216" s="98"/>
      <c r="Z216" s="98"/>
    </row>
    <row r="217" ht="15.75" customHeight="1">
      <c r="A217" s="98"/>
      <c r="B217" s="98"/>
      <c r="C217" s="174"/>
      <c r="D217" s="98"/>
      <c r="E217" s="98"/>
      <c r="F217" s="98"/>
      <c r="G217" s="98"/>
      <c r="H217" s="98"/>
      <c r="I217" s="98"/>
      <c r="J217" s="98"/>
      <c r="K217" s="98"/>
      <c r="L217" s="98"/>
      <c r="M217" s="98"/>
      <c r="N217" s="98"/>
      <c r="O217" s="98"/>
      <c r="P217" s="98"/>
      <c r="Q217" s="98"/>
      <c r="R217" s="98"/>
      <c r="S217" s="98"/>
      <c r="T217" s="98"/>
      <c r="U217" s="98"/>
      <c r="V217" s="98"/>
      <c r="W217" s="98"/>
      <c r="X217" s="98"/>
      <c r="Y217" s="98"/>
      <c r="Z217" s="98"/>
    </row>
    <row r="218" ht="15.75" customHeight="1">
      <c r="A218" s="98"/>
      <c r="B218" s="98"/>
      <c r="C218" s="174"/>
      <c r="D218" s="98"/>
      <c r="E218" s="98"/>
      <c r="F218" s="98"/>
      <c r="G218" s="98"/>
      <c r="H218" s="98"/>
      <c r="I218" s="98"/>
      <c r="J218" s="98"/>
      <c r="K218" s="98"/>
      <c r="L218" s="98"/>
      <c r="M218" s="98"/>
      <c r="N218" s="98"/>
      <c r="O218" s="98"/>
      <c r="P218" s="98"/>
      <c r="Q218" s="98"/>
      <c r="R218" s="98"/>
      <c r="S218" s="98"/>
      <c r="T218" s="98"/>
      <c r="U218" s="98"/>
      <c r="V218" s="98"/>
      <c r="W218" s="98"/>
      <c r="X218" s="98"/>
      <c r="Y218" s="98"/>
      <c r="Z218" s="98"/>
    </row>
    <row r="219" ht="15.75" customHeight="1">
      <c r="A219" s="98"/>
      <c r="B219" s="98"/>
      <c r="C219" s="174"/>
      <c r="D219" s="98"/>
      <c r="E219" s="98"/>
      <c r="F219" s="98"/>
      <c r="G219" s="98"/>
      <c r="H219" s="98"/>
      <c r="I219" s="98"/>
      <c r="J219" s="98"/>
      <c r="K219" s="98"/>
      <c r="L219" s="98"/>
      <c r="M219" s="98"/>
      <c r="N219" s="98"/>
      <c r="O219" s="98"/>
      <c r="P219" s="98"/>
      <c r="Q219" s="98"/>
      <c r="R219" s="98"/>
      <c r="S219" s="98"/>
      <c r="T219" s="98"/>
      <c r="U219" s="98"/>
      <c r="V219" s="98"/>
      <c r="W219" s="98"/>
      <c r="X219" s="98"/>
      <c r="Y219" s="98"/>
      <c r="Z219" s="98"/>
    </row>
    <row r="220" ht="15.75" customHeight="1">
      <c r="A220" s="98"/>
      <c r="B220" s="98"/>
      <c r="C220" s="174"/>
      <c r="D220" s="98"/>
      <c r="E220" s="98"/>
      <c r="F220" s="98"/>
      <c r="G220" s="98"/>
      <c r="H220" s="98"/>
      <c r="I220" s="98"/>
      <c r="J220" s="98"/>
      <c r="K220" s="98"/>
      <c r="L220" s="98"/>
      <c r="M220" s="98"/>
      <c r="N220" s="98"/>
      <c r="O220" s="98"/>
      <c r="P220" s="98"/>
      <c r="Q220" s="98"/>
      <c r="R220" s="98"/>
      <c r="S220" s="98"/>
      <c r="T220" s="98"/>
      <c r="U220" s="98"/>
      <c r="V220" s="98"/>
      <c r="W220" s="98"/>
      <c r="X220" s="98"/>
      <c r="Y220" s="98"/>
      <c r="Z220" s="98"/>
    </row>
    <row r="221" ht="15.75" customHeight="1">
      <c r="A221" s="98"/>
      <c r="B221" s="98"/>
      <c r="C221" s="174"/>
      <c r="D221" s="98"/>
      <c r="E221" s="98"/>
      <c r="F221" s="98"/>
      <c r="G221" s="98"/>
      <c r="H221" s="98"/>
      <c r="I221" s="98"/>
      <c r="J221" s="98"/>
      <c r="K221" s="98"/>
      <c r="L221" s="98"/>
      <c r="M221" s="98"/>
      <c r="N221" s="98"/>
      <c r="O221" s="98"/>
      <c r="P221" s="98"/>
      <c r="Q221" s="98"/>
      <c r="R221" s="98"/>
      <c r="S221" s="98"/>
      <c r="T221" s="98"/>
      <c r="U221" s="98"/>
      <c r="V221" s="98"/>
      <c r="W221" s="98"/>
      <c r="X221" s="98"/>
      <c r="Y221" s="98"/>
      <c r="Z221" s="98"/>
    </row>
    <row r="222" ht="15.75" customHeight="1">
      <c r="A222" s="98"/>
      <c r="B222" s="98"/>
      <c r="C222" s="174"/>
      <c r="D222" s="98"/>
      <c r="E222" s="98"/>
      <c r="F222" s="98"/>
      <c r="G222" s="98"/>
      <c r="H222" s="98"/>
      <c r="I222" s="98"/>
      <c r="J222" s="98"/>
      <c r="K222" s="98"/>
      <c r="L222" s="98"/>
      <c r="M222" s="98"/>
      <c r="N222" s="98"/>
      <c r="O222" s="98"/>
      <c r="P222" s="98"/>
      <c r="Q222" s="98"/>
      <c r="R222" s="98"/>
      <c r="S222" s="98"/>
      <c r="T222" s="98"/>
      <c r="U222" s="98"/>
      <c r="V222" s="98"/>
      <c r="W222" s="98"/>
      <c r="X222" s="98"/>
      <c r="Y222" s="98"/>
      <c r="Z222" s="98"/>
    </row>
    <row r="223" ht="15.75" customHeight="1">
      <c r="A223" s="98"/>
      <c r="B223" s="98"/>
      <c r="C223" s="174"/>
      <c r="D223" s="98"/>
      <c r="E223" s="98"/>
      <c r="F223" s="98"/>
      <c r="G223" s="98"/>
      <c r="H223" s="98"/>
      <c r="I223" s="98"/>
      <c r="J223" s="98"/>
      <c r="K223" s="98"/>
      <c r="L223" s="98"/>
      <c r="M223" s="98"/>
      <c r="N223" s="98"/>
      <c r="O223" s="98"/>
      <c r="P223" s="98"/>
      <c r="Q223" s="98"/>
      <c r="R223" s="98"/>
      <c r="S223" s="98"/>
      <c r="T223" s="98"/>
      <c r="U223" s="98"/>
      <c r="V223" s="98"/>
      <c r="W223" s="98"/>
      <c r="X223" s="98"/>
      <c r="Y223" s="98"/>
      <c r="Z223" s="98"/>
    </row>
    <row r="224" ht="15.75" customHeight="1">
      <c r="A224" s="98"/>
      <c r="B224" s="98"/>
      <c r="C224" s="174"/>
      <c r="D224" s="98"/>
      <c r="E224" s="98"/>
      <c r="F224" s="98"/>
      <c r="G224" s="98"/>
      <c r="H224" s="98"/>
      <c r="I224" s="98"/>
      <c r="J224" s="98"/>
      <c r="K224" s="98"/>
      <c r="L224" s="98"/>
      <c r="M224" s="98"/>
      <c r="N224" s="98"/>
      <c r="O224" s="98"/>
      <c r="P224" s="98"/>
      <c r="Q224" s="98"/>
      <c r="R224" s="98"/>
      <c r="S224" s="98"/>
      <c r="T224" s="98"/>
      <c r="U224" s="98"/>
      <c r="V224" s="98"/>
      <c r="W224" s="98"/>
      <c r="X224" s="98"/>
      <c r="Y224" s="98"/>
      <c r="Z224" s="98"/>
    </row>
    <row r="225" ht="15.75" customHeight="1">
      <c r="A225" s="98"/>
      <c r="B225" s="98"/>
      <c r="C225" s="174"/>
      <c r="D225" s="98"/>
      <c r="E225" s="98"/>
      <c r="F225" s="98"/>
      <c r="G225" s="98"/>
      <c r="H225" s="98"/>
      <c r="I225" s="98"/>
      <c r="J225" s="98"/>
      <c r="K225" s="98"/>
      <c r="L225" s="98"/>
      <c r="M225" s="98"/>
      <c r="N225" s="98"/>
      <c r="O225" s="98"/>
      <c r="P225" s="98"/>
      <c r="Q225" s="98"/>
      <c r="R225" s="98"/>
      <c r="S225" s="98"/>
      <c r="T225" s="98"/>
      <c r="U225" s="98"/>
      <c r="V225" s="98"/>
      <c r="W225" s="98"/>
      <c r="X225" s="98"/>
      <c r="Y225" s="98"/>
      <c r="Z225" s="98"/>
    </row>
    <row r="226" ht="15.75" customHeight="1">
      <c r="A226" s="98"/>
      <c r="B226" s="98"/>
      <c r="C226" s="174"/>
      <c r="D226" s="98"/>
      <c r="E226" s="98"/>
      <c r="F226" s="98"/>
      <c r="G226" s="98"/>
      <c r="H226" s="98"/>
      <c r="I226" s="98"/>
      <c r="J226" s="98"/>
      <c r="K226" s="98"/>
      <c r="L226" s="98"/>
      <c r="M226" s="98"/>
      <c r="N226" s="98"/>
      <c r="O226" s="98"/>
      <c r="P226" s="98"/>
      <c r="Q226" s="98"/>
      <c r="R226" s="98"/>
      <c r="S226" s="98"/>
      <c r="T226" s="98"/>
      <c r="U226" s="98"/>
      <c r="V226" s="98"/>
      <c r="W226" s="98"/>
      <c r="X226" s="98"/>
      <c r="Y226" s="98"/>
      <c r="Z226" s="98"/>
    </row>
    <row r="227" ht="15.75" customHeight="1">
      <c r="A227" s="98"/>
      <c r="B227" s="98"/>
      <c r="C227" s="174"/>
      <c r="D227" s="98"/>
      <c r="E227" s="98"/>
      <c r="F227" s="98"/>
      <c r="G227" s="98"/>
      <c r="H227" s="98"/>
      <c r="I227" s="98"/>
      <c r="J227" s="98"/>
      <c r="K227" s="98"/>
      <c r="L227" s="98"/>
      <c r="M227" s="98"/>
      <c r="N227" s="98"/>
      <c r="O227" s="98"/>
      <c r="P227" s="98"/>
      <c r="Q227" s="98"/>
      <c r="R227" s="98"/>
      <c r="S227" s="98"/>
      <c r="T227" s="98"/>
      <c r="U227" s="98"/>
      <c r="V227" s="98"/>
      <c r="W227" s="98"/>
      <c r="X227" s="98"/>
      <c r="Y227" s="98"/>
      <c r="Z227" s="98"/>
    </row>
    <row r="228" ht="15.75" customHeight="1">
      <c r="A228" s="98"/>
      <c r="B228" s="98"/>
      <c r="C228" s="174"/>
      <c r="D228" s="98"/>
      <c r="E228" s="98"/>
      <c r="F228" s="98"/>
      <c r="G228" s="98"/>
      <c r="H228" s="98"/>
      <c r="I228" s="98"/>
      <c r="J228" s="98"/>
      <c r="K228" s="98"/>
      <c r="L228" s="98"/>
      <c r="M228" s="98"/>
      <c r="N228" s="98"/>
      <c r="O228" s="98"/>
      <c r="P228" s="98"/>
      <c r="Q228" s="98"/>
      <c r="R228" s="98"/>
      <c r="S228" s="98"/>
      <c r="T228" s="98"/>
      <c r="U228" s="98"/>
      <c r="V228" s="98"/>
      <c r="W228" s="98"/>
      <c r="X228" s="98"/>
      <c r="Y228" s="98"/>
      <c r="Z228" s="98"/>
    </row>
    <row r="229" ht="15.75" customHeight="1">
      <c r="A229" s="98"/>
      <c r="B229" s="98"/>
      <c r="C229" s="174"/>
      <c r="D229" s="98"/>
      <c r="E229" s="98"/>
      <c r="F229" s="98"/>
      <c r="G229" s="98"/>
      <c r="H229" s="98"/>
      <c r="I229" s="98"/>
      <c r="J229" s="98"/>
      <c r="K229" s="98"/>
      <c r="L229" s="98"/>
      <c r="M229" s="98"/>
      <c r="N229" s="98"/>
      <c r="O229" s="98"/>
      <c r="P229" s="98"/>
      <c r="Q229" s="98"/>
      <c r="R229" s="98"/>
      <c r="S229" s="98"/>
      <c r="T229" s="98"/>
      <c r="U229" s="98"/>
      <c r="V229" s="98"/>
      <c r="W229" s="98"/>
      <c r="X229" s="98"/>
      <c r="Y229" s="98"/>
      <c r="Z229" s="98"/>
    </row>
    <row r="230" ht="15.75" customHeight="1">
      <c r="A230" s="98"/>
      <c r="B230" s="98"/>
      <c r="C230" s="174"/>
      <c r="D230" s="98"/>
      <c r="E230" s="98"/>
      <c r="F230" s="98"/>
      <c r="G230" s="98"/>
      <c r="H230" s="98"/>
      <c r="I230" s="98"/>
      <c r="J230" s="98"/>
      <c r="K230" s="98"/>
      <c r="L230" s="98"/>
      <c r="M230" s="98"/>
      <c r="N230" s="98"/>
      <c r="O230" s="98"/>
      <c r="P230" s="98"/>
      <c r="Q230" s="98"/>
      <c r="R230" s="98"/>
      <c r="S230" s="98"/>
      <c r="T230" s="98"/>
      <c r="U230" s="98"/>
      <c r="V230" s="98"/>
      <c r="W230" s="98"/>
      <c r="X230" s="98"/>
      <c r="Y230" s="98"/>
      <c r="Z230" s="98"/>
    </row>
    <row r="231" ht="15.75" customHeight="1">
      <c r="A231" s="98"/>
      <c r="B231" s="98"/>
      <c r="C231" s="174"/>
      <c r="D231" s="98"/>
      <c r="E231" s="98"/>
      <c r="F231" s="98"/>
      <c r="G231" s="98"/>
      <c r="H231" s="98"/>
      <c r="I231" s="98"/>
      <c r="J231" s="98"/>
      <c r="K231" s="98"/>
      <c r="L231" s="98"/>
      <c r="M231" s="98"/>
      <c r="N231" s="98"/>
      <c r="O231" s="98"/>
      <c r="P231" s="98"/>
      <c r="Q231" s="98"/>
      <c r="R231" s="98"/>
      <c r="S231" s="98"/>
      <c r="T231" s="98"/>
      <c r="U231" s="98"/>
      <c r="V231" s="98"/>
      <c r="W231" s="98"/>
      <c r="X231" s="98"/>
      <c r="Y231" s="98"/>
      <c r="Z231" s="98"/>
    </row>
    <row r="232" ht="15.75" customHeight="1">
      <c r="A232" s="98"/>
      <c r="B232" s="98"/>
      <c r="C232" s="174"/>
      <c r="D232" s="98"/>
      <c r="E232" s="98"/>
      <c r="F232" s="98"/>
      <c r="G232" s="98"/>
      <c r="H232" s="98"/>
      <c r="I232" s="98"/>
      <c r="J232" s="98"/>
      <c r="K232" s="98"/>
      <c r="L232" s="98"/>
      <c r="M232" s="98"/>
      <c r="N232" s="98"/>
      <c r="O232" s="98"/>
      <c r="P232" s="98"/>
      <c r="Q232" s="98"/>
      <c r="R232" s="98"/>
      <c r="S232" s="98"/>
      <c r="T232" s="98"/>
      <c r="U232" s="98"/>
      <c r="V232" s="98"/>
      <c r="W232" s="98"/>
      <c r="X232" s="98"/>
      <c r="Y232" s="98"/>
      <c r="Z232" s="98"/>
    </row>
    <row r="233" ht="15.75" customHeight="1">
      <c r="A233" s="98"/>
      <c r="B233" s="98"/>
      <c r="C233" s="174"/>
      <c r="D233" s="98"/>
      <c r="E233" s="98"/>
      <c r="F233" s="98"/>
      <c r="G233" s="98"/>
      <c r="H233" s="98"/>
      <c r="I233" s="98"/>
      <c r="J233" s="98"/>
      <c r="K233" s="98"/>
      <c r="L233" s="98"/>
      <c r="M233" s="98"/>
      <c r="N233" s="98"/>
      <c r="O233" s="98"/>
      <c r="P233" s="98"/>
      <c r="Q233" s="98"/>
      <c r="R233" s="98"/>
      <c r="S233" s="98"/>
      <c r="T233" s="98"/>
      <c r="U233" s="98"/>
      <c r="V233" s="98"/>
      <c r="W233" s="98"/>
      <c r="X233" s="98"/>
      <c r="Y233" s="98"/>
      <c r="Z233" s="98"/>
    </row>
    <row r="234" ht="15.75" customHeight="1">
      <c r="A234" s="98"/>
      <c r="B234" s="98"/>
      <c r="C234" s="174"/>
      <c r="D234" s="98"/>
      <c r="E234" s="98"/>
      <c r="F234" s="98"/>
      <c r="G234" s="98"/>
      <c r="H234" s="98"/>
      <c r="I234" s="98"/>
      <c r="J234" s="98"/>
      <c r="K234" s="98"/>
      <c r="L234" s="98"/>
      <c r="M234" s="98"/>
      <c r="N234" s="98"/>
      <c r="O234" s="98"/>
      <c r="P234" s="98"/>
      <c r="Q234" s="98"/>
      <c r="R234" s="98"/>
      <c r="S234" s="98"/>
      <c r="T234" s="98"/>
      <c r="U234" s="98"/>
      <c r="V234" s="98"/>
      <c r="W234" s="98"/>
      <c r="X234" s="98"/>
      <c r="Y234" s="98"/>
      <c r="Z234" s="98"/>
    </row>
    <row r="235" ht="15.75" customHeight="1">
      <c r="A235" s="98"/>
      <c r="B235" s="98"/>
      <c r="C235" s="174"/>
      <c r="D235" s="98"/>
      <c r="E235" s="98"/>
      <c r="F235" s="98"/>
      <c r="G235" s="98"/>
      <c r="H235" s="98"/>
      <c r="I235" s="98"/>
      <c r="J235" s="98"/>
      <c r="K235" s="98"/>
      <c r="L235" s="98"/>
      <c r="M235" s="98"/>
      <c r="N235" s="98"/>
      <c r="O235" s="98"/>
      <c r="P235" s="98"/>
      <c r="Q235" s="98"/>
      <c r="R235" s="98"/>
      <c r="S235" s="98"/>
      <c r="T235" s="98"/>
      <c r="U235" s="98"/>
      <c r="V235" s="98"/>
      <c r="W235" s="98"/>
      <c r="X235" s="98"/>
      <c r="Y235" s="98"/>
      <c r="Z235" s="98"/>
    </row>
    <row r="236" ht="15.75" customHeight="1">
      <c r="A236" s="98"/>
      <c r="B236" s="98"/>
      <c r="C236" s="174"/>
      <c r="D236" s="98"/>
      <c r="E236" s="98"/>
      <c r="F236" s="98"/>
      <c r="G236" s="98"/>
      <c r="H236" s="98"/>
      <c r="I236" s="98"/>
      <c r="J236" s="98"/>
      <c r="K236" s="98"/>
      <c r="L236" s="98"/>
      <c r="M236" s="98"/>
      <c r="N236" s="98"/>
      <c r="O236" s="98"/>
      <c r="P236" s="98"/>
      <c r="Q236" s="98"/>
      <c r="R236" s="98"/>
      <c r="S236" s="98"/>
      <c r="T236" s="98"/>
      <c r="U236" s="98"/>
      <c r="V236" s="98"/>
      <c r="W236" s="98"/>
      <c r="X236" s="98"/>
      <c r="Y236" s="98"/>
      <c r="Z236" s="98"/>
    </row>
    <row r="237" ht="15.75" customHeight="1">
      <c r="A237" s="98"/>
      <c r="B237" s="98"/>
      <c r="C237" s="174"/>
      <c r="D237" s="98"/>
      <c r="E237" s="98"/>
      <c r="F237" s="98"/>
      <c r="G237" s="98"/>
      <c r="H237" s="98"/>
      <c r="I237" s="98"/>
      <c r="J237" s="98"/>
      <c r="K237" s="98"/>
      <c r="L237" s="98"/>
      <c r="M237" s="98"/>
      <c r="N237" s="98"/>
      <c r="O237" s="98"/>
      <c r="P237" s="98"/>
      <c r="Q237" s="98"/>
      <c r="R237" s="98"/>
      <c r="S237" s="98"/>
      <c r="T237" s="98"/>
      <c r="U237" s="98"/>
      <c r="V237" s="98"/>
      <c r="W237" s="98"/>
      <c r="X237" s="98"/>
      <c r="Y237" s="98"/>
      <c r="Z237" s="98"/>
    </row>
    <row r="238" ht="15.75" customHeight="1">
      <c r="A238" s="98"/>
      <c r="B238" s="98"/>
      <c r="C238" s="174"/>
      <c r="D238" s="98"/>
      <c r="E238" s="98"/>
      <c r="F238" s="98"/>
      <c r="G238" s="98"/>
      <c r="H238" s="98"/>
      <c r="I238" s="98"/>
      <c r="J238" s="98"/>
      <c r="K238" s="98"/>
      <c r="L238" s="98"/>
      <c r="M238" s="98"/>
      <c r="N238" s="98"/>
      <c r="O238" s="98"/>
      <c r="P238" s="98"/>
      <c r="Q238" s="98"/>
      <c r="R238" s="98"/>
      <c r="S238" s="98"/>
      <c r="T238" s="98"/>
      <c r="U238" s="98"/>
      <c r="V238" s="98"/>
      <c r="W238" s="98"/>
      <c r="X238" s="98"/>
      <c r="Y238" s="98"/>
      <c r="Z238" s="98"/>
    </row>
    <row r="239" ht="15.75" customHeight="1">
      <c r="A239" s="98"/>
      <c r="B239" s="98"/>
      <c r="C239" s="174"/>
      <c r="D239" s="98"/>
      <c r="E239" s="98"/>
      <c r="F239" s="98"/>
      <c r="G239" s="98"/>
      <c r="H239" s="98"/>
      <c r="I239" s="98"/>
      <c r="J239" s="98"/>
      <c r="K239" s="98"/>
      <c r="L239" s="98"/>
      <c r="M239" s="98"/>
      <c r="N239" s="98"/>
      <c r="O239" s="98"/>
      <c r="P239" s="98"/>
      <c r="Q239" s="98"/>
      <c r="R239" s="98"/>
      <c r="S239" s="98"/>
      <c r="T239" s="98"/>
      <c r="U239" s="98"/>
      <c r="V239" s="98"/>
      <c r="W239" s="98"/>
      <c r="X239" s="98"/>
      <c r="Y239" s="98"/>
      <c r="Z239" s="98"/>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1">
    <mergeCell ref="B33:C33"/>
    <mergeCell ref="B35:C35"/>
    <mergeCell ref="B37:C37"/>
    <mergeCell ref="B39:C39"/>
    <mergeCell ref="B1:I1"/>
    <mergeCell ref="L1:M1"/>
    <mergeCell ref="L4:M4"/>
    <mergeCell ref="L5:M5"/>
    <mergeCell ref="L10:L11"/>
    <mergeCell ref="B26:C26"/>
    <mergeCell ref="B31:C31"/>
  </mergeCells>
  <printOptions/>
  <pageMargins bottom="0.75" footer="0.0" header="0.0" left="0.7" right="0.7" top="0.75"/>
  <pageSetup orientation="portrait"/>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86"/>
    <col customWidth="1" min="2" max="2" width="18.14"/>
    <col customWidth="1" min="3" max="3" width="35.29"/>
    <col customWidth="1" min="4" max="4" width="39.43"/>
    <col customWidth="1" min="5" max="5" width="46.29"/>
    <col customWidth="1" min="6" max="6" width="45.71"/>
    <col customWidth="1" min="7" max="7" width="40.43"/>
    <col customWidth="1" min="8" max="8" width="36.0"/>
    <col customWidth="1" min="9" max="11" width="11.43"/>
    <col customWidth="1" min="12" max="27" width="10.71"/>
  </cols>
  <sheetData>
    <row r="1" ht="15.75" customHeight="1">
      <c r="A1" s="1" t="s">
        <v>69</v>
      </c>
      <c r="B1" s="118">
        <v>45662.0</v>
      </c>
      <c r="C1" s="119"/>
      <c r="D1" s="119"/>
      <c r="E1" s="119"/>
      <c r="F1" s="119"/>
      <c r="G1" s="119"/>
      <c r="H1" s="122"/>
      <c r="I1" s="123"/>
      <c r="J1" s="123"/>
      <c r="K1" s="123"/>
      <c r="L1" s="123"/>
      <c r="M1" s="123"/>
      <c r="N1" s="123"/>
      <c r="O1" s="123"/>
      <c r="P1" s="123"/>
      <c r="Q1" s="123"/>
      <c r="R1" s="123"/>
      <c r="S1" s="123"/>
      <c r="T1" s="123"/>
      <c r="U1" s="123"/>
      <c r="V1" s="123"/>
      <c r="W1" s="123"/>
      <c r="X1" s="123"/>
      <c r="Y1" s="123"/>
      <c r="Z1" s="123"/>
      <c r="AA1" s="123"/>
    </row>
    <row r="2" ht="15.75" customHeight="1">
      <c r="A2" s="251" t="s">
        <v>72</v>
      </c>
      <c r="B2" s="126" t="s">
        <v>73</v>
      </c>
      <c r="C2" s="7"/>
      <c r="D2" s="7"/>
      <c r="E2" s="7"/>
      <c r="F2" s="7"/>
      <c r="G2" s="7"/>
      <c r="H2" s="252"/>
      <c r="I2" s="123"/>
      <c r="J2" s="123"/>
      <c r="K2" s="123"/>
      <c r="L2" s="123"/>
      <c r="M2" s="123"/>
      <c r="N2" s="123"/>
      <c r="O2" s="123"/>
      <c r="P2" s="123"/>
      <c r="Q2" s="123"/>
      <c r="R2" s="123"/>
      <c r="S2" s="123"/>
      <c r="T2" s="123"/>
      <c r="U2" s="123"/>
      <c r="V2" s="123"/>
      <c r="W2" s="123"/>
      <c r="X2" s="123"/>
      <c r="Y2" s="123"/>
      <c r="Z2" s="123"/>
      <c r="AA2" s="123"/>
    </row>
    <row r="3" ht="15.75" customHeight="1">
      <c r="A3" s="251" t="s">
        <v>75</v>
      </c>
      <c r="B3" s="131" t="s">
        <v>244</v>
      </c>
      <c r="C3" s="7"/>
      <c r="D3" s="7"/>
      <c r="E3" s="8"/>
      <c r="F3" s="131" t="s">
        <v>245</v>
      </c>
      <c r="G3" s="7"/>
      <c r="H3" s="252"/>
      <c r="I3" s="110"/>
      <c r="J3" s="110"/>
      <c r="K3" s="110"/>
      <c r="L3" s="123"/>
      <c r="M3" s="123"/>
      <c r="N3" s="123"/>
      <c r="O3" s="123"/>
      <c r="P3" s="123"/>
      <c r="Q3" s="123"/>
      <c r="R3" s="123"/>
      <c r="S3" s="123"/>
      <c r="T3" s="123"/>
      <c r="U3" s="123"/>
      <c r="V3" s="123"/>
      <c r="W3" s="123"/>
      <c r="X3" s="123"/>
      <c r="Y3" s="123"/>
      <c r="Z3" s="123"/>
      <c r="AA3" s="123"/>
    </row>
    <row r="4" ht="15.75" customHeight="1">
      <c r="A4" s="251" t="s">
        <v>78</v>
      </c>
      <c r="B4" s="132" t="s">
        <v>79</v>
      </c>
      <c r="C4" s="7"/>
      <c r="D4" s="7"/>
      <c r="E4" s="7"/>
      <c r="F4" s="7"/>
      <c r="G4" s="7"/>
      <c r="H4" s="252"/>
      <c r="I4" s="123"/>
      <c r="J4" s="123"/>
      <c r="K4" s="123"/>
      <c r="L4" s="123"/>
      <c r="M4" s="123"/>
      <c r="N4" s="123"/>
      <c r="O4" s="123"/>
      <c r="P4" s="123"/>
      <c r="Q4" s="123"/>
      <c r="R4" s="123"/>
      <c r="S4" s="123"/>
      <c r="T4" s="123"/>
      <c r="U4" s="123"/>
      <c r="V4" s="123"/>
      <c r="W4" s="123"/>
      <c r="X4" s="123"/>
      <c r="Y4" s="123"/>
      <c r="Z4" s="123"/>
      <c r="AA4" s="123"/>
    </row>
    <row r="5" ht="15.75" customHeight="1">
      <c r="A5" s="251" t="s">
        <v>80</v>
      </c>
      <c r="B5" s="90" t="s">
        <v>246</v>
      </c>
      <c r="C5" s="7"/>
      <c r="D5" s="7"/>
      <c r="E5" s="7"/>
      <c r="F5" s="7"/>
      <c r="G5" s="7"/>
      <c r="H5" s="252"/>
      <c r="I5" s="123"/>
      <c r="J5" s="123"/>
      <c r="K5" s="123"/>
      <c r="L5" s="123"/>
      <c r="M5" s="123"/>
      <c r="N5" s="123"/>
      <c r="O5" s="123"/>
      <c r="P5" s="123"/>
      <c r="Q5" s="123"/>
      <c r="R5" s="123"/>
      <c r="S5" s="123"/>
      <c r="T5" s="123"/>
      <c r="U5" s="123"/>
      <c r="V5" s="123"/>
      <c r="W5" s="123"/>
      <c r="X5" s="123"/>
      <c r="Y5" s="123"/>
      <c r="Z5" s="123"/>
      <c r="AA5" s="123"/>
    </row>
    <row r="6" ht="15.75" customHeight="1">
      <c r="A6" s="251" t="s">
        <v>82</v>
      </c>
      <c r="B6" s="126" t="s">
        <v>83</v>
      </c>
      <c r="C6" s="7"/>
      <c r="D6" s="7"/>
      <c r="E6" s="7"/>
      <c r="F6" s="7"/>
      <c r="G6" s="7"/>
      <c r="H6" s="252"/>
      <c r="I6" s="133"/>
      <c r="J6" s="133"/>
      <c r="K6" s="133"/>
      <c r="L6" s="133"/>
      <c r="M6" s="133"/>
      <c r="N6" s="133"/>
      <c r="O6" s="133"/>
      <c r="P6" s="133"/>
      <c r="Q6" s="133"/>
      <c r="R6" s="133"/>
      <c r="S6" s="133"/>
      <c r="T6" s="133"/>
      <c r="U6" s="133"/>
      <c r="V6" s="133"/>
      <c r="W6" s="133"/>
      <c r="X6" s="133"/>
      <c r="Y6" s="133"/>
      <c r="Z6" s="133"/>
      <c r="AA6" s="133"/>
    </row>
    <row r="7" ht="15.75" customHeight="1">
      <c r="A7" s="253" t="s">
        <v>84</v>
      </c>
      <c r="B7" s="254" t="s">
        <v>85</v>
      </c>
      <c r="C7" s="255"/>
      <c r="D7" s="255"/>
      <c r="E7" s="255"/>
      <c r="F7" s="255"/>
      <c r="G7" s="255"/>
      <c r="H7" s="256"/>
      <c r="I7" s="123"/>
      <c r="J7" s="123"/>
      <c r="K7" s="123"/>
      <c r="L7" s="123"/>
      <c r="M7" s="123"/>
      <c r="N7" s="123"/>
      <c r="O7" s="123"/>
      <c r="P7" s="123"/>
      <c r="Q7" s="123"/>
      <c r="R7" s="123"/>
      <c r="S7" s="123"/>
      <c r="T7" s="123"/>
      <c r="U7" s="123"/>
      <c r="V7" s="123"/>
      <c r="W7" s="123"/>
      <c r="X7" s="123"/>
      <c r="Y7" s="123"/>
      <c r="Z7" s="123"/>
      <c r="AA7" s="123"/>
    </row>
    <row r="8" ht="15.75" customHeight="1">
      <c r="A8" s="257" t="s">
        <v>204</v>
      </c>
      <c r="B8" s="258" t="s">
        <v>247</v>
      </c>
      <c r="C8" s="259" t="s">
        <v>248</v>
      </c>
      <c r="D8" s="259" t="s">
        <v>249</v>
      </c>
      <c r="E8" s="260" t="s">
        <v>250</v>
      </c>
      <c r="F8" s="261" t="s">
        <v>251</v>
      </c>
      <c r="G8" s="262" t="s">
        <v>252</v>
      </c>
      <c r="H8" s="263"/>
      <c r="I8" s="264"/>
      <c r="J8" s="264"/>
      <c r="K8" s="264"/>
      <c r="L8" s="264"/>
      <c r="M8" s="264"/>
      <c r="N8" s="264"/>
      <c r="O8" s="264"/>
      <c r="P8" s="264"/>
      <c r="Q8" s="264"/>
      <c r="R8" s="264"/>
      <c r="S8" s="264"/>
      <c r="T8" s="264"/>
      <c r="U8" s="264"/>
      <c r="V8" s="264"/>
      <c r="W8" s="264"/>
      <c r="X8" s="264"/>
      <c r="Y8" s="264"/>
      <c r="Z8" s="264"/>
      <c r="AA8" s="264"/>
    </row>
    <row r="9" ht="15.75" hidden="1" customHeight="1">
      <c r="A9" s="265" t="s">
        <v>106</v>
      </c>
      <c r="B9" s="266">
        <v>54.0</v>
      </c>
      <c r="C9" s="267">
        <v>0.1743</v>
      </c>
      <c r="D9" s="267">
        <v>-0.0162</v>
      </c>
      <c r="E9" s="267">
        <v>0.0903</v>
      </c>
      <c r="F9" s="268">
        <v>0.0729</v>
      </c>
      <c r="G9" s="269">
        <v>0.2298</v>
      </c>
      <c r="H9" s="270"/>
      <c r="I9" s="123"/>
      <c r="J9" s="123"/>
      <c r="K9" s="123"/>
      <c r="L9" s="123"/>
      <c r="M9" s="123"/>
      <c r="N9" s="123"/>
      <c r="O9" s="123"/>
      <c r="P9" s="123"/>
      <c r="Q9" s="123"/>
      <c r="R9" s="123"/>
      <c r="S9" s="123"/>
      <c r="T9" s="123"/>
      <c r="U9" s="123"/>
      <c r="V9" s="123"/>
      <c r="W9" s="123"/>
      <c r="X9" s="123"/>
      <c r="Y9" s="123"/>
      <c r="Z9" s="123"/>
      <c r="AA9" s="123"/>
    </row>
    <row r="10" ht="15.75" hidden="1" customHeight="1">
      <c r="A10" s="271" t="s">
        <v>107</v>
      </c>
      <c r="B10" s="272">
        <v>67.0</v>
      </c>
      <c r="C10" s="273">
        <v>0.0349</v>
      </c>
      <c r="D10" s="273">
        <v>0.0821</v>
      </c>
      <c r="E10" s="273">
        <v>0.117</v>
      </c>
      <c r="F10" s="274">
        <v>0.1244</v>
      </c>
      <c r="G10" s="275">
        <v>0.1902</v>
      </c>
      <c r="H10" s="270"/>
      <c r="I10" s="123"/>
      <c r="J10" s="123"/>
      <c r="K10" s="123"/>
      <c r="L10" s="123"/>
      <c r="M10" s="123"/>
      <c r="N10" s="123"/>
      <c r="O10" s="123"/>
      <c r="P10" s="123"/>
      <c r="Q10" s="123"/>
      <c r="R10" s="123"/>
      <c r="S10" s="123"/>
      <c r="T10" s="123"/>
      <c r="U10" s="123"/>
      <c r="V10" s="123"/>
      <c r="W10" s="123"/>
      <c r="X10" s="123"/>
      <c r="Y10" s="123"/>
      <c r="Z10" s="123"/>
      <c r="AA10" s="123"/>
    </row>
    <row r="11" ht="15.75" hidden="1" customHeight="1">
      <c r="A11" s="265" t="s">
        <v>108</v>
      </c>
      <c r="B11" s="266">
        <v>24.0</v>
      </c>
      <c r="C11" s="267">
        <v>-0.0359</v>
      </c>
      <c r="D11" s="267">
        <v>0.0264</v>
      </c>
      <c r="E11" s="267">
        <v>0.3829</v>
      </c>
      <c r="F11" s="268">
        <v>0.531</v>
      </c>
      <c r="G11" s="269">
        <v>0.3525</v>
      </c>
      <c r="H11" s="270"/>
      <c r="I11" s="123"/>
      <c r="J11" s="123"/>
      <c r="K11" s="123"/>
      <c r="L11" s="123"/>
      <c r="M11" s="123"/>
      <c r="N11" s="123"/>
      <c r="O11" s="123"/>
      <c r="P11" s="123"/>
      <c r="Q11" s="123"/>
      <c r="R11" s="123"/>
      <c r="S11" s="123"/>
      <c r="T11" s="123"/>
      <c r="U11" s="123"/>
      <c r="V11" s="123"/>
      <c r="W11" s="123"/>
      <c r="X11" s="123"/>
      <c r="Y11" s="123"/>
      <c r="Z11" s="123"/>
      <c r="AA11" s="123"/>
    </row>
    <row r="12" ht="15.75" hidden="1" customHeight="1">
      <c r="A12" s="271" t="s">
        <v>109</v>
      </c>
      <c r="B12" s="272">
        <v>37.0</v>
      </c>
      <c r="C12" s="273">
        <v>-0.0359</v>
      </c>
      <c r="D12" s="273">
        <v>0.0697</v>
      </c>
      <c r="E12" s="273">
        <v>0.0019</v>
      </c>
      <c r="F12" s="274">
        <v>0.0232</v>
      </c>
      <c r="G12" s="275">
        <v>0.0595</v>
      </c>
      <c r="H12" s="270"/>
      <c r="I12" s="123"/>
      <c r="J12" s="123"/>
      <c r="K12" s="123"/>
      <c r="L12" s="123"/>
      <c r="M12" s="123"/>
      <c r="N12" s="123"/>
      <c r="O12" s="123"/>
      <c r="P12" s="123"/>
      <c r="Q12" s="123"/>
      <c r="R12" s="123"/>
      <c r="S12" s="123"/>
      <c r="T12" s="123"/>
      <c r="U12" s="123"/>
      <c r="V12" s="123"/>
      <c r="W12" s="123"/>
      <c r="X12" s="123"/>
      <c r="Y12" s="123"/>
      <c r="Z12" s="123"/>
      <c r="AA12" s="123"/>
    </row>
    <row r="13" ht="15.75" hidden="1" customHeight="1">
      <c r="A13" s="265" t="s">
        <v>110</v>
      </c>
      <c r="B13" s="266">
        <v>34.0</v>
      </c>
      <c r="C13" s="267">
        <v>0.0837</v>
      </c>
      <c r="D13" s="267">
        <v>0.109</v>
      </c>
      <c r="E13" s="267">
        <v>0.9668</v>
      </c>
      <c r="F13" s="268">
        <v>0.3519</v>
      </c>
      <c r="G13" s="269">
        <v>0.1041</v>
      </c>
      <c r="H13" s="270"/>
      <c r="I13" s="123"/>
      <c r="J13" s="123"/>
      <c r="K13" s="123"/>
      <c r="L13" s="123"/>
      <c r="M13" s="123"/>
      <c r="N13" s="123"/>
      <c r="O13" s="123"/>
      <c r="P13" s="123"/>
      <c r="Q13" s="123"/>
      <c r="R13" s="123"/>
      <c r="S13" s="123"/>
      <c r="T13" s="123"/>
      <c r="U13" s="123"/>
      <c r="V13" s="123"/>
      <c r="W13" s="123"/>
      <c r="X13" s="123"/>
      <c r="Y13" s="123"/>
      <c r="Z13" s="123"/>
      <c r="AA13" s="123"/>
    </row>
    <row r="14" ht="15.75" hidden="1" customHeight="1">
      <c r="A14" s="271" t="s">
        <v>111</v>
      </c>
      <c r="B14" s="272">
        <v>33.0</v>
      </c>
      <c r="C14" s="273">
        <v>0.0516</v>
      </c>
      <c r="D14" s="273">
        <v>0.0649</v>
      </c>
      <c r="E14" s="273">
        <v>0.1772</v>
      </c>
      <c r="F14" s="274">
        <v>0.0801</v>
      </c>
      <c r="G14" s="275">
        <v>0.1529</v>
      </c>
      <c r="H14" s="270"/>
      <c r="I14" s="123"/>
      <c r="J14" s="123"/>
      <c r="K14" s="123"/>
      <c r="L14" s="123"/>
      <c r="M14" s="123"/>
      <c r="N14" s="123"/>
      <c r="O14" s="123"/>
      <c r="P14" s="123"/>
      <c r="Q14" s="123"/>
      <c r="R14" s="123"/>
      <c r="S14" s="123"/>
      <c r="T14" s="123"/>
      <c r="U14" s="123"/>
      <c r="V14" s="123"/>
      <c r="W14" s="123"/>
      <c r="X14" s="123"/>
      <c r="Y14" s="123"/>
      <c r="Z14" s="123"/>
      <c r="AA14" s="123"/>
    </row>
    <row r="15" ht="15.75" hidden="1" customHeight="1">
      <c r="A15" s="265" t="s">
        <v>112</v>
      </c>
      <c r="B15" s="266">
        <v>15.0</v>
      </c>
      <c r="C15" s="267">
        <v>-0.0436</v>
      </c>
      <c r="D15" s="267">
        <v>0.06</v>
      </c>
      <c r="E15" s="267">
        <v>0.0211</v>
      </c>
      <c r="F15" s="268">
        <v>0.0421</v>
      </c>
      <c r="G15" s="269">
        <v>0.1192</v>
      </c>
      <c r="H15" s="270"/>
      <c r="I15" s="123"/>
      <c r="J15" s="123"/>
      <c r="K15" s="123"/>
      <c r="L15" s="123"/>
      <c r="M15" s="123"/>
      <c r="N15" s="123"/>
      <c r="O15" s="123"/>
      <c r="P15" s="123"/>
      <c r="Q15" s="123"/>
      <c r="R15" s="123"/>
      <c r="S15" s="123"/>
      <c r="T15" s="123"/>
      <c r="U15" s="123"/>
      <c r="V15" s="123"/>
      <c r="W15" s="123"/>
      <c r="X15" s="123"/>
      <c r="Y15" s="123"/>
      <c r="Z15" s="123"/>
      <c r="AA15" s="123"/>
    </row>
    <row r="16" ht="15.75" hidden="1" customHeight="1">
      <c r="A16" s="271" t="s">
        <v>114</v>
      </c>
      <c r="B16" s="272">
        <v>591.0</v>
      </c>
      <c r="C16" s="273">
        <v>0.046</v>
      </c>
      <c r="D16" s="273">
        <v>0.0654</v>
      </c>
      <c r="E16" s="273">
        <v>0.0704</v>
      </c>
      <c r="F16" s="274">
        <v>0.0507</v>
      </c>
      <c r="G16" s="275">
        <v>0.065</v>
      </c>
      <c r="H16" s="270"/>
      <c r="I16" s="123"/>
      <c r="J16" s="123"/>
      <c r="K16" s="123"/>
      <c r="L16" s="123"/>
      <c r="M16" s="123"/>
      <c r="N16" s="123"/>
      <c r="O16" s="123"/>
      <c r="P16" s="123"/>
      <c r="Q16" s="123"/>
      <c r="R16" s="123"/>
      <c r="S16" s="123"/>
      <c r="T16" s="123"/>
      <c r="U16" s="123"/>
      <c r="V16" s="123"/>
      <c r="W16" s="123"/>
      <c r="X16" s="123"/>
      <c r="Y16" s="123"/>
      <c r="Z16" s="123"/>
      <c r="AA16" s="123"/>
    </row>
    <row r="17" ht="15.75" hidden="1" customHeight="1">
      <c r="A17" s="265" t="s">
        <v>115</v>
      </c>
      <c r="B17" s="266">
        <v>18.0</v>
      </c>
      <c r="C17" s="267">
        <v>0.1144</v>
      </c>
      <c r="D17" s="267">
        <v>0.0509</v>
      </c>
      <c r="E17" s="267">
        <v>-0.0244</v>
      </c>
      <c r="F17" s="268">
        <v>0.0274</v>
      </c>
      <c r="G17" s="269">
        <v>0.1117</v>
      </c>
      <c r="H17" s="270"/>
      <c r="I17" s="123"/>
      <c r="J17" s="123"/>
      <c r="K17" s="123"/>
      <c r="L17" s="123"/>
      <c r="M17" s="123"/>
      <c r="N17" s="123"/>
      <c r="O17" s="123"/>
      <c r="P17" s="123"/>
      <c r="Q17" s="123"/>
      <c r="R17" s="123"/>
      <c r="S17" s="123"/>
      <c r="T17" s="123"/>
      <c r="U17" s="123"/>
      <c r="V17" s="123"/>
      <c r="W17" s="123"/>
      <c r="X17" s="123"/>
      <c r="Y17" s="123"/>
      <c r="Z17" s="123"/>
      <c r="AA17" s="123"/>
    </row>
    <row r="18" ht="15.75" hidden="1" customHeight="1">
      <c r="A18" s="271" t="s">
        <v>116</v>
      </c>
      <c r="B18" s="272">
        <v>29.0</v>
      </c>
      <c r="C18" s="273">
        <v>0.195</v>
      </c>
      <c r="D18" s="273">
        <v>0.1675</v>
      </c>
      <c r="E18" s="273">
        <v>0.0378</v>
      </c>
      <c r="F18" s="274">
        <v>0.0721</v>
      </c>
      <c r="G18" s="275">
        <v>0.1126</v>
      </c>
      <c r="H18" s="270"/>
      <c r="I18" s="123"/>
      <c r="J18" s="123"/>
      <c r="K18" s="123"/>
      <c r="L18" s="123"/>
      <c r="M18" s="123"/>
      <c r="N18" s="123"/>
      <c r="O18" s="123"/>
      <c r="P18" s="123"/>
      <c r="Q18" s="123"/>
      <c r="R18" s="123"/>
      <c r="S18" s="123"/>
      <c r="T18" s="123"/>
      <c r="U18" s="123"/>
      <c r="V18" s="123"/>
      <c r="W18" s="123"/>
      <c r="X18" s="123"/>
      <c r="Y18" s="123"/>
      <c r="Z18" s="123"/>
      <c r="AA18" s="123"/>
    </row>
    <row r="19" ht="15.75" hidden="1" customHeight="1">
      <c r="A19" s="265" t="s">
        <v>117</v>
      </c>
      <c r="B19" s="266">
        <v>22.0</v>
      </c>
      <c r="C19" s="267">
        <v>-0.0988</v>
      </c>
      <c r="D19" s="267">
        <v>0.0189</v>
      </c>
      <c r="E19" s="267">
        <v>-0.0046</v>
      </c>
      <c r="F19" s="268">
        <v>-3.0E-4</v>
      </c>
      <c r="G19" s="269">
        <v>1.9249</v>
      </c>
      <c r="H19" s="270"/>
      <c r="I19" s="123"/>
      <c r="J19" s="123"/>
      <c r="K19" s="123"/>
      <c r="L19" s="123"/>
      <c r="M19" s="123"/>
      <c r="N19" s="123"/>
      <c r="O19" s="123"/>
      <c r="P19" s="123"/>
      <c r="Q19" s="123"/>
      <c r="R19" s="123"/>
      <c r="S19" s="123"/>
      <c r="T19" s="123"/>
      <c r="U19" s="123"/>
      <c r="V19" s="123"/>
      <c r="W19" s="123"/>
      <c r="X19" s="123"/>
      <c r="Y19" s="123"/>
      <c r="Z19" s="123"/>
      <c r="AA19" s="123"/>
    </row>
    <row r="20" ht="15.75" hidden="1" customHeight="1">
      <c r="A20" s="271" t="s">
        <v>118</v>
      </c>
      <c r="B20" s="272">
        <v>30.0</v>
      </c>
      <c r="C20" s="273">
        <v>0.1263</v>
      </c>
      <c r="D20" s="273">
        <v>0.2219</v>
      </c>
      <c r="E20" s="273">
        <v>0.1612</v>
      </c>
      <c r="F20" s="274">
        <v>0.071</v>
      </c>
      <c r="G20" s="275">
        <v>0.1537</v>
      </c>
      <c r="H20" s="270"/>
      <c r="I20" s="123"/>
      <c r="J20" s="123"/>
      <c r="K20" s="123"/>
      <c r="L20" s="123"/>
      <c r="M20" s="123"/>
      <c r="N20" s="123"/>
      <c r="O20" s="123"/>
      <c r="P20" s="123"/>
      <c r="Q20" s="123"/>
      <c r="R20" s="123"/>
      <c r="S20" s="123"/>
      <c r="T20" s="123"/>
      <c r="U20" s="123"/>
      <c r="V20" s="123"/>
      <c r="W20" s="123"/>
      <c r="X20" s="123"/>
      <c r="Y20" s="123"/>
      <c r="Z20" s="123"/>
      <c r="AA20" s="123"/>
    </row>
    <row r="21" ht="15.75" hidden="1" customHeight="1">
      <c r="A21" s="265" t="s">
        <v>119</v>
      </c>
      <c r="B21" s="266">
        <v>39.0</v>
      </c>
      <c r="C21" s="267">
        <v>0.1708</v>
      </c>
      <c r="D21" s="267">
        <v>0.0406</v>
      </c>
      <c r="E21" s="267">
        <v>0.0446</v>
      </c>
      <c r="F21" s="268">
        <v>0.0461</v>
      </c>
      <c r="G21" s="269">
        <v>0.1154</v>
      </c>
      <c r="H21" s="270"/>
      <c r="I21" s="123"/>
      <c r="J21" s="123"/>
      <c r="K21" s="123"/>
      <c r="L21" s="123"/>
      <c r="M21" s="123"/>
      <c r="N21" s="123"/>
      <c r="O21" s="123"/>
      <c r="P21" s="123"/>
      <c r="Q21" s="123"/>
      <c r="R21" s="123"/>
      <c r="S21" s="123"/>
      <c r="T21" s="123"/>
      <c r="U21" s="123"/>
      <c r="V21" s="123"/>
      <c r="W21" s="123"/>
      <c r="X21" s="123"/>
      <c r="Y21" s="123"/>
      <c r="Z21" s="123"/>
      <c r="AA21" s="123"/>
    </row>
    <row r="22" ht="15.75" hidden="1" customHeight="1">
      <c r="A22" s="271" t="s">
        <v>120</v>
      </c>
      <c r="B22" s="272">
        <v>152.0</v>
      </c>
      <c r="C22" s="273">
        <v>0.0558</v>
      </c>
      <c r="D22" s="273">
        <v>0.0524</v>
      </c>
      <c r="E22" s="273">
        <v>0.0538</v>
      </c>
      <c r="F22" s="274">
        <v>0.0728</v>
      </c>
      <c r="G22" s="275">
        <v>0.1383</v>
      </c>
      <c r="H22" s="270"/>
      <c r="I22" s="123"/>
      <c r="J22" s="123"/>
      <c r="K22" s="123"/>
      <c r="L22" s="123"/>
      <c r="M22" s="123"/>
      <c r="N22" s="123"/>
      <c r="O22" s="123"/>
      <c r="P22" s="123"/>
      <c r="Q22" s="123"/>
      <c r="R22" s="123"/>
      <c r="S22" s="123"/>
      <c r="T22" s="123"/>
      <c r="U22" s="123"/>
      <c r="V22" s="123"/>
      <c r="W22" s="123"/>
      <c r="X22" s="123"/>
      <c r="Y22" s="123"/>
      <c r="Z22" s="123"/>
      <c r="AA22" s="123"/>
    </row>
    <row r="23" ht="15.75" hidden="1" customHeight="1">
      <c r="A23" s="265" t="s">
        <v>121</v>
      </c>
      <c r="B23" s="266">
        <v>9.0</v>
      </c>
      <c r="C23" s="267">
        <v>0.302</v>
      </c>
      <c r="D23" s="267">
        <v>0.2415</v>
      </c>
      <c r="E23" s="267">
        <v>-0.0236</v>
      </c>
      <c r="F23" s="268">
        <v>-0.0134</v>
      </c>
      <c r="G23" s="269">
        <v>0.0015</v>
      </c>
      <c r="H23" s="270"/>
      <c r="I23" s="123"/>
      <c r="J23" s="123"/>
      <c r="K23" s="123"/>
      <c r="L23" s="123"/>
      <c r="M23" s="123"/>
      <c r="N23" s="123"/>
      <c r="O23" s="123"/>
      <c r="P23" s="123"/>
      <c r="Q23" s="123"/>
      <c r="R23" s="123"/>
      <c r="S23" s="123"/>
      <c r="T23" s="123"/>
      <c r="U23" s="123"/>
      <c r="V23" s="123"/>
      <c r="W23" s="123"/>
      <c r="X23" s="123"/>
      <c r="Y23" s="123"/>
      <c r="Z23" s="123"/>
      <c r="AA23" s="123"/>
    </row>
    <row r="24" ht="15.75" hidden="1" customHeight="1">
      <c r="A24" s="271" t="s">
        <v>122</v>
      </c>
      <c r="B24" s="272">
        <v>31.0</v>
      </c>
      <c r="C24" s="273">
        <v>0.0253</v>
      </c>
      <c r="D24" s="273">
        <v>0.0867</v>
      </c>
      <c r="E24" s="273">
        <v>0.0408</v>
      </c>
      <c r="F24" s="274">
        <v>0.0023</v>
      </c>
      <c r="G24" s="275">
        <v>0.0762</v>
      </c>
      <c r="H24" s="270"/>
      <c r="I24" s="123"/>
      <c r="J24" s="123"/>
      <c r="K24" s="123"/>
      <c r="L24" s="123"/>
      <c r="M24" s="123"/>
      <c r="N24" s="123"/>
      <c r="O24" s="123"/>
      <c r="P24" s="123"/>
      <c r="Q24" s="123"/>
      <c r="R24" s="123"/>
      <c r="S24" s="123"/>
      <c r="T24" s="123"/>
      <c r="U24" s="123"/>
      <c r="V24" s="123"/>
      <c r="W24" s="123"/>
      <c r="X24" s="123"/>
      <c r="Y24" s="123"/>
      <c r="Z24" s="123"/>
      <c r="AA24" s="123"/>
    </row>
    <row r="25" ht="15.75" hidden="1" customHeight="1">
      <c r="A25" s="271" t="s">
        <v>123</v>
      </c>
      <c r="B25" s="266">
        <v>4.0</v>
      </c>
      <c r="C25" s="267">
        <v>-0.285</v>
      </c>
      <c r="D25" s="267">
        <v>0.0167</v>
      </c>
      <c r="E25" s="267">
        <v>-0.0085</v>
      </c>
      <c r="F25" s="276" t="s">
        <v>253</v>
      </c>
      <c r="G25" s="269">
        <v>0.391</v>
      </c>
      <c r="H25" s="270"/>
      <c r="I25" s="123"/>
      <c r="J25" s="123"/>
      <c r="K25" s="123"/>
      <c r="L25" s="123"/>
      <c r="M25" s="123"/>
      <c r="N25" s="123"/>
      <c r="O25" s="123"/>
      <c r="P25" s="123"/>
      <c r="Q25" s="123"/>
      <c r="R25" s="123"/>
      <c r="S25" s="123"/>
      <c r="T25" s="123"/>
      <c r="U25" s="123"/>
      <c r="V25" s="123"/>
      <c r="W25" s="123"/>
      <c r="X25" s="123"/>
      <c r="Y25" s="123"/>
      <c r="Z25" s="123"/>
      <c r="AA25" s="123"/>
    </row>
    <row r="26" ht="16.5" hidden="1" customHeight="1">
      <c r="A26" s="277" t="s">
        <v>124</v>
      </c>
      <c r="B26" s="272">
        <v>60.0</v>
      </c>
      <c r="C26" s="273">
        <v>0.0637</v>
      </c>
      <c r="D26" s="273">
        <v>0.0919</v>
      </c>
      <c r="E26" s="273">
        <v>0.188</v>
      </c>
      <c r="F26" s="274">
        <v>0.1352</v>
      </c>
      <c r="G26" s="275">
        <v>0.1042</v>
      </c>
      <c r="H26" s="270"/>
      <c r="I26" s="123"/>
      <c r="J26" s="123"/>
      <c r="K26" s="123"/>
      <c r="L26" s="123"/>
      <c r="M26" s="123"/>
      <c r="N26" s="123"/>
      <c r="O26" s="123"/>
      <c r="P26" s="123"/>
      <c r="Q26" s="123"/>
      <c r="R26" s="123"/>
      <c r="S26" s="123"/>
      <c r="T26" s="123"/>
      <c r="U26" s="123"/>
      <c r="V26" s="123"/>
      <c r="W26" s="123"/>
      <c r="X26" s="123"/>
      <c r="Y26" s="123"/>
      <c r="Z26" s="123"/>
      <c r="AA26" s="123"/>
    </row>
    <row r="27" ht="15.75" hidden="1" customHeight="1">
      <c r="A27" s="265" t="s">
        <v>125</v>
      </c>
      <c r="B27" s="266">
        <v>16.0</v>
      </c>
      <c r="C27" s="267">
        <v>0.2113</v>
      </c>
      <c r="D27" s="267">
        <v>0.0065</v>
      </c>
      <c r="E27" s="267">
        <v>4.2476</v>
      </c>
      <c r="F27" s="268">
        <v>0.6496</v>
      </c>
      <c r="G27" s="269" t="s">
        <v>253</v>
      </c>
      <c r="H27" s="270"/>
      <c r="I27" s="123"/>
      <c r="J27" s="123"/>
      <c r="K27" s="123"/>
      <c r="L27" s="123"/>
      <c r="M27" s="123"/>
      <c r="N27" s="123"/>
      <c r="O27" s="123"/>
      <c r="P27" s="123"/>
      <c r="Q27" s="123"/>
      <c r="R27" s="123"/>
      <c r="S27" s="123"/>
      <c r="T27" s="123"/>
      <c r="U27" s="123"/>
      <c r="V27" s="123"/>
      <c r="W27" s="123"/>
      <c r="X27" s="123"/>
      <c r="Y27" s="123"/>
      <c r="Z27" s="123"/>
      <c r="AA27" s="123"/>
    </row>
    <row r="28" ht="15.75" hidden="1" customHeight="1">
      <c r="A28" s="271" t="s">
        <v>126</v>
      </c>
      <c r="B28" s="272">
        <v>63.0</v>
      </c>
      <c r="C28" s="273">
        <v>0.0427</v>
      </c>
      <c r="D28" s="273">
        <v>0.0934</v>
      </c>
      <c r="E28" s="273">
        <v>0.032</v>
      </c>
      <c r="F28" s="274">
        <v>0.3028</v>
      </c>
      <c r="G28" s="275">
        <v>0.1993</v>
      </c>
      <c r="H28" s="270"/>
      <c r="I28" s="123"/>
      <c r="J28" s="123"/>
      <c r="K28" s="123"/>
      <c r="L28" s="123"/>
      <c r="M28" s="123"/>
      <c r="N28" s="123"/>
      <c r="O28" s="123"/>
      <c r="P28" s="123"/>
      <c r="Q28" s="123"/>
      <c r="R28" s="123"/>
      <c r="S28" s="123"/>
      <c r="T28" s="123"/>
      <c r="U28" s="123"/>
      <c r="V28" s="123"/>
      <c r="W28" s="123"/>
      <c r="X28" s="123"/>
      <c r="Y28" s="123"/>
      <c r="Z28" s="123"/>
      <c r="AA28" s="123"/>
    </row>
    <row r="29" ht="15.75" hidden="1" customHeight="1">
      <c r="A29" s="265" t="s">
        <v>127</v>
      </c>
      <c r="B29" s="266">
        <v>35.0</v>
      </c>
      <c r="C29" s="267">
        <v>0.0679</v>
      </c>
      <c r="D29" s="267">
        <v>0.0355</v>
      </c>
      <c r="E29" s="267">
        <v>0.1036</v>
      </c>
      <c r="F29" s="268">
        <v>0.0426</v>
      </c>
      <c r="G29" s="269">
        <v>0.1148</v>
      </c>
      <c r="H29" s="270"/>
      <c r="I29" s="123"/>
      <c r="J29" s="123"/>
      <c r="K29" s="123"/>
      <c r="L29" s="123"/>
      <c r="M29" s="123"/>
      <c r="N29" s="123"/>
      <c r="O29" s="123"/>
      <c r="P29" s="123"/>
      <c r="Q29" s="123"/>
      <c r="R29" s="123"/>
      <c r="S29" s="123"/>
      <c r="T29" s="123"/>
      <c r="U29" s="123"/>
      <c r="V29" s="123"/>
      <c r="W29" s="123"/>
      <c r="X29" s="123"/>
      <c r="Y29" s="123"/>
      <c r="Z29" s="123"/>
      <c r="AA29" s="123"/>
    </row>
    <row r="30" ht="15.75" hidden="1" customHeight="1">
      <c r="A30" s="271" t="s">
        <v>128</v>
      </c>
      <c r="B30" s="272">
        <v>46.0</v>
      </c>
      <c r="C30" s="273">
        <v>0.2192</v>
      </c>
      <c r="D30" s="273">
        <v>0.0375</v>
      </c>
      <c r="E30" s="273">
        <v>6.1356</v>
      </c>
      <c r="F30" s="274">
        <v>0.0459</v>
      </c>
      <c r="G30" s="275">
        <v>0.1101</v>
      </c>
      <c r="H30" s="270"/>
      <c r="I30" s="123"/>
      <c r="J30" s="123"/>
      <c r="K30" s="123"/>
      <c r="L30" s="123"/>
      <c r="M30" s="123"/>
      <c r="N30" s="123"/>
      <c r="O30" s="123"/>
      <c r="P30" s="123"/>
      <c r="Q30" s="123"/>
      <c r="R30" s="123"/>
      <c r="S30" s="123"/>
      <c r="T30" s="123"/>
      <c r="U30" s="123"/>
      <c r="V30" s="123"/>
      <c r="W30" s="123"/>
      <c r="X30" s="123"/>
      <c r="Y30" s="123"/>
      <c r="Z30" s="123"/>
      <c r="AA30" s="123"/>
    </row>
    <row r="31" ht="15.75" hidden="1" customHeight="1">
      <c r="A31" s="265" t="s">
        <v>129</v>
      </c>
      <c r="B31" s="266">
        <v>21.0</v>
      </c>
      <c r="C31" s="267">
        <v>0.0856</v>
      </c>
      <c r="D31" s="267">
        <v>0.1162</v>
      </c>
      <c r="E31" s="267">
        <v>-0.028</v>
      </c>
      <c r="F31" s="268">
        <v>0.0113</v>
      </c>
      <c r="G31" s="269">
        <v>0.0544</v>
      </c>
      <c r="H31" s="270"/>
      <c r="I31" s="123"/>
      <c r="J31" s="123"/>
      <c r="K31" s="123"/>
      <c r="L31" s="123"/>
      <c r="M31" s="123"/>
      <c r="N31" s="123"/>
      <c r="O31" s="123"/>
      <c r="P31" s="123"/>
      <c r="Q31" s="123"/>
      <c r="R31" s="123"/>
      <c r="S31" s="123"/>
      <c r="T31" s="123"/>
      <c r="U31" s="123"/>
      <c r="V31" s="123"/>
      <c r="W31" s="123"/>
      <c r="X31" s="123"/>
      <c r="Y31" s="123"/>
      <c r="Z31" s="123"/>
      <c r="AA31" s="123"/>
    </row>
    <row r="32" ht="15.75" hidden="1" customHeight="1">
      <c r="A32" s="271" t="s">
        <v>130</v>
      </c>
      <c r="B32" s="272">
        <v>535.0</v>
      </c>
      <c r="C32" s="273">
        <v>0.0109</v>
      </c>
      <c r="D32" s="273">
        <v>0.2377</v>
      </c>
      <c r="E32" s="273">
        <v>1.3639</v>
      </c>
      <c r="F32" s="274">
        <v>0.7235</v>
      </c>
      <c r="G32" s="275">
        <v>0.1795</v>
      </c>
      <c r="H32" s="270"/>
      <c r="I32" s="123"/>
      <c r="J32" s="123"/>
      <c r="K32" s="123"/>
      <c r="L32" s="123"/>
      <c r="M32" s="123"/>
      <c r="N32" s="123"/>
      <c r="O32" s="123"/>
      <c r="P32" s="123"/>
      <c r="Q32" s="123"/>
      <c r="R32" s="123"/>
      <c r="S32" s="123"/>
      <c r="T32" s="123"/>
      <c r="U32" s="123"/>
      <c r="V32" s="123"/>
      <c r="W32" s="123"/>
      <c r="X32" s="123"/>
      <c r="Y32" s="123"/>
      <c r="Z32" s="123"/>
      <c r="AA32" s="123"/>
    </row>
    <row r="33" ht="15.75" hidden="1" customHeight="1">
      <c r="A33" s="265" t="s">
        <v>131</v>
      </c>
      <c r="B33" s="266">
        <v>231.0</v>
      </c>
      <c r="C33" s="267">
        <v>-0.0296</v>
      </c>
      <c r="D33" s="267">
        <v>0.2478</v>
      </c>
      <c r="E33" s="267">
        <v>0.8018</v>
      </c>
      <c r="F33" s="268">
        <v>0.3705</v>
      </c>
      <c r="G33" s="269">
        <v>0.1221</v>
      </c>
      <c r="H33" s="270"/>
      <c r="I33" s="123"/>
      <c r="J33" s="123"/>
      <c r="K33" s="123"/>
      <c r="L33" s="123"/>
      <c r="M33" s="123"/>
      <c r="N33" s="123"/>
      <c r="O33" s="123"/>
      <c r="P33" s="123"/>
      <c r="Q33" s="123"/>
      <c r="R33" s="123"/>
      <c r="S33" s="123"/>
      <c r="T33" s="123"/>
      <c r="U33" s="123"/>
      <c r="V33" s="123"/>
      <c r="W33" s="123"/>
      <c r="X33" s="123"/>
      <c r="Y33" s="123"/>
      <c r="Z33" s="123"/>
      <c r="AA33" s="123"/>
    </row>
    <row r="34" ht="15.75" hidden="1" customHeight="1">
      <c r="A34" s="271" t="s">
        <v>132</v>
      </c>
      <c r="B34" s="272">
        <v>29.0</v>
      </c>
      <c r="C34" s="273">
        <v>0.0579</v>
      </c>
      <c r="D34" s="273">
        <v>0.0477</v>
      </c>
      <c r="E34" s="273">
        <v>0.0651</v>
      </c>
      <c r="F34" s="274">
        <v>0.1131</v>
      </c>
      <c r="G34" s="275">
        <v>0.1688</v>
      </c>
      <c r="H34" s="270"/>
      <c r="I34" s="123"/>
      <c r="J34" s="123"/>
      <c r="K34" s="123"/>
      <c r="L34" s="123"/>
      <c r="M34" s="123"/>
      <c r="N34" s="123"/>
      <c r="O34" s="123"/>
      <c r="P34" s="123"/>
      <c r="Q34" s="123"/>
      <c r="R34" s="123"/>
      <c r="S34" s="123"/>
      <c r="T34" s="123"/>
      <c r="U34" s="123"/>
      <c r="V34" s="123"/>
      <c r="W34" s="123"/>
      <c r="X34" s="123"/>
      <c r="Y34" s="123"/>
      <c r="Z34" s="123"/>
      <c r="AA34" s="123"/>
    </row>
    <row r="35" ht="15.75" hidden="1" customHeight="1">
      <c r="A35" s="265" t="s">
        <v>133</v>
      </c>
      <c r="B35" s="266">
        <v>101.0</v>
      </c>
      <c r="C35" s="267">
        <v>0.0539</v>
      </c>
      <c r="D35" s="267">
        <v>0.1329</v>
      </c>
      <c r="E35" s="267">
        <v>0.3731</v>
      </c>
      <c r="F35" s="268">
        <v>0.2807</v>
      </c>
      <c r="G35" s="269">
        <v>0.133</v>
      </c>
      <c r="H35" s="270"/>
      <c r="I35" s="123"/>
      <c r="J35" s="123"/>
      <c r="K35" s="123"/>
      <c r="L35" s="123"/>
      <c r="M35" s="123"/>
      <c r="N35" s="123"/>
      <c r="O35" s="123"/>
      <c r="P35" s="123"/>
      <c r="Q35" s="123"/>
      <c r="R35" s="123"/>
      <c r="S35" s="123"/>
      <c r="T35" s="123"/>
      <c r="U35" s="123"/>
      <c r="V35" s="123"/>
      <c r="W35" s="123"/>
      <c r="X35" s="123"/>
      <c r="Y35" s="123"/>
      <c r="Z35" s="123"/>
      <c r="AA35" s="123"/>
    </row>
    <row r="36" ht="15.75" hidden="1" customHeight="1">
      <c r="A36" s="271" t="s">
        <v>134</v>
      </c>
      <c r="B36" s="272">
        <v>11.0</v>
      </c>
      <c r="C36" s="273">
        <v>0.0</v>
      </c>
      <c r="D36" s="273">
        <v>-0.07</v>
      </c>
      <c r="E36" s="273">
        <v>-0.0402</v>
      </c>
      <c r="F36" s="274" t="s">
        <v>253</v>
      </c>
      <c r="G36" s="275">
        <v>0.225</v>
      </c>
      <c r="H36" s="270"/>
      <c r="I36" s="123"/>
      <c r="J36" s="123"/>
      <c r="K36" s="123"/>
      <c r="L36" s="123"/>
      <c r="M36" s="123"/>
      <c r="N36" s="123"/>
      <c r="O36" s="123"/>
      <c r="P36" s="123"/>
      <c r="Q36" s="123"/>
      <c r="R36" s="123"/>
      <c r="S36" s="123"/>
      <c r="T36" s="123"/>
      <c r="U36" s="123"/>
      <c r="V36" s="123"/>
      <c r="W36" s="123"/>
      <c r="X36" s="123"/>
      <c r="Y36" s="123"/>
      <c r="Z36" s="123"/>
      <c r="AA36" s="123"/>
    </row>
    <row r="37" ht="15.75" hidden="1" customHeight="1">
      <c r="A37" s="265" t="s">
        <v>135</v>
      </c>
      <c r="B37" s="266">
        <v>122.0</v>
      </c>
      <c r="C37" s="267">
        <v>0.1443</v>
      </c>
      <c r="D37" s="267">
        <v>0.1059</v>
      </c>
      <c r="E37" s="267">
        <v>0.1095</v>
      </c>
      <c r="F37" s="268">
        <v>0.1917</v>
      </c>
      <c r="G37" s="269">
        <v>0.1589</v>
      </c>
      <c r="H37" s="270"/>
      <c r="I37" s="123"/>
      <c r="J37" s="123"/>
      <c r="K37" s="123"/>
      <c r="L37" s="123"/>
      <c r="M37" s="123"/>
      <c r="N37" s="123"/>
      <c r="O37" s="123"/>
      <c r="P37" s="123"/>
      <c r="Q37" s="123"/>
      <c r="R37" s="123"/>
      <c r="S37" s="123"/>
      <c r="T37" s="123"/>
      <c r="U37" s="123"/>
      <c r="V37" s="123"/>
      <c r="W37" s="123"/>
      <c r="X37" s="123"/>
      <c r="Y37" s="123"/>
      <c r="Z37" s="123"/>
      <c r="AA37" s="123"/>
    </row>
    <row r="38" ht="15.75" customHeight="1">
      <c r="A38" s="271" t="s">
        <v>136</v>
      </c>
      <c r="B38" s="272">
        <v>42.0</v>
      </c>
      <c r="C38" s="273">
        <v>0.227</v>
      </c>
      <c r="D38" s="273">
        <v>0.0865</v>
      </c>
      <c r="E38" s="273">
        <v>0.0927</v>
      </c>
      <c r="F38" s="274">
        <v>0.0618</v>
      </c>
      <c r="G38" s="275">
        <v>0.1682</v>
      </c>
      <c r="H38" s="270"/>
      <c r="I38" s="123"/>
      <c r="J38" s="123"/>
      <c r="K38" s="123"/>
      <c r="L38" s="123"/>
      <c r="M38" s="123"/>
      <c r="N38" s="123"/>
      <c r="O38" s="123"/>
      <c r="P38" s="123"/>
      <c r="Q38" s="123"/>
      <c r="R38" s="123"/>
      <c r="S38" s="123"/>
      <c r="T38" s="123"/>
      <c r="U38" s="123"/>
      <c r="V38" s="123"/>
      <c r="W38" s="123"/>
      <c r="X38" s="123"/>
      <c r="Y38" s="123"/>
      <c r="Z38" s="123"/>
      <c r="AA38" s="123"/>
    </row>
    <row r="39" ht="15.75" hidden="1" customHeight="1">
      <c r="A39" s="265" t="s">
        <v>137</v>
      </c>
      <c r="B39" s="266">
        <v>96.0</v>
      </c>
      <c r="C39" s="267">
        <v>0.1109</v>
      </c>
      <c r="D39" s="267">
        <v>0.1325</v>
      </c>
      <c r="E39" s="267">
        <v>0.0742</v>
      </c>
      <c r="F39" s="268">
        <v>0.0592</v>
      </c>
      <c r="G39" s="269">
        <v>0.1453</v>
      </c>
      <c r="H39" s="270"/>
      <c r="I39" s="123"/>
      <c r="J39" s="123"/>
      <c r="K39" s="123"/>
      <c r="L39" s="123"/>
      <c r="M39" s="123"/>
      <c r="N39" s="123"/>
      <c r="O39" s="123"/>
      <c r="P39" s="123"/>
      <c r="Q39" s="123"/>
      <c r="R39" s="123"/>
      <c r="S39" s="123"/>
      <c r="T39" s="123"/>
      <c r="U39" s="123"/>
      <c r="V39" s="123"/>
      <c r="W39" s="123"/>
      <c r="X39" s="123"/>
      <c r="Y39" s="123"/>
      <c r="Z39" s="123"/>
      <c r="AA39" s="123"/>
    </row>
    <row r="40" ht="15.75" hidden="1" customHeight="1">
      <c r="A40" s="271" t="s">
        <v>138</v>
      </c>
      <c r="B40" s="272">
        <v>50.0</v>
      </c>
      <c r="C40" s="273">
        <v>0.0991</v>
      </c>
      <c r="D40" s="273">
        <v>0.1964</v>
      </c>
      <c r="E40" s="273">
        <v>0.3816</v>
      </c>
      <c r="F40" s="274">
        <v>0.0994</v>
      </c>
      <c r="G40" s="275">
        <v>0.1288</v>
      </c>
      <c r="H40" s="270"/>
      <c r="I40" s="123"/>
      <c r="J40" s="123"/>
      <c r="K40" s="123"/>
      <c r="L40" s="123"/>
      <c r="M40" s="123"/>
      <c r="N40" s="123"/>
      <c r="O40" s="123"/>
      <c r="P40" s="123"/>
      <c r="Q40" s="123"/>
      <c r="R40" s="123"/>
      <c r="S40" s="123"/>
      <c r="T40" s="123"/>
      <c r="U40" s="123"/>
      <c r="V40" s="123"/>
      <c r="W40" s="123"/>
      <c r="X40" s="123"/>
      <c r="Y40" s="123"/>
      <c r="Z40" s="123"/>
      <c r="AA40" s="123"/>
    </row>
    <row r="41" ht="15.75" hidden="1" customHeight="1">
      <c r="A41" s="265" t="s">
        <v>139</v>
      </c>
      <c r="B41" s="266">
        <v>35.0</v>
      </c>
      <c r="C41" s="267">
        <v>0.1486</v>
      </c>
      <c r="D41" s="267">
        <v>0.2223</v>
      </c>
      <c r="E41" s="267">
        <v>0.0493</v>
      </c>
      <c r="F41" s="268">
        <v>0.128</v>
      </c>
      <c r="G41" s="269">
        <v>0.0754</v>
      </c>
      <c r="H41" s="270"/>
      <c r="I41" s="123"/>
      <c r="J41" s="123"/>
      <c r="K41" s="123"/>
      <c r="L41" s="123"/>
      <c r="M41" s="123"/>
      <c r="N41" s="123"/>
      <c r="O41" s="123"/>
      <c r="P41" s="123"/>
      <c r="Q41" s="123"/>
      <c r="R41" s="123"/>
      <c r="S41" s="123"/>
      <c r="T41" s="123"/>
      <c r="U41" s="123"/>
      <c r="V41" s="123"/>
      <c r="W41" s="123"/>
      <c r="X41" s="123"/>
      <c r="Y41" s="123"/>
      <c r="Z41" s="123"/>
      <c r="AA41" s="123"/>
    </row>
    <row r="42" ht="15.75" hidden="1" customHeight="1">
      <c r="A42" s="271" t="s">
        <v>254</v>
      </c>
      <c r="B42" s="272">
        <v>166.0</v>
      </c>
      <c r="C42" s="273">
        <v>0.0949</v>
      </c>
      <c r="D42" s="273">
        <v>0.1479</v>
      </c>
      <c r="E42" s="273">
        <v>0.1115</v>
      </c>
      <c r="F42" s="274">
        <v>0.0804</v>
      </c>
      <c r="G42" s="275">
        <v>0.1614</v>
      </c>
      <c r="H42" s="270"/>
      <c r="I42" s="123"/>
      <c r="J42" s="123"/>
      <c r="K42" s="123"/>
      <c r="L42" s="123"/>
      <c r="M42" s="123"/>
      <c r="N42" s="123"/>
      <c r="O42" s="123"/>
      <c r="P42" s="123"/>
      <c r="Q42" s="123"/>
      <c r="R42" s="123"/>
      <c r="S42" s="123"/>
      <c r="T42" s="123"/>
      <c r="U42" s="123"/>
      <c r="V42" s="123"/>
      <c r="W42" s="123"/>
      <c r="X42" s="123"/>
      <c r="Y42" s="123"/>
      <c r="Z42" s="123"/>
      <c r="AA42" s="123"/>
    </row>
    <row r="43" ht="15.75" hidden="1" customHeight="1">
      <c r="A43" s="265" t="s">
        <v>141</v>
      </c>
      <c r="B43" s="266">
        <v>77.0</v>
      </c>
      <c r="C43" s="267">
        <v>0.0511</v>
      </c>
      <c r="D43" s="267">
        <v>0.1002</v>
      </c>
      <c r="E43" s="267">
        <v>0.0489</v>
      </c>
      <c r="F43" s="268">
        <v>0.0318</v>
      </c>
      <c r="G43" s="269">
        <v>0.1036</v>
      </c>
      <c r="H43" s="270"/>
      <c r="I43" s="123"/>
      <c r="J43" s="123"/>
      <c r="K43" s="123"/>
      <c r="L43" s="123"/>
      <c r="M43" s="123"/>
      <c r="N43" s="123"/>
      <c r="O43" s="123"/>
      <c r="P43" s="123"/>
      <c r="Q43" s="123"/>
      <c r="R43" s="123"/>
      <c r="S43" s="123"/>
      <c r="T43" s="123"/>
      <c r="U43" s="123"/>
      <c r="V43" s="123"/>
      <c r="W43" s="123"/>
      <c r="X43" s="123"/>
      <c r="Y43" s="123"/>
      <c r="Z43" s="123"/>
      <c r="AA43" s="123"/>
    </row>
    <row r="44" ht="15.75" hidden="1" customHeight="1">
      <c r="A44" s="271" t="s">
        <v>142</v>
      </c>
      <c r="B44" s="272">
        <v>14.0</v>
      </c>
      <c r="C44" s="273">
        <v>0.1309</v>
      </c>
      <c r="D44" s="273">
        <v>0.119</v>
      </c>
      <c r="E44" s="273">
        <v>0.0198</v>
      </c>
      <c r="F44" s="274">
        <v>0.0421</v>
      </c>
      <c r="G44" s="275">
        <v>0.1909</v>
      </c>
      <c r="H44" s="270"/>
      <c r="I44" s="123"/>
      <c r="J44" s="123"/>
      <c r="K44" s="123"/>
      <c r="L44" s="123"/>
      <c r="M44" s="123"/>
      <c r="N44" s="123"/>
      <c r="O44" s="123"/>
      <c r="P44" s="123"/>
      <c r="Q44" s="123"/>
      <c r="R44" s="123"/>
      <c r="S44" s="123"/>
      <c r="T44" s="123"/>
      <c r="U44" s="123"/>
      <c r="V44" s="123"/>
      <c r="W44" s="123"/>
      <c r="X44" s="123"/>
      <c r="Y44" s="123"/>
      <c r="Z44" s="123"/>
      <c r="AA44" s="123"/>
    </row>
    <row r="45" ht="15.75" hidden="1" customHeight="1">
      <c r="A45" s="265" t="s">
        <v>143</v>
      </c>
      <c r="B45" s="266">
        <v>28.0</v>
      </c>
      <c r="C45" s="267">
        <v>0.0629</v>
      </c>
      <c r="D45" s="267">
        <v>-0.0028</v>
      </c>
      <c r="E45" s="267">
        <v>-0.0113</v>
      </c>
      <c r="F45" s="268">
        <v>0.0369</v>
      </c>
      <c r="G45" s="269">
        <v>0.1157</v>
      </c>
      <c r="H45" s="270"/>
      <c r="I45" s="123"/>
      <c r="J45" s="123"/>
      <c r="K45" s="123"/>
      <c r="L45" s="123"/>
      <c r="M45" s="123"/>
      <c r="N45" s="123"/>
      <c r="O45" s="123"/>
      <c r="P45" s="123"/>
      <c r="Q45" s="123"/>
      <c r="R45" s="123"/>
      <c r="S45" s="123"/>
      <c r="T45" s="123"/>
      <c r="U45" s="123"/>
      <c r="V45" s="123"/>
      <c r="W45" s="123"/>
      <c r="X45" s="123"/>
      <c r="Y45" s="123"/>
      <c r="Z45" s="123"/>
      <c r="AA45" s="123"/>
    </row>
    <row r="46" ht="15.75" hidden="1" customHeight="1">
      <c r="A46" s="271" t="s">
        <v>144</v>
      </c>
      <c r="B46" s="272">
        <v>18.0</v>
      </c>
      <c r="C46" s="273">
        <v>0.0483</v>
      </c>
      <c r="D46" s="273">
        <v>0.1573</v>
      </c>
      <c r="E46" s="273">
        <v>0.1506</v>
      </c>
      <c r="F46" s="274">
        <v>0.0948</v>
      </c>
      <c r="G46" s="275">
        <v>0.0027</v>
      </c>
      <c r="H46" s="270"/>
      <c r="I46" s="123"/>
      <c r="J46" s="123"/>
      <c r="K46" s="123"/>
      <c r="L46" s="123"/>
      <c r="M46" s="123"/>
      <c r="N46" s="123"/>
      <c r="O46" s="123"/>
      <c r="P46" s="123"/>
      <c r="Q46" s="123"/>
      <c r="R46" s="123"/>
      <c r="S46" s="123"/>
      <c r="T46" s="123"/>
      <c r="U46" s="123"/>
      <c r="V46" s="123"/>
      <c r="W46" s="123"/>
      <c r="X46" s="123"/>
      <c r="Y46" s="123"/>
      <c r="Z46" s="123"/>
      <c r="AA46" s="123"/>
    </row>
    <row r="47" ht="15.75" hidden="1" customHeight="1">
      <c r="A47" s="265" t="s">
        <v>145</v>
      </c>
      <c r="B47" s="266">
        <v>218.0</v>
      </c>
      <c r="C47" s="267">
        <v>0.1097</v>
      </c>
      <c r="D47" s="267">
        <v>0.1461</v>
      </c>
      <c r="E47" s="267">
        <v>0.3471</v>
      </c>
      <c r="F47" s="268">
        <v>0.252</v>
      </c>
      <c r="G47" s="269">
        <v>0.1151</v>
      </c>
      <c r="H47" s="270"/>
      <c r="I47" s="123"/>
      <c r="J47" s="123"/>
      <c r="K47" s="123"/>
      <c r="L47" s="123"/>
      <c r="M47" s="123"/>
      <c r="N47" s="123"/>
      <c r="O47" s="123"/>
      <c r="P47" s="123"/>
      <c r="Q47" s="123"/>
      <c r="R47" s="123"/>
      <c r="S47" s="123"/>
      <c r="T47" s="123"/>
      <c r="U47" s="123"/>
      <c r="V47" s="123"/>
      <c r="W47" s="123"/>
      <c r="X47" s="123"/>
      <c r="Y47" s="123"/>
      <c r="Z47" s="123"/>
      <c r="AA47" s="123"/>
    </row>
    <row r="48" ht="15.75" hidden="1" customHeight="1">
      <c r="A48" s="271" t="s">
        <v>146</v>
      </c>
      <c r="B48" s="272">
        <v>113.0</v>
      </c>
      <c r="C48" s="273">
        <v>0.0927</v>
      </c>
      <c r="D48" s="273">
        <v>0.1134</v>
      </c>
      <c r="E48" s="273">
        <v>0.0966</v>
      </c>
      <c r="F48" s="274">
        <v>0.0947</v>
      </c>
      <c r="G48" s="275">
        <v>0.0967</v>
      </c>
      <c r="H48" s="270"/>
      <c r="I48" s="123"/>
      <c r="J48" s="123"/>
      <c r="K48" s="123"/>
      <c r="L48" s="123"/>
      <c r="M48" s="123"/>
      <c r="N48" s="123"/>
      <c r="O48" s="123"/>
      <c r="P48" s="123"/>
      <c r="Q48" s="123"/>
      <c r="R48" s="123"/>
      <c r="S48" s="123"/>
      <c r="T48" s="123"/>
      <c r="U48" s="123"/>
      <c r="V48" s="123"/>
      <c r="W48" s="123"/>
      <c r="X48" s="123"/>
      <c r="Y48" s="123"/>
      <c r="Z48" s="123"/>
      <c r="AA48" s="123"/>
    </row>
    <row r="49" ht="15.75" hidden="1" customHeight="1">
      <c r="A49" s="265" t="s">
        <v>255</v>
      </c>
      <c r="B49" s="266">
        <v>116.0</v>
      </c>
      <c r="C49" s="267">
        <v>0.1019</v>
      </c>
      <c r="D49" s="267">
        <v>0.1473</v>
      </c>
      <c r="E49" s="267">
        <v>0.1064</v>
      </c>
      <c r="F49" s="268">
        <v>0.1311</v>
      </c>
      <c r="G49" s="269">
        <v>0.1258</v>
      </c>
      <c r="H49" s="270"/>
      <c r="I49" s="123"/>
      <c r="J49" s="123"/>
      <c r="K49" s="123"/>
      <c r="L49" s="123"/>
      <c r="M49" s="123"/>
      <c r="N49" s="123"/>
      <c r="O49" s="123"/>
      <c r="P49" s="123"/>
      <c r="Q49" s="123"/>
      <c r="R49" s="123"/>
      <c r="S49" s="123"/>
      <c r="T49" s="123"/>
      <c r="U49" s="123"/>
      <c r="V49" s="123"/>
      <c r="W49" s="123"/>
      <c r="X49" s="123"/>
      <c r="Y49" s="123"/>
      <c r="Z49" s="123"/>
      <c r="AA49" s="123"/>
    </row>
    <row r="50" ht="15.75" hidden="1" customHeight="1">
      <c r="A50" s="271" t="s">
        <v>148</v>
      </c>
      <c r="B50" s="272">
        <v>30.0</v>
      </c>
      <c r="C50" s="273">
        <v>0.228</v>
      </c>
      <c r="D50" s="273">
        <v>0.09</v>
      </c>
      <c r="E50" s="273">
        <v>0.0951</v>
      </c>
      <c r="F50" s="274">
        <v>0.0481</v>
      </c>
      <c r="G50" s="275">
        <v>0.1342</v>
      </c>
      <c r="H50" s="270"/>
      <c r="I50" s="123"/>
      <c r="J50" s="123"/>
      <c r="K50" s="123"/>
      <c r="L50" s="123"/>
      <c r="M50" s="123"/>
      <c r="N50" s="123"/>
      <c r="O50" s="123"/>
      <c r="P50" s="123"/>
      <c r="Q50" s="123"/>
      <c r="R50" s="123"/>
      <c r="S50" s="123"/>
      <c r="T50" s="123"/>
      <c r="U50" s="123"/>
      <c r="V50" s="123"/>
      <c r="W50" s="123"/>
      <c r="X50" s="123"/>
      <c r="Y50" s="123"/>
      <c r="Z50" s="123"/>
      <c r="AA50" s="123"/>
    </row>
    <row r="51" ht="15.75" hidden="1" customHeight="1">
      <c r="A51" s="265" t="s">
        <v>149</v>
      </c>
      <c r="B51" s="266">
        <v>33.0</v>
      </c>
      <c r="C51" s="267">
        <v>0.0785</v>
      </c>
      <c r="D51" s="267">
        <v>0.0157</v>
      </c>
      <c r="E51" s="267">
        <v>0.0581</v>
      </c>
      <c r="F51" s="268">
        <v>0.046</v>
      </c>
      <c r="G51" s="269">
        <v>0.1716</v>
      </c>
      <c r="H51" s="270"/>
      <c r="I51" s="123"/>
      <c r="J51" s="123"/>
      <c r="K51" s="123"/>
      <c r="L51" s="123"/>
      <c r="M51" s="123"/>
      <c r="N51" s="123"/>
      <c r="O51" s="123"/>
      <c r="P51" s="123"/>
      <c r="Q51" s="123"/>
      <c r="R51" s="123"/>
      <c r="S51" s="123"/>
      <c r="T51" s="123"/>
      <c r="U51" s="123"/>
      <c r="V51" s="123"/>
      <c r="W51" s="123"/>
      <c r="X51" s="123"/>
      <c r="Y51" s="123"/>
      <c r="Z51" s="123"/>
      <c r="AA51" s="123"/>
    </row>
    <row r="52" ht="15.75" hidden="1" customHeight="1">
      <c r="A52" s="271" t="s">
        <v>150</v>
      </c>
      <c r="B52" s="272">
        <v>65.0</v>
      </c>
      <c r="C52" s="273">
        <v>0.2235</v>
      </c>
      <c r="D52" s="273">
        <v>0.119</v>
      </c>
      <c r="E52" s="273">
        <v>0.0603</v>
      </c>
      <c r="F52" s="274">
        <v>0.0938</v>
      </c>
      <c r="G52" s="275">
        <v>0.5671</v>
      </c>
      <c r="H52" s="270"/>
      <c r="I52" s="123"/>
      <c r="J52" s="123"/>
      <c r="K52" s="123"/>
      <c r="L52" s="123"/>
      <c r="M52" s="123"/>
      <c r="N52" s="123"/>
      <c r="O52" s="123"/>
      <c r="P52" s="123"/>
      <c r="Q52" s="123"/>
      <c r="R52" s="123"/>
      <c r="S52" s="123"/>
      <c r="T52" s="123"/>
      <c r="U52" s="123"/>
      <c r="V52" s="123"/>
      <c r="W52" s="123"/>
      <c r="X52" s="123"/>
      <c r="Y52" s="123"/>
      <c r="Z52" s="123"/>
      <c r="AA52" s="123"/>
    </row>
    <row r="53" ht="15.75" hidden="1" customHeight="1">
      <c r="A53" s="265" t="s">
        <v>151</v>
      </c>
      <c r="B53" s="266">
        <v>101.0</v>
      </c>
      <c r="C53" s="267">
        <v>0.0449</v>
      </c>
      <c r="D53" s="267">
        <v>0.0315</v>
      </c>
      <c r="E53" s="267">
        <v>0.1993</v>
      </c>
      <c r="F53" s="268">
        <v>0.0422</v>
      </c>
      <c r="G53" s="269">
        <v>0.1021</v>
      </c>
      <c r="H53" s="270"/>
      <c r="I53" s="123"/>
      <c r="J53" s="123"/>
      <c r="K53" s="123"/>
      <c r="L53" s="123"/>
      <c r="M53" s="123"/>
      <c r="N53" s="123"/>
      <c r="O53" s="123"/>
      <c r="P53" s="123"/>
      <c r="Q53" s="123"/>
      <c r="R53" s="123"/>
      <c r="S53" s="123"/>
      <c r="T53" s="123"/>
      <c r="U53" s="123"/>
      <c r="V53" s="123"/>
      <c r="W53" s="123"/>
      <c r="X53" s="123"/>
      <c r="Y53" s="123"/>
      <c r="Z53" s="123"/>
      <c r="AA53" s="123"/>
    </row>
    <row r="54" ht="15.75" hidden="1" customHeight="1">
      <c r="A54" s="271" t="s">
        <v>152</v>
      </c>
      <c r="B54" s="272">
        <v>16.0</v>
      </c>
      <c r="C54" s="273">
        <v>0.1077</v>
      </c>
      <c r="D54" s="273">
        <v>0.0253</v>
      </c>
      <c r="E54" s="273">
        <v>0.0479</v>
      </c>
      <c r="F54" s="274">
        <v>0.0362</v>
      </c>
      <c r="G54" s="275">
        <v>0.0853</v>
      </c>
      <c r="H54" s="270"/>
      <c r="I54" s="123"/>
      <c r="J54" s="123"/>
      <c r="K54" s="123"/>
      <c r="L54" s="123"/>
      <c r="M54" s="123"/>
      <c r="N54" s="123"/>
      <c r="O54" s="123"/>
      <c r="P54" s="123"/>
      <c r="Q54" s="123"/>
      <c r="R54" s="123"/>
      <c r="S54" s="123"/>
      <c r="T54" s="123"/>
      <c r="U54" s="123"/>
      <c r="V54" s="123"/>
      <c r="W54" s="123"/>
      <c r="X54" s="123"/>
      <c r="Y54" s="123"/>
      <c r="Z54" s="123"/>
      <c r="AA54" s="123"/>
    </row>
    <row r="55" ht="15.75" hidden="1" customHeight="1">
      <c r="A55" s="265" t="s">
        <v>153</v>
      </c>
      <c r="B55" s="266">
        <v>22.0</v>
      </c>
      <c r="C55" s="267">
        <v>0.1266</v>
      </c>
      <c r="D55" s="267">
        <v>0.1298</v>
      </c>
      <c r="E55" s="267">
        <v>0.1167</v>
      </c>
      <c r="F55" s="268">
        <v>0.0687</v>
      </c>
      <c r="G55" s="269">
        <v>0.1976</v>
      </c>
      <c r="H55" s="270"/>
      <c r="I55" s="123"/>
      <c r="J55" s="123"/>
      <c r="K55" s="123"/>
      <c r="L55" s="123"/>
      <c r="M55" s="123"/>
      <c r="N55" s="123"/>
      <c r="O55" s="123"/>
      <c r="P55" s="123"/>
      <c r="Q55" s="123"/>
      <c r="R55" s="123"/>
      <c r="S55" s="123"/>
      <c r="T55" s="123"/>
      <c r="U55" s="123"/>
      <c r="V55" s="123"/>
      <c r="W55" s="123"/>
      <c r="X55" s="123"/>
      <c r="Y55" s="123"/>
      <c r="Z55" s="123"/>
      <c r="AA55" s="123"/>
    </row>
    <row r="56" ht="15.75" hidden="1" customHeight="1">
      <c r="A56" s="271" t="s">
        <v>154</v>
      </c>
      <c r="B56" s="272">
        <v>19.0</v>
      </c>
      <c r="C56" s="273">
        <v>0.0814</v>
      </c>
      <c r="D56" s="273">
        <v>0.037</v>
      </c>
      <c r="E56" s="273">
        <v>0.0724</v>
      </c>
      <c r="F56" s="274">
        <v>-0.0436</v>
      </c>
      <c r="G56" s="275">
        <v>0.1018</v>
      </c>
      <c r="H56" s="270"/>
      <c r="I56" s="123"/>
      <c r="J56" s="123"/>
      <c r="K56" s="123"/>
      <c r="L56" s="123"/>
      <c r="M56" s="123"/>
      <c r="N56" s="123"/>
      <c r="O56" s="123"/>
      <c r="P56" s="123"/>
      <c r="Q56" s="123"/>
      <c r="R56" s="123"/>
      <c r="S56" s="123"/>
      <c r="T56" s="123"/>
      <c r="U56" s="123"/>
      <c r="V56" s="123"/>
      <c r="W56" s="123"/>
      <c r="X56" s="123"/>
      <c r="Y56" s="123"/>
      <c r="Z56" s="123"/>
      <c r="AA56" s="123"/>
    </row>
    <row r="57" ht="15.75" hidden="1" customHeight="1">
      <c r="A57" s="265" t="s">
        <v>155</v>
      </c>
      <c r="B57" s="266">
        <v>53.0</v>
      </c>
      <c r="C57" s="267">
        <v>0.165</v>
      </c>
      <c r="D57" s="267">
        <v>0.0912</v>
      </c>
      <c r="E57" s="267">
        <v>0.1891</v>
      </c>
      <c r="F57" s="268">
        <v>0.0645</v>
      </c>
      <c r="G57" s="269">
        <v>0.2677</v>
      </c>
      <c r="H57" s="270"/>
      <c r="I57" s="123"/>
      <c r="J57" s="123"/>
      <c r="K57" s="123"/>
      <c r="L57" s="123"/>
      <c r="M57" s="123"/>
      <c r="N57" s="123"/>
      <c r="O57" s="123"/>
      <c r="P57" s="123"/>
      <c r="Q57" s="123"/>
      <c r="R57" s="123"/>
      <c r="S57" s="123"/>
      <c r="T57" s="123"/>
      <c r="U57" s="123"/>
      <c r="V57" s="123"/>
      <c r="W57" s="123"/>
      <c r="X57" s="123"/>
      <c r="Y57" s="123"/>
      <c r="Z57" s="123"/>
      <c r="AA57" s="123"/>
    </row>
    <row r="58" ht="15.75" hidden="1" customHeight="1">
      <c r="A58" s="271" t="s">
        <v>156</v>
      </c>
      <c r="B58" s="272">
        <v>231.0</v>
      </c>
      <c r="C58" s="273">
        <v>0.1229</v>
      </c>
      <c r="D58" s="273">
        <v>0.0837</v>
      </c>
      <c r="E58" s="273">
        <v>0.0845</v>
      </c>
      <c r="F58" s="274">
        <v>0.0329</v>
      </c>
      <c r="G58" s="275">
        <v>0.1495</v>
      </c>
      <c r="H58" s="270"/>
      <c r="I58" s="123"/>
      <c r="J58" s="123"/>
      <c r="K58" s="123"/>
      <c r="L58" s="123"/>
      <c r="M58" s="123"/>
      <c r="N58" s="123"/>
      <c r="O58" s="123"/>
      <c r="P58" s="123"/>
      <c r="Q58" s="123"/>
      <c r="R58" s="123"/>
      <c r="S58" s="123"/>
      <c r="T58" s="123"/>
      <c r="U58" s="123"/>
      <c r="V58" s="123"/>
      <c r="W58" s="123"/>
      <c r="X58" s="123"/>
      <c r="Y58" s="123"/>
      <c r="Z58" s="123"/>
      <c r="AA58" s="123"/>
    </row>
    <row r="59" ht="15.75" hidden="1" customHeight="1">
      <c r="A59" s="265" t="s">
        <v>157</v>
      </c>
      <c r="B59" s="266">
        <v>109.0</v>
      </c>
      <c r="C59" s="267">
        <v>0.0824</v>
      </c>
      <c r="D59" s="267">
        <v>0.0623</v>
      </c>
      <c r="E59" s="267">
        <v>0.3549</v>
      </c>
      <c r="F59" s="268">
        <v>0.1892</v>
      </c>
      <c r="G59" s="269">
        <v>0.1301</v>
      </c>
      <c r="H59" s="270"/>
      <c r="I59" s="123"/>
      <c r="J59" s="123"/>
      <c r="K59" s="123"/>
      <c r="L59" s="123"/>
      <c r="M59" s="123"/>
      <c r="N59" s="123"/>
      <c r="O59" s="123"/>
      <c r="P59" s="123"/>
      <c r="Q59" s="123"/>
      <c r="R59" s="123"/>
      <c r="S59" s="123"/>
      <c r="T59" s="123"/>
      <c r="U59" s="123"/>
      <c r="V59" s="123"/>
      <c r="W59" s="123"/>
      <c r="X59" s="123"/>
      <c r="Y59" s="123"/>
      <c r="Z59" s="123"/>
      <c r="AA59" s="123"/>
    </row>
    <row r="60" ht="15.75" hidden="1" customHeight="1">
      <c r="A60" s="271" t="s">
        <v>158</v>
      </c>
      <c r="B60" s="272">
        <v>64.0</v>
      </c>
      <c r="C60" s="273">
        <v>0.0842</v>
      </c>
      <c r="D60" s="273">
        <v>0.0184</v>
      </c>
      <c r="E60" s="273">
        <v>0.0807</v>
      </c>
      <c r="F60" s="274">
        <v>0.0883</v>
      </c>
      <c r="G60" s="275">
        <v>0.187</v>
      </c>
      <c r="H60" s="270"/>
      <c r="I60" s="123"/>
      <c r="J60" s="123"/>
      <c r="K60" s="123"/>
      <c r="L60" s="123"/>
      <c r="M60" s="123"/>
      <c r="N60" s="123"/>
      <c r="O60" s="123"/>
      <c r="P60" s="123"/>
      <c r="Q60" s="123"/>
      <c r="R60" s="123"/>
      <c r="S60" s="123"/>
      <c r="T60" s="123"/>
      <c r="U60" s="123"/>
      <c r="V60" s="123"/>
      <c r="W60" s="123"/>
      <c r="X60" s="123"/>
      <c r="Y60" s="123"/>
      <c r="Z60" s="123"/>
      <c r="AA60" s="123"/>
    </row>
    <row r="61" ht="15.75" hidden="1" customHeight="1">
      <c r="A61" s="265" t="s">
        <v>159</v>
      </c>
      <c r="B61" s="266">
        <v>14.0</v>
      </c>
      <c r="C61" s="267">
        <v>0.2301</v>
      </c>
      <c r="D61" s="267">
        <v>0.1415</v>
      </c>
      <c r="E61" s="267">
        <v>-0.0102</v>
      </c>
      <c r="F61" s="268">
        <v>0.0363</v>
      </c>
      <c r="G61" s="269">
        <v>0.1417</v>
      </c>
      <c r="H61" s="270"/>
      <c r="I61" s="123"/>
      <c r="J61" s="123"/>
      <c r="K61" s="123"/>
      <c r="L61" s="123"/>
      <c r="M61" s="123"/>
      <c r="N61" s="123"/>
      <c r="O61" s="123"/>
      <c r="P61" s="123"/>
      <c r="Q61" s="123"/>
      <c r="R61" s="123"/>
      <c r="S61" s="123"/>
      <c r="T61" s="123"/>
      <c r="U61" s="123"/>
      <c r="V61" s="123"/>
      <c r="W61" s="123"/>
      <c r="X61" s="123"/>
      <c r="Y61" s="123"/>
      <c r="Z61" s="123"/>
      <c r="AA61" s="123"/>
    </row>
    <row r="62" ht="15.75" hidden="1" customHeight="1">
      <c r="A62" s="271" t="s">
        <v>160</v>
      </c>
      <c r="B62" s="272">
        <v>4.0</v>
      </c>
      <c r="C62" s="273">
        <v>0.1766</v>
      </c>
      <c r="D62" s="273">
        <v>0.002</v>
      </c>
      <c r="E62" s="273">
        <v>-0.0109</v>
      </c>
      <c r="F62" s="274">
        <v>-0.0425</v>
      </c>
      <c r="G62" s="275">
        <v>0.0342</v>
      </c>
      <c r="H62" s="270"/>
      <c r="I62" s="123"/>
      <c r="J62" s="123"/>
      <c r="K62" s="123"/>
      <c r="L62" s="123"/>
      <c r="M62" s="123"/>
      <c r="N62" s="123"/>
      <c r="O62" s="123"/>
      <c r="P62" s="123"/>
      <c r="Q62" s="123"/>
      <c r="R62" s="123"/>
      <c r="S62" s="123"/>
      <c r="T62" s="123"/>
      <c r="U62" s="123"/>
      <c r="V62" s="123"/>
      <c r="W62" s="123"/>
      <c r="X62" s="123"/>
      <c r="Y62" s="123"/>
      <c r="Z62" s="123"/>
      <c r="AA62" s="123"/>
    </row>
    <row r="63" ht="15.75" hidden="1" customHeight="1">
      <c r="A63" s="265" t="s">
        <v>256</v>
      </c>
      <c r="B63" s="266">
        <v>147.0</v>
      </c>
      <c r="C63" s="267">
        <v>0.1219</v>
      </c>
      <c r="D63" s="267">
        <v>0.0535</v>
      </c>
      <c r="E63" s="267">
        <v>0.0793</v>
      </c>
      <c r="F63" s="268">
        <v>0.0731</v>
      </c>
      <c r="G63" s="269">
        <v>0.07</v>
      </c>
      <c r="H63" s="270"/>
      <c r="I63" s="123"/>
      <c r="J63" s="123"/>
      <c r="K63" s="123"/>
      <c r="L63" s="123"/>
      <c r="M63" s="123"/>
      <c r="N63" s="123"/>
      <c r="O63" s="123"/>
      <c r="P63" s="123"/>
      <c r="Q63" s="123"/>
      <c r="R63" s="123"/>
      <c r="S63" s="123"/>
      <c r="T63" s="123"/>
      <c r="U63" s="123"/>
      <c r="V63" s="123"/>
      <c r="W63" s="123"/>
      <c r="X63" s="123"/>
      <c r="Y63" s="123"/>
      <c r="Z63" s="123"/>
      <c r="AA63" s="123"/>
    </row>
    <row r="64" ht="15.75" hidden="1" customHeight="1">
      <c r="A64" s="271" t="s">
        <v>162</v>
      </c>
      <c r="B64" s="272">
        <v>24.0</v>
      </c>
      <c r="C64" s="273">
        <v>0.3635</v>
      </c>
      <c r="D64" s="273">
        <v>0.1987</v>
      </c>
      <c r="E64" s="273">
        <v>0.0585</v>
      </c>
      <c r="F64" s="274">
        <v>0.0724</v>
      </c>
      <c r="G64" s="275">
        <v>0.0124</v>
      </c>
      <c r="H64" s="270"/>
      <c r="I64" s="123"/>
      <c r="J64" s="123"/>
      <c r="K64" s="123"/>
      <c r="L64" s="123"/>
      <c r="M64" s="123"/>
      <c r="N64" s="123"/>
      <c r="O64" s="123"/>
      <c r="P64" s="123"/>
      <c r="Q64" s="123"/>
      <c r="R64" s="123"/>
      <c r="S64" s="123"/>
      <c r="T64" s="123"/>
      <c r="U64" s="123"/>
      <c r="V64" s="123"/>
      <c r="W64" s="123"/>
      <c r="X64" s="123"/>
      <c r="Y64" s="123"/>
      <c r="Z64" s="123"/>
      <c r="AA64" s="123"/>
    </row>
    <row r="65" ht="15.75" hidden="1" customHeight="1">
      <c r="A65" s="265" t="s">
        <v>163</v>
      </c>
      <c r="B65" s="266">
        <v>97.0</v>
      </c>
      <c r="C65" s="267">
        <v>0.2674</v>
      </c>
      <c r="D65" s="267">
        <v>0.0525</v>
      </c>
      <c r="E65" s="267">
        <v>0.0493</v>
      </c>
      <c r="F65" s="268">
        <v>0.0793</v>
      </c>
      <c r="G65" s="269">
        <v>0.2093</v>
      </c>
      <c r="H65" s="270"/>
      <c r="I65" s="123"/>
      <c r="J65" s="123"/>
      <c r="K65" s="123"/>
      <c r="L65" s="123"/>
      <c r="M65" s="123"/>
      <c r="N65" s="123"/>
      <c r="O65" s="123"/>
      <c r="P65" s="123"/>
      <c r="Q65" s="123"/>
      <c r="R65" s="123"/>
      <c r="S65" s="123"/>
      <c r="T65" s="123"/>
      <c r="U65" s="123"/>
      <c r="V65" s="123"/>
      <c r="W65" s="123"/>
      <c r="X65" s="123"/>
      <c r="Y65" s="123"/>
      <c r="Z65" s="123"/>
      <c r="AA65" s="123"/>
    </row>
    <row r="66" ht="15.75" hidden="1" customHeight="1">
      <c r="A66" s="271" t="s">
        <v>164</v>
      </c>
      <c r="B66" s="272">
        <v>22.0</v>
      </c>
      <c r="C66" s="273">
        <v>0.0402</v>
      </c>
      <c r="D66" s="273">
        <v>0.0402</v>
      </c>
      <c r="E66" s="273">
        <v>0.0196</v>
      </c>
      <c r="F66" s="274">
        <v>0.0347</v>
      </c>
      <c r="G66" s="275">
        <v>0.0858</v>
      </c>
      <c r="H66" s="270"/>
      <c r="I66" s="123"/>
      <c r="J66" s="123"/>
      <c r="K66" s="123"/>
      <c r="L66" s="123"/>
      <c r="M66" s="123"/>
      <c r="N66" s="123"/>
      <c r="O66" s="123"/>
      <c r="P66" s="123"/>
      <c r="Q66" s="123"/>
      <c r="R66" s="123"/>
      <c r="S66" s="123"/>
      <c r="T66" s="123"/>
      <c r="U66" s="123"/>
      <c r="V66" s="123"/>
      <c r="W66" s="123"/>
      <c r="X66" s="123"/>
      <c r="Y66" s="123"/>
      <c r="Z66" s="123"/>
      <c r="AA66" s="123"/>
    </row>
    <row r="67" ht="15.75" hidden="1" customHeight="1">
      <c r="A67" s="265" t="s">
        <v>165</v>
      </c>
      <c r="B67" s="266">
        <v>6.0</v>
      </c>
      <c r="C67" s="267">
        <v>0.459</v>
      </c>
      <c r="D67" s="267">
        <v>0.0454</v>
      </c>
      <c r="E67" s="267">
        <v>0.0312</v>
      </c>
      <c r="F67" s="268">
        <v>0.0413</v>
      </c>
      <c r="G67" s="269">
        <v>0.0585</v>
      </c>
      <c r="H67" s="270"/>
      <c r="I67" s="123"/>
      <c r="J67" s="123"/>
      <c r="K67" s="123"/>
      <c r="L67" s="123"/>
      <c r="M67" s="123"/>
      <c r="N67" s="123"/>
      <c r="O67" s="123"/>
      <c r="P67" s="123"/>
      <c r="Q67" s="123"/>
      <c r="R67" s="123"/>
      <c r="S67" s="123"/>
      <c r="T67" s="123"/>
      <c r="U67" s="123"/>
      <c r="V67" s="123"/>
      <c r="W67" s="123"/>
      <c r="X67" s="123"/>
      <c r="Y67" s="123"/>
      <c r="Z67" s="123"/>
      <c r="AA67" s="123"/>
    </row>
    <row r="68" ht="15.75" hidden="1" customHeight="1">
      <c r="A68" s="271" t="s">
        <v>166</v>
      </c>
      <c r="B68" s="272">
        <v>48.0</v>
      </c>
      <c r="C68" s="273">
        <v>0.0574</v>
      </c>
      <c r="D68" s="273">
        <v>0.0506</v>
      </c>
      <c r="E68" s="273">
        <v>0.0345</v>
      </c>
      <c r="F68" s="274">
        <v>0.0523</v>
      </c>
      <c r="G68" s="275">
        <v>0.0597</v>
      </c>
      <c r="H68" s="270"/>
      <c r="I68" s="123"/>
      <c r="J68" s="123"/>
      <c r="K68" s="123"/>
      <c r="L68" s="123"/>
      <c r="M68" s="123"/>
      <c r="N68" s="123"/>
      <c r="O68" s="123"/>
      <c r="P68" s="123"/>
      <c r="Q68" s="123"/>
      <c r="R68" s="123"/>
      <c r="S68" s="123"/>
      <c r="T68" s="123"/>
      <c r="U68" s="123"/>
      <c r="V68" s="123"/>
      <c r="W68" s="123"/>
      <c r="X68" s="123"/>
      <c r="Y68" s="123"/>
      <c r="Z68" s="123"/>
      <c r="AA68" s="123"/>
    </row>
    <row r="69" ht="15.75" hidden="1" customHeight="1">
      <c r="A69" s="265" t="s">
        <v>167</v>
      </c>
      <c r="B69" s="266">
        <v>60.0</v>
      </c>
      <c r="C69" s="267">
        <v>0.0</v>
      </c>
      <c r="D69" s="267">
        <v>0.0447</v>
      </c>
      <c r="E69" s="267">
        <v>0.2241</v>
      </c>
      <c r="F69" s="268">
        <v>0.0865</v>
      </c>
      <c r="G69" s="269">
        <v>0.0977</v>
      </c>
      <c r="H69" s="270"/>
      <c r="I69" s="123"/>
      <c r="J69" s="123"/>
      <c r="K69" s="123"/>
      <c r="L69" s="123"/>
      <c r="M69" s="123"/>
      <c r="N69" s="123"/>
      <c r="O69" s="123"/>
      <c r="P69" s="123"/>
      <c r="Q69" s="123"/>
      <c r="R69" s="123"/>
      <c r="S69" s="123"/>
      <c r="T69" s="123"/>
      <c r="U69" s="123"/>
      <c r="V69" s="123"/>
      <c r="W69" s="123"/>
      <c r="X69" s="123"/>
      <c r="Y69" s="123"/>
      <c r="Z69" s="123"/>
      <c r="AA69" s="123"/>
    </row>
    <row r="70" ht="15.75" hidden="1" customHeight="1">
      <c r="A70" s="271" t="s">
        <v>168</v>
      </c>
      <c r="B70" s="272">
        <v>19.0</v>
      </c>
      <c r="C70" s="273">
        <v>0.0872</v>
      </c>
      <c r="D70" s="273">
        <v>0.015</v>
      </c>
      <c r="E70" s="273">
        <v>0.0041</v>
      </c>
      <c r="F70" s="274">
        <v>0.0372</v>
      </c>
      <c r="G70" s="275">
        <v>0.1241</v>
      </c>
      <c r="H70" s="270"/>
      <c r="I70" s="123"/>
      <c r="J70" s="123"/>
      <c r="K70" s="123"/>
      <c r="L70" s="123"/>
      <c r="M70" s="123"/>
      <c r="N70" s="123"/>
      <c r="O70" s="123"/>
      <c r="P70" s="123"/>
      <c r="Q70" s="123"/>
      <c r="R70" s="123"/>
      <c r="S70" s="123"/>
      <c r="T70" s="123"/>
      <c r="U70" s="123"/>
      <c r="V70" s="123"/>
      <c r="W70" s="123"/>
      <c r="X70" s="123"/>
      <c r="Y70" s="123"/>
      <c r="Z70" s="123"/>
      <c r="AA70" s="123"/>
    </row>
    <row r="71" ht="15.75" hidden="1" customHeight="1">
      <c r="A71" s="265" t="s">
        <v>169</v>
      </c>
      <c r="B71" s="266">
        <v>192.0</v>
      </c>
      <c r="C71" s="267">
        <v>0.0589</v>
      </c>
      <c r="D71" s="267">
        <v>0.0706</v>
      </c>
      <c r="E71" s="267">
        <v>0.0424</v>
      </c>
      <c r="F71" s="268">
        <v>0.0462</v>
      </c>
      <c r="G71" s="269">
        <v>0.0672</v>
      </c>
      <c r="H71" s="270"/>
      <c r="I71" s="123"/>
      <c r="J71" s="123"/>
      <c r="K71" s="123"/>
      <c r="L71" s="123"/>
      <c r="M71" s="123"/>
      <c r="N71" s="123"/>
      <c r="O71" s="123"/>
      <c r="P71" s="123"/>
      <c r="Q71" s="123"/>
      <c r="R71" s="123"/>
      <c r="S71" s="123"/>
      <c r="T71" s="123"/>
      <c r="U71" s="123"/>
      <c r="V71" s="123"/>
      <c r="W71" s="123"/>
      <c r="X71" s="123"/>
      <c r="Y71" s="123"/>
      <c r="Z71" s="123"/>
      <c r="AA71" s="123"/>
    </row>
    <row r="72" ht="15.75" hidden="1" customHeight="1">
      <c r="A72" s="271" t="s">
        <v>170</v>
      </c>
      <c r="B72" s="272">
        <v>15.0</v>
      </c>
      <c r="C72" s="273">
        <v>0.1816</v>
      </c>
      <c r="D72" s="273">
        <v>0.151</v>
      </c>
      <c r="E72" s="273">
        <v>0.1165</v>
      </c>
      <c r="F72" s="274" t="s">
        <v>253</v>
      </c>
      <c r="G72" s="275" t="s">
        <v>253</v>
      </c>
      <c r="H72" s="270"/>
      <c r="I72" s="123"/>
      <c r="J72" s="123"/>
      <c r="K72" s="123"/>
      <c r="L72" s="123"/>
      <c r="M72" s="123"/>
      <c r="N72" s="123"/>
      <c r="O72" s="123"/>
      <c r="P72" s="123"/>
      <c r="Q72" s="123"/>
      <c r="R72" s="123"/>
      <c r="S72" s="123"/>
      <c r="T72" s="123"/>
      <c r="U72" s="123"/>
      <c r="V72" s="123"/>
      <c r="W72" s="123"/>
      <c r="X72" s="123"/>
      <c r="Y72" s="123"/>
      <c r="Z72" s="123"/>
      <c r="AA72" s="123"/>
    </row>
    <row r="73" ht="15.75" hidden="1" customHeight="1">
      <c r="A73" s="265" t="s">
        <v>171</v>
      </c>
      <c r="B73" s="266">
        <v>11.0</v>
      </c>
      <c r="C73" s="267">
        <v>0.0485</v>
      </c>
      <c r="D73" s="267">
        <v>0.1435</v>
      </c>
      <c r="E73" s="267">
        <v>0.0225</v>
      </c>
      <c r="F73" s="268" t="s">
        <v>253</v>
      </c>
      <c r="G73" s="269" t="s">
        <v>253</v>
      </c>
      <c r="H73" s="270"/>
      <c r="I73" s="123"/>
      <c r="J73" s="123"/>
      <c r="K73" s="123"/>
      <c r="L73" s="123"/>
      <c r="M73" s="123"/>
      <c r="N73" s="123"/>
      <c r="O73" s="123"/>
      <c r="P73" s="123"/>
      <c r="Q73" s="123"/>
      <c r="R73" s="123"/>
      <c r="S73" s="123"/>
      <c r="T73" s="123"/>
      <c r="U73" s="123"/>
      <c r="V73" s="123"/>
      <c r="W73" s="123"/>
      <c r="X73" s="123"/>
      <c r="Y73" s="123"/>
      <c r="Z73" s="123"/>
      <c r="AA73" s="123"/>
    </row>
    <row r="74" ht="15.75" hidden="1" customHeight="1">
      <c r="A74" s="271" t="s">
        <v>257</v>
      </c>
      <c r="B74" s="272">
        <v>60.0</v>
      </c>
      <c r="C74" s="273">
        <v>-0.0886</v>
      </c>
      <c r="D74" s="273">
        <v>0.0453</v>
      </c>
      <c r="E74" s="273">
        <v>0.0934</v>
      </c>
      <c r="F74" s="274">
        <v>0.1006</v>
      </c>
      <c r="G74" s="275">
        <v>0.5393</v>
      </c>
      <c r="H74" s="270"/>
      <c r="I74" s="123"/>
      <c r="J74" s="123"/>
      <c r="K74" s="123"/>
      <c r="L74" s="123"/>
      <c r="M74" s="123"/>
      <c r="N74" s="123"/>
      <c r="O74" s="123"/>
      <c r="P74" s="123"/>
      <c r="Q74" s="123"/>
      <c r="R74" s="123"/>
      <c r="S74" s="123"/>
      <c r="T74" s="123"/>
      <c r="U74" s="123"/>
      <c r="V74" s="123"/>
      <c r="W74" s="123"/>
      <c r="X74" s="123"/>
      <c r="Y74" s="123"/>
      <c r="Z74" s="123"/>
      <c r="AA74" s="123"/>
    </row>
    <row r="75" ht="15.75" hidden="1" customHeight="1">
      <c r="A75" s="265" t="s">
        <v>173</v>
      </c>
      <c r="B75" s="266">
        <v>50.0</v>
      </c>
      <c r="C75" s="267">
        <v>0.0435</v>
      </c>
      <c r="D75" s="267">
        <v>0.0877</v>
      </c>
      <c r="E75" s="267">
        <v>0.0145</v>
      </c>
      <c r="F75" s="268">
        <v>0.0404</v>
      </c>
      <c r="G75" s="269">
        <v>0.0916</v>
      </c>
      <c r="H75" s="270"/>
      <c r="I75" s="123"/>
      <c r="J75" s="123"/>
      <c r="K75" s="123"/>
      <c r="L75" s="123"/>
      <c r="M75" s="123"/>
      <c r="N75" s="123"/>
      <c r="O75" s="123"/>
      <c r="P75" s="123"/>
      <c r="Q75" s="123"/>
      <c r="R75" s="123"/>
      <c r="S75" s="123"/>
      <c r="T75" s="123"/>
      <c r="U75" s="123"/>
      <c r="V75" s="123"/>
      <c r="W75" s="123"/>
      <c r="X75" s="123"/>
      <c r="Y75" s="123"/>
      <c r="Z75" s="123"/>
      <c r="AA75" s="123"/>
    </row>
    <row r="76" ht="15.75" hidden="1" customHeight="1">
      <c r="A76" s="271" t="s">
        <v>174</v>
      </c>
      <c r="B76" s="272">
        <v>1.0</v>
      </c>
      <c r="C76" s="273">
        <v>-0.0049</v>
      </c>
      <c r="D76" s="273">
        <v>0.0966</v>
      </c>
      <c r="E76" s="273">
        <v>0.104</v>
      </c>
      <c r="F76" s="274" t="s">
        <v>253</v>
      </c>
      <c r="G76" s="275" t="s">
        <v>253</v>
      </c>
      <c r="H76" s="270"/>
      <c r="I76" s="123"/>
      <c r="J76" s="123"/>
      <c r="K76" s="123"/>
      <c r="L76" s="123"/>
      <c r="M76" s="123"/>
      <c r="N76" s="123"/>
      <c r="O76" s="123"/>
      <c r="P76" s="123"/>
      <c r="Q76" s="123"/>
      <c r="R76" s="123"/>
      <c r="S76" s="123"/>
      <c r="T76" s="123"/>
      <c r="U76" s="123"/>
      <c r="V76" s="123"/>
      <c r="W76" s="123"/>
      <c r="X76" s="123"/>
      <c r="Y76" s="123"/>
      <c r="Z76" s="123"/>
      <c r="AA76" s="123"/>
    </row>
    <row r="77" ht="15.75" hidden="1" customHeight="1">
      <c r="A77" s="265" t="s">
        <v>175</v>
      </c>
      <c r="B77" s="266">
        <v>62.0</v>
      </c>
      <c r="C77" s="267">
        <v>0.0018</v>
      </c>
      <c r="D77" s="267">
        <v>0.086</v>
      </c>
      <c r="E77" s="267">
        <v>0.0956</v>
      </c>
      <c r="F77" s="268">
        <v>0.1668</v>
      </c>
      <c r="G77" s="269">
        <v>0.1635</v>
      </c>
      <c r="H77" s="270"/>
      <c r="I77" s="123"/>
      <c r="J77" s="123"/>
      <c r="K77" s="123"/>
      <c r="L77" s="123"/>
      <c r="M77" s="123"/>
      <c r="N77" s="123"/>
      <c r="O77" s="123"/>
      <c r="P77" s="123"/>
      <c r="Q77" s="123"/>
      <c r="R77" s="123"/>
      <c r="S77" s="123"/>
      <c r="T77" s="123"/>
      <c r="U77" s="123"/>
      <c r="V77" s="123"/>
      <c r="W77" s="123"/>
      <c r="X77" s="123"/>
      <c r="Y77" s="123"/>
      <c r="Z77" s="123"/>
      <c r="AA77" s="123"/>
    </row>
    <row r="78" ht="15.75" hidden="1" customHeight="1">
      <c r="A78" s="271" t="s">
        <v>176</v>
      </c>
      <c r="B78" s="272">
        <v>29.0</v>
      </c>
      <c r="C78" s="273">
        <v>0.0627</v>
      </c>
      <c r="D78" s="273">
        <v>0.1032</v>
      </c>
      <c r="E78" s="273">
        <v>0.0491</v>
      </c>
      <c r="F78" s="274">
        <v>0.0636</v>
      </c>
      <c r="G78" s="275">
        <v>0.0873</v>
      </c>
      <c r="H78" s="270"/>
      <c r="I78" s="123"/>
      <c r="J78" s="123"/>
      <c r="K78" s="123"/>
      <c r="L78" s="123"/>
      <c r="M78" s="123"/>
      <c r="N78" s="123"/>
      <c r="O78" s="123"/>
      <c r="P78" s="123"/>
      <c r="Q78" s="123"/>
      <c r="R78" s="123"/>
      <c r="S78" s="123"/>
      <c r="T78" s="123"/>
      <c r="U78" s="123"/>
      <c r="V78" s="123"/>
      <c r="W78" s="123"/>
      <c r="X78" s="123"/>
      <c r="Y78" s="123"/>
      <c r="Z78" s="123"/>
      <c r="AA78" s="123"/>
    </row>
    <row r="79" ht="15.75" hidden="1" customHeight="1">
      <c r="A79" s="265" t="s">
        <v>177</v>
      </c>
      <c r="B79" s="266">
        <v>13.0</v>
      </c>
      <c r="C79" s="267">
        <v>0.0701</v>
      </c>
      <c r="D79" s="267">
        <v>0.0515</v>
      </c>
      <c r="E79" s="267">
        <v>-0.0054</v>
      </c>
      <c r="F79" s="268">
        <v>0.0328</v>
      </c>
      <c r="G79" s="269">
        <v>0.1548</v>
      </c>
      <c r="H79" s="270"/>
      <c r="I79" s="123"/>
      <c r="J79" s="123"/>
      <c r="K79" s="123"/>
      <c r="L79" s="123"/>
      <c r="M79" s="123"/>
      <c r="N79" s="123"/>
      <c r="O79" s="123"/>
      <c r="P79" s="123"/>
      <c r="Q79" s="123"/>
      <c r="R79" s="123"/>
      <c r="S79" s="123"/>
      <c r="T79" s="123"/>
      <c r="U79" s="123"/>
      <c r="V79" s="123"/>
      <c r="W79" s="123"/>
      <c r="X79" s="123"/>
      <c r="Y79" s="123"/>
      <c r="Z79" s="123"/>
      <c r="AA79" s="123"/>
    </row>
    <row r="80" ht="15.75" hidden="1" customHeight="1">
      <c r="A80" s="271" t="s">
        <v>178</v>
      </c>
      <c r="B80" s="272">
        <v>66.0</v>
      </c>
      <c r="C80" s="273">
        <v>0.185</v>
      </c>
      <c r="D80" s="273">
        <v>0.0707</v>
      </c>
      <c r="E80" s="273">
        <v>0.0324</v>
      </c>
      <c r="F80" s="274">
        <v>0.0481</v>
      </c>
      <c r="G80" s="275">
        <v>0.1096</v>
      </c>
      <c r="H80" s="270"/>
      <c r="I80" s="123"/>
      <c r="J80" s="123"/>
      <c r="K80" s="123"/>
      <c r="L80" s="123"/>
      <c r="M80" s="123"/>
      <c r="N80" s="123"/>
      <c r="O80" s="123"/>
      <c r="P80" s="123"/>
      <c r="Q80" s="123"/>
      <c r="R80" s="123"/>
      <c r="S80" s="123"/>
      <c r="T80" s="123"/>
      <c r="U80" s="123"/>
      <c r="V80" s="123"/>
      <c r="W80" s="123"/>
      <c r="X80" s="123"/>
      <c r="Y80" s="123"/>
      <c r="Z80" s="123"/>
      <c r="AA80" s="123"/>
    </row>
    <row r="81" ht="15.75" hidden="1" customHeight="1">
      <c r="A81" s="265" t="s">
        <v>179</v>
      </c>
      <c r="B81" s="266">
        <v>24.0</v>
      </c>
      <c r="C81" s="267">
        <v>0.069</v>
      </c>
      <c r="D81" s="267">
        <v>0.144</v>
      </c>
      <c r="E81" s="267">
        <v>0.0466</v>
      </c>
      <c r="F81" s="268">
        <v>0.0413</v>
      </c>
      <c r="G81" s="269">
        <v>0.0391</v>
      </c>
      <c r="H81" s="270"/>
      <c r="I81" s="123"/>
      <c r="J81" s="123"/>
      <c r="K81" s="123"/>
      <c r="L81" s="123"/>
      <c r="M81" s="123"/>
      <c r="N81" s="123"/>
      <c r="O81" s="123"/>
      <c r="P81" s="123"/>
      <c r="Q81" s="123"/>
      <c r="R81" s="123"/>
      <c r="S81" s="123"/>
      <c r="T81" s="123"/>
      <c r="U81" s="123"/>
      <c r="V81" s="123"/>
      <c r="W81" s="123"/>
      <c r="X81" s="123"/>
      <c r="Y81" s="123"/>
      <c r="Z81" s="123"/>
      <c r="AA81" s="123"/>
    </row>
    <row r="82" ht="15.75" hidden="1" customHeight="1">
      <c r="A82" s="271" t="s">
        <v>180</v>
      </c>
      <c r="B82" s="272">
        <v>17.0</v>
      </c>
      <c r="C82" s="273">
        <v>0.2758</v>
      </c>
      <c r="D82" s="273">
        <v>0.0928</v>
      </c>
      <c r="E82" s="273">
        <v>0.0668</v>
      </c>
      <c r="F82" s="274">
        <v>0.0507</v>
      </c>
      <c r="G82" s="275">
        <v>0.0952</v>
      </c>
      <c r="H82" s="270"/>
      <c r="I82" s="123"/>
      <c r="J82" s="123"/>
      <c r="K82" s="123"/>
      <c r="L82" s="123"/>
      <c r="M82" s="123"/>
      <c r="N82" s="123"/>
      <c r="O82" s="123"/>
      <c r="P82" s="123"/>
      <c r="Q82" s="123"/>
      <c r="R82" s="123"/>
      <c r="S82" s="123"/>
      <c r="T82" s="123"/>
      <c r="U82" s="123"/>
      <c r="V82" s="123"/>
      <c r="W82" s="123"/>
      <c r="X82" s="123"/>
      <c r="Y82" s="123"/>
      <c r="Z82" s="123"/>
      <c r="AA82" s="123"/>
    </row>
    <row r="83" ht="15.75" hidden="1" customHeight="1">
      <c r="A83" s="265" t="s">
        <v>181</v>
      </c>
      <c r="B83" s="266">
        <v>28.0</v>
      </c>
      <c r="C83" s="267">
        <v>0.0348</v>
      </c>
      <c r="D83" s="267">
        <v>0.0791</v>
      </c>
      <c r="E83" s="267">
        <v>0.0446</v>
      </c>
      <c r="F83" s="268">
        <v>0.0858</v>
      </c>
      <c r="G83" s="269">
        <v>0.0444</v>
      </c>
      <c r="H83" s="270"/>
      <c r="I83" s="123"/>
      <c r="J83" s="123"/>
      <c r="K83" s="123"/>
      <c r="L83" s="123"/>
      <c r="M83" s="123"/>
      <c r="N83" s="123"/>
      <c r="O83" s="123"/>
      <c r="P83" s="123"/>
      <c r="Q83" s="123"/>
      <c r="R83" s="123"/>
      <c r="S83" s="123"/>
      <c r="T83" s="123"/>
      <c r="U83" s="123"/>
      <c r="V83" s="123"/>
      <c r="W83" s="123"/>
      <c r="X83" s="123"/>
      <c r="Y83" s="123"/>
      <c r="Z83" s="123"/>
      <c r="AA83" s="123"/>
    </row>
    <row r="84" ht="15.75" hidden="1" customHeight="1">
      <c r="A84" s="271" t="s">
        <v>182</v>
      </c>
      <c r="B84" s="272">
        <v>98.0</v>
      </c>
      <c r="C84" s="273">
        <v>0.1377</v>
      </c>
      <c r="D84" s="273">
        <v>0.0679</v>
      </c>
      <c r="E84" s="273">
        <v>0.0137</v>
      </c>
      <c r="F84" s="274">
        <v>0.041</v>
      </c>
      <c r="G84" s="275">
        <v>0.1352</v>
      </c>
      <c r="H84" s="270"/>
      <c r="I84" s="123"/>
      <c r="J84" s="123"/>
      <c r="K84" s="123"/>
      <c r="L84" s="123"/>
      <c r="M84" s="123"/>
      <c r="N84" s="123"/>
      <c r="O84" s="123"/>
      <c r="P84" s="123"/>
      <c r="Q84" s="123"/>
      <c r="R84" s="123"/>
      <c r="S84" s="123"/>
      <c r="T84" s="123"/>
      <c r="U84" s="123"/>
      <c r="V84" s="123"/>
      <c r="W84" s="123"/>
      <c r="X84" s="123"/>
      <c r="Y84" s="123"/>
      <c r="Z84" s="123"/>
      <c r="AA84" s="123"/>
    </row>
    <row r="85" ht="15.75" hidden="1" customHeight="1">
      <c r="A85" s="265" t="s">
        <v>183</v>
      </c>
      <c r="B85" s="266">
        <v>3.0</v>
      </c>
      <c r="C85" s="267">
        <v>0.0</v>
      </c>
      <c r="D85" s="267">
        <v>0.0276</v>
      </c>
      <c r="E85" s="267">
        <v>-0.0306</v>
      </c>
      <c r="F85" s="268" t="s">
        <v>253</v>
      </c>
      <c r="G85" s="269">
        <v>1.244</v>
      </c>
      <c r="H85" s="270"/>
      <c r="I85" s="123"/>
      <c r="J85" s="123"/>
      <c r="K85" s="123"/>
      <c r="L85" s="123"/>
      <c r="M85" s="123"/>
      <c r="N85" s="123"/>
      <c r="O85" s="123"/>
      <c r="P85" s="123"/>
      <c r="Q85" s="123"/>
      <c r="R85" s="123"/>
      <c r="S85" s="123"/>
      <c r="T85" s="123"/>
      <c r="U85" s="123"/>
      <c r="V85" s="123"/>
      <c r="W85" s="123"/>
      <c r="X85" s="123"/>
      <c r="Y85" s="123"/>
      <c r="Z85" s="123"/>
      <c r="AA85" s="123"/>
    </row>
    <row r="86" ht="15.75" hidden="1" customHeight="1">
      <c r="A86" s="271" t="s">
        <v>184</v>
      </c>
      <c r="B86" s="272">
        <v>63.0</v>
      </c>
      <c r="C86" s="273">
        <v>0.1936</v>
      </c>
      <c r="D86" s="273">
        <v>0.0513</v>
      </c>
      <c r="E86" s="273">
        <v>0.11</v>
      </c>
      <c r="F86" s="274">
        <v>0.1527</v>
      </c>
      <c r="G86" s="275">
        <v>0.1752</v>
      </c>
      <c r="H86" s="270"/>
      <c r="I86" s="123"/>
      <c r="J86" s="123"/>
      <c r="K86" s="123"/>
      <c r="L86" s="123"/>
      <c r="M86" s="123"/>
      <c r="N86" s="123"/>
      <c r="O86" s="123"/>
      <c r="P86" s="123"/>
      <c r="Q86" s="123"/>
      <c r="R86" s="123"/>
      <c r="S86" s="123"/>
      <c r="T86" s="123"/>
      <c r="U86" s="123"/>
      <c r="V86" s="123"/>
      <c r="W86" s="123"/>
      <c r="X86" s="123"/>
      <c r="Y86" s="123"/>
      <c r="Z86" s="123"/>
      <c r="AA86" s="123"/>
    </row>
    <row r="87" ht="15.75" hidden="1" customHeight="1">
      <c r="A87" s="265" t="s">
        <v>185</v>
      </c>
      <c r="B87" s="266">
        <v>30.0</v>
      </c>
      <c r="C87" s="267">
        <v>0.1906</v>
      </c>
      <c r="D87" s="267">
        <v>0.1167</v>
      </c>
      <c r="E87" s="267">
        <v>0.1372</v>
      </c>
      <c r="F87" s="268">
        <v>0.1058</v>
      </c>
      <c r="G87" s="269">
        <v>0.2104</v>
      </c>
      <c r="H87" s="270"/>
      <c r="I87" s="123"/>
      <c r="J87" s="123"/>
      <c r="K87" s="123"/>
      <c r="L87" s="123"/>
      <c r="M87" s="123"/>
      <c r="N87" s="123"/>
      <c r="O87" s="123"/>
      <c r="P87" s="123"/>
      <c r="Q87" s="123"/>
      <c r="R87" s="123"/>
      <c r="S87" s="123"/>
      <c r="T87" s="123"/>
      <c r="U87" s="123"/>
      <c r="V87" s="123"/>
      <c r="W87" s="123"/>
      <c r="X87" s="123"/>
      <c r="Y87" s="123"/>
      <c r="Z87" s="123"/>
      <c r="AA87" s="123"/>
    </row>
    <row r="88" ht="15.75" hidden="1" customHeight="1">
      <c r="A88" s="271" t="s">
        <v>186</v>
      </c>
      <c r="B88" s="272">
        <v>8.0</v>
      </c>
      <c r="C88" s="273">
        <v>0.2158</v>
      </c>
      <c r="D88" s="273">
        <v>-0.0427</v>
      </c>
      <c r="E88" s="273">
        <v>0.0737</v>
      </c>
      <c r="F88" s="274" t="s">
        <v>253</v>
      </c>
      <c r="G88" s="275">
        <v>0.3325</v>
      </c>
      <c r="H88" s="270"/>
      <c r="I88" s="123"/>
      <c r="J88" s="123"/>
      <c r="K88" s="123"/>
      <c r="L88" s="123"/>
      <c r="M88" s="123"/>
      <c r="N88" s="123"/>
      <c r="O88" s="123"/>
      <c r="P88" s="123"/>
      <c r="Q88" s="123"/>
      <c r="R88" s="123"/>
      <c r="S88" s="123"/>
      <c r="T88" s="123"/>
      <c r="U88" s="123"/>
      <c r="V88" s="123"/>
      <c r="W88" s="123"/>
      <c r="X88" s="123"/>
      <c r="Y88" s="123"/>
      <c r="Z88" s="123"/>
      <c r="AA88" s="123"/>
    </row>
    <row r="89" ht="15.75" hidden="1" customHeight="1">
      <c r="A89" s="265" t="s">
        <v>187</v>
      </c>
      <c r="B89" s="266">
        <v>12.0</v>
      </c>
      <c r="C89" s="267">
        <v>0.1948</v>
      </c>
      <c r="D89" s="267">
        <v>0.0991</v>
      </c>
      <c r="E89" s="267">
        <v>0.0114</v>
      </c>
      <c r="F89" s="268">
        <v>0.0551</v>
      </c>
      <c r="G89" s="269">
        <v>0.1034</v>
      </c>
      <c r="H89" s="270"/>
      <c r="I89" s="123"/>
      <c r="J89" s="123"/>
      <c r="K89" s="123"/>
      <c r="L89" s="123"/>
      <c r="M89" s="123"/>
      <c r="N89" s="123"/>
      <c r="O89" s="123"/>
      <c r="P89" s="123"/>
      <c r="Q89" s="123"/>
      <c r="R89" s="123"/>
      <c r="S89" s="123"/>
      <c r="T89" s="123"/>
      <c r="U89" s="123"/>
      <c r="V89" s="123"/>
      <c r="W89" s="123"/>
      <c r="X89" s="123"/>
      <c r="Y89" s="123"/>
      <c r="Z89" s="123"/>
      <c r="AA89" s="123"/>
    </row>
    <row r="90" ht="15.75" hidden="1" customHeight="1">
      <c r="A90" s="271" t="s">
        <v>188</v>
      </c>
      <c r="B90" s="272">
        <v>81.0</v>
      </c>
      <c r="C90" s="273">
        <v>0.0026</v>
      </c>
      <c r="D90" s="273">
        <v>0.2807</v>
      </c>
      <c r="E90" s="273">
        <v>0.1387</v>
      </c>
      <c r="F90" s="274">
        <v>0.0995</v>
      </c>
      <c r="G90" s="275">
        <v>0.1977</v>
      </c>
      <c r="H90" s="270"/>
      <c r="I90" s="123"/>
      <c r="J90" s="123"/>
      <c r="K90" s="123"/>
      <c r="L90" s="123"/>
      <c r="M90" s="123"/>
      <c r="N90" s="123"/>
      <c r="O90" s="123"/>
      <c r="P90" s="123"/>
      <c r="Q90" s="123"/>
      <c r="R90" s="123"/>
      <c r="S90" s="123"/>
      <c r="T90" s="123"/>
      <c r="U90" s="123"/>
      <c r="V90" s="123"/>
      <c r="W90" s="123"/>
      <c r="X90" s="123"/>
      <c r="Y90" s="123"/>
      <c r="Z90" s="123"/>
      <c r="AA90" s="123"/>
    </row>
    <row r="91" ht="15.75" hidden="1" customHeight="1">
      <c r="A91" s="265" t="s">
        <v>189</v>
      </c>
      <c r="B91" s="266">
        <v>29.0</v>
      </c>
      <c r="C91" s="267">
        <v>0.2212</v>
      </c>
      <c r="D91" s="267">
        <v>0.1972</v>
      </c>
      <c r="E91" s="267">
        <v>0.1334</v>
      </c>
      <c r="F91" s="268">
        <v>0.1226</v>
      </c>
      <c r="G91" s="269">
        <v>0.2239</v>
      </c>
      <c r="H91" s="270"/>
      <c r="I91" s="123"/>
      <c r="J91" s="123"/>
      <c r="K91" s="123"/>
      <c r="L91" s="123"/>
      <c r="M91" s="123"/>
      <c r="N91" s="123"/>
      <c r="O91" s="123"/>
      <c r="P91" s="123"/>
      <c r="Q91" s="123"/>
      <c r="R91" s="123"/>
      <c r="S91" s="123"/>
      <c r="T91" s="123"/>
      <c r="U91" s="123"/>
      <c r="V91" s="123"/>
      <c r="W91" s="123"/>
      <c r="X91" s="123"/>
      <c r="Y91" s="123"/>
      <c r="Z91" s="123"/>
      <c r="AA91" s="123"/>
    </row>
    <row r="92" ht="15.75" hidden="1" customHeight="1">
      <c r="A92" s="271" t="s">
        <v>190</v>
      </c>
      <c r="B92" s="272">
        <v>333.0</v>
      </c>
      <c r="C92" s="273">
        <v>0.2326</v>
      </c>
      <c r="D92" s="273">
        <v>0.1555</v>
      </c>
      <c r="E92" s="273">
        <v>0.1567</v>
      </c>
      <c r="F92" s="274">
        <v>0.1319</v>
      </c>
      <c r="G92" s="275">
        <v>0.2183</v>
      </c>
      <c r="H92" s="270"/>
      <c r="I92" s="123"/>
      <c r="J92" s="123"/>
      <c r="K92" s="123"/>
      <c r="L92" s="123"/>
      <c r="M92" s="123"/>
      <c r="N92" s="123"/>
      <c r="O92" s="123"/>
      <c r="P92" s="123"/>
      <c r="Q92" s="123"/>
      <c r="R92" s="123"/>
      <c r="S92" s="123"/>
      <c r="T92" s="123"/>
      <c r="U92" s="123"/>
      <c r="V92" s="123"/>
      <c r="W92" s="123"/>
      <c r="X92" s="123"/>
      <c r="Y92" s="123"/>
      <c r="Z92" s="123"/>
      <c r="AA92" s="123"/>
    </row>
    <row r="93" ht="15.75" hidden="1" customHeight="1">
      <c r="A93" s="265" t="s">
        <v>191</v>
      </c>
      <c r="B93" s="266">
        <v>27.0</v>
      </c>
      <c r="C93" s="267">
        <v>0.0882</v>
      </c>
      <c r="D93" s="267">
        <v>0.0605</v>
      </c>
      <c r="E93" s="267">
        <v>-0.0115</v>
      </c>
      <c r="F93" s="268">
        <v>0.028</v>
      </c>
      <c r="G93" s="269">
        <v>0.1141</v>
      </c>
      <c r="H93" s="270"/>
      <c r="I93" s="123"/>
      <c r="J93" s="123"/>
      <c r="K93" s="123"/>
      <c r="L93" s="123"/>
      <c r="M93" s="123"/>
      <c r="N93" s="123"/>
      <c r="O93" s="123"/>
      <c r="P93" s="123"/>
      <c r="Q93" s="123"/>
      <c r="R93" s="123"/>
      <c r="S93" s="123"/>
      <c r="T93" s="123"/>
      <c r="U93" s="123"/>
      <c r="V93" s="123"/>
      <c r="W93" s="123"/>
      <c r="X93" s="123"/>
      <c r="Y93" s="123"/>
      <c r="Z93" s="123"/>
      <c r="AA93" s="123"/>
    </row>
    <row r="94" ht="15.75" hidden="1" customHeight="1">
      <c r="A94" s="271" t="s">
        <v>192</v>
      </c>
      <c r="B94" s="272">
        <v>11.0</v>
      </c>
      <c r="C94" s="273">
        <v>0.253</v>
      </c>
      <c r="D94" s="273">
        <v>0.2807</v>
      </c>
      <c r="E94" s="273">
        <v>-0.0126</v>
      </c>
      <c r="F94" s="274">
        <v>0.0256</v>
      </c>
      <c r="G94" s="275">
        <v>0.128</v>
      </c>
      <c r="H94" s="270"/>
      <c r="I94" s="123"/>
      <c r="J94" s="123"/>
      <c r="K94" s="123"/>
      <c r="L94" s="123"/>
      <c r="M94" s="123"/>
      <c r="N94" s="123"/>
      <c r="O94" s="123"/>
      <c r="P94" s="123"/>
      <c r="Q94" s="123"/>
      <c r="R94" s="123"/>
      <c r="S94" s="123"/>
      <c r="T94" s="123"/>
      <c r="U94" s="123"/>
      <c r="V94" s="123"/>
      <c r="W94" s="123"/>
      <c r="X94" s="123"/>
      <c r="Y94" s="123"/>
      <c r="Z94" s="123"/>
      <c r="AA94" s="123"/>
    </row>
    <row r="95" ht="15.75" hidden="1" customHeight="1">
      <c r="A95" s="265" t="s">
        <v>193</v>
      </c>
      <c r="B95" s="266">
        <v>61.0</v>
      </c>
      <c r="C95" s="267">
        <v>0.0525</v>
      </c>
      <c r="D95" s="267">
        <v>0.0255</v>
      </c>
      <c r="E95" s="267">
        <v>0.0884</v>
      </c>
      <c r="F95" s="268">
        <v>0.0631</v>
      </c>
      <c r="G95" s="269">
        <v>0.1098</v>
      </c>
      <c r="H95" s="270"/>
      <c r="I95" s="123"/>
      <c r="J95" s="123"/>
      <c r="K95" s="123"/>
      <c r="L95" s="123"/>
      <c r="M95" s="123"/>
      <c r="N95" s="123"/>
      <c r="O95" s="123"/>
      <c r="P95" s="123"/>
      <c r="Q95" s="123"/>
      <c r="R95" s="123"/>
      <c r="S95" s="123"/>
      <c r="T95" s="123"/>
      <c r="U95" s="123"/>
      <c r="V95" s="123"/>
      <c r="W95" s="123"/>
      <c r="X95" s="123"/>
      <c r="Y95" s="123"/>
      <c r="Z95" s="123"/>
      <c r="AA95" s="123"/>
    </row>
    <row r="96" ht="15.75" hidden="1" customHeight="1">
      <c r="A96" s="271" t="s">
        <v>194</v>
      </c>
      <c r="B96" s="272">
        <v>32.0</v>
      </c>
      <c r="C96" s="273">
        <v>0.2179</v>
      </c>
      <c r="D96" s="273">
        <v>0.1058</v>
      </c>
      <c r="E96" s="273">
        <v>0.0602</v>
      </c>
      <c r="F96" s="274">
        <v>0.5253</v>
      </c>
      <c r="G96" s="275">
        <v>-0.0298</v>
      </c>
      <c r="H96" s="270"/>
      <c r="I96" s="123"/>
      <c r="J96" s="123"/>
      <c r="K96" s="123"/>
      <c r="L96" s="123"/>
      <c r="M96" s="123"/>
      <c r="N96" s="123"/>
      <c r="O96" s="123"/>
      <c r="P96" s="123"/>
      <c r="Q96" s="123"/>
      <c r="R96" s="123"/>
      <c r="S96" s="123"/>
      <c r="T96" s="123"/>
      <c r="U96" s="123"/>
      <c r="V96" s="123"/>
      <c r="W96" s="123"/>
      <c r="X96" s="123"/>
      <c r="Y96" s="123"/>
      <c r="Z96" s="123"/>
      <c r="AA96" s="123"/>
    </row>
    <row r="97" ht="15.75" hidden="1" customHeight="1">
      <c r="A97" s="265" t="s">
        <v>195</v>
      </c>
      <c r="B97" s="266">
        <v>12.0</v>
      </c>
      <c r="C97" s="267">
        <v>0.1556</v>
      </c>
      <c r="D97" s="267">
        <v>-0.0052</v>
      </c>
      <c r="E97" s="267">
        <v>0.1346</v>
      </c>
      <c r="F97" s="268">
        <v>0.0353</v>
      </c>
      <c r="G97" s="269">
        <v>0.1167</v>
      </c>
      <c r="H97" s="270"/>
      <c r="I97" s="123"/>
      <c r="J97" s="123"/>
      <c r="K97" s="123"/>
      <c r="L97" s="123"/>
      <c r="M97" s="123"/>
      <c r="N97" s="123"/>
      <c r="O97" s="123"/>
      <c r="P97" s="123"/>
      <c r="Q97" s="123"/>
      <c r="R97" s="123"/>
      <c r="S97" s="123"/>
      <c r="T97" s="123"/>
      <c r="U97" s="123"/>
      <c r="V97" s="123"/>
      <c r="W97" s="123"/>
      <c r="X97" s="123"/>
      <c r="Y97" s="123"/>
      <c r="Z97" s="123"/>
      <c r="AA97" s="123"/>
    </row>
    <row r="98" ht="15.75" hidden="1" customHeight="1">
      <c r="A98" s="271" t="s">
        <v>196</v>
      </c>
      <c r="B98" s="272">
        <v>21.0</v>
      </c>
      <c r="C98" s="273">
        <v>0.1655</v>
      </c>
      <c r="D98" s="273">
        <v>0.0857</v>
      </c>
      <c r="E98" s="273">
        <v>0.0905</v>
      </c>
      <c r="F98" s="274">
        <v>0.0581</v>
      </c>
      <c r="G98" s="275">
        <v>-0.0631</v>
      </c>
      <c r="H98" s="270"/>
      <c r="I98" s="123"/>
      <c r="J98" s="123"/>
      <c r="K98" s="123"/>
      <c r="L98" s="123"/>
      <c r="M98" s="123"/>
      <c r="N98" s="123"/>
      <c r="O98" s="123"/>
      <c r="P98" s="123"/>
      <c r="Q98" s="123"/>
      <c r="R98" s="123"/>
      <c r="S98" s="123"/>
      <c r="T98" s="123"/>
      <c r="U98" s="123"/>
      <c r="V98" s="123"/>
      <c r="W98" s="123"/>
      <c r="X98" s="123"/>
      <c r="Y98" s="123"/>
      <c r="Z98" s="123"/>
      <c r="AA98" s="123"/>
    </row>
    <row r="99" ht="15.75" hidden="1" customHeight="1">
      <c r="A99" s="265" t="s">
        <v>197</v>
      </c>
      <c r="B99" s="266">
        <v>4.0</v>
      </c>
      <c r="C99" s="267">
        <v>0.0023</v>
      </c>
      <c r="D99" s="267">
        <v>0.0223</v>
      </c>
      <c r="E99" s="267">
        <v>0.0575</v>
      </c>
      <c r="F99" s="268">
        <v>0.0351</v>
      </c>
      <c r="G99" s="269">
        <v>0.0861</v>
      </c>
      <c r="H99" s="270"/>
      <c r="I99" s="123"/>
      <c r="J99" s="123"/>
      <c r="K99" s="123"/>
      <c r="L99" s="123"/>
      <c r="M99" s="123"/>
      <c r="N99" s="123"/>
      <c r="O99" s="123"/>
      <c r="P99" s="123"/>
      <c r="Q99" s="123"/>
      <c r="R99" s="123"/>
      <c r="S99" s="123"/>
      <c r="T99" s="123"/>
      <c r="U99" s="123"/>
      <c r="V99" s="123"/>
      <c r="W99" s="123"/>
      <c r="X99" s="123"/>
      <c r="Y99" s="123"/>
      <c r="Z99" s="123"/>
      <c r="AA99" s="123"/>
    </row>
    <row r="100" ht="15.75" hidden="1" customHeight="1">
      <c r="A100" s="271" t="s">
        <v>198</v>
      </c>
      <c r="B100" s="272">
        <v>24.0</v>
      </c>
      <c r="C100" s="273">
        <v>0.0419</v>
      </c>
      <c r="D100" s="273">
        <v>0.1023</v>
      </c>
      <c r="E100" s="273">
        <v>0.0373</v>
      </c>
      <c r="F100" s="274">
        <v>0.0787</v>
      </c>
      <c r="G100" s="275">
        <v>0.1203</v>
      </c>
      <c r="H100" s="270"/>
      <c r="I100" s="123"/>
      <c r="J100" s="123"/>
      <c r="K100" s="123"/>
      <c r="L100" s="123"/>
      <c r="M100" s="123"/>
      <c r="N100" s="123"/>
      <c r="O100" s="123"/>
      <c r="P100" s="123"/>
      <c r="Q100" s="123"/>
      <c r="R100" s="123"/>
      <c r="S100" s="123"/>
      <c r="T100" s="123"/>
      <c r="U100" s="123"/>
      <c r="V100" s="123"/>
      <c r="W100" s="123"/>
      <c r="X100" s="123"/>
      <c r="Y100" s="123"/>
      <c r="Z100" s="123"/>
      <c r="AA100" s="123"/>
    </row>
    <row r="101" ht="15.75" hidden="1" customHeight="1">
      <c r="A101" s="265" t="s">
        <v>199</v>
      </c>
      <c r="B101" s="266">
        <v>14.0</v>
      </c>
      <c r="C101" s="267">
        <v>0.0603</v>
      </c>
      <c r="D101" s="267">
        <v>0.0236</v>
      </c>
      <c r="E101" s="267">
        <v>0.0358</v>
      </c>
      <c r="F101" s="268">
        <v>0.0504</v>
      </c>
      <c r="G101" s="269">
        <v>0.069</v>
      </c>
      <c r="H101" s="270"/>
      <c r="I101" s="123"/>
      <c r="J101" s="123"/>
      <c r="K101" s="123"/>
      <c r="L101" s="133"/>
      <c r="M101" s="133"/>
      <c r="N101" s="133"/>
      <c r="O101" s="133"/>
      <c r="P101" s="133"/>
      <c r="Q101" s="133"/>
      <c r="R101" s="133"/>
      <c r="S101" s="133"/>
      <c r="T101" s="133"/>
      <c r="U101" s="133"/>
      <c r="V101" s="133"/>
      <c r="W101" s="133"/>
      <c r="X101" s="133"/>
      <c r="Y101" s="133"/>
      <c r="Z101" s="133"/>
      <c r="AA101" s="133"/>
    </row>
    <row r="102" ht="15.75" hidden="1" customHeight="1">
      <c r="A102" s="271" t="s">
        <v>200</v>
      </c>
      <c r="B102" s="272">
        <v>15.0</v>
      </c>
      <c r="C102" s="273">
        <v>0.1478</v>
      </c>
      <c r="D102" s="273">
        <v>0.1165</v>
      </c>
      <c r="E102" s="273">
        <v>0.067</v>
      </c>
      <c r="F102" s="274">
        <v>0.0465</v>
      </c>
      <c r="G102" s="275">
        <v>0.141</v>
      </c>
      <c r="H102" s="278"/>
      <c r="I102" s="133"/>
      <c r="J102" s="133"/>
      <c r="K102" s="133"/>
      <c r="L102" s="133"/>
      <c r="M102" s="133"/>
      <c r="N102" s="133"/>
      <c r="O102" s="133"/>
      <c r="P102" s="133"/>
      <c r="Q102" s="133"/>
      <c r="R102" s="133"/>
      <c r="S102" s="133"/>
      <c r="T102" s="133"/>
      <c r="U102" s="133"/>
      <c r="V102" s="133"/>
      <c r="W102" s="133"/>
      <c r="X102" s="133"/>
      <c r="Y102" s="133"/>
      <c r="Z102" s="133"/>
      <c r="AA102" s="133"/>
    </row>
    <row r="103" ht="15.75" hidden="1" customHeight="1">
      <c r="A103" s="279" t="s">
        <v>201</v>
      </c>
      <c r="B103" s="280">
        <v>6062.0</v>
      </c>
      <c r="C103" s="281">
        <v>0.0908</v>
      </c>
      <c r="D103" s="281">
        <v>0.0997</v>
      </c>
      <c r="E103" s="281">
        <v>0.2894</v>
      </c>
      <c r="F103" s="282">
        <v>0.2144</v>
      </c>
      <c r="G103" s="269">
        <v>0.147</v>
      </c>
      <c r="H103" s="278"/>
      <c r="I103" s="133"/>
      <c r="J103" s="133"/>
      <c r="K103" s="133"/>
      <c r="L103" s="133"/>
      <c r="M103" s="133"/>
      <c r="N103" s="133"/>
      <c r="O103" s="133"/>
      <c r="P103" s="133"/>
      <c r="Q103" s="133"/>
      <c r="R103" s="133"/>
      <c r="S103" s="133"/>
      <c r="T103" s="133"/>
      <c r="U103" s="133"/>
      <c r="V103" s="133"/>
      <c r="W103" s="133"/>
      <c r="X103" s="133"/>
      <c r="Y103" s="133"/>
      <c r="Z103" s="133"/>
      <c r="AA103" s="133"/>
    </row>
    <row r="104" ht="15.75" hidden="1" customHeight="1">
      <c r="A104" s="283" t="s">
        <v>258</v>
      </c>
      <c r="B104" s="284">
        <v>4935.0</v>
      </c>
      <c r="C104" s="285">
        <v>0.0939</v>
      </c>
      <c r="D104" s="285">
        <v>0.1025</v>
      </c>
      <c r="E104" s="285">
        <v>0.3355</v>
      </c>
      <c r="F104" s="285">
        <v>0.2516</v>
      </c>
      <c r="G104" s="285">
        <v>0.155</v>
      </c>
      <c r="H104" s="270"/>
      <c r="I104" s="123"/>
      <c r="J104" s="123"/>
      <c r="K104" s="123"/>
      <c r="L104" s="123"/>
      <c r="M104" s="123"/>
      <c r="N104" s="123"/>
      <c r="O104" s="123"/>
      <c r="P104" s="123"/>
      <c r="Q104" s="123"/>
      <c r="R104" s="123"/>
      <c r="S104" s="123"/>
      <c r="T104" s="123"/>
      <c r="U104" s="123"/>
      <c r="V104" s="123"/>
      <c r="W104" s="123"/>
      <c r="X104" s="123"/>
      <c r="Y104" s="123"/>
      <c r="Z104" s="123"/>
      <c r="AA104" s="123"/>
    </row>
    <row r="105" ht="15.75" customHeight="1">
      <c r="A105" s="286"/>
      <c r="B105" s="287"/>
      <c r="C105" s="288"/>
      <c r="D105" s="288"/>
      <c r="E105" s="288"/>
      <c r="F105" s="288"/>
      <c r="G105" s="288"/>
      <c r="H105" s="123"/>
      <c r="I105" s="123"/>
      <c r="J105" s="123"/>
      <c r="K105" s="123"/>
      <c r="L105" s="123"/>
      <c r="M105" s="123"/>
      <c r="N105" s="123"/>
      <c r="O105" s="123"/>
      <c r="P105" s="123"/>
      <c r="Q105" s="123"/>
      <c r="R105" s="123"/>
      <c r="S105" s="123"/>
      <c r="T105" s="123"/>
      <c r="U105" s="123"/>
      <c r="V105" s="123"/>
      <c r="W105" s="123"/>
      <c r="X105" s="123"/>
      <c r="Y105" s="123"/>
      <c r="Z105" s="123"/>
      <c r="AA105" s="123"/>
    </row>
    <row r="106" ht="15.75" customHeight="1">
      <c r="A106" s="289"/>
      <c r="B106" s="123"/>
      <c r="C106" s="123"/>
      <c r="D106" s="123"/>
      <c r="E106" s="123"/>
      <c r="F106" s="123"/>
      <c r="G106" s="123"/>
      <c r="H106" s="123"/>
      <c r="I106" s="123"/>
      <c r="J106" s="123"/>
      <c r="K106" s="123"/>
      <c r="L106" s="123"/>
      <c r="M106" s="123"/>
      <c r="N106" s="123"/>
      <c r="O106" s="123"/>
      <c r="P106" s="123"/>
      <c r="Q106" s="123"/>
      <c r="R106" s="123"/>
      <c r="S106" s="123"/>
      <c r="T106" s="123"/>
      <c r="U106" s="123"/>
      <c r="V106" s="123"/>
      <c r="W106" s="123"/>
      <c r="X106" s="123"/>
      <c r="Y106" s="123"/>
      <c r="Z106" s="123"/>
      <c r="AA106" s="123"/>
    </row>
    <row r="107" ht="15.75" customHeight="1">
      <c r="A107" s="289"/>
      <c r="B107" s="123"/>
      <c r="C107" s="123"/>
      <c r="D107" s="123"/>
      <c r="E107" s="123"/>
      <c r="F107" s="123"/>
      <c r="G107" s="123"/>
      <c r="H107" s="123"/>
      <c r="I107" s="123"/>
      <c r="J107" s="123"/>
      <c r="K107" s="123"/>
      <c r="L107" s="123"/>
      <c r="M107" s="123"/>
      <c r="N107" s="123"/>
      <c r="O107" s="123"/>
      <c r="P107" s="123"/>
      <c r="Q107" s="123"/>
      <c r="R107" s="123"/>
      <c r="S107" s="123"/>
      <c r="T107" s="123"/>
      <c r="U107" s="123"/>
      <c r="V107" s="123"/>
      <c r="W107" s="123"/>
      <c r="X107" s="123"/>
      <c r="Y107" s="123"/>
      <c r="Z107" s="123"/>
      <c r="AA107" s="123"/>
    </row>
    <row r="108" ht="15.75" customHeight="1">
      <c r="A108" s="289"/>
      <c r="B108" s="123"/>
      <c r="C108" s="123"/>
      <c r="D108" s="123"/>
      <c r="E108" s="123"/>
      <c r="F108" s="123"/>
      <c r="G108" s="123"/>
      <c r="H108" s="123"/>
      <c r="I108" s="123"/>
      <c r="J108" s="123"/>
      <c r="K108" s="123"/>
      <c r="L108" s="123"/>
      <c r="M108" s="123"/>
      <c r="N108" s="123"/>
      <c r="O108" s="123"/>
      <c r="P108" s="123"/>
      <c r="Q108" s="123"/>
      <c r="R108" s="123"/>
      <c r="S108" s="123"/>
      <c r="T108" s="123"/>
      <c r="U108" s="123"/>
      <c r="V108" s="123"/>
      <c r="W108" s="123"/>
      <c r="X108" s="123"/>
      <c r="Y108" s="123"/>
      <c r="Z108" s="123"/>
      <c r="AA108" s="123"/>
    </row>
    <row r="109" ht="15.75" customHeight="1">
      <c r="A109" s="289"/>
      <c r="B109" s="123"/>
      <c r="C109" s="123"/>
      <c r="D109" s="123"/>
      <c r="E109" s="123"/>
      <c r="F109" s="123"/>
      <c r="G109" s="123"/>
      <c r="H109" s="123"/>
      <c r="I109" s="123"/>
      <c r="J109" s="123"/>
      <c r="K109" s="123"/>
      <c r="L109" s="123"/>
      <c r="M109" s="123"/>
      <c r="N109" s="123"/>
      <c r="O109" s="123"/>
      <c r="P109" s="123"/>
      <c r="Q109" s="123"/>
      <c r="R109" s="123"/>
      <c r="S109" s="123"/>
      <c r="T109" s="123"/>
      <c r="U109" s="123"/>
      <c r="V109" s="123"/>
      <c r="W109" s="123"/>
      <c r="X109" s="123"/>
      <c r="Y109" s="123"/>
      <c r="Z109" s="123"/>
      <c r="AA109" s="123"/>
    </row>
    <row r="110" ht="15.75" customHeight="1">
      <c r="A110" s="289"/>
      <c r="B110" s="123"/>
      <c r="C110" s="123"/>
      <c r="D110" s="123"/>
      <c r="E110" s="123"/>
      <c r="F110" s="123"/>
      <c r="G110" s="123"/>
      <c r="H110" s="123"/>
      <c r="I110" s="123"/>
      <c r="J110" s="123"/>
      <c r="K110" s="123"/>
      <c r="L110" s="123"/>
      <c r="M110" s="123"/>
      <c r="N110" s="123"/>
      <c r="O110" s="123"/>
      <c r="P110" s="123"/>
      <c r="Q110" s="123"/>
      <c r="R110" s="123"/>
      <c r="S110" s="123"/>
      <c r="T110" s="123"/>
      <c r="U110" s="123"/>
      <c r="V110" s="123"/>
      <c r="W110" s="123"/>
      <c r="X110" s="123"/>
      <c r="Y110" s="123"/>
      <c r="Z110" s="123"/>
      <c r="AA110" s="123"/>
    </row>
    <row r="111" ht="15.75" customHeight="1">
      <c r="A111" s="289"/>
      <c r="B111" s="123"/>
      <c r="C111" s="123"/>
      <c r="D111" s="123"/>
      <c r="E111" s="123"/>
      <c r="F111" s="123"/>
      <c r="G111" s="123"/>
      <c r="H111" s="123"/>
      <c r="I111" s="123"/>
      <c r="J111" s="123"/>
      <c r="K111" s="123"/>
      <c r="L111" s="123"/>
      <c r="M111" s="123"/>
      <c r="N111" s="123"/>
      <c r="O111" s="123"/>
      <c r="P111" s="123"/>
      <c r="Q111" s="123"/>
      <c r="R111" s="123"/>
      <c r="S111" s="123"/>
      <c r="T111" s="123"/>
      <c r="U111" s="123"/>
      <c r="V111" s="123"/>
      <c r="W111" s="123"/>
      <c r="X111" s="123"/>
      <c r="Y111" s="123"/>
      <c r="Z111" s="123"/>
      <c r="AA111" s="123"/>
    </row>
    <row r="112" ht="15.75" customHeight="1">
      <c r="A112" s="289"/>
      <c r="B112" s="123"/>
      <c r="C112" s="123"/>
      <c r="D112" s="123"/>
      <c r="E112" s="123"/>
      <c r="F112" s="123"/>
      <c r="G112" s="123"/>
      <c r="H112" s="123"/>
      <c r="I112" s="123"/>
      <c r="J112" s="123"/>
      <c r="K112" s="123"/>
      <c r="L112" s="123"/>
      <c r="M112" s="123"/>
      <c r="N112" s="123"/>
      <c r="O112" s="123"/>
      <c r="P112" s="123"/>
      <c r="Q112" s="123"/>
      <c r="R112" s="123"/>
      <c r="S112" s="123"/>
      <c r="T112" s="123"/>
      <c r="U112" s="123"/>
      <c r="V112" s="123"/>
      <c r="W112" s="123"/>
      <c r="X112" s="123"/>
      <c r="Y112" s="123"/>
      <c r="Z112" s="123"/>
      <c r="AA112" s="123"/>
    </row>
    <row r="113" ht="15.75" customHeight="1">
      <c r="A113" s="289"/>
      <c r="B113" s="123"/>
      <c r="C113" s="123"/>
      <c r="D113" s="123"/>
      <c r="E113" s="123"/>
      <c r="F113" s="123"/>
      <c r="G113" s="123"/>
      <c r="H113" s="123"/>
      <c r="I113" s="123"/>
      <c r="J113" s="123"/>
      <c r="K113" s="123"/>
      <c r="L113" s="123"/>
      <c r="M113" s="123"/>
      <c r="N113" s="123"/>
      <c r="O113" s="123"/>
      <c r="P113" s="123"/>
      <c r="Q113" s="123"/>
      <c r="R113" s="123"/>
      <c r="S113" s="123"/>
      <c r="T113" s="123"/>
      <c r="U113" s="123"/>
      <c r="V113" s="123"/>
      <c r="W113" s="123"/>
      <c r="X113" s="123"/>
      <c r="Y113" s="123"/>
      <c r="Z113" s="123"/>
      <c r="AA113" s="123"/>
    </row>
    <row r="114" ht="15.75" customHeight="1">
      <c r="A114" s="289"/>
      <c r="B114" s="123"/>
      <c r="C114" s="123"/>
      <c r="D114" s="123"/>
      <c r="E114" s="123"/>
      <c r="F114" s="123"/>
      <c r="G114" s="123"/>
      <c r="H114" s="123"/>
      <c r="I114" s="123"/>
      <c r="J114" s="123"/>
      <c r="K114" s="123"/>
      <c r="L114" s="123"/>
      <c r="M114" s="123"/>
      <c r="N114" s="123"/>
      <c r="O114" s="123"/>
      <c r="P114" s="123"/>
      <c r="Q114" s="123"/>
      <c r="R114" s="123"/>
      <c r="S114" s="123"/>
      <c r="T114" s="123"/>
      <c r="U114" s="123"/>
      <c r="V114" s="123"/>
      <c r="W114" s="123"/>
      <c r="X114" s="123"/>
      <c r="Y114" s="123"/>
      <c r="Z114" s="123"/>
      <c r="AA114" s="123"/>
    </row>
    <row r="115" ht="15.75" customHeight="1">
      <c r="A115" s="289"/>
      <c r="B115" s="123"/>
      <c r="C115" s="123"/>
      <c r="D115" s="123"/>
      <c r="E115" s="123"/>
      <c r="F115" s="123"/>
      <c r="G115" s="123"/>
      <c r="H115" s="123"/>
      <c r="I115" s="123"/>
      <c r="J115" s="123"/>
      <c r="K115" s="123"/>
      <c r="L115" s="123"/>
      <c r="M115" s="123"/>
      <c r="N115" s="123"/>
      <c r="O115" s="123"/>
      <c r="P115" s="123"/>
      <c r="Q115" s="123"/>
      <c r="R115" s="123"/>
      <c r="S115" s="123"/>
      <c r="T115" s="123"/>
      <c r="U115" s="123"/>
      <c r="V115" s="123"/>
      <c r="W115" s="123"/>
      <c r="X115" s="123"/>
      <c r="Y115" s="123"/>
      <c r="Z115" s="123"/>
      <c r="AA115" s="123"/>
    </row>
    <row r="116" ht="15.75" customHeight="1">
      <c r="A116" s="289"/>
      <c r="B116" s="123"/>
      <c r="C116" s="123"/>
      <c r="D116" s="123"/>
      <c r="E116" s="123"/>
      <c r="F116" s="123"/>
      <c r="G116" s="123"/>
      <c r="H116" s="123"/>
      <c r="I116" s="123"/>
      <c r="J116" s="123"/>
      <c r="K116" s="123"/>
      <c r="L116" s="123"/>
      <c r="M116" s="123"/>
      <c r="N116" s="123"/>
      <c r="O116" s="123"/>
      <c r="P116" s="123"/>
      <c r="Q116" s="123"/>
      <c r="R116" s="123"/>
      <c r="S116" s="123"/>
      <c r="T116" s="123"/>
      <c r="U116" s="123"/>
      <c r="V116" s="123"/>
      <c r="W116" s="123"/>
      <c r="X116" s="123"/>
      <c r="Y116" s="123"/>
      <c r="Z116" s="123"/>
      <c r="AA116" s="123"/>
    </row>
    <row r="117" ht="15.75" customHeight="1">
      <c r="A117" s="289"/>
      <c r="B117" s="123"/>
      <c r="C117" s="123"/>
      <c r="D117" s="123"/>
      <c r="E117" s="123"/>
      <c r="F117" s="123"/>
      <c r="G117" s="123"/>
      <c r="H117" s="123"/>
      <c r="I117" s="123"/>
      <c r="J117" s="123"/>
      <c r="K117" s="123"/>
      <c r="L117" s="123"/>
      <c r="M117" s="123"/>
      <c r="N117" s="123"/>
      <c r="O117" s="123"/>
      <c r="P117" s="123"/>
      <c r="Q117" s="123"/>
      <c r="R117" s="123"/>
      <c r="S117" s="123"/>
      <c r="T117" s="123"/>
      <c r="U117" s="123"/>
      <c r="V117" s="123"/>
      <c r="W117" s="123"/>
      <c r="X117" s="123"/>
      <c r="Y117" s="123"/>
      <c r="Z117" s="123"/>
      <c r="AA117" s="123"/>
    </row>
    <row r="118" ht="15.75" customHeight="1">
      <c r="A118" s="289"/>
      <c r="B118" s="123"/>
      <c r="C118" s="123"/>
      <c r="D118" s="123"/>
      <c r="E118" s="123"/>
      <c r="F118" s="123"/>
      <c r="G118" s="123"/>
      <c r="H118" s="123"/>
      <c r="I118" s="123"/>
      <c r="J118" s="123"/>
      <c r="K118" s="123"/>
      <c r="L118" s="123"/>
      <c r="M118" s="123"/>
      <c r="N118" s="123"/>
      <c r="O118" s="123"/>
      <c r="P118" s="123"/>
      <c r="Q118" s="123"/>
      <c r="R118" s="123"/>
      <c r="S118" s="123"/>
      <c r="T118" s="123"/>
      <c r="U118" s="123"/>
      <c r="V118" s="123"/>
      <c r="W118" s="123"/>
      <c r="X118" s="123"/>
      <c r="Y118" s="123"/>
      <c r="Z118" s="123"/>
      <c r="AA118" s="123"/>
    </row>
    <row r="119" ht="15.75" customHeight="1">
      <c r="A119" s="289"/>
      <c r="B119" s="123"/>
      <c r="C119" s="123"/>
      <c r="D119" s="123"/>
      <c r="E119" s="123"/>
      <c r="F119" s="123"/>
      <c r="G119" s="123"/>
      <c r="H119" s="123"/>
      <c r="I119" s="123"/>
      <c r="J119" s="123"/>
      <c r="K119" s="123"/>
      <c r="L119" s="123"/>
      <c r="M119" s="123"/>
      <c r="N119" s="123"/>
      <c r="O119" s="123"/>
      <c r="P119" s="123"/>
      <c r="Q119" s="123"/>
      <c r="R119" s="123"/>
      <c r="S119" s="123"/>
      <c r="T119" s="123"/>
      <c r="U119" s="123"/>
      <c r="V119" s="123"/>
      <c r="W119" s="123"/>
      <c r="X119" s="123"/>
      <c r="Y119" s="123"/>
      <c r="Z119" s="123"/>
      <c r="AA119" s="123"/>
    </row>
    <row r="120" ht="15.75" customHeight="1">
      <c r="A120" s="289"/>
      <c r="B120" s="123"/>
      <c r="C120" s="123"/>
      <c r="D120" s="123"/>
      <c r="E120" s="123"/>
      <c r="F120" s="123"/>
      <c r="G120" s="123"/>
      <c r="H120" s="123"/>
      <c r="I120" s="123"/>
      <c r="J120" s="123"/>
      <c r="K120" s="123"/>
      <c r="L120" s="123"/>
      <c r="M120" s="123"/>
      <c r="N120" s="123"/>
      <c r="O120" s="123"/>
      <c r="P120" s="123"/>
      <c r="Q120" s="123"/>
      <c r="R120" s="123"/>
      <c r="S120" s="123"/>
      <c r="T120" s="123"/>
      <c r="U120" s="123"/>
      <c r="V120" s="123"/>
      <c r="W120" s="123"/>
      <c r="X120" s="123"/>
      <c r="Y120" s="123"/>
      <c r="Z120" s="123"/>
      <c r="AA120" s="123"/>
    </row>
    <row r="121" ht="15.75" customHeight="1">
      <c r="A121" s="289"/>
      <c r="B121" s="123"/>
      <c r="C121" s="123"/>
      <c r="D121" s="123"/>
      <c r="E121" s="123"/>
      <c r="F121" s="123"/>
      <c r="G121" s="123"/>
      <c r="H121" s="123"/>
      <c r="I121" s="123"/>
      <c r="J121" s="123"/>
      <c r="K121" s="123"/>
      <c r="L121" s="123"/>
      <c r="M121" s="123"/>
      <c r="N121" s="123"/>
      <c r="O121" s="123"/>
      <c r="P121" s="123"/>
      <c r="Q121" s="123"/>
      <c r="R121" s="123"/>
      <c r="S121" s="123"/>
      <c r="T121" s="123"/>
      <c r="U121" s="123"/>
      <c r="V121" s="123"/>
      <c r="W121" s="123"/>
      <c r="X121" s="123"/>
      <c r="Y121" s="123"/>
      <c r="Z121" s="123"/>
      <c r="AA121" s="123"/>
    </row>
    <row r="122" ht="15.75" customHeight="1">
      <c r="A122" s="289"/>
      <c r="B122" s="123"/>
      <c r="C122" s="123"/>
      <c r="D122" s="123"/>
      <c r="E122" s="123"/>
      <c r="F122" s="123"/>
      <c r="G122" s="123"/>
      <c r="H122" s="123"/>
      <c r="I122" s="123"/>
      <c r="J122" s="123"/>
      <c r="K122" s="123"/>
      <c r="L122" s="123"/>
      <c r="M122" s="123"/>
      <c r="N122" s="123"/>
      <c r="O122" s="123"/>
      <c r="P122" s="123"/>
      <c r="Q122" s="123"/>
      <c r="R122" s="123"/>
      <c r="S122" s="123"/>
      <c r="T122" s="123"/>
      <c r="U122" s="123"/>
      <c r="V122" s="123"/>
      <c r="W122" s="123"/>
      <c r="X122" s="123"/>
      <c r="Y122" s="123"/>
      <c r="Z122" s="123"/>
      <c r="AA122" s="123"/>
    </row>
    <row r="123" ht="15.75" customHeight="1">
      <c r="A123" s="289"/>
      <c r="B123" s="123"/>
      <c r="C123" s="123"/>
      <c r="D123" s="123"/>
      <c r="E123" s="123"/>
      <c r="F123" s="123"/>
      <c r="G123" s="123"/>
      <c r="H123" s="123"/>
      <c r="I123" s="123"/>
      <c r="J123" s="123"/>
      <c r="K123" s="123"/>
      <c r="L123" s="123"/>
      <c r="M123" s="123"/>
      <c r="N123" s="123"/>
      <c r="O123" s="123"/>
      <c r="P123" s="123"/>
      <c r="Q123" s="123"/>
      <c r="R123" s="123"/>
      <c r="S123" s="123"/>
      <c r="T123" s="123"/>
      <c r="U123" s="123"/>
      <c r="V123" s="123"/>
      <c r="W123" s="123"/>
      <c r="X123" s="123"/>
      <c r="Y123" s="123"/>
      <c r="Z123" s="123"/>
      <c r="AA123" s="123"/>
    </row>
    <row r="124" ht="15.75" customHeight="1">
      <c r="A124" s="289"/>
      <c r="B124" s="123"/>
      <c r="C124" s="123"/>
      <c r="D124" s="123"/>
      <c r="E124" s="123"/>
      <c r="F124" s="123"/>
      <c r="G124" s="123"/>
      <c r="H124" s="123"/>
      <c r="I124" s="123"/>
      <c r="J124" s="123"/>
      <c r="K124" s="123"/>
      <c r="L124" s="123"/>
      <c r="M124" s="123"/>
      <c r="N124" s="123"/>
      <c r="O124" s="123"/>
      <c r="P124" s="123"/>
      <c r="Q124" s="123"/>
      <c r="R124" s="123"/>
      <c r="S124" s="123"/>
      <c r="T124" s="123"/>
      <c r="U124" s="123"/>
      <c r="V124" s="123"/>
      <c r="W124" s="123"/>
      <c r="X124" s="123"/>
      <c r="Y124" s="123"/>
      <c r="Z124" s="123"/>
      <c r="AA124" s="123"/>
    </row>
    <row r="125" ht="15.75" customHeight="1">
      <c r="A125" s="289"/>
      <c r="B125" s="123"/>
      <c r="C125" s="123"/>
      <c r="D125" s="123"/>
      <c r="E125" s="123"/>
      <c r="F125" s="123"/>
      <c r="G125" s="123"/>
      <c r="H125" s="123"/>
      <c r="I125" s="123"/>
      <c r="J125" s="123"/>
      <c r="K125" s="123"/>
      <c r="L125" s="123"/>
      <c r="M125" s="123"/>
      <c r="N125" s="123"/>
      <c r="O125" s="123"/>
      <c r="P125" s="123"/>
      <c r="Q125" s="123"/>
      <c r="R125" s="123"/>
      <c r="S125" s="123"/>
      <c r="T125" s="123"/>
      <c r="U125" s="123"/>
      <c r="V125" s="123"/>
      <c r="W125" s="123"/>
      <c r="X125" s="123"/>
      <c r="Y125" s="123"/>
      <c r="Z125" s="123"/>
      <c r="AA125" s="123"/>
    </row>
    <row r="126" ht="15.75" customHeight="1">
      <c r="A126" s="289"/>
      <c r="B126" s="123"/>
      <c r="C126" s="123"/>
      <c r="D126" s="123"/>
      <c r="E126" s="123"/>
      <c r="F126" s="123"/>
      <c r="G126" s="123"/>
      <c r="H126" s="123"/>
      <c r="I126" s="123"/>
      <c r="J126" s="123"/>
      <c r="K126" s="123"/>
      <c r="L126" s="123"/>
      <c r="M126" s="123"/>
      <c r="N126" s="123"/>
      <c r="O126" s="123"/>
      <c r="P126" s="123"/>
      <c r="Q126" s="123"/>
      <c r="R126" s="123"/>
      <c r="S126" s="123"/>
      <c r="T126" s="123"/>
      <c r="U126" s="123"/>
      <c r="V126" s="123"/>
      <c r="W126" s="123"/>
      <c r="X126" s="123"/>
      <c r="Y126" s="123"/>
      <c r="Z126" s="123"/>
      <c r="AA126" s="123"/>
    </row>
    <row r="127" ht="15.75" customHeight="1">
      <c r="A127" s="289"/>
      <c r="B127" s="123"/>
      <c r="C127" s="123"/>
      <c r="D127" s="123"/>
      <c r="E127" s="123"/>
      <c r="F127" s="123"/>
      <c r="G127" s="123"/>
      <c r="H127" s="123"/>
      <c r="I127" s="123"/>
      <c r="J127" s="123"/>
      <c r="K127" s="123"/>
      <c r="L127" s="123"/>
      <c r="M127" s="123"/>
      <c r="N127" s="123"/>
      <c r="O127" s="123"/>
      <c r="P127" s="123"/>
      <c r="Q127" s="123"/>
      <c r="R127" s="123"/>
      <c r="S127" s="123"/>
      <c r="T127" s="123"/>
      <c r="U127" s="123"/>
      <c r="V127" s="123"/>
      <c r="W127" s="123"/>
      <c r="X127" s="123"/>
      <c r="Y127" s="123"/>
      <c r="Z127" s="123"/>
      <c r="AA127" s="123"/>
    </row>
    <row r="128" ht="15.75" customHeight="1">
      <c r="A128" s="289"/>
      <c r="B128" s="123"/>
      <c r="C128" s="123"/>
      <c r="D128" s="123"/>
      <c r="E128" s="123"/>
      <c r="F128" s="123"/>
      <c r="G128" s="123"/>
      <c r="H128" s="123"/>
      <c r="I128" s="123"/>
      <c r="J128" s="123"/>
      <c r="K128" s="123"/>
      <c r="L128" s="123"/>
      <c r="M128" s="123"/>
      <c r="N128" s="123"/>
      <c r="O128" s="123"/>
      <c r="P128" s="123"/>
      <c r="Q128" s="123"/>
      <c r="R128" s="123"/>
      <c r="S128" s="123"/>
      <c r="T128" s="123"/>
      <c r="U128" s="123"/>
      <c r="V128" s="123"/>
      <c r="W128" s="123"/>
      <c r="X128" s="123"/>
      <c r="Y128" s="123"/>
      <c r="Z128" s="123"/>
      <c r="AA128" s="123"/>
    </row>
    <row r="129" ht="15.75" customHeight="1">
      <c r="A129" s="289"/>
      <c r="B129" s="123"/>
      <c r="C129" s="123"/>
      <c r="D129" s="123"/>
      <c r="E129" s="123"/>
      <c r="F129" s="123"/>
      <c r="G129" s="123"/>
      <c r="H129" s="123"/>
      <c r="I129" s="123"/>
      <c r="J129" s="123"/>
      <c r="K129" s="123"/>
      <c r="L129" s="123"/>
      <c r="M129" s="123"/>
      <c r="N129" s="123"/>
      <c r="O129" s="123"/>
      <c r="P129" s="123"/>
      <c r="Q129" s="123"/>
      <c r="R129" s="123"/>
      <c r="S129" s="123"/>
      <c r="T129" s="123"/>
      <c r="U129" s="123"/>
      <c r="V129" s="123"/>
      <c r="W129" s="123"/>
      <c r="X129" s="123"/>
      <c r="Y129" s="123"/>
      <c r="Z129" s="123"/>
      <c r="AA129" s="123"/>
    </row>
    <row r="130" ht="15.75" customHeight="1">
      <c r="A130" s="289"/>
      <c r="B130" s="123"/>
      <c r="C130" s="123"/>
      <c r="D130" s="123"/>
      <c r="E130" s="123"/>
      <c r="F130" s="123"/>
      <c r="G130" s="123"/>
      <c r="H130" s="123"/>
      <c r="I130" s="123"/>
      <c r="J130" s="123"/>
      <c r="K130" s="123"/>
      <c r="L130" s="123"/>
      <c r="M130" s="123"/>
      <c r="N130" s="123"/>
      <c r="O130" s="123"/>
      <c r="P130" s="123"/>
      <c r="Q130" s="123"/>
      <c r="R130" s="123"/>
      <c r="S130" s="123"/>
      <c r="T130" s="123"/>
      <c r="U130" s="123"/>
      <c r="V130" s="123"/>
      <c r="W130" s="123"/>
      <c r="X130" s="123"/>
      <c r="Y130" s="123"/>
      <c r="Z130" s="123"/>
      <c r="AA130" s="123"/>
    </row>
    <row r="131" ht="15.75" customHeight="1">
      <c r="A131" s="289"/>
      <c r="B131" s="123"/>
      <c r="C131" s="123"/>
      <c r="D131" s="123"/>
      <c r="E131" s="123"/>
      <c r="F131" s="123"/>
      <c r="G131" s="123"/>
      <c r="H131" s="123"/>
      <c r="I131" s="123"/>
      <c r="J131" s="123"/>
      <c r="K131" s="123"/>
      <c r="L131" s="123"/>
      <c r="M131" s="123"/>
      <c r="N131" s="123"/>
      <c r="O131" s="123"/>
      <c r="P131" s="123"/>
      <c r="Q131" s="123"/>
      <c r="R131" s="123"/>
      <c r="S131" s="123"/>
      <c r="T131" s="123"/>
      <c r="U131" s="123"/>
      <c r="V131" s="123"/>
      <c r="W131" s="123"/>
      <c r="X131" s="123"/>
      <c r="Y131" s="123"/>
      <c r="Z131" s="123"/>
      <c r="AA131" s="123"/>
    </row>
    <row r="132" ht="15.75" customHeight="1">
      <c r="A132" s="289"/>
      <c r="B132" s="123"/>
      <c r="C132" s="123"/>
      <c r="D132" s="123"/>
      <c r="E132" s="123"/>
      <c r="F132" s="123"/>
      <c r="G132" s="123"/>
      <c r="H132" s="123"/>
      <c r="I132" s="123"/>
      <c r="J132" s="123"/>
      <c r="K132" s="123"/>
      <c r="L132" s="123"/>
      <c r="M132" s="123"/>
      <c r="N132" s="123"/>
      <c r="O132" s="123"/>
      <c r="P132" s="123"/>
      <c r="Q132" s="123"/>
      <c r="R132" s="123"/>
      <c r="S132" s="123"/>
      <c r="T132" s="123"/>
      <c r="U132" s="123"/>
      <c r="V132" s="123"/>
      <c r="W132" s="123"/>
      <c r="X132" s="123"/>
      <c r="Y132" s="123"/>
      <c r="Z132" s="123"/>
      <c r="AA132" s="123"/>
    </row>
    <row r="133" ht="15.75" customHeight="1">
      <c r="A133" s="289"/>
      <c r="B133" s="123"/>
      <c r="C133" s="123"/>
      <c r="D133" s="123"/>
      <c r="E133" s="123"/>
      <c r="F133" s="123"/>
      <c r="G133" s="123"/>
      <c r="H133" s="123"/>
      <c r="I133" s="123"/>
      <c r="J133" s="123"/>
      <c r="K133" s="123"/>
      <c r="L133" s="123"/>
      <c r="M133" s="123"/>
      <c r="N133" s="123"/>
      <c r="O133" s="123"/>
      <c r="P133" s="123"/>
      <c r="Q133" s="123"/>
      <c r="R133" s="123"/>
      <c r="S133" s="123"/>
      <c r="T133" s="123"/>
      <c r="U133" s="123"/>
      <c r="V133" s="123"/>
      <c r="W133" s="123"/>
      <c r="X133" s="123"/>
      <c r="Y133" s="123"/>
      <c r="Z133" s="123"/>
      <c r="AA133" s="123"/>
    </row>
    <row r="134" ht="15.75" customHeight="1">
      <c r="A134" s="289"/>
      <c r="B134" s="123"/>
      <c r="C134" s="123"/>
      <c r="D134" s="123"/>
      <c r="E134" s="123"/>
      <c r="F134" s="123"/>
      <c r="G134" s="123"/>
      <c r="H134" s="123"/>
      <c r="I134" s="123"/>
      <c r="J134" s="123"/>
      <c r="K134" s="123"/>
      <c r="L134" s="123"/>
      <c r="M134" s="123"/>
      <c r="N134" s="123"/>
      <c r="O134" s="123"/>
      <c r="P134" s="123"/>
      <c r="Q134" s="123"/>
      <c r="R134" s="123"/>
      <c r="S134" s="123"/>
      <c r="T134" s="123"/>
      <c r="U134" s="123"/>
      <c r="V134" s="123"/>
      <c r="W134" s="123"/>
      <c r="X134" s="123"/>
      <c r="Y134" s="123"/>
      <c r="Z134" s="123"/>
      <c r="AA134" s="123"/>
    </row>
    <row r="135" ht="15.75" customHeight="1">
      <c r="A135" s="289"/>
      <c r="B135" s="123"/>
      <c r="C135" s="123"/>
      <c r="D135" s="123"/>
      <c r="E135" s="123"/>
      <c r="F135" s="123"/>
      <c r="G135" s="123"/>
      <c r="H135" s="123"/>
      <c r="I135" s="123"/>
      <c r="J135" s="123"/>
      <c r="K135" s="123"/>
      <c r="L135" s="123"/>
      <c r="M135" s="123"/>
      <c r="N135" s="123"/>
      <c r="O135" s="123"/>
      <c r="P135" s="123"/>
      <c r="Q135" s="123"/>
      <c r="R135" s="123"/>
      <c r="S135" s="123"/>
      <c r="T135" s="123"/>
      <c r="U135" s="123"/>
      <c r="V135" s="123"/>
      <c r="W135" s="123"/>
      <c r="X135" s="123"/>
      <c r="Y135" s="123"/>
      <c r="Z135" s="123"/>
      <c r="AA135" s="123"/>
    </row>
    <row r="136" ht="15.75" customHeight="1">
      <c r="A136" s="289"/>
      <c r="B136" s="123"/>
      <c r="C136" s="123"/>
      <c r="D136" s="123"/>
      <c r="E136" s="123"/>
      <c r="F136" s="123"/>
      <c r="G136" s="123"/>
      <c r="H136" s="123"/>
      <c r="I136" s="123"/>
      <c r="J136" s="123"/>
      <c r="K136" s="123"/>
      <c r="L136" s="123"/>
      <c r="M136" s="123"/>
      <c r="N136" s="123"/>
      <c r="O136" s="123"/>
      <c r="P136" s="123"/>
      <c r="Q136" s="123"/>
      <c r="R136" s="123"/>
      <c r="S136" s="123"/>
      <c r="T136" s="123"/>
      <c r="U136" s="123"/>
      <c r="V136" s="123"/>
      <c r="W136" s="123"/>
      <c r="X136" s="123"/>
      <c r="Y136" s="123"/>
      <c r="Z136" s="123"/>
      <c r="AA136" s="123"/>
    </row>
    <row r="137" ht="15.75" customHeight="1">
      <c r="A137" s="289"/>
      <c r="B137" s="123"/>
      <c r="C137" s="123"/>
      <c r="D137" s="123"/>
      <c r="E137" s="123"/>
      <c r="F137" s="123"/>
      <c r="G137" s="123"/>
      <c r="H137" s="123"/>
      <c r="I137" s="123"/>
      <c r="J137" s="123"/>
      <c r="K137" s="123"/>
      <c r="L137" s="123"/>
      <c r="M137" s="123"/>
      <c r="N137" s="123"/>
      <c r="O137" s="123"/>
      <c r="P137" s="123"/>
      <c r="Q137" s="123"/>
      <c r="R137" s="123"/>
      <c r="S137" s="123"/>
      <c r="T137" s="123"/>
      <c r="U137" s="123"/>
      <c r="V137" s="123"/>
      <c r="W137" s="123"/>
      <c r="X137" s="123"/>
      <c r="Y137" s="123"/>
      <c r="Z137" s="123"/>
      <c r="AA137" s="123"/>
    </row>
    <row r="138" ht="15.75" customHeight="1">
      <c r="A138" s="289"/>
      <c r="B138" s="123"/>
      <c r="C138" s="123"/>
      <c r="D138" s="123"/>
      <c r="E138" s="123"/>
      <c r="F138" s="123"/>
      <c r="G138" s="123"/>
      <c r="H138" s="123"/>
      <c r="I138" s="123"/>
      <c r="J138" s="123"/>
      <c r="K138" s="123"/>
      <c r="L138" s="123"/>
      <c r="M138" s="123"/>
      <c r="N138" s="123"/>
      <c r="O138" s="123"/>
      <c r="P138" s="123"/>
      <c r="Q138" s="123"/>
      <c r="R138" s="123"/>
      <c r="S138" s="123"/>
      <c r="T138" s="123"/>
      <c r="U138" s="123"/>
      <c r="V138" s="123"/>
      <c r="W138" s="123"/>
      <c r="X138" s="123"/>
      <c r="Y138" s="123"/>
      <c r="Z138" s="123"/>
      <c r="AA138" s="123"/>
    </row>
    <row r="139" ht="15.75" customHeight="1">
      <c r="A139" s="289"/>
      <c r="B139" s="123"/>
      <c r="C139" s="123"/>
      <c r="D139" s="123"/>
      <c r="E139" s="123"/>
      <c r="F139" s="123"/>
      <c r="G139" s="123"/>
      <c r="H139" s="123"/>
      <c r="I139" s="123"/>
      <c r="J139" s="123"/>
      <c r="K139" s="123"/>
      <c r="L139" s="123"/>
      <c r="M139" s="123"/>
      <c r="N139" s="123"/>
      <c r="O139" s="123"/>
      <c r="P139" s="123"/>
      <c r="Q139" s="123"/>
      <c r="R139" s="123"/>
      <c r="S139" s="123"/>
      <c r="T139" s="123"/>
      <c r="U139" s="123"/>
      <c r="V139" s="123"/>
      <c r="W139" s="123"/>
      <c r="X139" s="123"/>
      <c r="Y139" s="123"/>
      <c r="Z139" s="123"/>
      <c r="AA139" s="123"/>
    </row>
    <row r="140" ht="15.75" customHeight="1">
      <c r="A140" s="289"/>
      <c r="B140" s="123"/>
      <c r="C140" s="123"/>
      <c r="D140" s="123"/>
      <c r="E140" s="123"/>
      <c r="F140" s="123"/>
      <c r="G140" s="123"/>
      <c r="H140" s="123"/>
      <c r="I140" s="123"/>
      <c r="J140" s="123"/>
      <c r="K140" s="123"/>
      <c r="L140" s="123"/>
      <c r="M140" s="123"/>
      <c r="N140" s="123"/>
      <c r="O140" s="123"/>
      <c r="P140" s="123"/>
      <c r="Q140" s="123"/>
      <c r="R140" s="123"/>
      <c r="S140" s="123"/>
      <c r="T140" s="123"/>
      <c r="U140" s="123"/>
      <c r="V140" s="123"/>
      <c r="W140" s="123"/>
      <c r="X140" s="123"/>
      <c r="Y140" s="123"/>
      <c r="Z140" s="123"/>
      <c r="AA140" s="123"/>
    </row>
    <row r="141" ht="15.75" customHeight="1">
      <c r="A141" s="289"/>
      <c r="B141" s="123"/>
      <c r="C141" s="123"/>
      <c r="D141" s="123"/>
      <c r="E141" s="123"/>
      <c r="F141" s="123"/>
      <c r="G141" s="123"/>
      <c r="H141" s="123"/>
      <c r="I141" s="123"/>
      <c r="J141" s="123"/>
      <c r="K141" s="123"/>
      <c r="L141" s="123"/>
      <c r="M141" s="123"/>
      <c r="N141" s="123"/>
      <c r="O141" s="123"/>
      <c r="P141" s="123"/>
      <c r="Q141" s="123"/>
      <c r="R141" s="123"/>
      <c r="S141" s="123"/>
      <c r="T141" s="123"/>
      <c r="U141" s="123"/>
      <c r="V141" s="123"/>
      <c r="W141" s="123"/>
      <c r="X141" s="123"/>
      <c r="Y141" s="123"/>
      <c r="Z141" s="123"/>
      <c r="AA141" s="123"/>
    </row>
    <row r="142" ht="15.75" customHeight="1">
      <c r="A142" s="289"/>
      <c r="B142" s="123"/>
      <c r="C142" s="123"/>
      <c r="D142" s="123"/>
      <c r="E142" s="123"/>
      <c r="F142" s="123"/>
      <c r="G142" s="123"/>
      <c r="H142" s="123"/>
      <c r="I142" s="123"/>
      <c r="J142" s="123"/>
      <c r="K142" s="123"/>
      <c r="L142" s="123"/>
      <c r="M142" s="123"/>
      <c r="N142" s="123"/>
      <c r="O142" s="123"/>
      <c r="P142" s="123"/>
      <c r="Q142" s="123"/>
      <c r="R142" s="123"/>
      <c r="S142" s="123"/>
      <c r="T142" s="123"/>
      <c r="U142" s="123"/>
      <c r="V142" s="123"/>
      <c r="W142" s="123"/>
      <c r="X142" s="123"/>
      <c r="Y142" s="123"/>
      <c r="Z142" s="123"/>
      <c r="AA142" s="123"/>
    </row>
    <row r="143" ht="15.75" customHeight="1">
      <c r="A143" s="289"/>
      <c r="B143" s="123"/>
      <c r="C143" s="123"/>
      <c r="D143" s="123"/>
      <c r="E143" s="123"/>
      <c r="F143" s="123"/>
      <c r="G143" s="123"/>
      <c r="H143" s="123"/>
      <c r="I143" s="123"/>
      <c r="J143" s="123"/>
      <c r="K143" s="123"/>
      <c r="L143" s="123"/>
      <c r="M143" s="123"/>
      <c r="N143" s="123"/>
      <c r="O143" s="123"/>
      <c r="P143" s="123"/>
      <c r="Q143" s="123"/>
      <c r="R143" s="123"/>
      <c r="S143" s="123"/>
      <c r="T143" s="123"/>
      <c r="U143" s="123"/>
      <c r="V143" s="123"/>
      <c r="W143" s="123"/>
      <c r="X143" s="123"/>
      <c r="Y143" s="123"/>
      <c r="Z143" s="123"/>
      <c r="AA143" s="123"/>
    </row>
    <row r="144" ht="15.75" customHeight="1">
      <c r="A144" s="289"/>
      <c r="B144" s="123"/>
      <c r="C144" s="123"/>
      <c r="D144" s="123"/>
      <c r="E144" s="123"/>
      <c r="F144" s="123"/>
      <c r="G144" s="123"/>
      <c r="H144" s="123"/>
      <c r="I144" s="123"/>
      <c r="J144" s="123"/>
      <c r="K144" s="123"/>
      <c r="L144" s="123"/>
      <c r="M144" s="123"/>
      <c r="N144" s="123"/>
      <c r="O144" s="123"/>
      <c r="P144" s="123"/>
      <c r="Q144" s="123"/>
      <c r="R144" s="123"/>
      <c r="S144" s="123"/>
      <c r="T144" s="123"/>
      <c r="U144" s="123"/>
      <c r="V144" s="123"/>
      <c r="W144" s="123"/>
      <c r="X144" s="123"/>
      <c r="Y144" s="123"/>
      <c r="Z144" s="123"/>
      <c r="AA144" s="123"/>
    </row>
    <row r="145" ht="15.75" customHeight="1">
      <c r="A145" s="289"/>
      <c r="B145" s="123"/>
      <c r="C145" s="123"/>
      <c r="D145" s="123"/>
      <c r="E145" s="123"/>
      <c r="F145" s="123"/>
      <c r="G145" s="123"/>
      <c r="H145" s="123"/>
      <c r="I145" s="123"/>
      <c r="J145" s="123"/>
      <c r="K145" s="123"/>
      <c r="L145" s="123"/>
      <c r="M145" s="123"/>
      <c r="N145" s="123"/>
      <c r="O145" s="123"/>
      <c r="P145" s="123"/>
      <c r="Q145" s="123"/>
      <c r="R145" s="123"/>
      <c r="S145" s="123"/>
      <c r="T145" s="123"/>
      <c r="U145" s="123"/>
      <c r="V145" s="123"/>
      <c r="W145" s="123"/>
      <c r="X145" s="123"/>
      <c r="Y145" s="123"/>
      <c r="Z145" s="123"/>
      <c r="AA145" s="123"/>
    </row>
    <row r="146" ht="15.75" customHeight="1">
      <c r="A146" s="289"/>
      <c r="B146" s="123"/>
      <c r="C146" s="123"/>
      <c r="D146" s="123"/>
      <c r="E146" s="123"/>
      <c r="F146" s="123"/>
      <c r="G146" s="123"/>
      <c r="H146" s="123"/>
      <c r="I146" s="123"/>
      <c r="J146" s="123"/>
      <c r="K146" s="123"/>
      <c r="L146" s="123"/>
      <c r="M146" s="123"/>
      <c r="N146" s="123"/>
      <c r="O146" s="123"/>
      <c r="P146" s="123"/>
      <c r="Q146" s="123"/>
      <c r="R146" s="123"/>
      <c r="S146" s="123"/>
      <c r="T146" s="123"/>
      <c r="U146" s="123"/>
      <c r="V146" s="123"/>
      <c r="W146" s="123"/>
      <c r="X146" s="123"/>
      <c r="Y146" s="123"/>
      <c r="Z146" s="123"/>
      <c r="AA146" s="123"/>
    </row>
    <row r="147" ht="15.75" customHeight="1">
      <c r="A147" s="289"/>
      <c r="B147" s="123"/>
      <c r="C147" s="123"/>
      <c r="D147" s="123"/>
      <c r="E147" s="123"/>
      <c r="F147" s="123"/>
      <c r="G147" s="123"/>
      <c r="H147" s="123"/>
      <c r="I147" s="123"/>
      <c r="J147" s="123"/>
      <c r="K147" s="123"/>
      <c r="L147" s="123"/>
      <c r="M147" s="123"/>
      <c r="N147" s="123"/>
      <c r="O147" s="123"/>
      <c r="P147" s="123"/>
      <c r="Q147" s="123"/>
      <c r="R147" s="123"/>
      <c r="S147" s="123"/>
      <c r="T147" s="123"/>
      <c r="U147" s="123"/>
      <c r="V147" s="123"/>
      <c r="W147" s="123"/>
      <c r="X147" s="123"/>
      <c r="Y147" s="123"/>
      <c r="Z147" s="123"/>
      <c r="AA147" s="123"/>
    </row>
    <row r="148" ht="15.75" customHeight="1">
      <c r="A148" s="289"/>
      <c r="B148" s="123"/>
      <c r="C148" s="123"/>
      <c r="D148" s="123"/>
      <c r="E148" s="123"/>
      <c r="F148" s="123"/>
      <c r="G148" s="123"/>
      <c r="H148" s="123"/>
      <c r="I148" s="123"/>
      <c r="J148" s="123"/>
      <c r="K148" s="123"/>
      <c r="L148" s="123"/>
      <c r="M148" s="123"/>
      <c r="N148" s="123"/>
      <c r="O148" s="123"/>
      <c r="P148" s="123"/>
      <c r="Q148" s="123"/>
      <c r="R148" s="123"/>
      <c r="S148" s="123"/>
      <c r="T148" s="123"/>
      <c r="U148" s="123"/>
      <c r="V148" s="123"/>
      <c r="W148" s="123"/>
      <c r="X148" s="123"/>
      <c r="Y148" s="123"/>
      <c r="Z148" s="123"/>
      <c r="AA148" s="123"/>
    </row>
    <row r="149" ht="15.75" customHeight="1">
      <c r="A149" s="289"/>
      <c r="B149" s="123"/>
      <c r="C149" s="123"/>
      <c r="D149" s="123"/>
      <c r="E149" s="123"/>
      <c r="F149" s="123"/>
      <c r="G149" s="123"/>
      <c r="H149" s="123"/>
      <c r="I149" s="123"/>
      <c r="J149" s="123"/>
      <c r="K149" s="123"/>
      <c r="L149" s="123"/>
      <c r="M149" s="123"/>
      <c r="N149" s="123"/>
      <c r="O149" s="123"/>
      <c r="P149" s="123"/>
      <c r="Q149" s="123"/>
      <c r="R149" s="123"/>
      <c r="S149" s="123"/>
      <c r="T149" s="123"/>
      <c r="U149" s="123"/>
      <c r="V149" s="123"/>
      <c r="W149" s="123"/>
      <c r="X149" s="123"/>
      <c r="Y149" s="123"/>
      <c r="Z149" s="123"/>
      <c r="AA149" s="123"/>
    </row>
    <row r="150" ht="15.75" customHeight="1">
      <c r="A150" s="289"/>
      <c r="B150" s="123"/>
      <c r="C150" s="123"/>
      <c r="D150" s="123"/>
      <c r="E150" s="123"/>
      <c r="F150" s="123"/>
      <c r="G150" s="123"/>
      <c r="H150" s="123"/>
      <c r="I150" s="123"/>
      <c r="J150" s="123"/>
      <c r="K150" s="123"/>
      <c r="L150" s="123"/>
      <c r="M150" s="123"/>
      <c r="N150" s="123"/>
      <c r="O150" s="123"/>
      <c r="P150" s="123"/>
      <c r="Q150" s="123"/>
      <c r="R150" s="123"/>
      <c r="S150" s="123"/>
      <c r="T150" s="123"/>
      <c r="U150" s="123"/>
      <c r="V150" s="123"/>
      <c r="W150" s="123"/>
      <c r="X150" s="123"/>
      <c r="Y150" s="123"/>
      <c r="Z150" s="123"/>
      <c r="AA150" s="123"/>
    </row>
    <row r="151" ht="15.75" customHeight="1">
      <c r="A151" s="289"/>
      <c r="B151" s="123"/>
      <c r="C151" s="123"/>
      <c r="D151" s="123"/>
      <c r="E151" s="123"/>
      <c r="F151" s="123"/>
      <c r="G151" s="123"/>
      <c r="H151" s="123"/>
      <c r="I151" s="123"/>
      <c r="J151" s="123"/>
      <c r="K151" s="123"/>
      <c r="L151" s="123"/>
      <c r="M151" s="123"/>
      <c r="N151" s="123"/>
      <c r="O151" s="123"/>
      <c r="P151" s="123"/>
      <c r="Q151" s="123"/>
      <c r="R151" s="123"/>
      <c r="S151" s="123"/>
      <c r="T151" s="123"/>
      <c r="U151" s="123"/>
      <c r="V151" s="123"/>
      <c r="W151" s="123"/>
      <c r="X151" s="123"/>
      <c r="Y151" s="123"/>
      <c r="Z151" s="123"/>
      <c r="AA151" s="123"/>
    </row>
    <row r="152" ht="15.75" customHeight="1">
      <c r="A152" s="289"/>
      <c r="B152" s="123"/>
      <c r="C152" s="123"/>
      <c r="D152" s="123"/>
      <c r="E152" s="123"/>
      <c r="F152" s="123"/>
      <c r="G152" s="123"/>
      <c r="H152" s="123"/>
      <c r="I152" s="123"/>
      <c r="J152" s="123"/>
      <c r="K152" s="123"/>
      <c r="L152" s="123"/>
      <c r="M152" s="123"/>
      <c r="N152" s="123"/>
      <c r="O152" s="123"/>
      <c r="P152" s="123"/>
      <c r="Q152" s="123"/>
      <c r="R152" s="123"/>
      <c r="S152" s="123"/>
      <c r="T152" s="123"/>
      <c r="U152" s="123"/>
      <c r="V152" s="123"/>
      <c r="W152" s="123"/>
      <c r="X152" s="123"/>
      <c r="Y152" s="123"/>
      <c r="Z152" s="123"/>
      <c r="AA152" s="123"/>
    </row>
    <row r="153" ht="15.75" customHeight="1">
      <c r="A153" s="289"/>
      <c r="B153" s="123"/>
      <c r="C153" s="123"/>
      <c r="D153" s="123"/>
      <c r="E153" s="123"/>
      <c r="F153" s="123"/>
      <c r="G153" s="123"/>
      <c r="H153" s="123"/>
      <c r="I153" s="123"/>
      <c r="J153" s="123"/>
      <c r="K153" s="123"/>
      <c r="L153" s="123"/>
      <c r="M153" s="123"/>
      <c r="N153" s="123"/>
      <c r="O153" s="123"/>
      <c r="P153" s="123"/>
      <c r="Q153" s="123"/>
      <c r="R153" s="123"/>
      <c r="S153" s="123"/>
      <c r="T153" s="123"/>
      <c r="U153" s="123"/>
      <c r="V153" s="123"/>
      <c r="W153" s="123"/>
      <c r="X153" s="123"/>
      <c r="Y153" s="123"/>
      <c r="Z153" s="123"/>
      <c r="AA153" s="123"/>
    </row>
    <row r="154" ht="15.75" customHeight="1">
      <c r="A154" s="289"/>
      <c r="B154" s="123"/>
      <c r="C154" s="123"/>
      <c r="D154" s="123"/>
      <c r="E154" s="123"/>
      <c r="F154" s="123"/>
      <c r="G154" s="123"/>
      <c r="H154" s="123"/>
      <c r="I154" s="123"/>
      <c r="J154" s="123"/>
      <c r="K154" s="123"/>
      <c r="L154" s="123"/>
      <c r="M154" s="123"/>
      <c r="N154" s="123"/>
      <c r="O154" s="123"/>
      <c r="P154" s="123"/>
      <c r="Q154" s="123"/>
      <c r="R154" s="123"/>
      <c r="S154" s="123"/>
      <c r="T154" s="123"/>
      <c r="U154" s="123"/>
      <c r="V154" s="123"/>
      <c r="W154" s="123"/>
      <c r="X154" s="123"/>
      <c r="Y154" s="123"/>
      <c r="Z154" s="123"/>
      <c r="AA154" s="123"/>
    </row>
    <row r="155" ht="15.75" customHeight="1">
      <c r="A155" s="289"/>
      <c r="B155" s="123"/>
      <c r="C155" s="123"/>
      <c r="D155" s="123"/>
      <c r="E155" s="123"/>
      <c r="F155" s="123"/>
      <c r="G155" s="123"/>
      <c r="H155" s="123"/>
      <c r="I155" s="123"/>
      <c r="J155" s="123"/>
      <c r="K155" s="123"/>
      <c r="L155" s="123"/>
      <c r="M155" s="123"/>
      <c r="N155" s="123"/>
      <c r="O155" s="123"/>
      <c r="P155" s="123"/>
      <c r="Q155" s="123"/>
      <c r="R155" s="123"/>
      <c r="S155" s="123"/>
      <c r="T155" s="123"/>
      <c r="U155" s="123"/>
      <c r="V155" s="123"/>
      <c r="W155" s="123"/>
      <c r="X155" s="123"/>
      <c r="Y155" s="123"/>
      <c r="Z155" s="123"/>
      <c r="AA155" s="123"/>
    </row>
    <row r="156" ht="15.75" customHeight="1">
      <c r="A156" s="289"/>
      <c r="B156" s="123"/>
      <c r="C156" s="123"/>
      <c r="D156" s="123"/>
      <c r="E156" s="123"/>
      <c r="F156" s="123"/>
      <c r="G156" s="123"/>
      <c r="H156" s="123"/>
      <c r="I156" s="123"/>
      <c r="J156" s="123"/>
      <c r="K156" s="123"/>
      <c r="L156" s="123"/>
      <c r="M156" s="123"/>
      <c r="N156" s="123"/>
      <c r="O156" s="123"/>
      <c r="P156" s="123"/>
      <c r="Q156" s="123"/>
      <c r="R156" s="123"/>
      <c r="S156" s="123"/>
      <c r="T156" s="123"/>
      <c r="U156" s="123"/>
      <c r="V156" s="123"/>
      <c r="W156" s="123"/>
      <c r="X156" s="123"/>
      <c r="Y156" s="123"/>
      <c r="Z156" s="123"/>
      <c r="AA156" s="123"/>
    </row>
    <row r="157" ht="15.75" customHeight="1">
      <c r="A157" s="289"/>
      <c r="B157" s="123"/>
      <c r="C157" s="123"/>
      <c r="D157" s="123"/>
      <c r="E157" s="123"/>
      <c r="F157" s="123"/>
      <c r="G157" s="123"/>
      <c r="H157" s="123"/>
      <c r="I157" s="123"/>
      <c r="J157" s="123"/>
      <c r="K157" s="123"/>
      <c r="L157" s="123"/>
      <c r="M157" s="123"/>
      <c r="N157" s="123"/>
      <c r="O157" s="123"/>
      <c r="P157" s="123"/>
      <c r="Q157" s="123"/>
      <c r="R157" s="123"/>
      <c r="S157" s="123"/>
      <c r="T157" s="123"/>
      <c r="U157" s="123"/>
      <c r="V157" s="123"/>
      <c r="W157" s="123"/>
      <c r="X157" s="123"/>
      <c r="Y157" s="123"/>
      <c r="Z157" s="123"/>
      <c r="AA157" s="123"/>
    </row>
    <row r="158" ht="15.75" customHeight="1">
      <c r="A158" s="289"/>
      <c r="B158" s="123"/>
      <c r="C158" s="123"/>
      <c r="D158" s="123"/>
      <c r="E158" s="123"/>
      <c r="F158" s="123"/>
      <c r="G158" s="123"/>
      <c r="H158" s="123"/>
      <c r="I158" s="123"/>
      <c r="J158" s="123"/>
      <c r="K158" s="123"/>
      <c r="L158" s="123"/>
      <c r="M158" s="123"/>
      <c r="N158" s="123"/>
      <c r="O158" s="123"/>
      <c r="P158" s="123"/>
      <c r="Q158" s="123"/>
      <c r="R158" s="123"/>
      <c r="S158" s="123"/>
      <c r="T158" s="123"/>
      <c r="U158" s="123"/>
      <c r="V158" s="123"/>
      <c r="W158" s="123"/>
      <c r="X158" s="123"/>
      <c r="Y158" s="123"/>
      <c r="Z158" s="123"/>
      <c r="AA158" s="123"/>
    </row>
    <row r="159" ht="15.75" customHeight="1">
      <c r="A159" s="289"/>
      <c r="B159" s="123"/>
      <c r="C159" s="123"/>
      <c r="D159" s="123"/>
      <c r="E159" s="123"/>
      <c r="F159" s="123"/>
      <c r="G159" s="123"/>
      <c r="H159" s="123"/>
      <c r="I159" s="123"/>
      <c r="J159" s="123"/>
      <c r="K159" s="123"/>
      <c r="L159" s="123"/>
      <c r="M159" s="123"/>
      <c r="N159" s="123"/>
      <c r="O159" s="123"/>
      <c r="P159" s="123"/>
      <c r="Q159" s="123"/>
      <c r="R159" s="123"/>
      <c r="S159" s="123"/>
      <c r="T159" s="123"/>
      <c r="U159" s="123"/>
      <c r="V159" s="123"/>
      <c r="W159" s="123"/>
      <c r="X159" s="123"/>
      <c r="Y159" s="123"/>
      <c r="Z159" s="123"/>
      <c r="AA159" s="123"/>
    </row>
    <row r="160" ht="15.75" customHeight="1">
      <c r="A160" s="289"/>
      <c r="B160" s="123"/>
      <c r="C160" s="123"/>
      <c r="D160" s="123"/>
      <c r="E160" s="123"/>
      <c r="F160" s="123"/>
      <c r="G160" s="123"/>
      <c r="H160" s="123"/>
      <c r="I160" s="123"/>
      <c r="J160" s="123"/>
      <c r="K160" s="123"/>
      <c r="L160" s="123"/>
      <c r="M160" s="123"/>
      <c r="N160" s="123"/>
      <c r="O160" s="123"/>
      <c r="P160" s="123"/>
      <c r="Q160" s="123"/>
      <c r="R160" s="123"/>
      <c r="S160" s="123"/>
      <c r="T160" s="123"/>
      <c r="U160" s="123"/>
      <c r="V160" s="123"/>
      <c r="W160" s="123"/>
      <c r="X160" s="123"/>
      <c r="Y160" s="123"/>
      <c r="Z160" s="123"/>
      <c r="AA160" s="123"/>
    </row>
    <row r="161" ht="15.75" customHeight="1">
      <c r="A161" s="289"/>
      <c r="B161" s="123"/>
      <c r="C161" s="123"/>
      <c r="D161" s="123"/>
      <c r="E161" s="123"/>
      <c r="F161" s="123"/>
      <c r="G161" s="123"/>
      <c r="H161" s="123"/>
      <c r="I161" s="123"/>
      <c r="J161" s="123"/>
      <c r="K161" s="123"/>
      <c r="L161" s="123"/>
      <c r="M161" s="123"/>
      <c r="N161" s="123"/>
      <c r="O161" s="123"/>
      <c r="P161" s="123"/>
      <c r="Q161" s="123"/>
      <c r="R161" s="123"/>
      <c r="S161" s="123"/>
      <c r="T161" s="123"/>
      <c r="U161" s="123"/>
      <c r="V161" s="123"/>
      <c r="W161" s="123"/>
      <c r="X161" s="123"/>
      <c r="Y161" s="123"/>
      <c r="Z161" s="123"/>
      <c r="AA161" s="123"/>
    </row>
    <row r="162" ht="15.75" customHeight="1">
      <c r="A162" s="289"/>
      <c r="B162" s="123"/>
      <c r="C162" s="123"/>
      <c r="D162" s="123"/>
      <c r="E162" s="123"/>
      <c r="F162" s="123"/>
      <c r="G162" s="123"/>
      <c r="H162" s="123"/>
      <c r="I162" s="123"/>
      <c r="J162" s="123"/>
      <c r="K162" s="123"/>
      <c r="L162" s="123"/>
      <c r="M162" s="123"/>
      <c r="N162" s="123"/>
      <c r="O162" s="123"/>
      <c r="P162" s="123"/>
      <c r="Q162" s="123"/>
      <c r="R162" s="123"/>
      <c r="S162" s="123"/>
      <c r="T162" s="123"/>
      <c r="U162" s="123"/>
      <c r="V162" s="123"/>
      <c r="W162" s="123"/>
      <c r="X162" s="123"/>
      <c r="Y162" s="123"/>
      <c r="Z162" s="123"/>
      <c r="AA162" s="123"/>
    </row>
    <row r="163" ht="15.75" customHeight="1">
      <c r="A163" s="289"/>
      <c r="B163" s="123"/>
      <c r="C163" s="123"/>
      <c r="D163" s="123"/>
      <c r="E163" s="123"/>
      <c r="F163" s="123"/>
      <c r="G163" s="123"/>
      <c r="H163" s="123"/>
      <c r="I163" s="123"/>
      <c r="J163" s="123"/>
      <c r="K163" s="123"/>
      <c r="L163" s="123"/>
      <c r="M163" s="123"/>
      <c r="N163" s="123"/>
      <c r="O163" s="123"/>
      <c r="P163" s="123"/>
      <c r="Q163" s="123"/>
      <c r="R163" s="123"/>
      <c r="S163" s="123"/>
      <c r="T163" s="123"/>
      <c r="U163" s="123"/>
      <c r="V163" s="123"/>
      <c r="W163" s="123"/>
      <c r="X163" s="123"/>
      <c r="Y163" s="123"/>
      <c r="Z163" s="123"/>
      <c r="AA163" s="123"/>
    </row>
    <row r="164" ht="15.75" customHeight="1">
      <c r="A164" s="289"/>
      <c r="B164" s="123"/>
      <c r="C164" s="123"/>
      <c r="D164" s="123"/>
      <c r="E164" s="123"/>
      <c r="F164" s="123"/>
      <c r="G164" s="123"/>
      <c r="H164" s="123"/>
      <c r="I164" s="123"/>
      <c r="J164" s="123"/>
      <c r="K164" s="123"/>
      <c r="L164" s="123"/>
      <c r="M164" s="123"/>
      <c r="N164" s="123"/>
      <c r="O164" s="123"/>
      <c r="P164" s="123"/>
      <c r="Q164" s="123"/>
      <c r="R164" s="123"/>
      <c r="S164" s="123"/>
      <c r="T164" s="123"/>
      <c r="U164" s="123"/>
      <c r="V164" s="123"/>
      <c r="W164" s="123"/>
      <c r="X164" s="123"/>
      <c r="Y164" s="123"/>
      <c r="Z164" s="123"/>
      <c r="AA164" s="123"/>
    </row>
    <row r="165" ht="15.75" customHeight="1">
      <c r="A165" s="289"/>
      <c r="B165" s="123"/>
      <c r="C165" s="123"/>
      <c r="D165" s="123"/>
      <c r="E165" s="123"/>
      <c r="F165" s="123"/>
      <c r="G165" s="123"/>
      <c r="H165" s="123"/>
      <c r="I165" s="123"/>
      <c r="J165" s="123"/>
      <c r="K165" s="123"/>
      <c r="L165" s="123"/>
      <c r="M165" s="123"/>
      <c r="N165" s="123"/>
      <c r="O165" s="123"/>
      <c r="P165" s="123"/>
      <c r="Q165" s="123"/>
      <c r="R165" s="123"/>
      <c r="S165" s="123"/>
      <c r="T165" s="123"/>
      <c r="U165" s="123"/>
      <c r="V165" s="123"/>
      <c r="W165" s="123"/>
      <c r="X165" s="123"/>
      <c r="Y165" s="123"/>
      <c r="Z165" s="123"/>
      <c r="AA165" s="123"/>
    </row>
    <row r="166" ht="15.75" customHeight="1">
      <c r="A166" s="289"/>
      <c r="B166" s="123"/>
      <c r="C166" s="123"/>
      <c r="D166" s="123"/>
      <c r="E166" s="123"/>
      <c r="F166" s="123"/>
      <c r="G166" s="123"/>
      <c r="H166" s="123"/>
      <c r="I166" s="123"/>
      <c r="J166" s="123"/>
      <c r="K166" s="123"/>
      <c r="L166" s="123"/>
      <c r="M166" s="123"/>
      <c r="N166" s="123"/>
      <c r="O166" s="123"/>
      <c r="P166" s="123"/>
      <c r="Q166" s="123"/>
      <c r="R166" s="123"/>
      <c r="S166" s="123"/>
      <c r="T166" s="123"/>
      <c r="U166" s="123"/>
      <c r="V166" s="123"/>
      <c r="W166" s="123"/>
      <c r="X166" s="123"/>
      <c r="Y166" s="123"/>
      <c r="Z166" s="123"/>
      <c r="AA166" s="123"/>
    </row>
    <row r="167" ht="15.75" customHeight="1">
      <c r="A167" s="289"/>
      <c r="B167" s="123"/>
      <c r="C167" s="123"/>
      <c r="D167" s="123"/>
      <c r="E167" s="123"/>
      <c r="F167" s="123"/>
      <c r="G167" s="123"/>
      <c r="H167" s="123"/>
      <c r="I167" s="123"/>
      <c r="J167" s="123"/>
      <c r="K167" s="123"/>
      <c r="L167" s="123"/>
      <c r="M167" s="123"/>
      <c r="N167" s="123"/>
      <c r="O167" s="123"/>
      <c r="P167" s="123"/>
      <c r="Q167" s="123"/>
      <c r="R167" s="123"/>
      <c r="S167" s="123"/>
      <c r="T167" s="123"/>
      <c r="U167" s="123"/>
      <c r="V167" s="123"/>
      <c r="W167" s="123"/>
      <c r="X167" s="123"/>
      <c r="Y167" s="123"/>
      <c r="Z167" s="123"/>
      <c r="AA167" s="123"/>
    </row>
    <row r="168" ht="15.75" customHeight="1">
      <c r="A168" s="289"/>
      <c r="B168" s="123"/>
      <c r="C168" s="123"/>
      <c r="D168" s="123"/>
      <c r="E168" s="123"/>
      <c r="F168" s="123"/>
      <c r="G168" s="123"/>
      <c r="H168" s="123"/>
      <c r="I168" s="123"/>
      <c r="J168" s="123"/>
      <c r="K168" s="123"/>
      <c r="L168" s="123"/>
      <c r="M168" s="123"/>
      <c r="N168" s="123"/>
      <c r="O168" s="123"/>
      <c r="P168" s="123"/>
      <c r="Q168" s="123"/>
      <c r="R168" s="123"/>
      <c r="S168" s="123"/>
      <c r="T168" s="123"/>
      <c r="U168" s="123"/>
      <c r="V168" s="123"/>
      <c r="W168" s="123"/>
      <c r="X168" s="123"/>
      <c r="Y168" s="123"/>
      <c r="Z168" s="123"/>
      <c r="AA168" s="123"/>
    </row>
    <row r="169" ht="15.75" customHeight="1">
      <c r="A169" s="289"/>
      <c r="B169" s="123"/>
      <c r="C169" s="123"/>
      <c r="D169" s="123"/>
      <c r="E169" s="123"/>
      <c r="F169" s="123"/>
      <c r="G169" s="123"/>
      <c r="H169" s="123"/>
      <c r="I169" s="123"/>
      <c r="J169" s="123"/>
      <c r="K169" s="123"/>
      <c r="L169" s="123"/>
      <c r="M169" s="123"/>
      <c r="N169" s="123"/>
      <c r="O169" s="123"/>
      <c r="P169" s="123"/>
      <c r="Q169" s="123"/>
      <c r="R169" s="123"/>
      <c r="S169" s="123"/>
      <c r="T169" s="123"/>
      <c r="U169" s="123"/>
      <c r="V169" s="123"/>
      <c r="W169" s="123"/>
      <c r="X169" s="123"/>
      <c r="Y169" s="123"/>
      <c r="Z169" s="123"/>
      <c r="AA169" s="123"/>
    </row>
    <row r="170" ht="15.75" customHeight="1">
      <c r="A170" s="289"/>
      <c r="B170" s="123"/>
      <c r="C170" s="123"/>
      <c r="D170" s="123"/>
      <c r="E170" s="123"/>
      <c r="F170" s="123"/>
      <c r="G170" s="123"/>
      <c r="H170" s="123"/>
      <c r="I170" s="123"/>
      <c r="J170" s="123"/>
      <c r="K170" s="123"/>
      <c r="L170" s="123"/>
      <c r="M170" s="123"/>
      <c r="N170" s="123"/>
      <c r="O170" s="123"/>
      <c r="P170" s="123"/>
      <c r="Q170" s="123"/>
      <c r="R170" s="123"/>
      <c r="S170" s="123"/>
      <c r="T170" s="123"/>
      <c r="U170" s="123"/>
      <c r="V170" s="123"/>
      <c r="W170" s="123"/>
      <c r="X170" s="123"/>
      <c r="Y170" s="123"/>
      <c r="Z170" s="123"/>
      <c r="AA170" s="123"/>
    </row>
    <row r="171" ht="15.75" customHeight="1">
      <c r="A171" s="289"/>
      <c r="B171" s="123"/>
      <c r="C171" s="123"/>
      <c r="D171" s="123"/>
      <c r="E171" s="123"/>
      <c r="F171" s="123"/>
      <c r="G171" s="123"/>
      <c r="H171" s="123"/>
      <c r="I171" s="123"/>
      <c r="J171" s="123"/>
      <c r="K171" s="123"/>
      <c r="L171" s="123"/>
      <c r="M171" s="123"/>
      <c r="N171" s="123"/>
      <c r="O171" s="123"/>
      <c r="P171" s="123"/>
      <c r="Q171" s="123"/>
      <c r="R171" s="123"/>
      <c r="S171" s="123"/>
      <c r="T171" s="123"/>
      <c r="U171" s="123"/>
      <c r="V171" s="123"/>
      <c r="W171" s="123"/>
      <c r="X171" s="123"/>
      <c r="Y171" s="123"/>
      <c r="Z171" s="123"/>
      <c r="AA171" s="123"/>
    </row>
    <row r="172" ht="15.75" customHeight="1">
      <c r="A172" s="289"/>
      <c r="B172" s="123"/>
      <c r="C172" s="123"/>
      <c r="D172" s="123"/>
      <c r="E172" s="123"/>
      <c r="F172" s="123"/>
      <c r="G172" s="123"/>
      <c r="H172" s="123"/>
      <c r="I172" s="123"/>
      <c r="J172" s="123"/>
      <c r="K172" s="123"/>
      <c r="L172" s="123"/>
      <c r="M172" s="123"/>
      <c r="N172" s="123"/>
      <c r="O172" s="123"/>
      <c r="P172" s="123"/>
      <c r="Q172" s="123"/>
      <c r="R172" s="123"/>
      <c r="S172" s="123"/>
      <c r="T172" s="123"/>
      <c r="U172" s="123"/>
      <c r="V172" s="123"/>
      <c r="W172" s="123"/>
      <c r="X172" s="123"/>
      <c r="Y172" s="123"/>
      <c r="Z172" s="123"/>
      <c r="AA172" s="123"/>
    </row>
    <row r="173" ht="15.75" customHeight="1">
      <c r="A173" s="289"/>
      <c r="B173" s="123"/>
      <c r="C173" s="123"/>
      <c r="D173" s="123"/>
      <c r="E173" s="123"/>
      <c r="F173" s="123"/>
      <c r="G173" s="123"/>
      <c r="H173" s="123"/>
      <c r="I173" s="123"/>
      <c r="J173" s="123"/>
      <c r="K173" s="123"/>
      <c r="L173" s="123"/>
      <c r="M173" s="123"/>
      <c r="N173" s="123"/>
      <c r="O173" s="123"/>
      <c r="P173" s="123"/>
      <c r="Q173" s="123"/>
      <c r="R173" s="123"/>
      <c r="S173" s="123"/>
      <c r="T173" s="123"/>
      <c r="U173" s="123"/>
      <c r="V173" s="123"/>
      <c r="W173" s="123"/>
      <c r="X173" s="123"/>
      <c r="Y173" s="123"/>
      <c r="Z173" s="123"/>
      <c r="AA173" s="123"/>
    </row>
    <row r="174" ht="15.75" customHeight="1">
      <c r="A174" s="289"/>
      <c r="B174" s="123"/>
      <c r="C174" s="123"/>
      <c r="D174" s="123"/>
      <c r="E174" s="123"/>
      <c r="F174" s="123"/>
      <c r="G174" s="123"/>
      <c r="H174" s="123"/>
      <c r="I174" s="123"/>
      <c r="J174" s="123"/>
      <c r="K174" s="123"/>
      <c r="L174" s="123"/>
      <c r="M174" s="123"/>
      <c r="N174" s="123"/>
      <c r="O174" s="123"/>
      <c r="P174" s="123"/>
      <c r="Q174" s="123"/>
      <c r="R174" s="123"/>
      <c r="S174" s="123"/>
      <c r="T174" s="123"/>
      <c r="U174" s="123"/>
      <c r="V174" s="123"/>
      <c r="W174" s="123"/>
      <c r="X174" s="123"/>
      <c r="Y174" s="123"/>
      <c r="Z174" s="123"/>
      <c r="AA174" s="123"/>
    </row>
    <row r="175" ht="15.75" customHeight="1">
      <c r="A175" s="289"/>
      <c r="B175" s="123"/>
      <c r="C175" s="123"/>
      <c r="D175" s="123"/>
      <c r="E175" s="123"/>
      <c r="F175" s="123"/>
      <c r="G175" s="123"/>
      <c r="H175" s="123"/>
      <c r="I175" s="123"/>
      <c r="J175" s="123"/>
      <c r="K175" s="123"/>
      <c r="L175" s="123"/>
      <c r="M175" s="123"/>
      <c r="N175" s="123"/>
      <c r="O175" s="123"/>
      <c r="P175" s="123"/>
      <c r="Q175" s="123"/>
      <c r="R175" s="123"/>
      <c r="S175" s="123"/>
      <c r="T175" s="123"/>
      <c r="U175" s="123"/>
      <c r="V175" s="123"/>
      <c r="W175" s="123"/>
      <c r="X175" s="123"/>
      <c r="Y175" s="123"/>
      <c r="Z175" s="123"/>
      <c r="AA175" s="123"/>
    </row>
    <row r="176" ht="15.75" customHeight="1">
      <c r="A176" s="289"/>
      <c r="B176" s="123"/>
      <c r="C176" s="123"/>
      <c r="D176" s="123"/>
      <c r="E176" s="123"/>
      <c r="F176" s="123"/>
      <c r="G176" s="123"/>
      <c r="H176" s="123"/>
      <c r="I176" s="123"/>
      <c r="J176" s="123"/>
      <c r="K176" s="123"/>
      <c r="L176" s="123"/>
      <c r="M176" s="123"/>
      <c r="N176" s="123"/>
      <c r="O176" s="123"/>
      <c r="P176" s="123"/>
      <c r="Q176" s="123"/>
      <c r="R176" s="123"/>
      <c r="S176" s="123"/>
      <c r="T176" s="123"/>
      <c r="U176" s="123"/>
      <c r="V176" s="123"/>
      <c r="W176" s="123"/>
      <c r="X176" s="123"/>
      <c r="Y176" s="123"/>
      <c r="Z176" s="123"/>
      <c r="AA176" s="123"/>
    </row>
    <row r="177" ht="15.75" customHeight="1">
      <c r="A177" s="289"/>
      <c r="B177" s="123"/>
      <c r="C177" s="123"/>
      <c r="D177" s="123"/>
      <c r="E177" s="123"/>
      <c r="F177" s="123"/>
      <c r="G177" s="123"/>
      <c r="H177" s="123"/>
      <c r="I177" s="123"/>
      <c r="J177" s="123"/>
      <c r="K177" s="123"/>
      <c r="L177" s="123"/>
      <c r="M177" s="123"/>
      <c r="N177" s="123"/>
      <c r="O177" s="123"/>
      <c r="P177" s="123"/>
      <c r="Q177" s="123"/>
      <c r="R177" s="123"/>
      <c r="S177" s="123"/>
      <c r="T177" s="123"/>
      <c r="U177" s="123"/>
      <c r="V177" s="123"/>
      <c r="W177" s="123"/>
      <c r="X177" s="123"/>
      <c r="Y177" s="123"/>
      <c r="Z177" s="123"/>
      <c r="AA177" s="123"/>
    </row>
    <row r="178" ht="15.75" customHeight="1">
      <c r="A178" s="289"/>
      <c r="B178" s="123"/>
      <c r="C178" s="123"/>
      <c r="D178" s="123"/>
      <c r="E178" s="123"/>
      <c r="F178" s="123"/>
      <c r="G178" s="123"/>
      <c r="H178" s="123"/>
      <c r="I178" s="123"/>
      <c r="J178" s="123"/>
      <c r="K178" s="123"/>
      <c r="L178" s="123"/>
      <c r="M178" s="123"/>
      <c r="N178" s="123"/>
      <c r="O178" s="123"/>
      <c r="P178" s="123"/>
      <c r="Q178" s="123"/>
      <c r="R178" s="123"/>
      <c r="S178" s="123"/>
      <c r="T178" s="123"/>
      <c r="U178" s="123"/>
      <c r="V178" s="123"/>
      <c r="W178" s="123"/>
      <c r="X178" s="123"/>
      <c r="Y178" s="123"/>
      <c r="Z178" s="123"/>
      <c r="AA178" s="123"/>
    </row>
    <row r="179" ht="15.75" customHeight="1">
      <c r="A179" s="289"/>
      <c r="B179" s="123"/>
      <c r="C179" s="123"/>
      <c r="D179" s="123"/>
      <c r="E179" s="123"/>
      <c r="F179" s="123"/>
      <c r="G179" s="123"/>
      <c r="H179" s="123"/>
      <c r="I179" s="123"/>
      <c r="J179" s="123"/>
      <c r="K179" s="123"/>
      <c r="L179" s="123"/>
      <c r="M179" s="123"/>
      <c r="N179" s="123"/>
      <c r="O179" s="123"/>
      <c r="P179" s="123"/>
      <c r="Q179" s="123"/>
      <c r="R179" s="123"/>
      <c r="S179" s="123"/>
      <c r="T179" s="123"/>
      <c r="U179" s="123"/>
      <c r="V179" s="123"/>
      <c r="W179" s="123"/>
      <c r="X179" s="123"/>
      <c r="Y179" s="123"/>
      <c r="Z179" s="123"/>
      <c r="AA179" s="123"/>
    </row>
    <row r="180" ht="15.75" customHeight="1">
      <c r="A180" s="289"/>
      <c r="B180" s="123"/>
      <c r="C180" s="123"/>
      <c r="D180" s="123"/>
      <c r="E180" s="123"/>
      <c r="F180" s="123"/>
      <c r="G180" s="123"/>
      <c r="H180" s="123"/>
      <c r="I180" s="123"/>
      <c r="J180" s="123"/>
      <c r="K180" s="123"/>
      <c r="L180" s="123"/>
      <c r="M180" s="123"/>
      <c r="N180" s="123"/>
      <c r="O180" s="123"/>
      <c r="P180" s="123"/>
      <c r="Q180" s="123"/>
      <c r="R180" s="123"/>
      <c r="S180" s="123"/>
      <c r="T180" s="123"/>
      <c r="U180" s="123"/>
      <c r="V180" s="123"/>
      <c r="W180" s="123"/>
      <c r="X180" s="123"/>
      <c r="Y180" s="123"/>
      <c r="Z180" s="123"/>
      <c r="AA180" s="123"/>
    </row>
    <row r="181" ht="15.75" customHeight="1">
      <c r="A181" s="289"/>
      <c r="B181" s="123"/>
      <c r="C181" s="123"/>
      <c r="D181" s="123"/>
      <c r="E181" s="123"/>
      <c r="F181" s="123"/>
      <c r="G181" s="123"/>
      <c r="H181" s="123"/>
      <c r="I181" s="123"/>
      <c r="J181" s="123"/>
      <c r="K181" s="123"/>
      <c r="L181" s="123"/>
      <c r="M181" s="123"/>
      <c r="N181" s="123"/>
      <c r="O181" s="123"/>
      <c r="P181" s="123"/>
      <c r="Q181" s="123"/>
      <c r="R181" s="123"/>
      <c r="S181" s="123"/>
      <c r="T181" s="123"/>
      <c r="U181" s="123"/>
      <c r="V181" s="123"/>
      <c r="W181" s="123"/>
      <c r="X181" s="123"/>
      <c r="Y181" s="123"/>
      <c r="Z181" s="123"/>
      <c r="AA181" s="123"/>
    </row>
    <row r="182" ht="15.75" customHeight="1">
      <c r="A182" s="289"/>
      <c r="B182" s="123"/>
      <c r="C182" s="123"/>
      <c r="D182" s="123"/>
      <c r="E182" s="123"/>
      <c r="F182" s="123"/>
      <c r="G182" s="123"/>
      <c r="H182" s="123"/>
      <c r="I182" s="123"/>
      <c r="J182" s="123"/>
      <c r="K182" s="123"/>
      <c r="L182" s="123"/>
      <c r="M182" s="123"/>
      <c r="N182" s="123"/>
      <c r="O182" s="123"/>
      <c r="P182" s="123"/>
      <c r="Q182" s="123"/>
      <c r="R182" s="123"/>
      <c r="S182" s="123"/>
      <c r="T182" s="123"/>
      <c r="U182" s="123"/>
      <c r="V182" s="123"/>
      <c r="W182" s="123"/>
      <c r="X182" s="123"/>
      <c r="Y182" s="123"/>
      <c r="Z182" s="123"/>
      <c r="AA182" s="123"/>
    </row>
    <row r="183" ht="15.75" customHeight="1">
      <c r="A183" s="289"/>
      <c r="B183" s="123"/>
      <c r="C183" s="123"/>
      <c r="D183" s="123"/>
      <c r="E183" s="123"/>
      <c r="F183" s="123"/>
      <c r="G183" s="123"/>
      <c r="H183" s="123"/>
      <c r="I183" s="123"/>
      <c r="J183" s="123"/>
      <c r="K183" s="123"/>
      <c r="L183" s="123"/>
      <c r="M183" s="123"/>
      <c r="N183" s="123"/>
      <c r="O183" s="123"/>
      <c r="P183" s="123"/>
      <c r="Q183" s="123"/>
      <c r="R183" s="123"/>
      <c r="S183" s="123"/>
      <c r="T183" s="123"/>
      <c r="U183" s="123"/>
      <c r="V183" s="123"/>
      <c r="W183" s="123"/>
      <c r="X183" s="123"/>
      <c r="Y183" s="123"/>
      <c r="Z183" s="123"/>
      <c r="AA183" s="123"/>
    </row>
    <row r="184" ht="15.75" customHeight="1">
      <c r="A184" s="289"/>
      <c r="B184" s="123"/>
      <c r="C184" s="123"/>
      <c r="D184" s="123"/>
      <c r="E184" s="123"/>
      <c r="F184" s="123"/>
      <c r="G184" s="123"/>
      <c r="H184" s="123"/>
      <c r="I184" s="123"/>
      <c r="J184" s="123"/>
      <c r="K184" s="123"/>
      <c r="L184" s="123"/>
      <c r="M184" s="123"/>
      <c r="N184" s="123"/>
      <c r="O184" s="123"/>
      <c r="P184" s="123"/>
      <c r="Q184" s="123"/>
      <c r="R184" s="123"/>
      <c r="S184" s="123"/>
      <c r="T184" s="123"/>
      <c r="U184" s="123"/>
      <c r="V184" s="123"/>
      <c r="W184" s="123"/>
      <c r="X184" s="123"/>
      <c r="Y184" s="123"/>
      <c r="Z184" s="123"/>
      <c r="AA184" s="123"/>
    </row>
    <row r="185" ht="15.75" customHeight="1">
      <c r="A185" s="289"/>
      <c r="B185" s="123"/>
      <c r="C185" s="123"/>
      <c r="D185" s="123"/>
      <c r="E185" s="123"/>
      <c r="F185" s="123"/>
      <c r="G185" s="123"/>
      <c r="H185" s="123"/>
      <c r="I185" s="123"/>
      <c r="J185" s="123"/>
      <c r="K185" s="123"/>
      <c r="L185" s="123"/>
      <c r="M185" s="123"/>
      <c r="N185" s="123"/>
      <c r="O185" s="123"/>
      <c r="P185" s="123"/>
      <c r="Q185" s="123"/>
      <c r="R185" s="123"/>
      <c r="S185" s="123"/>
      <c r="T185" s="123"/>
      <c r="U185" s="123"/>
      <c r="V185" s="123"/>
      <c r="W185" s="123"/>
      <c r="X185" s="123"/>
      <c r="Y185" s="123"/>
      <c r="Z185" s="123"/>
      <c r="AA185" s="123"/>
    </row>
    <row r="186" ht="15.75" customHeight="1">
      <c r="A186" s="289"/>
      <c r="B186" s="123"/>
      <c r="C186" s="123"/>
      <c r="D186" s="123"/>
      <c r="E186" s="123"/>
      <c r="F186" s="123"/>
      <c r="G186" s="123"/>
      <c r="H186" s="123"/>
      <c r="I186" s="123"/>
      <c r="J186" s="123"/>
      <c r="K186" s="123"/>
      <c r="L186" s="123"/>
      <c r="M186" s="123"/>
      <c r="N186" s="123"/>
      <c r="O186" s="123"/>
      <c r="P186" s="123"/>
      <c r="Q186" s="123"/>
      <c r="R186" s="123"/>
      <c r="S186" s="123"/>
      <c r="T186" s="123"/>
      <c r="U186" s="123"/>
      <c r="V186" s="123"/>
      <c r="W186" s="123"/>
      <c r="X186" s="123"/>
      <c r="Y186" s="123"/>
      <c r="Z186" s="123"/>
      <c r="AA186" s="123"/>
    </row>
    <row r="187" ht="15.75" customHeight="1">
      <c r="A187" s="289"/>
      <c r="B187" s="123"/>
      <c r="C187" s="123"/>
      <c r="D187" s="123"/>
      <c r="E187" s="123"/>
      <c r="F187" s="123"/>
      <c r="G187" s="123"/>
      <c r="H187" s="123"/>
      <c r="I187" s="123"/>
      <c r="J187" s="123"/>
      <c r="K187" s="123"/>
      <c r="L187" s="123"/>
      <c r="M187" s="123"/>
      <c r="N187" s="123"/>
      <c r="O187" s="123"/>
      <c r="P187" s="123"/>
      <c r="Q187" s="123"/>
      <c r="R187" s="123"/>
      <c r="S187" s="123"/>
      <c r="T187" s="123"/>
      <c r="U187" s="123"/>
      <c r="V187" s="123"/>
      <c r="W187" s="123"/>
      <c r="X187" s="123"/>
      <c r="Y187" s="123"/>
      <c r="Z187" s="123"/>
      <c r="AA187" s="123"/>
    </row>
    <row r="188" ht="15.75" customHeight="1">
      <c r="A188" s="289"/>
      <c r="B188" s="123"/>
      <c r="C188" s="123"/>
      <c r="D188" s="123"/>
      <c r="E188" s="123"/>
      <c r="F188" s="123"/>
      <c r="G188" s="123"/>
      <c r="H188" s="123"/>
      <c r="I188" s="123"/>
      <c r="J188" s="123"/>
      <c r="K188" s="123"/>
      <c r="L188" s="123"/>
      <c r="M188" s="123"/>
      <c r="N188" s="123"/>
      <c r="O188" s="123"/>
      <c r="P188" s="123"/>
      <c r="Q188" s="123"/>
      <c r="R188" s="123"/>
      <c r="S188" s="123"/>
      <c r="T188" s="123"/>
      <c r="U188" s="123"/>
      <c r="V188" s="123"/>
      <c r="W188" s="123"/>
      <c r="X188" s="123"/>
      <c r="Y188" s="123"/>
      <c r="Z188" s="123"/>
      <c r="AA188" s="123"/>
    </row>
    <row r="189" ht="15.75" customHeight="1">
      <c r="A189" s="289"/>
      <c r="B189" s="123"/>
      <c r="C189" s="123"/>
      <c r="D189" s="123"/>
      <c r="E189" s="123"/>
      <c r="F189" s="123"/>
      <c r="G189" s="123"/>
      <c r="H189" s="123"/>
      <c r="I189" s="123"/>
      <c r="J189" s="123"/>
      <c r="K189" s="123"/>
      <c r="L189" s="123"/>
      <c r="M189" s="123"/>
      <c r="N189" s="123"/>
      <c r="O189" s="123"/>
      <c r="P189" s="123"/>
      <c r="Q189" s="123"/>
      <c r="R189" s="123"/>
      <c r="S189" s="123"/>
      <c r="T189" s="123"/>
      <c r="U189" s="123"/>
      <c r="V189" s="123"/>
      <c r="W189" s="123"/>
      <c r="X189" s="123"/>
      <c r="Y189" s="123"/>
      <c r="Z189" s="123"/>
      <c r="AA189" s="123"/>
    </row>
    <row r="190" ht="15.75" customHeight="1">
      <c r="A190" s="289"/>
      <c r="B190" s="123"/>
      <c r="C190" s="123"/>
      <c r="D190" s="123"/>
      <c r="E190" s="123"/>
      <c r="F190" s="123"/>
      <c r="G190" s="123"/>
      <c r="H190" s="123"/>
      <c r="I190" s="123"/>
      <c r="J190" s="123"/>
      <c r="K190" s="123"/>
      <c r="L190" s="123"/>
      <c r="M190" s="123"/>
      <c r="N190" s="123"/>
      <c r="O190" s="123"/>
      <c r="P190" s="123"/>
      <c r="Q190" s="123"/>
      <c r="R190" s="123"/>
      <c r="S190" s="123"/>
      <c r="T190" s="123"/>
      <c r="U190" s="123"/>
      <c r="V190" s="123"/>
      <c r="W190" s="123"/>
      <c r="X190" s="123"/>
      <c r="Y190" s="123"/>
      <c r="Z190" s="123"/>
      <c r="AA190" s="123"/>
    </row>
    <row r="191" ht="15.75" customHeight="1">
      <c r="A191" s="289"/>
      <c r="B191" s="123"/>
      <c r="C191" s="123"/>
      <c r="D191" s="123"/>
      <c r="E191" s="123"/>
      <c r="F191" s="123"/>
      <c r="G191" s="123"/>
      <c r="H191" s="123"/>
      <c r="I191" s="123"/>
      <c r="J191" s="123"/>
      <c r="K191" s="123"/>
      <c r="L191" s="123"/>
      <c r="M191" s="123"/>
      <c r="N191" s="123"/>
      <c r="O191" s="123"/>
      <c r="P191" s="123"/>
      <c r="Q191" s="123"/>
      <c r="R191" s="123"/>
      <c r="S191" s="123"/>
      <c r="T191" s="123"/>
      <c r="U191" s="123"/>
      <c r="V191" s="123"/>
      <c r="W191" s="123"/>
      <c r="X191" s="123"/>
      <c r="Y191" s="123"/>
      <c r="Z191" s="123"/>
      <c r="AA191" s="123"/>
    </row>
    <row r="192" ht="15.75" customHeight="1">
      <c r="A192" s="289"/>
      <c r="B192" s="123"/>
      <c r="C192" s="123"/>
      <c r="D192" s="123"/>
      <c r="E192" s="123"/>
      <c r="F192" s="123"/>
      <c r="G192" s="123"/>
      <c r="H192" s="123"/>
      <c r="I192" s="123"/>
      <c r="J192" s="123"/>
      <c r="K192" s="123"/>
      <c r="L192" s="123"/>
      <c r="M192" s="123"/>
      <c r="N192" s="123"/>
      <c r="O192" s="123"/>
      <c r="P192" s="123"/>
      <c r="Q192" s="123"/>
      <c r="R192" s="123"/>
      <c r="S192" s="123"/>
      <c r="T192" s="123"/>
      <c r="U192" s="123"/>
      <c r="V192" s="123"/>
      <c r="W192" s="123"/>
      <c r="X192" s="123"/>
      <c r="Y192" s="123"/>
      <c r="Z192" s="123"/>
      <c r="AA192" s="123"/>
    </row>
    <row r="193" ht="15.75" customHeight="1">
      <c r="A193" s="289"/>
      <c r="B193" s="123"/>
      <c r="C193" s="123"/>
      <c r="D193" s="123"/>
      <c r="E193" s="123"/>
      <c r="F193" s="123"/>
      <c r="G193" s="123"/>
      <c r="H193" s="123"/>
      <c r="I193" s="123"/>
      <c r="J193" s="123"/>
      <c r="K193" s="123"/>
      <c r="L193" s="123"/>
      <c r="M193" s="123"/>
      <c r="N193" s="123"/>
      <c r="O193" s="123"/>
      <c r="P193" s="123"/>
      <c r="Q193" s="123"/>
      <c r="R193" s="123"/>
      <c r="S193" s="123"/>
      <c r="T193" s="123"/>
      <c r="U193" s="123"/>
      <c r="V193" s="123"/>
      <c r="W193" s="123"/>
      <c r="X193" s="123"/>
      <c r="Y193" s="123"/>
      <c r="Z193" s="123"/>
      <c r="AA193" s="123"/>
    </row>
    <row r="194" ht="15.75" customHeight="1">
      <c r="A194" s="289"/>
      <c r="B194" s="123"/>
      <c r="C194" s="123"/>
      <c r="D194" s="123"/>
      <c r="E194" s="123"/>
      <c r="F194" s="123"/>
      <c r="G194" s="123"/>
      <c r="H194" s="123"/>
      <c r="I194" s="123"/>
      <c r="J194" s="123"/>
      <c r="K194" s="123"/>
      <c r="L194" s="123"/>
      <c r="M194" s="123"/>
      <c r="N194" s="123"/>
      <c r="O194" s="123"/>
      <c r="P194" s="123"/>
      <c r="Q194" s="123"/>
      <c r="R194" s="123"/>
      <c r="S194" s="123"/>
      <c r="T194" s="123"/>
      <c r="U194" s="123"/>
      <c r="V194" s="123"/>
      <c r="W194" s="123"/>
      <c r="X194" s="123"/>
      <c r="Y194" s="123"/>
      <c r="Z194" s="123"/>
      <c r="AA194" s="123"/>
    </row>
    <row r="195" ht="15.75" customHeight="1">
      <c r="A195" s="289"/>
      <c r="B195" s="123"/>
      <c r="C195" s="123"/>
      <c r="D195" s="123"/>
      <c r="E195" s="123"/>
      <c r="F195" s="123"/>
      <c r="G195" s="123"/>
      <c r="H195" s="123"/>
      <c r="I195" s="123"/>
      <c r="J195" s="123"/>
      <c r="K195" s="123"/>
      <c r="L195" s="123"/>
      <c r="M195" s="123"/>
      <c r="N195" s="123"/>
      <c r="O195" s="123"/>
      <c r="P195" s="123"/>
      <c r="Q195" s="123"/>
      <c r="R195" s="123"/>
      <c r="S195" s="123"/>
      <c r="T195" s="123"/>
      <c r="U195" s="123"/>
      <c r="V195" s="123"/>
      <c r="W195" s="123"/>
      <c r="X195" s="123"/>
      <c r="Y195" s="123"/>
      <c r="Z195" s="123"/>
      <c r="AA195" s="123"/>
    </row>
    <row r="196" ht="15.75" customHeight="1">
      <c r="A196" s="289"/>
      <c r="B196" s="123"/>
      <c r="C196" s="123"/>
      <c r="D196" s="123"/>
      <c r="E196" s="123"/>
      <c r="F196" s="123"/>
      <c r="G196" s="123"/>
      <c r="H196" s="123"/>
      <c r="I196" s="123"/>
      <c r="J196" s="123"/>
      <c r="K196" s="123"/>
      <c r="L196" s="123"/>
      <c r="M196" s="123"/>
      <c r="N196" s="123"/>
      <c r="O196" s="123"/>
      <c r="P196" s="123"/>
      <c r="Q196" s="123"/>
      <c r="R196" s="123"/>
      <c r="S196" s="123"/>
      <c r="T196" s="123"/>
      <c r="U196" s="123"/>
      <c r="V196" s="123"/>
      <c r="W196" s="123"/>
      <c r="X196" s="123"/>
      <c r="Y196" s="123"/>
      <c r="Z196" s="123"/>
      <c r="AA196" s="123"/>
    </row>
    <row r="197" ht="15.75" customHeight="1">
      <c r="A197" s="289"/>
      <c r="B197" s="123"/>
      <c r="C197" s="123"/>
      <c r="D197" s="123"/>
      <c r="E197" s="123"/>
      <c r="F197" s="123"/>
      <c r="G197" s="123"/>
      <c r="H197" s="123"/>
      <c r="I197" s="123"/>
      <c r="J197" s="123"/>
      <c r="K197" s="123"/>
      <c r="L197" s="123"/>
      <c r="M197" s="123"/>
      <c r="N197" s="123"/>
      <c r="O197" s="123"/>
      <c r="P197" s="123"/>
      <c r="Q197" s="123"/>
      <c r="R197" s="123"/>
      <c r="S197" s="123"/>
      <c r="T197" s="123"/>
      <c r="U197" s="123"/>
      <c r="V197" s="123"/>
      <c r="W197" s="123"/>
      <c r="X197" s="123"/>
      <c r="Y197" s="123"/>
      <c r="Z197" s="123"/>
      <c r="AA197" s="123"/>
    </row>
    <row r="198" ht="15.75" customHeight="1">
      <c r="A198" s="289"/>
      <c r="B198" s="123"/>
      <c r="C198" s="123"/>
      <c r="D198" s="123"/>
      <c r="E198" s="123"/>
      <c r="F198" s="123"/>
      <c r="G198" s="123"/>
      <c r="H198" s="123"/>
      <c r="I198" s="123"/>
      <c r="J198" s="123"/>
      <c r="K198" s="123"/>
      <c r="L198" s="123"/>
      <c r="M198" s="123"/>
      <c r="N198" s="123"/>
      <c r="O198" s="123"/>
      <c r="P198" s="123"/>
      <c r="Q198" s="123"/>
      <c r="R198" s="123"/>
      <c r="S198" s="123"/>
      <c r="T198" s="123"/>
      <c r="U198" s="123"/>
      <c r="V198" s="123"/>
      <c r="W198" s="123"/>
      <c r="X198" s="123"/>
      <c r="Y198" s="123"/>
      <c r="Z198" s="123"/>
      <c r="AA198" s="123"/>
    </row>
    <row r="199" ht="15.75" customHeight="1">
      <c r="A199" s="289"/>
      <c r="B199" s="123"/>
      <c r="C199" s="123"/>
      <c r="D199" s="123"/>
      <c r="E199" s="123"/>
      <c r="F199" s="123"/>
      <c r="G199" s="123"/>
      <c r="H199" s="123"/>
      <c r="I199" s="123"/>
      <c r="J199" s="123"/>
      <c r="K199" s="123"/>
      <c r="L199" s="123"/>
      <c r="M199" s="123"/>
      <c r="N199" s="123"/>
      <c r="O199" s="123"/>
      <c r="P199" s="123"/>
      <c r="Q199" s="123"/>
      <c r="R199" s="123"/>
      <c r="S199" s="123"/>
      <c r="T199" s="123"/>
      <c r="U199" s="123"/>
      <c r="V199" s="123"/>
      <c r="W199" s="123"/>
      <c r="X199" s="123"/>
      <c r="Y199" s="123"/>
      <c r="Z199" s="123"/>
      <c r="AA199" s="123"/>
    </row>
    <row r="200" ht="15.75" customHeight="1">
      <c r="A200" s="289"/>
      <c r="B200" s="123"/>
      <c r="C200" s="123"/>
      <c r="D200" s="123"/>
      <c r="E200" s="123"/>
      <c r="F200" s="123"/>
      <c r="G200" s="123"/>
      <c r="H200" s="123"/>
      <c r="I200" s="123"/>
      <c r="J200" s="123"/>
      <c r="K200" s="123"/>
      <c r="L200" s="123"/>
      <c r="M200" s="123"/>
      <c r="N200" s="123"/>
      <c r="O200" s="123"/>
      <c r="P200" s="123"/>
      <c r="Q200" s="123"/>
      <c r="R200" s="123"/>
      <c r="S200" s="123"/>
      <c r="T200" s="123"/>
      <c r="U200" s="123"/>
      <c r="V200" s="123"/>
      <c r="W200" s="123"/>
      <c r="X200" s="123"/>
      <c r="Y200" s="123"/>
      <c r="Z200" s="123"/>
      <c r="AA200" s="123"/>
    </row>
    <row r="201" ht="15.75" customHeight="1">
      <c r="A201" s="289"/>
      <c r="B201" s="123"/>
      <c r="C201" s="123"/>
      <c r="D201" s="123"/>
      <c r="E201" s="123"/>
      <c r="F201" s="123"/>
      <c r="G201" s="123"/>
      <c r="H201" s="123"/>
      <c r="I201" s="123"/>
      <c r="J201" s="123"/>
      <c r="K201" s="123"/>
      <c r="L201" s="123"/>
      <c r="M201" s="123"/>
      <c r="N201" s="123"/>
      <c r="O201" s="123"/>
      <c r="P201" s="123"/>
      <c r="Q201" s="123"/>
      <c r="R201" s="123"/>
      <c r="S201" s="123"/>
      <c r="T201" s="123"/>
      <c r="U201" s="123"/>
      <c r="V201" s="123"/>
      <c r="W201" s="123"/>
      <c r="X201" s="123"/>
      <c r="Y201" s="123"/>
      <c r="Z201" s="123"/>
      <c r="AA201" s="123"/>
    </row>
    <row r="202" ht="15.75" customHeight="1">
      <c r="A202" s="289"/>
      <c r="B202" s="123"/>
      <c r="C202" s="123"/>
      <c r="D202" s="123"/>
      <c r="E202" s="123"/>
      <c r="F202" s="123"/>
      <c r="G202" s="123"/>
      <c r="H202" s="123"/>
      <c r="I202" s="123"/>
      <c r="J202" s="123"/>
      <c r="K202" s="123"/>
      <c r="L202" s="123"/>
      <c r="M202" s="123"/>
      <c r="N202" s="123"/>
      <c r="O202" s="123"/>
      <c r="P202" s="123"/>
      <c r="Q202" s="123"/>
      <c r="R202" s="123"/>
      <c r="S202" s="123"/>
      <c r="T202" s="123"/>
      <c r="U202" s="123"/>
      <c r="V202" s="123"/>
      <c r="W202" s="123"/>
      <c r="X202" s="123"/>
      <c r="Y202" s="123"/>
      <c r="Z202" s="123"/>
      <c r="AA202" s="123"/>
    </row>
    <row r="203" ht="15.75" customHeight="1">
      <c r="A203" s="289"/>
      <c r="B203" s="123"/>
      <c r="C203" s="123"/>
      <c r="D203" s="123"/>
      <c r="E203" s="123"/>
      <c r="F203" s="123"/>
      <c r="G203" s="123"/>
      <c r="H203" s="123"/>
      <c r="I203" s="123"/>
      <c r="J203" s="123"/>
      <c r="K203" s="123"/>
      <c r="L203" s="123"/>
      <c r="M203" s="123"/>
      <c r="N203" s="123"/>
      <c r="O203" s="123"/>
      <c r="P203" s="123"/>
      <c r="Q203" s="123"/>
      <c r="R203" s="123"/>
      <c r="S203" s="123"/>
      <c r="T203" s="123"/>
      <c r="U203" s="123"/>
      <c r="V203" s="123"/>
      <c r="W203" s="123"/>
      <c r="X203" s="123"/>
      <c r="Y203" s="123"/>
      <c r="Z203" s="123"/>
      <c r="AA203" s="123"/>
    </row>
    <row r="204" ht="15.75" customHeight="1">
      <c r="A204" s="289"/>
      <c r="B204" s="123"/>
      <c r="C204" s="123"/>
      <c r="D204" s="123"/>
      <c r="E204" s="123"/>
      <c r="F204" s="123"/>
      <c r="G204" s="123"/>
      <c r="H204" s="123"/>
      <c r="I204" s="123"/>
      <c r="J204" s="123"/>
      <c r="K204" s="123"/>
      <c r="L204" s="123"/>
      <c r="M204" s="123"/>
      <c r="N204" s="123"/>
      <c r="O204" s="123"/>
      <c r="P204" s="123"/>
      <c r="Q204" s="123"/>
      <c r="R204" s="123"/>
      <c r="S204" s="123"/>
      <c r="T204" s="123"/>
      <c r="U204" s="123"/>
      <c r="V204" s="123"/>
      <c r="W204" s="123"/>
      <c r="X204" s="123"/>
      <c r="Y204" s="123"/>
      <c r="Z204" s="123"/>
      <c r="AA204" s="123"/>
    </row>
    <row r="205" ht="15.75" customHeight="1">
      <c r="A205" s="289"/>
      <c r="B205" s="123"/>
      <c r="C205" s="123"/>
      <c r="D205" s="123"/>
      <c r="E205" s="123"/>
      <c r="F205" s="123"/>
      <c r="G205" s="123"/>
      <c r="H205" s="123"/>
      <c r="I205" s="123"/>
      <c r="J205" s="123"/>
      <c r="K205" s="123"/>
      <c r="L205" s="123"/>
      <c r="M205" s="123"/>
      <c r="N205" s="123"/>
      <c r="O205" s="123"/>
      <c r="P205" s="123"/>
      <c r="Q205" s="123"/>
      <c r="R205" s="123"/>
      <c r="S205" s="123"/>
      <c r="T205" s="123"/>
      <c r="U205" s="123"/>
      <c r="V205" s="123"/>
      <c r="W205" s="123"/>
      <c r="X205" s="123"/>
      <c r="Y205" s="123"/>
      <c r="Z205" s="123"/>
      <c r="AA205" s="123"/>
    </row>
    <row r="206" ht="15.75" customHeight="1">
      <c r="A206" s="289"/>
      <c r="B206" s="123"/>
      <c r="C206" s="123"/>
      <c r="D206" s="123"/>
      <c r="E206" s="123"/>
      <c r="F206" s="123"/>
      <c r="G206" s="123"/>
      <c r="H206" s="123"/>
      <c r="I206" s="123"/>
      <c r="J206" s="123"/>
      <c r="K206" s="123"/>
      <c r="L206" s="123"/>
      <c r="M206" s="123"/>
      <c r="N206" s="123"/>
      <c r="O206" s="123"/>
      <c r="P206" s="123"/>
      <c r="Q206" s="123"/>
      <c r="R206" s="123"/>
      <c r="S206" s="123"/>
      <c r="T206" s="123"/>
      <c r="U206" s="123"/>
      <c r="V206" s="123"/>
      <c r="W206" s="123"/>
      <c r="X206" s="123"/>
      <c r="Y206" s="123"/>
      <c r="Z206" s="123"/>
      <c r="AA206" s="123"/>
    </row>
    <row r="207" ht="15.75" customHeight="1">
      <c r="A207" s="289"/>
      <c r="B207" s="123"/>
      <c r="C207" s="123"/>
      <c r="D207" s="123"/>
      <c r="E207" s="123"/>
      <c r="F207" s="123"/>
      <c r="G207" s="123"/>
      <c r="H207" s="123"/>
      <c r="I207" s="123"/>
      <c r="J207" s="123"/>
      <c r="K207" s="123"/>
      <c r="L207" s="123"/>
      <c r="M207" s="123"/>
      <c r="N207" s="123"/>
      <c r="O207" s="123"/>
      <c r="P207" s="123"/>
      <c r="Q207" s="123"/>
      <c r="R207" s="123"/>
      <c r="S207" s="123"/>
      <c r="T207" s="123"/>
      <c r="U207" s="123"/>
      <c r="V207" s="123"/>
      <c r="W207" s="123"/>
      <c r="X207" s="123"/>
      <c r="Y207" s="123"/>
      <c r="Z207" s="123"/>
      <c r="AA207" s="123"/>
    </row>
    <row r="208" ht="15.75" customHeight="1">
      <c r="A208" s="289"/>
      <c r="B208" s="123"/>
      <c r="C208" s="123"/>
      <c r="D208" s="123"/>
      <c r="E208" s="123"/>
      <c r="F208" s="123"/>
      <c r="G208" s="123"/>
      <c r="H208" s="123"/>
      <c r="I208" s="123"/>
      <c r="J208" s="123"/>
      <c r="K208" s="123"/>
      <c r="L208" s="123"/>
      <c r="M208" s="123"/>
      <c r="N208" s="123"/>
      <c r="O208" s="123"/>
      <c r="P208" s="123"/>
      <c r="Q208" s="123"/>
      <c r="R208" s="123"/>
      <c r="S208" s="123"/>
      <c r="T208" s="123"/>
      <c r="U208" s="123"/>
      <c r="V208" s="123"/>
      <c r="W208" s="123"/>
      <c r="X208" s="123"/>
      <c r="Y208" s="123"/>
      <c r="Z208" s="123"/>
      <c r="AA208" s="123"/>
    </row>
    <row r="209" ht="15.75" customHeight="1">
      <c r="A209" s="289"/>
      <c r="B209" s="123"/>
      <c r="C209" s="123"/>
      <c r="D209" s="123"/>
      <c r="E209" s="123"/>
      <c r="F209" s="123"/>
      <c r="G209" s="123"/>
      <c r="H209" s="123"/>
      <c r="I209" s="123"/>
      <c r="J209" s="123"/>
      <c r="K209" s="123"/>
      <c r="L209" s="123"/>
      <c r="M209" s="123"/>
      <c r="N209" s="123"/>
      <c r="O209" s="123"/>
      <c r="P209" s="123"/>
      <c r="Q209" s="123"/>
      <c r="R209" s="123"/>
      <c r="S209" s="123"/>
      <c r="T209" s="123"/>
      <c r="U209" s="123"/>
      <c r="V209" s="123"/>
      <c r="W209" s="123"/>
      <c r="X209" s="123"/>
      <c r="Y209" s="123"/>
      <c r="Z209" s="123"/>
      <c r="AA209" s="123"/>
    </row>
    <row r="210" ht="15.75" customHeight="1">
      <c r="A210" s="289"/>
      <c r="B210" s="123"/>
      <c r="C210" s="123"/>
      <c r="D210" s="123"/>
      <c r="E210" s="123"/>
      <c r="F210" s="123"/>
      <c r="G210" s="123"/>
      <c r="H210" s="123"/>
      <c r="I210" s="123"/>
      <c r="J210" s="123"/>
      <c r="K210" s="123"/>
      <c r="L210" s="123"/>
      <c r="M210" s="123"/>
      <c r="N210" s="123"/>
      <c r="O210" s="123"/>
      <c r="P210" s="123"/>
      <c r="Q210" s="123"/>
      <c r="R210" s="123"/>
      <c r="S210" s="123"/>
      <c r="T210" s="123"/>
      <c r="U210" s="123"/>
      <c r="V210" s="123"/>
      <c r="W210" s="123"/>
      <c r="X210" s="123"/>
      <c r="Y210" s="123"/>
      <c r="Z210" s="123"/>
      <c r="AA210" s="123"/>
    </row>
    <row r="211" ht="15.75" customHeight="1">
      <c r="A211" s="289"/>
      <c r="B211" s="123"/>
      <c r="C211" s="123"/>
      <c r="D211" s="123"/>
      <c r="E211" s="123"/>
      <c r="F211" s="123"/>
      <c r="G211" s="123"/>
      <c r="H211" s="123"/>
      <c r="I211" s="123"/>
      <c r="J211" s="123"/>
      <c r="K211" s="123"/>
      <c r="L211" s="123"/>
      <c r="M211" s="123"/>
      <c r="N211" s="123"/>
      <c r="O211" s="123"/>
      <c r="P211" s="123"/>
      <c r="Q211" s="123"/>
      <c r="R211" s="123"/>
      <c r="S211" s="123"/>
      <c r="T211" s="123"/>
      <c r="U211" s="123"/>
      <c r="V211" s="123"/>
      <c r="W211" s="123"/>
      <c r="X211" s="123"/>
      <c r="Y211" s="123"/>
      <c r="Z211" s="123"/>
      <c r="AA211" s="123"/>
    </row>
    <row r="212" ht="15.75" customHeight="1">
      <c r="A212" s="289"/>
      <c r="B212" s="123"/>
      <c r="C212" s="123"/>
      <c r="D212" s="123"/>
      <c r="E212" s="123"/>
      <c r="F212" s="123"/>
      <c r="G212" s="123"/>
      <c r="H212" s="123"/>
      <c r="I212" s="123"/>
      <c r="J212" s="123"/>
      <c r="K212" s="123"/>
      <c r="L212" s="123"/>
      <c r="M212" s="123"/>
      <c r="N212" s="123"/>
      <c r="O212" s="123"/>
      <c r="P212" s="123"/>
      <c r="Q212" s="123"/>
      <c r="R212" s="123"/>
      <c r="S212" s="123"/>
      <c r="T212" s="123"/>
      <c r="U212" s="123"/>
      <c r="V212" s="123"/>
      <c r="W212" s="123"/>
      <c r="X212" s="123"/>
      <c r="Y212" s="123"/>
      <c r="Z212" s="123"/>
      <c r="AA212" s="123"/>
    </row>
    <row r="213" ht="15.75" customHeight="1">
      <c r="A213" s="289"/>
      <c r="B213" s="123"/>
      <c r="C213" s="123"/>
      <c r="D213" s="123"/>
      <c r="E213" s="123"/>
      <c r="F213" s="123"/>
      <c r="G213" s="123"/>
      <c r="H213" s="123"/>
      <c r="I213" s="123"/>
      <c r="J213" s="123"/>
      <c r="K213" s="123"/>
      <c r="L213" s="123"/>
      <c r="M213" s="123"/>
      <c r="N213" s="123"/>
      <c r="O213" s="123"/>
      <c r="P213" s="123"/>
      <c r="Q213" s="123"/>
      <c r="R213" s="123"/>
      <c r="S213" s="123"/>
      <c r="T213" s="123"/>
      <c r="U213" s="123"/>
      <c r="V213" s="123"/>
      <c r="W213" s="123"/>
      <c r="X213" s="123"/>
      <c r="Y213" s="123"/>
      <c r="Z213" s="123"/>
      <c r="AA213" s="123"/>
    </row>
    <row r="214" ht="15.75" customHeight="1">
      <c r="A214" s="289"/>
      <c r="B214" s="123"/>
      <c r="C214" s="123"/>
      <c r="D214" s="123"/>
      <c r="E214" s="123"/>
      <c r="F214" s="123"/>
      <c r="G214" s="123"/>
      <c r="H214" s="123"/>
      <c r="I214" s="123"/>
      <c r="J214" s="123"/>
      <c r="K214" s="123"/>
      <c r="L214" s="123"/>
      <c r="M214" s="123"/>
      <c r="N214" s="123"/>
      <c r="O214" s="123"/>
      <c r="P214" s="123"/>
      <c r="Q214" s="123"/>
      <c r="R214" s="123"/>
      <c r="S214" s="123"/>
      <c r="T214" s="123"/>
      <c r="U214" s="123"/>
      <c r="V214" s="123"/>
      <c r="W214" s="123"/>
      <c r="X214" s="123"/>
      <c r="Y214" s="123"/>
      <c r="Z214" s="123"/>
      <c r="AA214" s="123"/>
    </row>
    <row r="215" ht="15.75" customHeight="1">
      <c r="A215" s="289"/>
      <c r="B215" s="123"/>
      <c r="C215" s="123"/>
      <c r="D215" s="123"/>
      <c r="E215" s="123"/>
      <c r="F215" s="123"/>
      <c r="G215" s="123"/>
      <c r="H215" s="123"/>
      <c r="I215" s="123"/>
      <c r="J215" s="123"/>
      <c r="K215" s="123"/>
      <c r="L215" s="123"/>
      <c r="M215" s="123"/>
      <c r="N215" s="123"/>
      <c r="O215" s="123"/>
      <c r="P215" s="123"/>
      <c r="Q215" s="123"/>
      <c r="R215" s="123"/>
      <c r="S215" s="123"/>
      <c r="T215" s="123"/>
      <c r="U215" s="123"/>
      <c r="V215" s="123"/>
      <c r="W215" s="123"/>
      <c r="X215" s="123"/>
      <c r="Y215" s="123"/>
      <c r="Z215" s="123"/>
      <c r="AA215" s="123"/>
    </row>
    <row r="216" ht="15.75" customHeight="1">
      <c r="A216" s="289"/>
      <c r="B216" s="123"/>
      <c r="C216" s="123"/>
      <c r="D216" s="123"/>
      <c r="E216" s="123"/>
      <c r="F216" s="123"/>
      <c r="G216" s="123"/>
      <c r="H216" s="123"/>
      <c r="I216" s="123"/>
      <c r="J216" s="123"/>
      <c r="K216" s="123"/>
      <c r="L216" s="123"/>
      <c r="M216" s="123"/>
      <c r="N216" s="123"/>
      <c r="O216" s="123"/>
      <c r="P216" s="123"/>
      <c r="Q216" s="123"/>
      <c r="R216" s="123"/>
      <c r="S216" s="123"/>
      <c r="T216" s="123"/>
      <c r="U216" s="123"/>
      <c r="V216" s="123"/>
      <c r="W216" s="123"/>
      <c r="X216" s="123"/>
      <c r="Y216" s="123"/>
      <c r="Z216" s="123"/>
      <c r="AA216" s="123"/>
    </row>
    <row r="217" ht="15.75" customHeight="1">
      <c r="A217" s="289"/>
      <c r="B217" s="123"/>
      <c r="C217" s="123"/>
      <c r="D217" s="123"/>
      <c r="E217" s="123"/>
      <c r="F217" s="123"/>
      <c r="G217" s="123"/>
      <c r="H217" s="123"/>
      <c r="I217" s="123"/>
      <c r="J217" s="123"/>
      <c r="K217" s="123"/>
      <c r="L217" s="123"/>
      <c r="M217" s="123"/>
      <c r="N217" s="123"/>
      <c r="O217" s="123"/>
      <c r="P217" s="123"/>
      <c r="Q217" s="123"/>
      <c r="R217" s="123"/>
      <c r="S217" s="123"/>
      <c r="T217" s="123"/>
      <c r="U217" s="123"/>
      <c r="V217" s="123"/>
      <c r="W217" s="123"/>
      <c r="X217" s="123"/>
      <c r="Y217" s="123"/>
      <c r="Z217" s="123"/>
      <c r="AA217" s="123"/>
    </row>
    <row r="218" ht="15.75" customHeight="1">
      <c r="A218" s="289"/>
      <c r="B218" s="123"/>
      <c r="C218" s="123"/>
      <c r="D218" s="123"/>
      <c r="E218" s="123"/>
      <c r="F218" s="123"/>
      <c r="G218" s="123"/>
      <c r="H218" s="123"/>
      <c r="I218" s="123"/>
      <c r="J218" s="123"/>
      <c r="K218" s="123"/>
      <c r="L218" s="123"/>
      <c r="M218" s="123"/>
      <c r="N218" s="123"/>
      <c r="O218" s="123"/>
      <c r="P218" s="123"/>
      <c r="Q218" s="123"/>
      <c r="R218" s="123"/>
      <c r="S218" s="123"/>
      <c r="T218" s="123"/>
      <c r="U218" s="123"/>
      <c r="V218" s="123"/>
      <c r="W218" s="123"/>
      <c r="X218" s="123"/>
      <c r="Y218" s="123"/>
      <c r="Z218" s="123"/>
      <c r="AA218" s="123"/>
    </row>
    <row r="219" ht="15.75" customHeight="1">
      <c r="A219" s="289"/>
      <c r="B219" s="123"/>
      <c r="C219" s="123"/>
      <c r="D219" s="123"/>
      <c r="E219" s="123"/>
      <c r="F219" s="123"/>
      <c r="G219" s="123"/>
      <c r="H219" s="123"/>
      <c r="I219" s="123"/>
      <c r="J219" s="123"/>
      <c r="K219" s="123"/>
      <c r="L219" s="123"/>
      <c r="M219" s="123"/>
      <c r="N219" s="123"/>
      <c r="O219" s="123"/>
      <c r="P219" s="123"/>
      <c r="Q219" s="123"/>
      <c r="R219" s="123"/>
      <c r="S219" s="123"/>
      <c r="T219" s="123"/>
      <c r="U219" s="123"/>
      <c r="V219" s="123"/>
      <c r="W219" s="123"/>
      <c r="X219" s="123"/>
      <c r="Y219" s="123"/>
      <c r="Z219" s="123"/>
      <c r="AA219" s="123"/>
    </row>
    <row r="220" ht="15.75" customHeight="1">
      <c r="A220" s="289"/>
      <c r="B220" s="123"/>
      <c r="C220" s="123"/>
      <c r="D220" s="123"/>
      <c r="E220" s="123"/>
      <c r="F220" s="123"/>
      <c r="G220" s="123"/>
      <c r="H220" s="123"/>
      <c r="I220" s="123"/>
      <c r="J220" s="123"/>
      <c r="K220" s="123"/>
      <c r="L220" s="123"/>
      <c r="M220" s="123"/>
      <c r="N220" s="123"/>
      <c r="O220" s="123"/>
      <c r="P220" s="123"/>
      <c r="Q220" s="123"/>
      <c r="R220" s="123"/>
      <c r="S220" s="123"/>
      <c r="T220" s="123"/>
      <c r="U220" s="123"/>
      <c r="V220" s="123"/>
      <c r="W220" s="123"/>
      <c r="X220" s="123"/>
      <c r="Y220" s="123"/>
      <c r="Z220" s="123"/>
      <c r="AA220" s="123"/>
    </row>
    <row r="221" ht="15.75" customHeight="1">
      <c r="A221" s="289"/>
      <c r="B221" s="123"/>
      <c r="C221" s="123"/>
      <c r="D221" s="123"/>
      <c r="E221" s="123"/>
      <c r="F221" s="123"/>
      <c r="G221" s="123"/>
      <c r="H221" s="123"/>
      <c r="I221" s="123"/>
      <c r="J221" s="123"/>
      <c r="K221" s="123"/>
      <c r="L221" s="123"/>
      <c r="M221" s="123"/>
      <c r="N221" s="123"/>
      <c r="O221" s="123"/>
      <c r="P221" s="123"/>
      <c r="Q221" s="123"/>
      <c r="R221" s="123"/>
      <c r="S221" s="123"/>
      <c r="T221" s="123"/>
      <c r="U221" s="123"/>
      <c r="V221" s="123"/>
      <c r="W221" s="123"/>
      <c r="X221" s="123"/>
      <c r="Y221" s="123"/>
      <c r="Z221" s="123"/>
      <c r="AA221" s="123"/>
    </row>
    <row r="222" ht="15.75" customHeight="1">
      <c r="A222" s="289"/>
      <c r="B222" s="123"/>
      <c r="C222" s="123"/>
      <c r="D222" s="123"/>
      <c r="E222" s="123"/>
      <c r="F222" s="123"/>
      <c r="G222" s="123"/>
      <c r="H222" s="123"/>
      <c r="I222" s="123"/>
      <c r="J222" s="123"/>
      <c r="K222" s="123"/>
      <c r="L222" s="123"/>
      <c r="M222" s="123"/>
      <c r="N222" s="123"/>
      <c r="O222" s="123"/>
      <c r="P222" s="123"/>
      <c r="Q222" s="123"/>
      <c r="R222" s="123"/>
      <c r="S222" s="123"/>
      <c r="T222" s="123"/>
      <c r="U222" s="123"/>
      <c r="V222" s="123"/>
      <c r="W222" s="123"/>
      <c r="X222" s="123"/>
      <c r="Y222" s="123"/>
      <c r="Z222" s="123"/>
      <c r="AA222" s="123"/>
    </row>
    <row r="223" ht="15.75" customHeight="1">
      <c r="A223" s="289"/>
      <c r="B223" s="123"/>
      <c r="C223" s="123"/>
      <c r="D223" s="123"/>
      <c r="E223" s="123"/>
      <c r="F223" s="123"/>
      <c r="G223" s="123"/>
      <c r="H223" s="123"/>
      <c r="I223" s="123"/>
      <c r="J223" s="123"/>
      <c r="K223" s="123"/>
      <c r="L223" s="123"/>
      <c r="M223" s="123"/>
      <c r="N223" s="123"/>
      <c r="O223" s="123"/>
      <c r="P223" s="123"/>
      <c r="Q223" s="123"/>
      <c r="R223" s="123"/>
      <c r="S223" s="123"/>
      <c r="T223" s="123"/>
      <c r="U223" s="123"/>
      <c r="V223" s="123"/>
      <c r="W223" s="123"/>
      <c r="X223" s="123"/>
      <c r="Y223" s="123"/>
      <c r="Z223" s="123"/>
      <c r="AA223" s="123"/>
    </row>
    <row r="224" ht="15.75" customHeight="1">
      <c r="A224" s="289"/>
      <c r="B224" s="123"/>
      <c r="C224" s="123"/>
      <c r="D224" s="123"/>
      <c r="E224" s="123"/>
      <c r="F224" s="123"/>
      <c r="G224" s="123"/>
      <c r="H224" s="123"/>
      <c r="I224" s="123"/>
      <c r="J224" s="123"/>
      <c r="K224" s="123"/>
      <c r="L224" s="123"/>
      <c r="M224" s="123"/>
      <c r="N224" s="123"/>
      <c r="O224" s="123"/>
      <c r="P224" s="123"/>
      <c r="Q224" s="123"/>
      <c r="R224" s="123"/>
      <c r="S224" s="123"/>
      <c r="T224" s="123"/>
      <c r="U224" s="123"/>
      <c r="V224" s="123"/>
      <c r="W224" s="123"/>
      <c r="X224" s="123"/>
      <c r="Y224" s="123"/>
      <c r="Z224" s="123"/>
      <c r="AA224" s="123"/>
    </row>
    <row r="225" ht="15.75" customHeight="1">
      <c r="A225" s="289"/>
      <c r="B225" s="123"/>
      <c r="C225" s="123"/>
      <c r="D225" s="123"/>
      <c r="E225" s="123"/>
      <c r="F225" s="123"/>
      <c r="G225" s="123"/>
      <c r="H225" s="123"/>
      <c r="I225" s="123"/>
      <c r="J225" s="123"/>
      <c r="K225" s="123"/>
      <c r="L225" s="123"/>
      <c r="M225" s="123"/>
      <c r="N225" s="123"/>
      <c r="O225" s="123"/>
      <c r="P225" s="123"/>
      <c r="Q225" s="123"/>
      <c r="R225" s="123"/>
      <c r="S225" s="123"/>
      <c r="T225" s="123"/>
      <c r="U225" s="123"/>
      <c r="V225" s="123"/>
      <c r="W225" s="123"/>
      <c r="X225" s="123"/>
      <c r="Y225" s="123"/>
      <c r="Z225" s="123"/>
      <c r="AA225" s="123"/>
    </row>
    <row r="226" ht="15.75" customHeight="1">
      <c r="A226" s="289"/>
      <c r="B226" s="123"/>
      <c r="C226" s="123"/>
      <c r="D226" s="123"/>
      <c r="E226" s="123"/>
      <c r="F226" s="123"/>
      <c r="G226" s="123"/>
      <c r="H226" s="123"/>
      <c r="I226" s="123"/>
      <c r="J226" s="123"/>
      <c r="K226" s="123"/>
      <c r="L226" s="123"/>
      <c r="M226" s="123"/>
      <c r="N226" s="123"/>
      <c r="O226" s="123"/>
      <c r="P226" s="123"/>
      <c r="Q226" s="123"/>
      <c r="R226" s="123"/>
      <c r="S226" s="123"/>
      <c r="T226" s="123"/>
      <c r="U226" s="123"/>
      <c r="V226" s="123"/>
      <c r="W226" s="123"/>
      <c r="X226" s="123"/>
      <c r="Y226" s="123"/>
      <c r="Z226" s="123"/>
      <c r="AA226" s="123"/>
    </row>
    <row r="227" ht="15.75" customHeight="1">
      <c r="A227" s="289"/>
      <c r="B227" s="123"/>
      <c r="C227" s="123"/>
      <c r="D227" s="123"/>
      <c r="E227" s="123"/>
      <c r="F227" s="123"/>
      <c r="G227" s="123"/>
      <c r="H227" s="123"/>
      <c r="I227" s="123"/>
      <c r="J227" s="123"/>
      <c r="K227" s="123"/>
      <c r="L227" s="123"/>
      <c r="M227" s="123"/>
      <c r="N227" s="123"/>
      <c r="O227" s="123"/>
      <c r="P227" s="123"/>
      <c r="Q227" s="123"/>
      <c r="R227" s="123"/>
      <c r="S227" s="123"/>
      <c r="T227" s="123"/>
      <c r="U227" s="123"/>
      <c r="V227" s="123"/>
      <c r="W227" s="123"/>
      <c r="X227" s="123"/>
      <c r="Y227" s="123"/>
      <c r="Z227" s="123"/>
      <c r="AA227" s="123"/>
    </row>
    <row r="228" ht="15.75" customHeight="1">
      <c r="A228" s="289"/>
      <c r="B228" s="123"/>
      <c r="C228" s="123"/>
      <c r="D228" s="123"/>
      <c r="E228" s="123"/>
      <c r="F228" s="123"/>
      <c r="G228" s="123"/>
      <c r="H228" s="123"/>
      <c r="I228" s="123"/>
      <c r="J228" s="123"/>
      <c r="K228" s="123"/>
      <c r="L228" s="123"/>
      <c r="M228" s="123"/>
      <c r="N228" s="123"/>
      <c r="O228" s="123"/>
      <c r="P228" s="123"/>
      <c r="Q228" s="123"/>
      <c r="R228" s="123"/>
      <c r="S228" s="123"/>
      <c r="T228" s="123"/>
      <c r="U228" s="123"/>
      <c r="V228" s="123"/>
      <c r="W228" s="123"/>
      <c r="X228" s="123"/>
      <c r="Y228" s="123"/>
      <c r="Z228" s="123"/>
      <c r="AA228" s="123"/>
    </row>
    <row r="229" ht="15.75" customHeight="1">
      <c r="A229" s="289"/>
      <c r="B229" s="123"/>
      <c r="C229" s="123"/>
      <c r="D229" s="123"/>
      <c r="E229" s="123"/>
      <c r="F229" s="123"/>
      <c r="G229" s="123"/>
      <c r="H229" s="123"/>
      <c r="I229" s="123"/>
      <c r="J229" s="123"/>
      <c r="K229" s="123"/>
      <c r="L229" s="123"/>
      <c r="M229" s="123"/>
      <c r="N229" s="123"/>
      <c r="O229" s="123"/>
      <c r="P229" s="123"/>
      <c r="Q229" s="123"/>
      <c r="R229" s="123"/>
      <c r="S229" s="123"/>
      <c r="T229" s="123"/>
      <c r="U229" s="123"/>
      <c r="V229" s="123"/>
      <c r="W229" s="123"/>
      <c r="X229" s="123"/>
      <c r="Y229" s="123"/>
      <c r="Z229" s="123"/>
      <c r="AA229" s="123"/>
    </row>
    <row r="230" ht="15.75" customHeight="1">
      <c r="A230" s="289"/>
      <c r="B230" s="123"/>
      <c r="C230" s="123"/>
      <c r="D230" s="123"/>
      <c r="E230" s="123"/>
      <c r="F230" s="123"/>
      <c r="G230" s="123"/>
      <c r="H230" s="123"/>
      <c r="I230" s="123"/>
      <c r="J230" s="123"/>
      <c r="K230" s="123"/>
      <c r="L230" s="123"/>
      <c r="M230" s="123"/>
      <c r="N230" s="123"/>
      <c r="O230" s="123"/>
      <c r="P230" s="123"/>
      <c r="Q230" s="123"/>
      <c r="R230" s="123"/>
      <c r="S230" s="123"/>
      <c r="T230" s="123"/>
      <c r="U230" s="123"/>
      <c r="V230" s="123"/>
      <c r="W230" s="123"/>
      <c r="X230" s="123"/>
      <c r="Y230" s="123"/>
      <c r="Z230" s="123"/>
      <c r="AA230" s="123"/>
    </row>
    <row r="231" ht="15.75" customHeight="1">
      <c r="A231" s="289"/>
      <c r="B231" s="123"/>
      <c r="C231" s="123"/>
      <c r="D231" s="123"/>
      <c r="E231" s="123"/>
      <c r="F231" s="123"/>
      <c r="G231" s="123"/>
      <c r="H231" s="123"/>
      <c r="I231" s="123"/>
      <c r="J231" s="123"/>
      <c r="K231" s="123"/>
      <c r="L231" s="123"/>
      <c r="M231" s="123"/>
      <c r="N231" s="123"/>
      <c r="O231" s="123"/>
      <c r="P231" s="123"/>
      <c r="Q231" s="123"/>
      <c r="R231" s="123"/>
      <c r="S231" s="123"/>
      <c r="T231" s="123"/>
      <c r="U231" s="123"/>
      <c r="V231" s="123"/>
      <c r="W231" s="123"/>
      <c r="X231" s="123"/>
      <c r="Y231" s="123"/>
      <c r="Z231" s="123"/>
      <c r="AA231" s="123"/>
    </row>
    <row r="232" ht="15.75" customHeight="1">
      <c r="A232" s="289"/>
      <c r="B232" s="123"/>
      <c r="C232" s="123"/>
      <c r="D232" s="123"/>
      <c r="E232" s="123"/>
      <c r="F232" s="123"/>
      <c r="G232" s="123"/>
      <c r="H232" s="123"/>
      <c r="I232" s="123"/>
      <c r="J232" s="123"/>
      <c r="K232" s="123"/>
      <c r="L232" s="123"/>
      <c r="M232" s="123"/>
      <c r="N232" s="123"/>
      <c r="O232" s="123"/>
      <c r="P232" s="123"/>
      <c r="Q232" s="123"/>
      <c r="R232" s="123"/>
      <c r="S232" s="123"/>
      <c r="T232" s="123"/>
      <c r="U232" s="123"/>
      <c r="V232" s="123"/>
      <c r="W232" s="123"/>
      <c r="X232" s="123"/>
      <c r="Y232" s="123"/>
      <c r="Z232" s="123"/>
      <c r="AA232" s="123"/>
    </row>
    <row r="233" ht="15.75" customHeight="1">
      <c r="A233" s="289"/>
      <c r="B233" s="123"/>
      <c r="C233" s="123"/>
      <c r="D233" s="123"/>
      <c r="E233" s="123"/>
      <c r="F233" s="123"/>
      <c r="G233" s="123"/>
      <c r="H233" s="123"/>
      <c r="I233" s="123"/>
      <c r="J233" s="123"/>
      <c r="K233" s="123"/>
      <c r="L233" s="123"/>
      <c r="M233" s="123"/>
      <c r="N233" s="123"/>
      <c r="O233" s="123"/>
      <c r="P233" s="123"/>
      <c r="Q233" s="123"/>
      <c r="R233" s="123"/>
      <c r="S233" s="123"/>
      <c r="T233" s="123"/>
      <c r="U233" s="123"/>
      <c r="V233" s="123"/>
      <c r="W233" s="123"/>
      <c r="X233" s="123"/>
      <c r="Y233" s="123"/>
      <c r="Z233" s="123"/>
      <c r="AA233" s="123"/>
    </row>
    <row r="234" ht="15.75" customHeight="1">
      <c r="A234" s="289"/>
      <c r="B234" s="123"/>
      <c r="C234" s="123"/>
      <c r="D234" s="123"/>
      <c r="E234" s="123"/>
      <c r="F234" s="123"/>
      <c r="G234" s="123"/>
      <c r="H234" s="123"/>
      <c r="I234" s="123"/>
      <c r="J234" s="123"/>
      <c r="K234" s="123"/>
      <c r="L234" s="123"/>
      <c r="M234" s="123"/>
      <c r="N234" s="123"/>
      <c r="O234" s="123"/>
      <c r="P234" s="123"/>
      <c r="Q234" s="123"/>
      <c r="R234" s="123"/>
      <c r="S234" s="123"/>
      <c r="T234" s="123"/>
      <c r="U234" s="123"/>
      <c r="V234" s="123"/>
      <c r="W234" s="123"/>
      <c r="X234" s="123"/>
      <c r="Y234" s="123"/>
      <c r="Z234" s="123"/>
      <c r="AA234" s="123"/>
    </row>
    <row r="235" ht="15.75" customHeight="1">
      <c r="A235" s="289"/>
      <c r="B235" s="123"/>
      <c r="C235" s="123"/>
      <c r="D235" s="123"/>
      <c r="E235" s="123"/>
      <c r="F235" s="123"/>
      <c r="G235" s="123"/>
      <c r="H235" s="123"/>
      <c r="I235" s="123"/>
      <c r="J235" s="123"/>
      <c r="K235" s="123"/>
      <c r="L235" s="123"/>
      <c r="M235" s="123"/>
      <c r="N235" s="123"/>
      <c r="O235" s="123"/>
      <c r="P235" s="123"/>
      <c r="Q235" s="123"/>
      <c r="R235" s="123"/>
      <c r="S235" s="123"/>
      <c r="T235" s="123"/>
      <c r="U235" s="123"/>
      <c r="V235" s="123"/>
      <c r="W235" s="123"/>
      <c r="X235" s="123"/>
      <c r="Y235" s="123"/>
      <c r="Z235" s="123"/>
      <c r="AA235" s="123"/>
    </row>
    <row r="236" ht="15.75" customHeight="1">
      <c r="A236" s="289"/>
      <c r="B236" s="123"/>
      <c r="C236" s="123"/>
      <c r="D236" s="123"/>
      <c r="E236" s="123"/>
      <c r="F236" s="123"/>
      <c r="G236" s="123"/>
      <c r="H236" s="123"/>
      <c r="I236" s="123"/>
      <c r="J236" s="123"/>
      <c r="K236" s="123"/>
      <c r="L236" s="123"/>
      <c r="M236" s="123"/>
      <c r="N236" s="123"/>
      <c r="O236" s="123"/>
      <c r="P236" s="123"/>
      <c r="Q236" s="123"/>
      <c r="R236" s="123"/>
      <c r="S236" s="123"/>
      <c r="T236" s="123"/>
      <c r="U236" s="123"/>
      <c r="V236" s="123"/>
      <c r="W236" s="123"/>
      <c r="X236" s="123"/>
      <c r="Y236" s="123"/>
      <c r="Z236" s="123"/>
      <c r="AA236" s="123"/>
    </row>
    <row r="237" ht="15.75" customHeight="1">
      <c r="A237" s="289"/>
      <c r="B237" s="123"/>
      <c r="C237" s="123"/>
      <c r="D237" s="123"/>
      <c r="E237" s="123"/>
      <c r="F237" s="123"/>
      <c r="G237" s="123"/>
      <c r="H237" s="123"/>
      <c r="I237" s="123"/>
      <c r="J237" s="123"/>
      <c r="K237" s="123"/>
      <c r="L237" s="123"/>
      <c r="M237" s="123"/>
      <c r="N237" s="123"/>
      <c r="O237" s="123"/>
      <c r="P237" s="123"/>
      <c r="Q237" s="123"/>
      <c r="R237" s="123"/>
      <c r="S237" s="123"/>
      <c r="T237" s="123"/>
      <c r="U237" s="123"/>
      <c r="V237" s="123"/>
      <c r="W237" s="123"/>
      <c r="X237" s="123"/>
      <c r="Y237" s="123"/>
      <c r="Z237" s="123"/>
      <c r="AA237" s="123"/>
    </row>
    <row r="238" ht="15.75" customHeight="1">
      <c r="A238" s="289"/>
      <c r="B238" s="123"/>
      <c r="C238" s="123"/>
      <c r="D238" s="123"/>
      <c r="E238" s="123"/>
      <c r="F238" s="123"/>
      <c r="G238" s="123"/>
      <c r="H238" s="123"/>
      <c r="I238" s="123"/>
      <c r="J238" s="123"/>
      <c r="K238" s="123"/>
      <c r="L238" s="123"/>
      <c r="M238" s="123"/>
      <c r="N238" s="123"/>
      <c r="O238" s="123"/>
      <c r="P238" s="123"/>
      <c r="Q238" s="123"/>
      <c r="R238" s="123"/>
      <c r="S238" s="123"/>
      <c r="T238" s="123"/>
      <c r="U238" s="123"/>
      <c r="V238" s="123"/>
      <c r="W238" s="123"/>
      <c r="X238" s="123"/>
      <c r="Y238" s="123"/>
      <c r="Z238" s="123"/>
      <c r="AA238" s="123"/>
    </row>
    <row r="239" ht="15.75" customHeight="1">
      <c r="A239" s="289"/>
      <c r="B239" s="123"/>
      <c r="C239" s="123"/>
      <c r="D239" s="123"/>
      <c r="E239" s="123"/>
      <c r="F239" s="123"/>
      <c r="G239" s="123"/>
      <c r="H239" s="123"/>
      <c r="I239" s="123"/>
      <c r="J239" s="123"/>
      <c r="K239" s="123"/>
      <c r="L239" s="123"/>
      <c r="M239" s="123"/>
      <c r="N239" s="123"/>
      <c r="O239" s="123"/>
      <c r="P239" s="123"/>
      <c r="Q239" s="123"/>
      <c r="R239" s="123"/>
      <c r="S239" s="123"/>
      <c r="T239" s="123"/>
      <c r="U239" s="123"/>
      <c r="V239" s="123"/>
      <c r="W239" s="123"/>
      <c r="X239" s="123"/>
      <c r="Y239" s="123"/>
      <c r="Z239" s="123"/>
      <c r="AA239" s="123"/>
    </row>
    <row r="240" ht="15.75" customHeight="1">
      <c r="A240" s="289"/>
      <c r="B240" s="123"/>
      <c r="C240" s="123"/>
      <c r="D240" s="123"/>
      <c r="E240" s="123"/>
      <c r="F240" s="123"/>
      <c r="G240" s="123"/>
      <c r="H240" s="123"/>
      <c r="I240" s="123"/>
      <c r="J240" s="123"/>
      <c r="K240" s="123"/>
      <c r="L240" s="123"/>
      <c r="M240" s="123"/>
      <c r="N240" s="123"/>
      <c r="O240" s="123"/>
      <c r="P240" s="123"/>
      <c r="Q240" s="123"/>
      <c r="R240" s="123"/>
      <c r="S240" s="123"/>
      <c r="T240" s="123"/>
      <c r="U240" s="123"/>
      <c r="V240" s="123"/>
      <c r="W240" s="123"/>
      <c r="X240" s="123"/>
      <c r="Y240" s="123"/>
      <c r="Z240" s="123"/>
      <c r="AA240" s="123"/>
    </row>
    <row r="241" ht="15.75" customHeight="1">
      <c r="A241" s="289"/>
      <c r="B241" s="123"/>
      <c r="C241" s="123"/>
      <c r="D241" s="123"/>
      <c r="E241" s="123"/>
      <c r="F241" s="123"/>
      <c r="G241" s="123"/>
      <c r="H241" s="123"/>
      <c r="I241" s="123"/>
      <c r="J241" s="123"/>
      <c r="K241" s="123"/>
      <c r="L241" s="123"/>
      <c r="M241" s="123"/>
      <c r="N241" s="123"/>
      <c r="O241" s="123"/>
      <c r="P241" s="123"/>
      <c r="Q241" s="123"/>
      <c r="R241" s="123"/>
      <c r="S241" s="123"/>
      <c r="T241" s="123"/>
      <c r="U241" s="123"/>
      <c r="V241" s="123"/>
      <c r="W241" s="123"/>
      <c r="X241" s="123"/>
      <c r="Y241" s="123"/>
      <c r="Z241" s="123"/>
      <c r="AA241" s="123"/>
    </row>
    <row r="242" ht="15.75" customHeight="1">
      <c r="A242" s="289"/>
      <c r="B242" s="123"/>
      <c r="C242" s="123"/>
      <c r="D242" s="123"/>
      <c r="E242" s="123"/>
      <c r="F242" s="123"/>
      <c r="G242" s="123"/>
      <c r="H242" s="123"/>
      <c r="I242" s="123"/>
      <c r="J242" s="123"/>
      <c r="K242" s="123"/>
      <c r="L242" s="123"/>
      <c r="M242" s="123"/>
      <c r="N242" s="123"/>
      <c r="O242" s="123"/>
      <c r="P242" s="123"/>
      <c r="Q242" s="123"/>
      <c r="R242" s="123"/>
      <c r="S242" s="123"/>
      <c r="T242" s="123"/>
      <c r="U242" s="123"/>
      <c r="V242" s="123"/>
      <c r="W242" s="123"/>
      <c r="X242" s="123"/>
      <c r="Y242" s="123"/>
      <c r="Z242" s="123"/>
      <c r="AA242" s="123"/>
    </row>
    <row r="243" ht="15.75" customHeight="1">
      <c r="A243" s="289"/>
      <c r="B243" s="123"/>
      <c r="C243" s="123"/>
      <c r="D243" s="123"/>
      <c r="E243" s="123"/>
      <c r="F243" s="123"/>
      <c r="G243" s="123"/>
      <c r="H243" s="123"/>
      <c r="I243" s="123"/>
      <c r="J243" s="123"/>
      <c r="K243" s="123"/>
      <c r="L243" s="123"/>
      <c r="M243" s="123"/>
      <c r="N243" s="123"/>
      <c r="O243" s="123"/>
      <c r="P243" s="123"/>
      <c r="Q243" s="123"/>
      <c r="R243" s="123"/>
      <c r="S243" s="123"/>
      <c r="T243" s="123"/>
      <c r="U243" s="123"/>
      <c r="V243" s="123"/>
      <c r="W243" s="123"/>
      <c r="X243" s="123"/>
      <c r="Y243" s="123"/>
      <c r="Z243" s="123"/>
      <c r="AA243" s="123"/>
    </row>
    <row r="244" ht="15.75" customHeight="1">
      <c r="A244" s="289"/>
      <c r="B244" s="123"/>
      <c r="C244" s="123"/>
      <c r="D244" s="123"/>
      <c r="E244" s="123"/>
      <c r="F244" s="123"/>
      <c r="G244" s="123"/>
      <c r="H244" s="123"/>
      <c r="I244" s="123"/>
      <c r="J244" s="123"/>
      <c r="K244" s="123"/>
      <c r="L244" s="123"/>
      <c r="M244" s="123"/>
      <c r="N244" s="123"/>
      <c r="O244" s="123"/>
      <c r="P244" s="123"/>
      <c r="Q244" s="123"/>
      <c r="R244" s="123"/>
      <c r="S244" s="123"/>
      <c r="T244" s="123"/>
      <c r="U244" s="123"/>
      <c r="V244" s="123"/>
      <c r="W244" s="123"/>
      <c r="X244" s="123"/>
      <c r="Y244" s="123"/>
      <c r="Z244" s="123"/>
      <c r="AA244" s="123"/>
    </row>
    <row r="245" ht="15.75" customHeight="1">
      <c r="A245" s="289"/>
      <c r="B245" s="123"/>
      <c r="C245" s="123"/>
      <c r="D245" s="123"/>
      <c r="E245" s="123"/>
      <c r="F245" s="123"/>
      <c r="G245" s="123"/>
      <c r="H245" s="123"/>
      <c r="I245" s="123"/>
      <c r="J245" s="123"/>
      <c r="K245" s="123"/>
      <c r="L245" s="123"/>
      <c r="M245" s="123"/>
      <c r="N245" s="123"/>
      <c r="O245" s="123"/>
      <c r="P245" s="123"/>
      <c r="Q245" s="123"/>
      <c r="R245" s="123"/>
      <c r="S245" s="123"/>
      <c r="T245" s="123"/>
      <c r="U245" s="123"/>
      <c r="V245" s="123"/>
      <c r="W245" s="123"/>
      <c r="X245" s="123"/>
      <c r="Y245" s="123"/>
      <c r="Z245" s="123"/>
      <c r="AA245" s="123"/>
    </row>
    <row r="246" ht="15.75" customHeight="1">
      <c r="A246" s="289"/>
      <c r="B246" s="123"/>
      <c r="C246" s="123"/>
      <c r="D246" s="123"/>
      <c r="E246" s="123"/>
      <c r="F246" s="123"/>
      <c r="G246" s="123"/>
      <c r="H246" s="123"/>
      <c r="I246" s="123"/>
      <c r="J246" s="123"/>
      <c r="K246" s="123"/>
      <c r="L246" s="123"/>
      <c r="M246" s="123"/>
      <c r="N246" s="123"/>
      <c r="O246" s="123"/>
      <c r="P246" s="123"/>
      <c r="Q246" s="123"/>
      <c r="R246" s="123"/>
      <c r="S246" s="123"/>
      <c r="T246" s="123"/>
      <c r="U246" s="123"/>
      <c r="V246" s="123"/>
      <c r="W246" s="123"/>
      <c r="X246" s="123"/>
      <c r="Y246" s="123"/>
      <c r="Z246" s="123"/>
      <c r="AA246" s="123"/>
    </row>
    <row r="247" ht="15.75" customHeight="1">
      <c r="A247" s="289"/>
      <c r="B247" s="123"/>
      <c r="C247" s="123"/>
      <c r="D247" s="123"/>
      <c r="E247" s="123"/>
      <c r="F247" s="123"/>
      <c r="G247" s="123"/>
      <c r="H247" s="123"/>
      <c r="I247" s="123"/>
      <c r="J247" s="123"/>
      <c r="K247" s="123"/>
      <c r="L247" s="123"/>
      <c r="M247" s="123"/>
      <c r="N247" s="123"/>
      <c r="O247" s="123"/>
      <c r="P247" s="123"/>
      <c r="Q247" s="123"/>
      <c r="R247" s="123"/>
      <c r="S247" s="123"/>
      <c r="T247" s="123"/>
      <c r="U247" s="123"/>
      <c r="V247" s="123"/>
      <c r="W247" s="123"/>
      <c r="X247" s="123"/>
      <c r="Y247" s="123"/>
      <c r="Z247" s="123"/>
      <c r="AA247" s="123"/>
    </row>
    <row r="248" ht="15.75" customHeight="1">
      <c r="A248" s="289"/>
      <c r="B248" s="123"/>
      <c r="C248" s="123"/>
      <c r="D248" s="123"/>
      <c r="E248" s="123"/>
      <c r="F248" s="123"/>
      <c r="G248" s="123"/>
      <c r="H248" s="123"/>
      <c r="I248" s="123"/>
      <c r="J248" s="123"/>
      <c r="K248" s="123"/>
      <c r="L248" s="123"/>
      <c r="M248" s="123"/>
      <c r="N248" s="123"/>
      <c r="O248" s="123"/>
      <c r="P248" s="123"/>
      <c r="Q248" s="123"/>
      <c r="R248" s="123"/>
      <c r="S248" s="123"/>
      <c r="T248" s="123"/>
      <c r="U248" s="123"/>
      <c r="V248" s="123"/>
      <c r="W248" s="123"/>
      <c r="X248" s="123"/>
      <c r="Y248" s="123"/>
      <c r="Z248" s="123"/>
      <c r="AA248" s="123"/>
    </row>
    <row r="249" ht="15.75" customHeight="1">
      <c r="A249" s="289"/>
      <c r="B249" s="123"/>
      <c r="C249" s="123"/>
      <c r="D249" s="123"/>
      <c r="E249" s="123"/>
      <c r="F249" s="123"/>
      <c r="G249" s="123"/>
      <c r="H249" s="123"/>
      <c r="I249" s="123"/>
      <c r="J249" s="123"/>
      <c r="K249" s="123"/>
      <c r="L249" s="123"/>
      <c r="M249" s="123"/>
      <c r="N249" s="123"/>
      <c r="O249" s="123"/>
      <c r="P249" s="123"/>
      <c r="Q249" s="123"/>
      <c r="R249" s="123"/>
      <c r="S249" s="123"/>
      <c r="T249" s="123"/>
      <c r="U249" s="123"/>
      <c r="V249" s="123"/>
      <c r="W249" s="123"/>
      <c r="X249" s="123"/>
      <c r="Y249" s="123"/>
      <c r="Z249" s="123"/>
      <c r="AA249" s="123"/>
    </row>
    <row r="250" ht="15.75" customHeight="1">
      <c r="A250" s="289"/>
      <c r="B250" s="123"/>
      <c r="C250" s="123"/>
      <c r="D250" s="123"/>
      <c r="E250" s="123"/>
      <c r="F250" s="123"/>
      <c r="G250" s="123"/>
      <c r="H250" s="123"/>
      <c r="I250" s="123"/>
      <c r="J250" s="123"/>
      <c r="K250" s="123"/>
      <c r="L250" s="123"/>
      <c r="M250" s="123"/>
      <c r="N250" s="123"/>
      <c r="O250" s="123"/>
      <c r="P250" s="123"/>
      <c r="Q250" s="123"/>
      <c r="R250" s="123"/>
      <c r="S250" s="123"/>
      <c r="T250" s="123"/>
      <c r="U250" s="123"/>
      <c r="V250" s="123"/>
      <c r="W250" s="123"/>
      <c r="X250" s="123"/>
      <c r="Y250" s="123"/>
      <c r="Z250" s="123"/>
      <c r="AA250" s="123"/>
    </row>
    <row r="251" ht="15.75" customHeight="1">
      <c r="A251" s="289"/>
      <c r="B251" s="123"/>
      <c r="C251" s="123"/>
      <c r="D251" s="123"/>
      <c r="E251" s="123"/>
      <c r="F251" s="123"/>
      <c r="G251" s="123"/>
      <c r="H251" s="123"/>
      <c r="I251" s="123"/>
      <c r="J251" s="123"/>
      <c r="K251" s="123"/>
      <c r="L251" s="123"/>
      <c r="M251" s="123"/>
      <c r="N251" s="123"/>
      <c r="O251" s="123"/>
      <c r="P251" s="123"/>
      <c r="Q251" s="123"/>
      <c r="R251" s="123"/>
      <c r="S251" s="123"/>
      <c r="T251" s="123"/>
      <c r="U251" s="123"/>
      <c r="V251" s="123"/>
      <c r="W251" s="123"/>
      <c r="X251" s="123"/>
      <c r="Y251" s="123"/>
      <c r="Z251" s="123"/>
      <c r="AA251" s="123"/>
    </row>
    <row r="252" ht="15.75" customHeight="1">
      <c r="A252" s="289"/>
      <c r="B252" s="123"/>
      <c r="C252" s="123"/>
      <c r="D252" s="123"/>
      <c r="E252" s="123"/>
      <c r="F252" s="123"/>
      <c r="G252" s="123"/>
      <c r="H252" s="123"/>
      <c r="I252" s="123"/>
      <c r="J252" s="123"/>
      <c r="K252" s="123"/>
      <c r="L252" s="123"/>
      <c r="M252" s="123"/>
      <c r="N252" s="123"/>
      <c r="O252" s="123"/>
      <c r="P252" s="123"/>
      <c r="Q252" s="123"/>
      <c r="R252" s="123"/>
      <c r="S252" s="123"/>
      <c r="T252" s="123"/>
      <c r="U252" s="123"/>
      <c r="V252" s="123"/>
      <c r="W252" s="123"/>
      <c r="X252" s="123"/>
      <c r="Y252" s="123"/>
      <c r="Z252" s="123"/>
      <c r="AA252" s="123"/>
    </row>
    <row r="253" ht="15.75" customHeight="1">
      <c r="A253" s="289"/>
      <c r="B253" s="123"/>
      <c r="C253" s="123"/>
      <c r="D253" s="123"/>
      <c r="E253" s="123"/>
      <c r="F253" s="123"/>
      <c r="G253" s="123"/>
      <c r="H253" s="123"/>
      <c r="I253" s="123"/>
      <c r="J253" s="123"/>
      <c r="K253" s="123"/>
      <c r="L253" s="123"/>
      <c r="M253" s="123"/>
      <c r="N253" s="123"/>
      <c r="O253" s="123"/>
      <c r="P253" s="123"/>
      <c r="Q253" s="123"/>
      <c r="R253" s="123"/>
      <c r="S253" s="123"/>
      <c r="T253" s="123"/>
      <c r="U253" s="123"/>
      <c r="V253" s="123"/>
      <c r="W253" s="123"/>
      <c r="X253" s="123"/>
      <c r="Y253" s="123"/>
      <c r="Z253" s="123"/>
      <c r="AA253" s="123"/>
    </row>
    <row r="254" ht="15.75" customHeight="1">
      <c r="A254" s="289"/>
      <c r="B254" s="123"/>
      <c r="C254" s="123"/>
      <c r="D254" s="123"/>
      <c r="E254" s="123"/>
      <c r="F254" s="123"/>
      <c r="G254" s="123"/>
      <c r="H254" s="123"/>
      <c r="I254" s="123"/>
      <c r="J254" s="123"/>
      <c r="K254" s="123"/>
      <c r="L254" s="123"/>
      <c r="M254" s="123"/>
      <c r="N254" s="123"/>
      <c r="O254" s="123"/>
      <c r="P254" s="123"/>
      <c r="Q254" s="123"/>
      <c r="R254" s="123"/>
      <c r="S254" s="123"/>
      <c r="T254" s="123"/>
      <c r="U254" s="123"/>
      <c r="V254" s="123"/>
      <c r="W254" s="123"/>
      <c r="X254" s="123"/>
      <c r="Y254" s="123"/>
      <c r="Z254" s="123"/>
      <c r="AA254" s="123"/>
    </row>
    <row r="255" ht="15.75" customHeight="1">
      <c r="A255" s="289"/>
      <c r="B255" s="123"/>
      <c r="C255" s="123"/>
      <c r="D255" s="123"/>
      <c r="E255" s="123"/>
      <c r="F255" s="123"/>
      <c r="G255" s="123"/>
      <c r="H255" s="123"/>
      <c r="I255" s="123"/>
      <c r="J255" s="123"/>
      <c r="K255" s="123"/>
      <c r="L255" s="123"/>
      <c r="M255" s="123"/>
      <c r="N255" s="123"/>
      <c r="O255" s="123"/>
      <c r="P255" s="123"/>
      <c r="Q255" s="123"/>
      <c r="R255" s="123"/>
      <c r="S255" s="123"/>
      <c r="T255" s="123"/>
      <c r="U255" s="123"/>
      <c r="V255" s="123"/>
      <c r="W255" s="123"/>
      <c r="X255" s="123"/>
      <c r="Y255" s="123"/>
      <c r="Z255" s="123"/>
      <c r="AA255" s="123"/>
    </row>
    <row r="256" ht="15.75" customHeight="1">
      <c r="A256" s="289"/>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3"/>
      <c r="AA256" s="123"/>
    </row>
    <row r="257" ht="15.75" customHeight="1">
      <c r="A257" s="289"/>
      <c r="B257" s="123"/>
      <c r="C257" s="123"/>
      <c r="D257" s="123"/>
      <c r="E257" s="123"/>
      <c r="F257" s="123"/>
      <c r="G257" s="123"/>
      <c r="H257" s="123"/>
      <c r="I257" s="123"/>
      <c r="J257" s="123"/>
      <c r="K257" s="123"/>
      <c r="L257" s="123"/>
      <c r="M257" s="123"/>
      <c r="N257" s="123"/>
      <c r="O257" s="123"/>
      <c r="P257" s="123"/>
      <c r="Q257" s="123"/>
      <c r="R257" s="123"/>
      <c r="S257" s="123"/>
      <c r="T257" s="123"/>
      <c r="U257" s="123"/>
      <c r="V257" s="123"/>
      <c r="W257" s="123"/>
      <c r="X257" s="123"/>
      <c r="Y257" s="123"/>
      <c r="Z257" s="123"/>
      <c r="AA257" s="123"/>
    </row>
    <row r="258" ht="15.75" customHeight="1">
      <c r="A258" s="289"/>
      <c r="B258" s="123"/>
      <c r="C258" s="123"/>
      <c r="D258" s="123"/>
      <c r="E258" s="123"/>
      <c r="F258" s="123"/>
      <c r="G258" s="123"/>
      <c r="H258" s="123"/>
      <c r="I258" s="123"/>
      <c r="J258" s="123"/>
      <c r="K258" s="123"/>
      <c r="L258" s="123"/>
      <c r="M258" s="123"/>
      <c r="N258" s="123"/>
      <c r="O258" s="123"/>
      <c r="P258" s="123"/>
      <c r="Q258" s="123"/>
      <c r="R258" s="123"/>
      <c r="S258" s="123"/>
      <c r="T258" s="123"/>
      <c r="U258" s="123"/>
      <c r="V258" s="123"/>
      <c r="W258" s="123"/>
      <c r="X258" s="123"/>
      <c r="Y258" s="123"/>
      <c r="Z258" s="123"/>
      <c r="AA258" s="123"/>
    </row>
    <row r="259" ht="15.75" customHeight="1">
      <c r="A259" s="289"/>
      <c r="B259" s="123"/>
      <c r="C259" s="123"/>
      <c r="D259" s="123"/>
      <c r="E259" s="123"/>
      <c r="F259" s="123"/>
      <c r="G259" s="123"/>
      <c r="H259" s="123"/>
      <c r="I259" s="123"/>
      <c r="J259" s="123"/>
      <c r="K259" s="123"/>
      <c r="L259" s="123"/>
      <c r="M259" s="123"/>
      <c r="N259" s="123"/>
      <c r="O259" s="123"/>
      <c r="P259" s="123"/>
      <c r="Q259" s="123"/>
      <c r="R259" s="123"/>
      <c r="S259" s="123"/>
      <c r="T259" s="123"/>
      <c r="U259" s="123"/>
      <c r="V259" s="123"/>
      <c r="W259" s="123"/>
      <c r="X259" s="123"/>
      <c r="Y259" s="123"/>
      <c r="Z259" s="123"/>
      <c r="AA259" s="123"/>
    </row>
    <row r="260" ht="15.75" customHeight="1">
      <c r="A260" s="289"/>
      <c r="B260" s="123"/>
      <c r="C260" s="123"/>
      <c r="D260" s="123"/>
      <c r="E260" s="123"/>
      <c r="F260" s="123"/>
      <c r="G260" s="123"/>
      <c r="H260" s="123"/>
      <c r="I260" s="123"/>
      <c r="J260" s="123"/>
      <c r="K260" s="123"/>
      <c r="L260" s="123"/>
      <c r="M260" s="123"/>
      <c r="N260" s="123"/>
      <c r="O260" s="123"/>
      <c r="P260" s="123"/>
      <c r="Q260" s="123"/>
      <c r="R260" s="123"/>
      <c r="S260" s="123"/>
      <c r="T260" s="123"/>
      <c r="U260" s="123"/>
      <c r="V260" s="123"/>
      <c r="W260" s="123"/>
      <c r="X260" s="123"/>
      <c r="Y260" s="123"/>
      <c r="Z260" s="123"/>
      <c r="AA260" s="123"/>
    </row>
    <row r="261" ht="15.75" customHeight="1">
      <c r="A261" s="289"/>
      <c r="B261" s="123"/>
      <c r="C261" s="123"/>
      <c r="D261" s="123"/>
      <c r="E261" s="123"/>
      <c r="F261" s="123"/>
      <c r="G261" s="123"/>
      <c r="H261" s="123"/>
      <c r="I261" s="123"/>
      <c r="J261" s="123"/>
      <c r="K261" s="123"/>
      <c r="L261" s="123"/>
      <c r="M261" s="123"/>
      <c r="N261" s="123"/>
      <c r="O261" s="123"/>
      <c r="P261" s="123"/>
      <c r="Q261" s="123"/>
      <c r="R261" s="123"/>
      <c r="S261" s="123"/>
      <c r="T261" s="123"/>
      <c r="U261" s="123"/>
      <c r="V261" s="123"/>
      <c r="W261" s="123"/>
      <c r="X261" s="123"/>
      <c r="Y261" s="123"/>
      <c r="Z261" s="123"/>
      <c r="AA261" s="123"/>
    </row>
    <row r="262" ht="15.75" customHeight="1">
      <c r="A262" s="289"/>
      <c r="B262" s="123"/>
      <c r="C262" s="123"/>
      <c r="D262" s="123"/>
      <c r="E262" s="123"/>
      <c r="F262" s="123"/>
      <c r="G262" s="123"/>
      <c r="H262" s="123"/>
      <c r="I262" s="123"/>
      <c r="J262" s="123"/>
      <c r="K262" s="123"/>
      <c r="L262" s="123"/>
      <c r="M262" s="123"/>
      <c r="N262" s="123"/>
      <c r="O262" s="123"/>
      <c r="P262" s="123"/>
      <c r="Q262" s="123"/>
      <c r="R262" s="123"/>
      <c r="S262" s="123"/>
      <c r="T262" s="123"/>
      <c r="U262" s="123"/>
      <c r="V262" s="123"/>
      <c r="W262" s="123"/>
      <c r="X262" s="123"/>
      <c r="Y262" s="123"/>
      <c r="Z262" s="123"/>
      <c r="AA262" s="123"/>
    </row>
    <row r="263" ht="15.75" customHeight="1">
      <c r="A263" s="289"/>
      <c r="B263" s="123"/>
      <c r="C263" s="123"/>
      <c r="D263" s="123"/>
      <c r="E263" s="123"/>
      <c r="F263" s="123"/>
      <c r="G263" s="123"/>
      <c r="H263" s="123"/>
      <c r="I263" s="123"/>
      <c r="J263" s="123"/>
      <c r="K263" s="123"/>
      <c r="L263" s="123"/>
      <c r="M263" s="123"/>
      <c r="N263" s="123"/>
      <c r="O263" s="123"/>
      <c r="P263" s="123"/>
      <c r="Q263" s="123"/>
      <c r="R263" s="123"/>
      <c r="S263" s="123"/>
      <c r="T263" s="123"/>
      <c r="U263" s="123"/>
      <c r="V263" s="123"/>
      <c r="W263" s="123"/>
      <c r="X263" s="123"/>
      <c r="Y263" s="123"/>
      <c r="Z263" s="123"/>
      <c r="AA263" s="123"/>
    </row>
    <row r="264" ht="15.75" customHeight="1">
      <c r="A264" s="289"/>
      <c r="B264" s="123"/>
      <c r="C264" s="123"/>
      <c r="D264" s="123"/>
      <c r="E264" s="123"/>
      <c r="F264" s="123"/>
      <c r="G264" s="123"/>
      <c r="H264" s="123"/>
      <c r="I264" s="123"/>
      <c r="J264" s="123"/>
      <c r="K264" s="123"/>
      <c r="L264" s="123"/>
      <c r="M264" s="123"/>
      <c r="N264" s="123"/>
      <c r="O264" s="123"/>
      <c r="P264" s="123"/>
      <c r="Q264" s="123"/>
      <c r="R264" s="123"/>
      <c r="S264" s="123"/>
      <c r="T264" s="123"/>
      <c r="U264" s="123"/>
      <c r="V264" s="123"/>
      <c r="W264" s="123"/>
      <c r="X264" s="123"/>
      <c r="Y264" s="123"/>
      <c r="Z264" s="123"/>
      <c r="AA264" s="123"/>
    </row>
    <row r="265" ht="15.75" customHeight="1">
      <c r="A265" s="289"/>
      <c r="B265" s="123"/>
      <c r="C265" s="123"/>
      <c r="D265" s="123"/>
      <c r="E265" s="123"/>
      <c r="F265" s="123"/>
      <c r="G265" s="123"/>
      <c r="H265" s="123"/>
      <c r="I265" s="123"/>
      <c r="J265" s="123"/>
      <c r="K265" s="123"/>
      <c r="L265" s="123"/>
      <c r="M265" s="123"/>
      <c r="N265" s="123"/>
      <c r="O265" s="123"/>
      <c r="P265" s="123"/>
      <c r="Q265" s="123"/>
      <c r="R265" s="123"/>
      <c r="S265" s="123"/>
      <c r="T265" s="123"/>
      <c r="U265" s="123"/>
      <c r="V265" s="123"/>
      <c r="W265" s="123"/>
      <c r="X265" s="123"/>
      <c r="Y265" s="123"/>
      <c r="Z265" s="123"/>
      <c r="AA265" s="123"/>
    </row>
    <row r="266" ht="15.75" customHeight="1">
      <c r="A266" s="289"/>
      <c r="B266" s="123"/>
      <c r="C266" s="123"/>
      <c r="D266" s="123"/>
      <c r="E266" s="123"/>
      <c r="F266" s="123"/>
      <c r="G266" s="123"/>
      <c r="H266" s="123"/>
      <c r="I266" s="123"/>
      <c r="J266" s="123"/>
      <c r="K266" s="123"/>
      <c r="L266" s="123"/>
      <c r="M266" s="123"/>
      <c r="N266" s="123"/>
      <c r="O266" s="123"/>
      <c r="P266" s="123"/>
      <c r="Q266" s="123"/>
      <c r="R266" s="123"/>
      <c r="S266" s="123"/>
      <c r="T266" s="123"/>
      <c r="U266" s="123"/>
      <c r="V266" s="123"/>
      <c r="W266" s="123"/>
      <c r="X266" s="123"/>
      <c r="Y266" s="123"/>
      <c r="Z266" s="123"/>
      <c r="AA266" s="123"/>
    </row>
    <row r="267" ht="15.75" customHeight="1">
      <c r="A267" s="289"/>
      <c r="B267" s="123"/>
      <c r="C267" s="123"/>
      <c r="D267" s="123"/>
      <c r="E267" s="123"/>
      <c r="F267" s="123"/>
      <c r="G267" s="123"/>
      <c r="H267" s="123"/>
      <c r="I267" s="123"/>
      <c r="J267" s="123"/>
      <c r="K267" s="123"/>
      <c r="L267" s="123"/>
      <c r="M267" s="123"/>
      <c r="N267" s="123"/>
      <c r="O267" s="123"/>
      <c r="P267" s="123"/>
      <c r="Q267" s="123"/>
      <c r="R267" s="123"/>
      <c r="S267" s="123"/>
      <c r="T267" s="123"/>
      <c r="U267" s="123"/>
      <c r="V267" s="123"/>
      <c r="W267" s="123"/>
      <c r="X267" s="123"/>
      <c r="Y267" s="123"/>
      <c r="Z267" s="123"/>
      <c r="AA267" s="123"/>
    </row>
    <row r="268" ht="15.75" customHeight="1">
      <c r="A268" s="289"/>
      <c r="B268" s="123"/>
      <c r="C268" s="123"/>
      <c r="D268" s="123"/>
      <c r="E268" s="123"/>
      <c r="F268" s="123"/>
      <c r="G268" s="123"/>
      <c r="H268" s="123"/>
      <c r="I268" s="123"/>
      <c r="J268" s="123"/>
      <c r="K268" s="123"/>
      <c r="L268" s="123"/>
      <c r="M268" s="123"/>
      <c r="N268" s="123"/>
      <c r="O268" s="123"/>
      <c r="P268" s="123"/>
      <c r="Q268" s="123"/>
      <c r="R268" s="123"/>
      <c r="S268" s="123"/>
      <c r="T268" s="123"/>
      <c r="U268" s="123"/>
      <c r="V268" s="123"/>
      <c r="W268" s="123"/>
      <c r="X268" s="123"/>
      <c r="Y268" s="123"/>
      <c r="Z268" s="123"/>
      <c r="AA268" s="123"/>
    </row>
    <row r="269" ht="15.75" customHeight="1">
      <c r="A269" s="289"/>
      <c r="B269" s="123"/>
      <c r="C269" s="123"/>
      <c r="D269" s="123"/>
      <c r="E269" s="123"/>
      <c r="F269" s="123"/>
      <c r="G269" s="123"/>
      <c r="H269" s="123"/>
      <c r="I269" s="123"/>
      <c r="J269" s="123"/>
      <c r="K269" s="123"/>
      <c r="L269" s="123"/>
      <c r="M269" s="123"/>
      <c r="N269" s="123"/>
      <c r="O269" s="123"/>
      <c r="P269" s="123"/>
      <c r="Q269" s="123"/>
      <c r="R269" s="123"/>
      <c r="S269" s="123"/>
      <c r="T269" s="123"/>
      <c r="U269" s="123"/>
      <c r="V269" s="123"/>
      <c r="W269" s="123"/>
      <c r="X269" s="123"/>
      <c r="Y269" s="123"/>
      <c r="Z269" s="123"/>
      <c r="AA269" s="123"/>
    </row>
    <row r="270" ht="15.75" customHeight="1">
      <c r="A270" s="289"/>
      <c r="B270" s="123"/>
      <c r="C270" s="123"/>
      <c r="D270" s="123"/>
      <c r="E270" s="123"/>
      <c r="F270" s="123"/>
      <c r="G270" s="123"/>
      <c r="H270" s="123"/>
      <c r="I270" s="123"/>
      <c r="J270" s="123"/>
      <c r="K270" s="123"/>
      <c r="L270" s="123"/>
      <c r="M270" s="123"/>
      <c r="N270" s="123"/>
      <c r="O270" s="123"/>
      <c r="P270" s="123"/>
      <c r="Q270" s="123"/>
      <c r="R270" s="123"/>
      <c r="S270" s="123"/>
      <c r="T270" s="123"/>
      <c r="U270" s="123"/>
      <c r="V270" s="123"/>
      <c r="W270" s="123"/>
      <c r="X270" s="123"/>
      <c r="Y270" s="123"/>
      <c r="Z270" s="123"/>
      <c r="AA270" s="123"/>
    </row>
    <row r="271" ht="15.75" customHeight="1">
      <c r="A271" s="289"/>
      <c r="B271" s="123"/>
      <c r="C271" s="123"/>
      <c r="D271" s="123"/>
      <c r="E271" s="123"/>
      <c r="F271" s="123"/>
      <c r="G271" s="123"/>
      <c r="H271" s="123"/>
      <c r="I271" s="123"/>
      <c r="J271" s="123"/>
      <c r="K271" s="123"/>
      <c r="L271" s="123"/>
      <c r="M271" s="123"/>
      <c r="N271" s="123"/>
      <c r="O271" s="123"/>
      <c r="P271" s="123"/>
      <c r="Q271" s="123"/>
      <c r="R271" s="123"/>
      <c r="S271" s="123"/>
      <c r="T271" s="123"/>
      <c r="U271" s="123"/>
      <c r="V271" s="123"/>
      <c r="W271" s="123"/>
      <c r="X271" s="123"/>
      <c r="Y271" s="123"/>
      <c r="Z271" s="123"/>
      <c r="AA271" s="123"/>
    </row>
    <row r="272" ht="15.75" customHeight="1">
      <c r="A272" s="289"/>
      <c r="B272" s="123"/>
      <c r="C272" s="123"/>
      <c r="D272" s="123"/>
      <c r="E272" s="123"/>
      <c r="F272" s="123"/>
      <c r="G272" s="123"/>
      <c r="H272" s="123"/>
      <c r="I272" s="123"/>
      <c r="J272" s="123"/>
      <c r="K272" s="123"/>
      <c r="L272" s="123"/>
      <c r="M272" s="123"/>
      <c r="N272" s="123"/>
      <c r="O272" s="123"/>
      <c r="P272" s="123"/>
      <c r="Q272" s="123"/>
      <c r="R272" s="123"/>
      <c r="S272" s="123"/>
      <c r="T272" s="123"/>
      <c r="U272" s="123"/>
      <c r="V272" s="123"/>
      <c r="W272" s="123"/>
      <c r="X272" s="123"/>
      <c r="Y272" s="123"/>
      <c r="Z272" s="123"/>
      <c r="AA272" s="123"/>
    </row>
    <row r="273" ht="15.75" customHeight="1">
      <c r="A273" s="289"/>
      <c r="B273" s="123"/>
      <c r="C273" s="123"/>
      <c r="D273" s="123"/>
      <c r="E273" s="123"/>
      <c r="F273" s="123"/>
      <c r="G273" s="123"/>
      <c r="H273" s="123"/>
      <c r="I273" s="123"/>
      <c r="J273" s="123"/>
      <c r="K273" s="123"/>
      <c r="L273" s="123"/>
      <c r="M273" s="123"/>
      <c r="N273" s="123"/>
      <c r="O273" s="123"/>
      <c r="P273" s="123"/>
      <c r="Q273" s="123"/>
      <c r="R273" s="123"/>
      <c r="S273" s="123"/>
      <c r="T273" s="123"/>
      <c r="U273" s="123"/>
      <c r="V273" s="123"/>
      <c r="W273" s="123"/>
      <c r="X273" s="123"/>
      <c r="Y273" s="123"/>
      <c r="Z273" s="123"/>
      <c r="AA273" s="123"/>
    </row>
    <row r="274" ht="15.75" customHeight="1">
      <c r="A274" s="289"/>
      <c r="B274" s="123"/>
      <c r="C274" s="123"/>
      <c r="D274" s="123"/>
      <c r="E274" s="123"/>
      <c r="F274" s="123"/>
      <c r="G274" s="123"/>
      <c r="H274" s="123"/>
      <c r="I274" s="123"/>
      <c r="J274" s="123"/>
      <c r="K274" s="123"/>
      <c r="L274" s="123"/>
      <c r="M274" s="123"/>
      <c r="N274" s="123"/>
      <c r="O274" s="123"/>
      <c r="P274" s="123"/>
      <c r="Q274" s="123"/>
      <c r="R274" s="123"/>
      <c r="S274" s="123"/>
      <c r="T274" s="123"/>
      <c r="U274" s="123"/>
      <c r="V274" s="123"/>
      <c r="W274" s="123"/>
      <c r="X274" s="123"/>
      <c r="Y274" s="123"/>
      <c r="Z274" s="123"/>
      <c r="AA274" s="123"/>
    </row>
    <row r="275" ht="15.75" customHeight="1">
      <c r="A275" s="289"/>
      <c r="B275" s="123"/>
      <c r="C275" s="123"/>
      <c r="D275" s="123"/>
      <c r="E275" s="123"/>
      <c r="F275" s="123"/>
      <c r="G275" s="123"/>
      <c r="H275" s="123"/>
      <c r="I275" s="123"/>
      <c r="J275" s="123"/>
      <c r="K275" s="123"/>
      <c r="L275" s="123"/>
      <c r="M275" s="123"/>
      <c r="N275" s="123"/>
      <c r="O275" s="123"/>
      <c r="P275" s="123"/>
      <c r="Q275" s="123"/>
      <c r="R275" s="123"/>
      <c r="S275" s="123"/>
      <c r="T275" s="123"/>
      <c r="U275" s="123"/>
      <c r="V275" s="123"/>
      <c r="W275" s="123"/>
      <c r="X275" s="123"/>
      <c r="Y275" s="123"/>
      <c r="Z275" s="123"/>
      <c r="AA275" s="123"/>
    </row>
    <row r="276" ht="15.75" customHeight="1">
      <c r="A276" s="289"/>
      <c r="B276" s="123"/>
      <c r="C276" s="123"/>
      <c r="D276" s="123"/>
      <c r="E276" s="123"/>
      <c r="F276" s="123"/>
      <c r="G276" s="123"/>
      <c r="H276" s="123"/>
      <c r="I276" s="123"/>
      <c r="J276" s="123"/>
      <c r="K276" s="123"/>
      <c r="L276" s="123"/>
      <c r="M276" s="123"/>
      <c r="N276" s="123"/>
      <c r="O276" s="123"/>
      <c r="P276" s="123"/>
      <c r="Q276" s="123"/>
      <c r="R276" s="123"/>
      <c r="S276" s="123"/>
      <c r="T276" s="123"/>
      <c r="U276" s="123"/>
      <c r="V276" s="123"/>
      <c r="W276" s="123"/>
      <c r="X276" s="123"/>
      <c r="Y276" s="123"/>
      <c r="Z276" s="123"/>
      <c r="AA276" s="123"/>
    </row>
    <row r="277" ht="15.75" customHeight="1">
      <c r="A277" s="289"/>
      <c r="B277" s="123"/>
      <c r="C277" s="123"/>
      <c r="D277" s="123"/>
      <c r="E277" s="123"/>
      <c r="F277" s="123"/>
      <c r="G277" s="123"/>
      <c r="H277" s="123"/>
      <c r="I277" s="123"/>
      <c r="J277" s="123"/>
      <c r="K277" s="123"/>
      <c r="L277" s="123"/>
      <c r="M277" s="123"/>
      <c r="N277" s="123"/>
      <c r="O277" s="123"/>
      <c r="P277" s="123"/>
      <c r="Q277" s="123"/>
      <c r="R277" s="123"/>
      <c r="S277" s="123"/>
      <c r="T277" s="123"/>
      <c r="U277" s="123"/>
      <c r="V277" s="123"/>
      <c r="W277" s="123"/>
      <c r="X277" s="123"/>
      <c r="Y277" s="123"/>
      <c r="Z277" s="123"/>
      <c r="AA277" s="123"/>
    </row>
    <row r="278" ht="15.75" customHeight="1">
      <c r="A278" s="289"/>
      <c r="B278" s="123"/>
      <c r="C278" s="123"/>
      <c r="D278" s="123"/>
      <c r="E278" s="123"/>
      <c r="F278" s="123"/>
      <c r="G278" s="123"/>
      <c r="H278" s="123"/>
      <c r="I278" s="123"/>
      <c r="J278" s="123"/>
      <c r="K278" s="123"/>
      <c r="L278" s="123"/>
      <c r="M278" s="123"/>
      <c r="N278" s="123"/>
      <c r="O278" s="123"/>
      <c r="P278" s="123"/>
      <c r="Q278" s="123"/>
      <c r="R278" s="123"/>
      <c r="S278" s="123"/>
      <c r="T278" s="123"/>
      <c r="U278" s="123"/>
      <c r="V278" s="123"/>
      <c r="W278" s="123"/>
      <c r="X278" s="123"/>
      <c r="Y278" s="123"/>
      <c r="Z278" s="123"/>
      <c r="AA278" s="123"/>
    </row>
    <row r="279" ht="15.75" customHeight="1">
      <c r="A279" s="289"/>
      <c r="B279" s="123"/>
      <c r="C279" s="123"/>
      <c r="D279" s="123"/>
      <c r="E279" s="123"/>
      <c r="F279" s="123"/>
      <c r="G279" s="123"/>
      <c r="H279" s="123"/>
      <c r="I279" s="123"/>
      <c r="J279" s="123"/>
      <c r="K279" s="123"/>
      <c r="L279" s="123"/>
      <c r="M279" s="123"/>
      <c r="N279" s="123"/>
      <c r="O279" s="123"/>
      <c r="P279" s="123"/>
      <c r="Q279" s="123"/>
      <c r="R279" s="123"/>
      <c r="S279" s="123"/>
      <c r="T279" s="123"/>
      <c r="U279" s="123"/>
      <c r="V279" s="123"/>
      <c r="W279" s="123"/>
      <c r="X279" s="123"/>
      <c r="Y279" s="123"/>
      <c r="Z279" s="123"/>
      <c r="AA279" s="123"/>
    </row>
    <row r="280" ht="15.75" customHeight="1">
      <c r="A280" s="289"/>
      <c r="B280" s="123"/>
      <c r="C280" s="123"/>
      <c r="D280" s="123"/>
      <c r="E280" s="123"/>
      <c r="F280" s="123"/>
      <c r="G280" s="123"/>
      <c r="H280" s="123"/>
      <c r="I280" s="123"/>
      <c r="J280" s="123"/>
      <c r="K280" s="123"/>
      <c r="L280" s="123"/>
      <c r="M280" s="123"/>
      <c r="N280" s="123"/>
      <c r="O280" s="123"/>
      <c r="P280" s="123"/>
      <c r="Q280" s="123"/>
      <c r="R280" s="123"/>
      <c r="S280" s="123"/>
      <c r="T280" s="123"/>
      <c r="U280" s="123"/>
      <c r="V280" s="123"/>
      <c r="W280" s="123"/>
      <c r="X280" s="123"/>
      <c r="Y280" s="123"/>
      <c r="Z280" s="123"/>
      <c r="AA280" s="123"/>
    </row>
    <row r="281" ht="15.75" customHeight="1">
      <c r="A281" s="289"/>
      <c r="B281" s="123"/>
      <c r="C281" s="123"/>
      <c r="D281" s="123"/>
      <c r="E281" s="123"/>
      <c r="F281" s="123"/>
      <c r="G281" s="123"/>
      <c r="H281" s="123"/>
      <c r="I281" s="123"/>
      <c r="J281" s="123"/>
      <c r="K281" s="123"/>
      <c r="L281" s="123"/>
      <c r="M281" s="123"/>
      <c r="N281" s="123"/>
      <c r="O281" s="123"/>
      <c r="P281" s="123"/>
      <c r="Q281" s="123"/>
      <c r="R281" s="123"/>
      <c r="S281" s="123"/>
      <c r="T281" s="123"/>
      <c r="U281" s="123"/>
      <c r="V281" s="123"/>
      <c r="W281" s="123"/>
      <c r="X281" s="123"/>
      <c r="Y281" s="123"/>
      <c r="Z281" s="123"/>
      <c r="AA281" s="123"/>
    </row>
    <row r="282" ht="15.75" customHeight="1">
      <c r="A282" s="289"/>
      <c r="B282" s="123"/>
      <c r="C282" s="123"/>
      <c r="D282" s="123"/>
      <c r="E282" s="123"/>
      <c r="F282" s="123"/>
      <c r="G282" s="123"/>
      <c r="H282" s="123"/>
      <c r="I282" s="123"/>
      <c r="J282" s="123"/>
      <c r="K282" s="123"/>
      <c r="L282" s="123"/>
      <c r="M282" s="123"/>
      <c r="N282" s="123"/>
      <c r="O282" s="123"/>
      <c r="P282" s="123"/>
      <c r="Q282" s="123"/>
      <c r="R282" s="123"/>
      <c r="S282" s="123"/>
      <c r="T282" s="123"/>
      <c r="U282" s="123"/>
      <c r="V282" s="123"/>
      <c r="W282" s="123"/>
      <c r="X282" s="123"/>
      <c r="Y282" s="123"/>
      <c r="Z282" s="123"/>
      <c r="AA282" s="123"/>
    </row>
    <row r="283" ht="15.75" customHeight="1">
      <c r="A283" s="289"/>
      <c r="B283" s="123"/>
      <c r="C283" s="123"/>
      <c r="D283" s="123"/>
      <c r="E283" s="123"/>
      <c r="F283" s="123"/>
      <c r="G283" s="123"/>
      <c r="H283" s="123"/>
      <c r="I283" s="123"/>
      <c r="J283" s="123"/>
      <c r="K283" s="123"/>
      <c r="L283" s="123"/>
      <c r="M283" s="123"/>
      <c r="N283" s="123"/>
      <c r="O283" s="123"/>
      <c r="P283" s="123"/>
      <c r="Q283" s="123"/>
      <c r="R283" s="123"/>
      <c r="S283" s="123"/>
      <c r="T283" s="123"/>
      <c r="U283" s="123"/>
      <c r="V283" s="123"/>
      <c r="W283" s="123"/>
      <c r="X283" s="123"/>
      <c r="Y283" s="123"/>
      <c r="Z283" s="123"/>
      <c r="AA283" s="123"/>
    </row>
    <row r="284" ht="15.75" customHeight="1">
      <c r="A284" s="289"/>
      <c r="B284" s="123"/>
      <c r="C284" s="123"/>
      <c r="D284" s="123"/>
      <c r="E284" s="123"/>
      <c r="F284" s="123"/>
      <c r="G284" s="123"/>
      <c r="H284" s="123"/>
      <c r="I284" s="123"/>
      <c r="J284" s="123"/>
      <c r="K284" s="123"/>
      <c r="L284" s="123"/>
      <c r="M284" s="123"/>
      <c r="N284" s="123"/>
      <c r="O284" s="123"/>
      <c r="P284" s="123"/>
      <c r="Q284" s="123"/>
      <c r="R284" s="123"/>
      <c r="S284" s="123"/>
      <c r="T284" s="123"/>
      <c r="U284" s="123"/>
      <c r="V284" s="123"/>
      <c r="W284" s="123"/>
      <c r="X284" s="123"/>
      <c r="Y284" s="123"/>
      <c r="Z284" s="123"/>
      <c r="AA284" s="123"/>
    </row>
    <row r="285" ht="15.75" customHeight="1">
      <c r="A285" s="289"/>
      <c r="B285" s="123"/>
      <c r="C285" s="123"/>
      <c r="D285" s="123"/>
      <c r="E285" s="123"/>
      <c r="F285" s="123"/>
      <c r="G285" s="123"/>
      <c r="H285" s="123"/>
      <c r="I285" s="123"/>
      <c r="J285" s="123"/>
      <c r="K285" s="123"/>
      <c r="L285" s="123"/>
      <c r="M285" s="123"/>
      <c r="N285" s="123"/>
      <c r="O285" s="123"/>
      <c r="P285" s="123"/>
      <c r="Q285" s="123"/>
      <c r="R285" s="123"/>
      <c r="S285" s="123"/>
      <c r="T285" s="123"/>
      <c r="U285" s="123"/>
      <c r="V285" s="123"/>
      <c r="W285" s="123"/>
      <c r="X285" s="123"/>
      <c r="Y285" s="123"/>
      <c r="Z285" s="123"/>
      <c r="AA285" s="123"/>
    </row>
    <row r="286" ht="15.75" customHeight="1">
      <c r="A286" s="289"/>
      <c r="B286" s="123"/>
      <c r="C286" s="123"/>
      <c r="D286" s="123"/>
      <c r="E286" s="123"/>
      <c r="F286" s="123"/>
      <c r="G286" s="123"/>
      <c r="H286" s="123"/>
      <c r="I286" s="123"/>
      <c r="J286" s="123"/>
      <c r="K286" s="123"/>
      <c r="L286" s="123"/>
      <c r="M286" s="123"/>
      <c r="N286" s="123"/>
      <c r="O286" s="123"/>
      <c r="P286" s="123"/>
      <c r="Q286" s="123"/>
      <c r="R286" s="123"/>
      <c r="S286" s="123"/>
      <c r="T286" s="123"/>
      <c r="U286" s="123"/>
      <c r="V286" s="123"/>
      <c r="W286" s="123"/>
      <c r="X286" s="123"/>
      <c r="Y286" s="123"/>
      <c r="Z286" s="123"/>
      <c r="AA286" s="123"/>
    </row>
    <row r="287" ht="15.75" customHeight="1">
      <c r="A287" s="289"/>
      <c r="B287" s="123"/>
      <c r="C287" s="123"/>
      <c r="D287" s="123"/>
      <c r="E287" s="123"/>
      <c r="F287" s="123"/>
      <c r="G287" s="123"/>
      <c r="H287" s="123"/>
      <c r="I287" s="123"/>
      <c r="J287" s="123"/>
      <c r="K287" s="123"/>
      <c r="L287" s="123"/>
      <c r="M287" s="123"/>
      <c r="N287" s="123"/>
      <c r="O287" s="123"/>
      <c r="P287" s="123"/>
      <c r="Q287" s="123"/>
      <c r="R287" s="123"/>
      <c r="S287" s="123"/>
      <c r="T287" s="123"/>
      <c r="U287" s="123"/>
      <c r="V287" s="123"/>
      <c r="W287" s="123"/>
      <c r="X287" s="123"/>
      <c r="Y287" s="123"/>
      <c r="Z287" s="123"/>
      <c r="AA287" s="123"/>
    </row>
    <row r="288" ht="15.75" customHeight="1">
      <c r="A288" s="289"/>
      <c r="B288" s="123"/>
      <c r="C288" s="123"/>
      <c r="D288" s="123"/>
      <c r="E288" s="123"/>
      <c r="F288" s="123"/>
      <c r="G288" s="123"/>
      <c r="H288" s="123"/>
      <c r="I288" s="123"/>
      <c r="J288" s="123"/>
      <c r="K288" s="123"/>
      <c r="L288" s="123"/>
      <c r="M288" s="123"/>
      <c r="N288" s="123"/>
      <c r="O288" s="123"/>
      <c r="P288" s="123"/>
      <c r="Q288" s="123"/>
      <c r="R288" s="123"/>
      <c r="S288" s="123"/>
      <c r="T288" s="123"/>
      <c r="U288" s="123"/>
      <c r="V288" s="123"/>
      <c r="W288" s="123"/>
      <c r="X288" s="123"/>
      <c r="Y288" s="123"/>
      <c r="Z288" s="123"/>
      <c r="AA288" s="123"/>
    </row>
    <row r="289" ht="15.75" customHeight="1">
      <c r="A289" s="289"/>
      <c r="B289" s="123"/>
      <c r="C289" s="123"/>
      <c r="D289" s="123"/>
      <c r="E289" s="123"/>
      <c r="F289" s="123"/>
      <c r="G289" s="123"/>
      <c r="H289" s="123"/>
      <c r="I289" s="123"/>
      <c r="J289" s="123"/>
      <c r="K289" s="123"/>
      <c r="L289" s="123"/>
      <c r="M289" s="123"/>
      <c r="N289" s="123"/>
      <c r="O289" s="123"/>
      <c r="P289" s="123"/>
      <c r="Q289" s="123"/>
      <c r="R289" s="123"/>
      <c r="S289" s="123"/>
      <c r="T289" s="123"/>
      <c r="U289" s="123"/>
      <c r="V289" s="123"/>
      <c r="W289" s="123"/>
      <c r="X289" s="123"/>
      <c r="Y289" s="123"/>
      <c r="Z289" s="123"/>
      <c r="AA289" s="123"/>
    </row>
    <row r="290" ht="15.75" customHeight="1">
      <c r="A290" s="289"/>
      <c r="B290" s="123"/>
      <c r="C290" s="123"/>
      <c r="D290" s="123"/>
      <c r="E290" s="123"/>
      <c r="F290" s="123"/>
      <c r="G290" s="123"/>
      <c r="H290" s="123"/>
      <c r="I290" s="123"/>
      <c r="J290" s="123"/>
      <c r="K290" s="123"/>
      <c r="L290" s="123"/>
      <c r="M290" s="123"/>
      <c r="N290" s="123"/>
      <c r="O290" s="123"/>
      <c r="P290" s="123"/>
      <c r="Q290" s="123"/>
      <c r="R290" s="123"/>
      <c r="S290" s="123"/>
      <c r="T290" s="123"/>
      <c r="U290" s="123"/>
      <c r="V290" s="123"/>
      <c r="W290" s="123"/>
      <c r="X290" s="123"/>
      <c r="Y290" s="123"/>
      <c r="Z290" s="123"/>
      <c r="AA290" s="123"/>
    </row>
    <row r="291" ht="15.75" customHeight="1">
      <c r="A291" s="289"/>
      <c r="B291" s="123"/>
      <c r="C291" s="123"/>
      <c r="D291" s="123"/>
      <c r="E291" s="123"/>
      <c r="F291" s="123"/>
      <c r="G291" s="123"/>
      <c r="H291" s="123"/>
      <c r="I291" s="123"/>
      <c r="J291" s="123"/>
      <c r="K291" s="123"/>
      <c r="L291" s="123"/>
      <c r="M291" s="123"/>
      <c r="N291" s="123"/>
      <c r="O291" s="123"/>
      <c r="P291" s="123"/>
      <c r="Q291" s="123"/>
      <c r="R291" s="123"/>
      <c r="S291" s="123"/>
      <c r="T291" s="123"/>
      <c r="U291" s="123"/>
      <c r="V291" s="123"/>
      <c r="W291" s="123"/>
      <c r="X291" s="123"/>
      <c r="Y291" s="123"/>
      <c r="Z291" s="123"/>
      <c r="AA291" s="123"/>
    </row>
    <row r="292" ht="15.75" customHeight="1">
      <c r="A292" s="289"/>
      <c r="B292" s="123"/>
      <c r="C292" s="123"/>
      <c r="D292" s="123"/>
      <c r="E292" s="123"/>
      <c r="F292" s="123"/>
      <c r="G292" s="123"/>
      <c r="H292" s="123"/>
      <c r="I292" s="123"/>
      <c r="J292" s="123"/>
      <c r="K292" s="123"/>
      <c r="L292" s="123"/>
      <c r="M292" s="123"/>
      <c r="N292" s="123"/>
      <c r="O292" s="123"/>
      <c r="P292" s="123"/>
      <c r="Q292" s="123"/>
      <c r="R292" s="123"/>
      <c r="S292" s="123"/>
      <c r="T292" s="123"/>
      <c r="U292" s="123"/>
      <c r="V292" s="123"/>
      <c r="W292" s="123"/>
      <c r="X292" s="123"/>
      <c r="Y292" s="123"/>
      <c r="Z292" s="123"/>
      <c r="AA292" s="123"/>
    </row>
    <row r="293" ht="15.75" customHeight="1">
      <c r="A293" s="289"/>
      <c r="B293" s="123"/>
      <c r="C293" s="123"/>
      <c r="D293" s="123"/>
      <c r="E293" s="123"/>
      <c r="F293" s="123"/>
      <c r="G293" s="123"/>
      <c r="H293" s="123"/>
      <c r="I293" s="123"/>
      <c r="J293" s="123"/>
      <c r="K293" s="123"/>
      <c r="L293" s="123"/>
      <c r="M293" s="123"/>
      <c r="N293" s="123"/>
      <c r="O293" s="123"/>
      <c r="P293" s="123"/>
      <c r="Q293" s="123"/>
      <c r="R293" s="123"/>
      <c r="S293" s="123"/>
      <c r="T293" s="123"/>
      <c r="U293" s="123"/>
      <c r="V293" s="123"/>
      <c r="W293" s="123"/>
      <c r="X293" s="123"/>
      <c r="Y293" s="123"/>
      <c r="Z293" s="123"/>
      <c r="AA293" s="123"/>
    </row>
    <row r="294" ht="15.75" customHeight="1">
      <c r="A294" s="289"/>
      <c r="B294" s="123"/>
      <c r="C294" s="123"/>
      <c r="D294" s="123"/>
      <c r="E294" s="123"/>
      <c r="F294" s="123"/>
      <c r="G294" s="123"/>
      <c r="H294" s="123"/>
      <c r="I294" s="123"/>
      <c r="J294" s="123"/>
      <c r="K294" s="123"/>
      <c r="L294" s="123"/>
      <c r="M294" s="123"/>
      <c r="N294" s="123"/>
      <c r="O294" s="123"/>
      <c r="P294" s="123"/>
      <c r="Q294" s="123"/>
      <c r="R294" s="123"/>
      <c r="S294" s="123"/>
      <c r="T294" s="123"/>
      <c r="U294" s="123"/>
      <c r="V294" s="123"/>
      <c r="W294" s="123"/>
      <c r="X294" s="123"/>
      <c r="Y294" s="123"/>
      <c r="Z294" s="123"/>
      <c r="AA294" s="123"/>
    </row>
    <row r="295" ht="15.75" customHeight="1">
      <c r="A295" s="289"/>
      <c r="B295" s="123"/>
      <c r="C295" s="123"/>
      <c r="D295" s="123"/>
      <c r="E295" s="123"/>
      <c r="F295" s="123"/>
      <c r="G295" s="123"/>
      <c r="H295" s="123"/>
      <c r="I295" s="123"/>
      <c r="J295" s="123"/>
      <c r="K295" s="123"/>
      <c r="L295" s="123"/>
      <c r="M295" s="123"/>
      <c r="N295" s="123"/>
      <c r="O295" s="123"/>
      <c r="P295" s="123"/>
      <c r="Q295" s="123"/>
      <c r="R295" s="123"/>
      <c r="S295" s="123"/>
      <c r="T295" s="123"/>
      <c r="U295" s="123"/>
      <c r="V295" s="123"/>
      <c r="W295" s="123"/>
      <c r="X295" s="123"/>
      <c r="Y295" s="123"/>
      <c r="Z295" s="123"/>
      <c r="AA295" s="123"/>
    </row>
    <row r="296" ht="15.75" customHeight="1">
      <c r="A296" s="289"/>
      <c r="B296" s="123"/>
      <c r="C296" s="123"/>
      <c r="D296" s="123"/>
      <c r="E296" s="123"/>
      <c r="F296" s="123"/>
      <c r="G296" s="123"/>
      <c r="H296" s="123"/>
      <c r="I296" s="123"/>
      <c r="J296" s="123"/>
      <c r="K296" s="123"/>
      <c r="L296" s="123"/>
      <c r="M296" s="123"/>
      <c r="N296" s="123"/>
      <c r="O296" s="123"/>
      <c r="P296" s="123"/>
      <c r="Q296" s="123"/>
      <c r="R296" s="123"/>
      <c r="S296" s="123"/>
      <c r="T296" s="123"/>
      <c r="U296" s="123"/>
      <c r="V296" s="123"/>
      <c r="W296" s="123"/>
      <c r="X296" s="123"/>
      <c r="Y296" s="123"/>
      <c r="Z296" s="123"/>
      <c r="AA296" s="123"/>
    </row>
    <row r="297" ht="15.75" customHeight="1">
      <c r="A297" s="289"/>
      <c r="B297" s="123"/>
      <c r="C297" s="123"/>
      <c r="D297" s="123"/>
      <c r="E297" s="123"/>
      <c r="F297" s="123"/>
      <c r="G297" s="123"/>
      <c r="H297" s="123"/>
      <c r="I297" s="123"/>
      <c r="J297" s="123"/>
      <c r="K297" s="123"/>
      <c r="L297" s="123"/>
      <c r="M297" s="123"/>
      <c r="N297" s="123"/>
      <c r="O297" s="123"/>
      <c r="P297" s="123"/>
      <c r="Q297" s="123"/>
      <c r="R297" s="123"/>
      <c r="S297" s="123"/>
      <c r="T297" s="123"/>
      <c r="U297" s="123"/>
      <c r="V297" s="123"/>
      <c r="W297" s="123"/>
      <c r="X297" s="123"/>
      <c r="Y297" s="123"/>
      <c r="Z297" s="123"/>
      <c r="AA297" s="123"/>
    </row>
    <row r="298" ht="15.75" customHeight="1">
      <c r="A298" s="289"/>
      <c r="B298" s="123"/>
      <c r="C298" s="123"/>
      <c r="D298" s="123"/>
      <c r="E298" s="123"/>
      <c r="F298" s="123"/>
      <c r="G298" s="123"/>
      <c r="H298" s="123"/>
      <c r="I298" s="123"/>
      <c r="J298" s="123"/>
      <c r="K298" s="123"/>
      <c r="L298" s="123"/>
      <c r="M298" s="123"/>
      <c r="N298" s="123"/>
      <c r="O298" s="123"/>
      <c r="P298" s="123"/>
      <c r="Q298" s="123"/>
      <c r="R298" s="123"/>
      <c r="S298" s="123"/>
      <c r="T298" s="123"/>
      <c r="U298" s="123"/>
      <c r="V298" s="123"/>
      <c r="W298" s="123"/>
      <c r="X298" s="123"/>
      <c r="Y298" s="123"/>
      <c r="Z298" s="123"/>
      <c r="AA298" s="123"/>
    </row>
    <row r="299" ht="15.75" customHeight="1">
      <c r="A299" s="289"/>
      <c r="B299" s="123"/>
      <c r="C299" s="123"/>
      <c r="D299" s="123"/>
      <c r="E299" s="123"/>
      <c r="F299" s="123"/>
      <c r="G299" s="123"/>
      <c r="H299" s="123"/>
      <c r="I299" s="123"/>
      <c r="J299" s="123"/>
      <c r="K299" s="123"/>
      <c r="L299" s="123"/>
      <c r="M299" s="123"/>
      <c r="N299" s="123"/>
      <c r="O299" s="123"/>
      <c r="P299" s="123"/>
      <c r="Q299" s="123"/>
      <c r="R299" s="123"/>
      <c r="S299" s="123"/>
      <c r="T299" s="123"/>
      <c r="U299" s="123"/>
      <c r="V299" s="123"/>
      <c r="W299" s="123"/>
      <c r="X299" s="123"/>
      <c r="Y299" s="123"/>
      <c r="Z299" s="123"/>
      <c r="AA299" s="123"/>
    </row>
    <row r="300" ht="15.75" customHeight="1">
      <c r="A300" s="289"/>
      <c r="B300" s="123"/>
      <c r="C300" s="123"/>
      <c r="D300" s="123"/>
      <c r="E300" s="123"/>
      <c r="F300" s="123"/>
      <c r="G300" s="123"/>
      <c r="H300" s="123"/>
      <c r="I300" s="123"/>
      <c r="J300" s="123"/>
      <c r="K300" s="123"/>
      <c r="L300" s="123"/>
      <c r="M300" s="123"/>
      <c r="N300" s="123"/>
      <c r="O300" s="123"/>
      <c r="P300" s="123"/>
      <c r="Q300" s="123"/>
      <c r="R300" s="123"/>
      <c r="S300" s="123"/>
      <c r="T300" s="123"/>
      <c r="U300" s="123"/>
      <c r="V300" s="123"/>
      <c r="W300" s="123"/>
      <c r="X300" s="123"/>
      <c r="Y300" s="123"/>
      <c r="Z300" s="123"/>
      <c r="AA300" s="123"/>
    </row>
    <row r="301" ht="15.75" customHeight="1">
      <c r="A301" s="289"/>
      <c r="B301" s="123"/>
      <c r="C301" s="123"/>
      <c r="D301" s="123"/>
      <c r="E301" s="123"/>
      <c r="F301" s="123"/>
      <c r="G301" s="123"/>
      <c r="H301" s="123"/>
      <c r="I301" s="123"/>
      <c r="J301" s="123"/>
      <c r="K301" s="123"/>
      <c r="L301" s="123"/>
      <c r="M301" s="123"/>
      <c r="N301" s="123"/>
      <c r="O301" s="123"/>
      <c r="P301" s="123"/>
      <c r="Q301" s="123"/>
      <c r="R301" s="123"/>
      <c r="S301" s="123"/>
      <c r="T301" s="123"/>
      <c r="U301" s="123"/>
      <c r="V301" s="123"/>
      <c r="W301" s="123"/>
      <c r="X301" s="123"/>
      <c r="Y301" s="123"/>
      <c r="Z301" s="123"/>
      <c r="AA301" s="123"/>
    </row>
    <row r="302" ht="15.75" customHeight="1">
      <c r="A302" s="289"/>
      <c r="B302" s="123"/>
      <c r="C302" s="123"/>
      <c r="D302" s="123"/>
      <c r="E302" s="123"/>
      <c r="F302" s="123"/>
      <c r="G302" s="123"/>
      <c r="H302" s="123"/>
      <c r="I302" s="123"/>
      <c r="J302" s="123"/>
      <c r="K302" s="123"/>
      <c r="L302" s="123"/>
      <c r="M302" s="123"/>
      <c r="N302" s="123"/>
      <c r="O302" s="123"/>
      <c r="P302" s="123"/>
      <c r="Q302" s="123"/>
      <c r="R302" s="123"/>
      <c r="S302" s="123"/>
      <c r="T302" s="123"/>
      <c r="U302" s="123"/>
      <c r="V302" s="123"/>
      <c r="W302" s="123"/>
      <c r="X302" s="123"/>
      <c r="Y302" s="123"/>
      <c r="Z302" s="123"/>
      <c r="AA302" s="123"/>
    </row>
    <row r="303" ht="15.75" customHeight="1">
      <c r="A303" s="289"/>
      <c r="B303" s="123"/>
      <c r="C303" s="123"/>
      <c r="D303" s="123"/>
      <c r="E303" s="123"/>
      <c r="F303" s="123"/>
      <c r="G303" s="123"/>
      <c r="H303" s="123"/>
      <c r="I303" s="123"/>
      <c r="J303" s="123"/>
      <c r="K303" s="123"/>
      <c r="L303" s="123"/>
      <c r="M303" s="123"/>
      <c r="N303" s="123"/>
      <c r="O303" s="123"/>
      <c r="P303" s="123"/>
      <c r="Q303" s="123"/>
      <c r="R303" s="123"/>
      <c r="S303" s="123"/>
      <c r="T303" s="123"/>
      <c r="U303" s="123"/>
      <c r="V303" s="123"/>
      <c r="W303" s="123"/>
      <c r="X303" s="123"/>
      <c r="Y303" s="123"/>
      <c r="Z303" s="123"/>
      <c r="AA303" s="123"/>
    </row>
    <row r="304" ht="15.75" customHeight="1">
      <c r="A304" s="289"/>
      <c r="B304" s="123"/>
      <c r="C304" s="123"/>
      <c r="D304" s="123"/>
      <c r="E304" s="123"/>
      <c r="F304" s="123"/>
      <c r="G304" s="123"/>
      <c r="H304" s="123"/>
      <c r="I304" s="123"/>
      <c r="J304" s="123"/>
      <c r="K304" s="123"/>
      <c r="L304" s="123"/>
      <c r="M304" s="123"/>
      <c r="N304" s="123"/>
      <c r="O304" s="123"/>
      <c r="P304" s="123"/>
      <c r="Q304" s="123"/>
      <c r="R304" s="123"/>
      <c r="S304" s="123"/>
      <c r="T304" s="123"/>
      <c r="U304" s="123"/>
      <c r="V304" s="123"/>
      <c r="W304" s="123"/>
      <c r="X304" s="123"/>
      <c r="Y304" s="123"/>
      <c r="Z304" s="123"/>
      <c r="AA304" s="123"/>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autoFilter ref="$A$8:$G$104">
    <filterColumn colId="0">
      <filters>
        <filter val="Engineering/Construction"/>
      </filters>
    </filterColumn>
  </autoFilter>
  <mergeCells count="8">
    <mergeCell ref="B1:H1"/>
    <mergeCell ref="B2:H2"/>
    <mergeCell ref="B3:E3"/>
    <mergeCell ref="F3:H3"/>
    <mergeCell ref="B4:H4"/>
    <mergeCell ref="B5:H5"/>
    <mergeCell ref="B6:H6"/>
    <mergeCell ref="B7:H7"/>
  </mergeCells>
  <hyperlinks>
    <hyperlink r:id="rId1" ref="B2"/>
    <hyperlink r:id="rId2" ref="B4"/>
    <hyperlink r:id="rId3" ref="B5"/>
    <hyperlink r:id="rId4" ref="B6"/>
    <hyperlink r:id="rId5" ref="B7"/>
  </hyperlinks>
  <printOptions gridLines="1"/>
  <pageMargins bottom="1.0" footer="0.0" header="0.0" left="0.75" right="0.75" top="1.0"/>
  <pageSetup scale="60" orientation="landscape"/>
  <headerFooter>
    <oddHeader>&amp;C000000Historical Growth Rates&amp;R000000Global 2016</oddHeader>
  </headerFooter>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35.86"/>
    <col customWidth="1" min="3" max="4" width="10.43"/>
    <col customWidth="1" min="5" max="5" width="63.14"/>
    <col customWidth="1" min="6" max="6" width="9.43"/>
    <col customWidth="1" min="7" max="7" width="10.86"/>
    <col customWidth="1" min="8" max="8" width="7.43"/>
    <col customWidth="1" min="9" max="9" width="9.29"/>
    <col customWidth="1" min="10" max="10" width="12.43"/>
    <col customWidth="1" min="11" max="11" width="13.0"/>
    <col customWidth="1" min="12" max="12" width="19.43"/>
    <col customWidth="1" min="13" max="26" width="12.0"/>
  </cols>
  <sheetData>
    <row r="1" ht="12.75" customHeight="1">
      <c r="A1" s="290"/>
      <c r="B1" s="290"/>
      <c r="C1" s="290"/>
      <c r="D1" s="290"/>
      <c r="E1" s="290"/>
      <c r="F1" s="290"/>
      <c r="G1" s="290"/>
      <c r="H1" s="291"/>
      <c r="M1" s="290"/>
      <c r="N1" s="290"/>
      <c r="O1" s="290"/>
      <c r="P1" s="290"/>
      <c r="Q1" s="290"/>
      <c r="R1" s="290"/>
      <c r="S1" s="290"/>
      <c r="T1" s="290"/>
      <c r="U1" s="290"/>
      <c r="V1" s="290"/>
      <c r="W1" s="290"/>
      <c r="X1" s="290"/>
      <c r="Y1" s="290"/>
      <c r="Z1" s="290"/>
    </row>
    <row r="2" ht="12.75" customHeight="1">
      <c r="A2" s="290"/>
      <c r="B2" s="292"/>
      <c r="C2" s="290"/>
      <c r="D2" s="290"/>
      <c r="E2" s="66"/>
      <c r="F2" s="293" t="s">
        <v>259</v>
      </c>
      <c r="G2" s="293" t="s">
        <v>260</v>
      </c>
      <c r="M2" s="290"/>
      <c r="N2" s="290"/>
      <c r="O2" s="290"/>
      <c r="P2" s="290"/>
      <c r="Q2" s="290"/>
      <c r="R2" s="290"/>
      <c r="S2" s="290"/>
      <c r="T2" s="290"/>
      <c r="U2" s="290"/>
      <c r="V2" s="290"/>
      <c r="W2" s="290"/>
      <c r="X2" s="290"/>
      <c r="Y2" s="290"/>
      <c r="Z2" s="290"/>
    </row>
    <row r="3" ht="34.5" customHeight="1">
      <c r="A3" s="290"/>
      <c r="B3" s="294" t="s">
        <v>261</v>
      </c>
      <c r="C3" s="290"/>
      <c r="D3" s="290"/>
      <c r="E3" s="294" t="s">
        <v>262</v>
      </c>
      <c r="F3" s="294" t="s">
        <v>263</v>
      </c>
      <c r="G3" s="294" t="s">
        <v>264</v>
      </c>
      <c r="H3" s="290"/>
      <c r="I3" s="290"/>
      <c r="J3" s="290"/>
      <c r="K3" s="290"/>
      <c r="L3" s="290"/>
      <c r="M3" s="290"/>
      <c r="N3" s="290"/>
      <c r="O3" s="290"/>
      <c r="P3" s="290"/>
      <c r="Q3" s="290"/>
      <c r="R3" s="290"/>
      <c r="S3" s="290"/>
      <c r="T3" s="290"/>
      <c r="U3" s="290"/>
      <c r="V3" s="290"/>
      <c r="W3" s="290"/>
      <c r="X3" s="290"/>
      <c r="Y3" s="290"/>
      <c r="Z3" s="290"/>
    </row>
    <row r="4" ht="12.75" customHeight="1">
      <c r="A4" s="290"/>
      <c r="B4" s="295" t="s">
        <v>265</v>
      </c>
      <c r="C4" s="290"/>
      <c r="D4" s="290"/>
      <c r="E4" s="91" t="s">
        <v>266</v>
      </c>
      <c r="F4" s="296">
        <v>0.1853</v>
      </c>
      <c r="G4" s="94">
        <v>0.1798</v>
      </c>
      <c r="H4" s="290"/>
      <c r="I4" s="290"/>
      <c r="J4" s="290"/>
      <c r="K4" s="290"/>
      <c r="L4" s="290"/>
      <c r="M4" s="297">
        <v>55000.0</v>
      </c>
      <c r="N4" s="290"/>
      <c r="O4" s="290"/>
      <c r="P4" s="290"/>
      <c r="Q4" s="290"/>
      <c r="R4" s="290"/>
      <c r="S4" s="290"/>
      <c r="T4" s="290"/>
      <c r="U4" s="290"/>
      <c r="V4" s="290"/>
      <c r="W4" s="290"/>
      <c r="X4" s="290"/>
      <c r="Y4" s="290"/>
      <c r="Z4" s="290"/>
    </row>
    <row r="5" ht="12.75" customHeight="1">
      <c r="A5" s="290"/>
      <c r="B5" s="298"/>
      <c r="C5" s="290"/>
      <c r="D5" s="290"/>
      <c r="E5" s="91"/>
      <c r="F5" s="299"/>
      <c r="G5" s="299"/>
      <c r="H5" s="290"/>
      <c r="I5" s="290"/>
      <c r="J5" s="290"/>
      <c r="K5" s="290"/>
      <c r="L5" s="290"/>
      <c r="M5" s="290">
        <v>3.0</v>
      </c>
      <c r="N5" s="290"/>
      <c r="O5" s="290"/>
      <c r="P5" s="290"/>
      <c r="Q5" s="290"/>
      <c r="R5" s="290"/>
      <c r="S5" s="290"/>
      <c r="T5" s="290"/>
      <c r="U5" s="290"/>
      <c r="V5" s="290"/>
      <c r="W5" s="290"/>
      <c r="X5" s="290"/>
      <c r="Y5" s="290"/>
      <c r="Z5" s="290"/>
    </row>
    <row r="6" ht="12.75" customHeight="1">
      <c r="A6" s="290"/>
      <c r="B6" s="300"/>
      <c r="C6" s="290"/>
      <c r="D6" s="290"/>
      <c r="E6" s="91"/>
      <c r="F6" s="301"/>
      <c r="G6" s="301"/>
      <c r="H6" s="290"/>
      <c r="I6" s="290"/>
      <c r="J6" s="290"/>
      <c r="K6" s="290"/>
      <c r="L6" s="290"/>
      <c r="M6" s="297">
        <f>+M4/M5</f>
        <v>18333.33333</v>
      </c>
      <c r="N6" s="290"/>
      <c r="O6" s="290"/>
      <c r="P6" s="290"/>
      <c r="Q6" s="290"/>
      <c r="R6" s="290"/>
      <c r="S6" s="290"/>
      <c r="T6" s="290"/>
      <c r="U6" s="290"/>
      <c r="V6" s="290"/>
      <c r="W6" s="290"/>
      <c r="X6" s="290"/>
      <c r="Y6" s="290"/>
      <c r="Z6" s="290"/>
    </row>
    <row r="7" ht="12.75" customHeight="1">
      <c r="A7" s="290"/>
      <c r="B7" s="295"/>
      <c r="C7" s="290"/>
      <c r="D7" s="290"/>
      <c r="E7" s="91"/>
      <c r="F7" s="5"/>
      <c r="G7" s="301"/>
      <c r="H7" s="290"/>
      <c r="I7" s="290"/>
      <c r="J7" s="290"/>
      <c r="K7" s="290"/>
      <c r="L7" s="290"/>
      <c r="M7" s="290"/>
      <c r="N7" s="290"/>
      <c r="O7" s="290"/>
      <c r="P7" s="290"/>
      <c r="Q7" s="290"/>
      <c r="R7" s="290"/>
      <c r="S7" s="290"/>
      <c r="T7" s="290"/>
      <c r="U7" s="290"/>
      <c r="V7" s="290"/>
      <c r="W7" s="290"/>
      <c r="X7" s="290"/>
      <c r="Y7" s="290"/>
      <c r="Z7" s="290"/>
    </row>
    <row r="8" ht="12.75" customHeight="1">
      <c r="A8" s="290"/>
      <c r="B8" s="295"/>
      <c r="C8" s="290"/>
      <c r="D8" s="290"/>
      <c r="E8" s="91"/>
      <c r="F8" s="5"/>
      <c r="G8" s="301"/>
      <c r="H8" s="290"/>
      <c r="I8" s="290"/>
      <c r="J8" s="290"/>
      <c r="K8" s="290"/>
      <c r="L8" s="290"/>
      <c r="M8" s="290"/>
      <c r="N8" s="290"/>
      <c r="O8" s="290"/>
      <c r="P8" s="290"/>
      <c r="Q8" s="290"/>
      <c r="R8" s="290"/>
      <c r="S8" s="290"/>
      <c r="T8" s="290"/>
      <c r="U8" s="290"/>
      <c r="V8" s="290"/>
      <c r="W8" s="290"/>
      <c r="X8" s="290"/>
      <c r="Y8" s="290"/>
      <c r="Z8" s="290"/>
    </row>
    <row r="9" ht="12.75" customHeight="1">
      <c r="A9" s="290"/>
      <c r="B9" s="300" t="s">
        <v>267</v>
      </c>
      <c r="C9" s="290"/>
      <c r="D9" s="290"/>
      <c r="E9" s="302" t="s">
        <v>268</v>
      </c>
      <c r="F9" s="303">
        <f t="shared" ref="F9:G9" si="1">AVERAGE(F4:F5)</f>
        <v>0.1853</v>
      </c>
      <c r="G9" s="303">
        <f t="shared" si="1"/>
        <v>0.1798</v>
      </c>
      <c r="H9" s="290"/>
      <c r="I9" s="290"/>
      <c r="J9" s="290"/>
      <c r="K9" s="290"/>
      <c r="L9" s="290"/>
      <c r="M9" s="290"/>
      <c r="N9" s="290"/>
      <c r="O9" s="290"/>
      <c r="P9" s="290"/>
      <c r="Q9" s="290"/>
      <c r="R9" s="290"/>
      <c r="S9" s="290"/>
      <c r="T9" s="290"/>
      <c r="U9" s="290"/>
      <c r="V9" s="290"/>
      <c r="W9" s="290"/>
      <c r="X9" s="290"/>
      <c r="Y9" s="290"/>
      <c r="Z9" s="290"/>
    </row>
    <row r="10" ht="12.75" customHeight="1">
      <c r="A10" s="290"/>
      <c r="B10" s="290"/>
      <c r="C10" s="290"/>
      <c r="D10" s="290"/>
      <c r="E10" s="290"/>
      <c r="F10" s="290"/>
      <c r="G10" s="290"/>
      <c r="H10" s="290"/>
      <c r="I10" s="290"/>
      <c r="J10" s="290"/>
      <c r="K10" s="290"/>
      <c r="L10" s="290"/>
      <c r="M10" s="290"/>
      <c r="N10" s="290"/>
      <c r="O10" s="290"/>
      <c r="P10" s="290"/>
      <c r="Q10" s="290"/>
      <c r="R10" s="290"/>
      <c r="S10" s="290"/>
      <c r="T10" s="290"/>
      <c r="U10" s="290"/>
      <c r="V10" s="290"/>
      <c r="W10" s="290"/>
      <c r="X10" s="290"/>
      <c r="Y10" s="290"/>
      <c r="Z10" s="290"/>
    </row>
    <row r="11" ht="12.75" customHeight="1">
      <c r="A11" s="292"/>
      <c r="B11" s="292"/>
      <c r="C11" s="292"/>
      <c r="D11" s="304"/>
      <c r="E11" s="305"/>
      <c r="F11" s="304"/>
      <c r="G11" s="304"/>
      <c r="H11" s="304"/>
      <c r="I11" s="304"/>
      <c r="J11" s="306"/>
      <c r="K11" s="307"/>
      <c r="L11" s="290"/>
      <c r="M11" s="290"/>
      <c r="N11" s="290"/>
      <c r="O11" s="290"/>
      <c r="P11" s="290"/>
      <c r="Q11" s="290"/>
      <c r="R11" s="290"/>
      <c r="S11" s="290"/>
      <c r="T11" s="290"/>
      <c r="U11" s="290"/>
      <c r="V11" s="290"/>
      <c r="W11" s="290"/>
      <c r="X11" s="290"/>
      <c r="Y11" s="290"/>
      <c r="Z11" s="290"/>
    </row>
    <row r="12" ht="15.0" customHeight="1">
      <c r="A12" s="292" t="s">
        <v>269</v>
      </c>
      <c r="B12" s="308" t="str">
        <f>+B4</f>
        <v>PayPal Holdings Inc</v>
      </c>
      <c r="C12" s="309">
        <v>43829.0</v>
      </c>
      <c r="D12" s="309">
        <v>44195.0</v>
      </c>
      <c r="E12" s="310">
        <v>44286.0</v>
      </c>
      <c r="F12" s="311" t="s">
        <v>270</v>
      </c>
      <c r="G12" s="312"/>
      <c r="H12" s="312"/>
      <c r="I12" s="312"/>
      <c r="J12" s="313" t="s">
        <v>268</v>
      </c>
      <c r="K12" s="314" t="s">
        <v>216</v>
      </c>
      <c r="L12" s="290"/>
      <c r="M12" s="290"/>
      <c r="N12" s="290"/>
      <c r="O12" s="290"/>
      <c r="P12" s="290"/>
      <c r="Q12" s="290"/>
      <c r="R12" s="290"/>
      <c r="S12" s="290"/>
      <c r="T12" s="290"/>
      <c r="U12" s="290"/>
      <c r="V12" s="290"/>
      <c r="W12" s="290"/>
      <c r="X12" s="290"/>
      <c r="Y12" s="290"/>
      <c r="Z12" s="290"/>
    </row>
    <row r="13" ht="12.75" customHeight="1">
      <c r="A13" s="292"/>
      <c r="B13" s="315" t="s">
        <v>271</v>
      </c>
      <c r="C13" s="316">
        <v>9785.0</v>
      </c>
      <c r="D13" s="317">
        <v>11453.0</v>
      </c>
      <c r="E13" s="318">
        <v>13450.0</v>
      </c>
      <c r="F13" s="319"/>
      <c r="G13" s="320"/>
      <c r="H13" s="320">
        <f t="shared" ref="H13:H14" si="2">+E13/C13-1</f>
        <v>0.3745528871</v>
      </c>
      <c r="I13" s="320"/>
      <c r="J13" s="321">
        <f>AVERAGE(F13:I13)</f>
        <v>0.3745528871</v>
      </c>
      <c r="K13" s="322">
        <f t="shared" ref="K13:K14" si="3">+(D13/C13)^(1/1)-1</f>
        <v>0.1704649974</v>
      </c>
      <c r="L13" s="290"/>
      <c r="M13" s="290"/>
      <c r="N13" s="290"/>
      <c r="O13" s="290"/>
      <c r="P13" s="290"/>
      <c r="Q13" s="290"/>
      <c r="R13" s="290"/>
      <c r="S13" s="290"/>
      <c r="T13" s="290"/>
      <c r="U13" s="290"/>
      <c r="V13" s="290"/>
      <c r="W13" s="290"/>
      <c r="X13" s="290"/>
      <c r="Y13" s="290"/>
      <c r="Z13" s="290"/>
    </row>
    <row r="14" ht="12.75" customHeight="1">
      <c r="A14" s="292"/>
      <c r="B14" s="323" t="s">
        <v>272</v>
      </c>
      <c r="C14" s="324">
        <v>2719.0</v>
      </c>
      <c r="D14" s="325">
        <v>3289.0</v>
      </c>
      <c r="E14" s="326">
        <v>4262.0</v>
      </c>
      <c r="F14" s="327"/>
      <c r="G14" s="328"/>
      <c r="H14" s="328">
        <f t="shared" si="2"/>
        <v>0.5674880471</v>
      </c>
      <c r="I14" s="328"/>
      <c r="J14" s="329">
        <f>+H14</f>
        <v>0.5674880471</v>
      </c>
      <c r="K14" s="330">
        <f t="shared" si="3"/>
        <v>0.2096358955</v>
      </c>
      <c r="L14" s="290"/>
      <c r="M14" s="290"/>
      <c r="N14" s="290"/>
      <c r="O14" s="290"/>
      <c r="P14" s="290"/>
      <c r="Q14" s="290"/>
      <c r="R14" s="290"/>
      <c r="S14" s="290"/>
      <c r="T14" s="290"/>
      <c r="U14" s="290"/>
      <c r="V14" s="290"/>
      <c r="W14" s="290"/>
      <c r="X14" s="290"/>
      <c r="Y14" s="290"/>
      <c r="Z14" s="290"/>
    </row>
    <row r="15" ht="12.75" customHeight="1">
      <c r="A15" s="292"/>
      <c r="B15" s="292"/>
      <c r="C15" s="331"/>
      <c r="D15" s="332"/>
      <c r="E15" s="332"/>
      <c r="F15" s="332"/>
      <c r="G15" s="304"/>
      <c r="H15" s="304"/>
      <c r="I15" s="304"/>
      <c r="J15" s="306"/>
      <c r="K15" s="307"/>
      <c r="L15" s="290"/>
      <c r="M15" s="290"/>
      <c r="N15" s="290"/>
      <c r="O15" s="290"/>
      <c r="P15" s="290"/>
      <c r="Q15" s="290"/>
      <c r="R15" s="290"/>
      <c r="S15" s="290"/>
      <c r="T15" s="290"/>
      <c r="U15" s="290"/>
      <c r="V15" s="290"/>
      <c r="W15" s="290"/>
      <c r="X15" s="290"/>
      <c r="Y15" s="290"/>
      <c r="Z15" s="290"/>
    </row>
    <row r="16" ht="12.75" customHeight="1">
      <c r="A16" s="292"/>
      <c r="B16" s="333" t="str">
        <f>+B5</f>
        <v/>
      </c>
      <c r="C16" s="309">
        <v>44195.0</v>
      </c>
      <c r="D16" s="309">
        <v>44560.0</v>
      </c>
      <c r="E16" s="310">
        <v>44651.0</v>
      </c>
      <c r="F16" s="334" t="s">
        <v>270</v>
      </c>
      <c r="G16" s="37"/>
      <c r="H16" s="37"/>
      <c r="I16" s="37"/>
      <c r="J16" s="333" t="s">
        <v>268</v>
      </c>
      <c r="K16" s="335" t="s">
        <v>216</v>
      </c>
      <c r="L16" s="290"/>
      <c r="M16" s="290"/>
      <c r="N16" s="290"/>
      <c r="O16" s="290"/>
      <c r="P16" s="290"/>
      <c r="Q16" s="290"/>
      <c r="R16" s="290"/>
      <c r="S16" s="290"/>
      <c r="T16" s="290"/>
      <c r="U16" s="290"/>
      <c r="V16" s="290"/>
      <c r="W16" s="290"/>
      <c r="X16" s="290"/>
      <c r="Y16" s="290"/>
      <c r="Z16" s="290"/>
    </row>
    <row r="17" ht="12.75" customHeight="1">
      <c r="A17" s="292"/>
      <c r="B17" s="336" t="s">
        <v>271</v>
      </c>
      <c r="C17" s="337"/>
      <c r="D17" s="338"/>
      <c r="E17" s="339"/>
      <c r="F17" s="319"/>
      <c r="G17" s="320"/>
      <c r="H17" s="320" t="str">
        <f t="shared" ref="H17:I17" si="4">+D17/C17-1</f>
        <v>#DIV/0!</v>
      </c>
      <c r="I17" s="320" t="str">
        <f t="shared" si="4"/>
        <v>#DIV/0!</v>
      </c>
      <c r="J17" s="321" t="str">
        <f t="shared" ref="J17:J18" si="6">AVERAGE(F17:I17)</f>
        <v>#DIV/0!</v>
      </c>
      <c r="K17" s="340" t="str">
        <f t="shared" ref="K17:K18" si="7">+(D17/C17)^(1/1)-1</f>
        <v>#DIV/0!</v>
      </c>
      <c r="L17" s="290"/>
      <c r="M17" s="290"/>
      <c r="N17" s="290"/>
      <c r="O17" s="290"/>
      <c r="P17" s="290"/>
      <c r="Q17" s="290"/>
      <c r="R17" s="290"/>
      <c r="S17" s="290"/>
      <c r="T17" s="290"/>
      <c r="U17" s="290"/>
      <c r="V17" s="290"/>
      <c r="W17" s="290"/>
      <c r="X17" s="290"/>
      <c r="Y17" s="290"/>
      <c r="Z17" s="290"/>
    </row>
    <row r="18" ht="12.75" customHeight="1">
      <c r="A18" s="292"/>
      <c r="B18" s="341" t="s">
        <v>272</v>
      </c>
      <c r="C18" s="342"/>
      <c r="D18" s="343"/>
      <c r="E18" s="344"/>
      <c r="F18" s="345"/>
      <c r="G18" s="346"/>
      <c r="H18" s="346" t="str">
        <f t="shared" ref="H18:I18" si="5">+D18/C18-1</f>
        <v>#DIV/0!</v>
      </c>
      <c r="I18" s="346" t="str">
        <f t="shared" si="5"/>
        <v>#DIV/0!</v>
      </c>
      <c r="J18" s="347" t="str">
        <f t="shared" si="6"/>
        <v>#DIV/0!</v>
      </c>
      <c r="K18" s="348" t="str">
        <f t="shared" si="7"/>
        <v>#DIV/0!</v>
      </c>
      <c r="L18" s="290"/>
      <c r="M18" s="290"/>
      <c r="N18" s="290"/>
      <c r="O18" s="290"/>
      <c r="P18" s="290"/>
      <c r="Q18" s="290"/>
      <c r="R18" s="290"/>
      <c r="S18" s="290"/>
      <c r="T18" s="290"/>
      <c r="U18" s="290"/>
      <c r="V18" s="290"/>
      <c r="W18" s="290"/>
      <c r="X18" s="290"/>
      <c r="Y18" s="290"/>
      <c r="Z18" s="290"/>
    </row>
    <row r="19" ht="12.75" customHeight="1">
      <c r="A19" s="292"/>
      <c r="B19" s="292"/>
      <c r="C19" s="349"/>
      <c r="D19" s="350"/>
      <c r="E19" s="350"/>
      <c r="F19" s="351"/>
      <c r="G19" s="351"/>
      <c r="H19" s="351"/>
      <c r="I19" s="351"/>
      <c r="J19" s="352"/>
      <c r="K19" s="353"/>
      <c r="L19" s="290"/>
      <c r="M19" s="290"/>
      <c r="N19" s="290"/>
      <c r="O19" s="290"/>
      <c r="P19" s="290"/>
      <c r="Q19" s="290"/>
      <c r="R19" s="290"/>
      <c r="S19" s="290"/>
      <c r="T19" s="290"/>
      <c r="U19" s="290"/>
      <c r="V19" s="290"/>
      <c r="W19" s="290"/>
      <c r="X19" s="290"/>
      <c r="Y19" s="290"/>
      <c r="Z19" s="290"/>
    </row>
    <row r="20" ht="12.75" customHeight="1">
      <c r="A20" s="292"/>
      <c r="B20" s="354" t="s">
        <v>273</v>
      </c>
      <c r="C20" s="309">
        <v>44195.0</v>
      </c>
      <c r="D20" s="309">
        <v>44560.0</v>
      </c>
      <c r="E20" s="310">
        <v>44651.0</v>
      </c>
      <c r="F20" s="334" t="s">
        <v>270</v>
      </c>
      <c r="G20" s="37"/>
      <c r="H20" s="37"/>
      <c r="I20" s="37"/>
      <c r="J20" s="333" t="s">
        <v>268</v>
      </c>
      <c r="K20" s="335" t="s">
        <v>216</v>
      </c>
      <c r="L20" s="290"/>
      <c r="M20" s="290"/>
      <c r="N20" s="290"/>
      <c r="O20" s="290"/>
      <c r="P20" s="290"/>
      <c r="Q20" s="290"/>
      <c r="R20" s="290"/>
      <c r="S20" s="290"/>
      <c r="T20" s="290"/>
      <c r="U20" s="290"/>
      <c r="V20" s="290"/>
      <c r="W20" s="290"/>
      <c r="X20" s="290"/>
      <c r="Y20" s="290"/>
      <c r="Z20" s="290"/>
    </row>
    <row r="21" ht="12.75" customHeight="1">
      <c r="A21" s="292"/>
      <c r="B21" s="336" t="s">
        <v>271</v>
      </c>
      <c r="C21" s="316"/>
      <c r="D21" s="316"/>
      <c r="E21" s="318"/>
      <c r="F21" s="319"/>
      <c r="G21" s="320"/>
      <c r="H21" s="320"/>
      <c r="I21" s="320"/>
      <c r="J21" s="321"/>
      <c r="K21" s="340" t="s">
        <v>274</v>
      </c>
      <c r="L21" s="290"/>
      <c r="M21" s="290"/>
      <c r="N21" s="290"/>
      <c r="O21" s="290"/>
      <c r="P21" s="290"/>
      <c r="Q21" s="290"/>
      <c r="R21" s="290"/>
      <c r="S21" s="290"/>
      <c r="T21" s="290"/>
      <c r="U21" s="290"/>
      <c r="V21" s="290"/>
      <c r="W21" s="290"/>
      <c r="X21" s="290"/>
      <c r="Y21" s="290"/>
      <c r="Z21" s="290"/>
    </row>
    <row r="22" ht="12.75" customHeight="1">
      <c r="A22" s="292"/>
      <c r="B22" s="341" t="s">
        <v>272</v>
      </c>
      <c r="C22" s="355"/>
      <c r="D22" s="356"/>
      <c r="E22" s="357"/>
      <c r="F22" s="345"/>
      <c r="G22" s="346"/>
      <c r="H22" s="346"/>
      <c r="I22" s="346"/>
      <c r="J22" s="347"/>
      <c r="K22" s="348" t="s">
        <v>274</v>
      </c>
      <c r="L22" s="290"/>
      <c r="M22" s="290"/>
      <c r="N22" s="290"/>
      <c r="O22" s="290"/>
      <c r="P22" s="290"/>
      <c r="Q22" s="290"/>
      <c r="R22" s="290"/>
      <c r="S22" s="290"/>
      <c r="T22" s="290"/>
      <c r="U22" s="290"/>
      <c r="V22" s="290"/>
      <c r="W22" s="290"/>
      <c r="X22" s="290"/>
      <c r="Y22" s="290"/>
      <c r="Z22" s="290"/>
    </row>
    <row r="23" ht="12.75" customHeight="1">
      <c r="A23" s="292"/>
      <c r="B23" s="292"/>
      <c r="C23" s="349"/>
      <c r="D23" s="350"/>
      <c r="E23" s="350"/>
      <c r="F23" s="351"/>
      <c r="G23" s="351"/>
      <c r="H23" s="351"/>
      <c r="I23" s="351"/>
      <c r="J23" s="352"/>
      <c r="K23" s="353"/>
      <c r="L23" s="290"/>
      <c r="M23" s="290"/>
      <c r="N23" s="290"/>
      <c r="O23" s="290"/>
      <c r="P23" s="290"/>
      <c r="Q23" s="290"/>
      <c r="R23" s="290"/>
      <c r="S23" s="290"/>
      <c r="T23" s="290"/>
      <c r="U23" s="290"/>
      <c r="V23" s="290"/>
      <c r="W23" s="290"/>
      <c r="X23" s="290"/>
      <c r="Y23" s="290"/>
      <c r="Z23" s="290"/>
    </row>
    <row r="24" ht="12.75" customHeight="1">
      <c r="A24" s="292"/>
      <c r="B24" s="333" t="str">
        <f>+B7</f>
        <v/>
      </c>
      <c r="C24" s="309">
        <v>44195.0</v>
      </c>
      <c r="D24" s="309">
        <v>44560.0</v>
      </c>
      <c r="E24" s="310">
        <v>44651.0</v>
      </c>
      <c r="F24" s="334" t="s">
        <v>270</v>
      </c>
      <c r="G24" s="37"/>
      <c r="H24" s="37"/>
      <c r="I24" s="37"/>
      <c r="J24" s="333" t="s">
        <v>268</v>
      </c>
      <c r="K24" s="335" t="s">
        <v>216</v>
      </c>
      <c r="L24" s="290"/>
      <c r="M24" s="290"/>
      <c r="N24" s="290"/>
      <c r="O24" s="290"/>
      <c r="P24" s="290"/>
      <c r="Q24" s="290"/>
      <c r="R24" s="290"/>
      <c r="S24" s="290"/>
      <c r="T24" s="290"/>
      <c r="U24" s="290"/>
      <c r="V24" s="290"/>
      <c r="W24" s="290"/>
      <c r="X24" s="290"/>
      <c r="Y24" s="290"/>
      <c r="Z24" s="290"/>
    </row>
    <row r="25" ht="12.75" customHeight="1">
      <c r="A25" s="292"/>
      <c r="B25" s="336" t="s">
        <v>271</v>
      </c>
      <c r="C25" s="337"/>
      <c r="D25" s="338"/>
      <c r="E25" s="339"/>
      <c r="F25" s="319"/>
      <c r="G25" s="320"/>
      <c r="H25" s="320" t="str">
        <f t="shared" ref="H25:I25" si="8">+D25/C25-1</f>
        <v>#DIV/0!</v>
      </c>
      <c r="I25" s="320" t="str">
        <f t="shared" si="8"/>
        <v>#DIV/0!</v>
      </c>
      <c r="J25" s="321" t="str">
        <f>AVERAGE(G25,I25,F25)</f>
        <v>#DIV/0!</v>
      </c>
      <c r="K25" s="340" t="str">
        <f t="shared" ref="K25:K26" si="10">+(E25/#REF!)^(1/3)-1</f>
        <v>#REF!</v>
      </c>
      <c r="L25" s="290"/>
      <c r="M25" s="290"/>
      <c r="N25" s="290"/>
      <c r="O25" s="290"/>
      <c r="P25" s="290"/>
      <c r="Q25" s="290"/>
      <c r="R25" s="290"/>
      <c r="S25" s="290"/>
      <c r="T25" s="290"/>
      <c r="U25" s="290"/>
      <c r="V25" s="290"/>
      <c r="W25" s="290"/>
      <c r="X25" s="290"/>
      <c r="Y25" s="290"/>
      <c r="Z25" s="290"/>
    </row>
    <row r="26" ht="12.75" customHeight="1">
      <c r="A26" s="292"/>
      <c r="B26" s="341" t="s">
        <v>272</v>
      </c>
      <c r="C26" s="342"/>
      <c r="D26" s="343"/>
      <c r="E26" s="344"/>
      <c r="F26" s="345"/>
      <c r="G26" s="346"/>
      <c r="H26" s="346" t="str">
        <f t="shared" ref="H26:I26" si="9">+D26/C26-1</f>
        <v>#DIV/0!</v>
      </c>
      <c r="I26" s="346" t="str">
        <f t="shared" si="9"/>
        <v>#DIV/0!</v>
      </c>
      <c r="J26" s="347" t="str">
        <f>AVERAGE(G26)</f>
        <v>#DIV/0!</v>
      </c>
      <c r="K26" s="340" t="str">
        <f t="shared" si="10"/>
        <v>#REF!</v>
      </c>
      <c r="L26" s="290"/>
      <c r="M26" s="290"/>
      <c r="N26" s="290"/>
      <c r="O26" s="290"/>
      <c r="P26" s="290"/>
      <c r="Q26" s="290"/>
      <c r="R26" s="290"/>
      <c r="S26" s="290"/>
      <c r="T26" s="290"/>
      <c r="U26" s="290"/>
      <c r="V26" s="290"/>
      <c r="W26" s="290"/>
      <c r="X26" s="290"/>
      <c r="Y26" s="290"/>
      <c r="Z26" s="290"/>
    </row>
    <row r="27" ht="12.75" customHeight="1">
      <c r="A27" s="292"/>
      <c r="B27" s="292"/>
      <c r="C27" s="349"/>
      <c r="D27" s="350"/>
      <c r="E27" s="350"/>
      <c r="F27" s="351"/>
      <c r="G27" s="351"/>
      <c r="H27" s="351"/>
      <c r="I27" s="351"/>
      <c r="J27" s="352"/>
      <c r="K27" s="353"/>
      <c r="L27" s="290"/>
      <c r="M27" s="290"/>
      <c r="N27" s="290"/>
      <c r="O27" s="290"/>
      <c r="P27" s="290"/>
      <c r="Q27" s="290"/>
      <c r="R27" s="290"/>
      <c r="S27" s="290"/>
      <c r="T27" s="290"/>
      <c r="U27" s="290"/>
      <c r="V27" s="290"/>
      <c r="W27" s="290"/>
      <c r="X27" s="290"/>
      <c r="Y27" s="290"/>
      <c r="Z27" s="290"/>
    </row>
    <row r="28" ht="12.75" customHeight="1">
      <c r="A28" s="292"/>
      <c r="B28" s="333" t="str">
        <f>+B8</f>
        <v/>
      </c>
      <c r="C28" s="309">
        <v>44195.0</v>
      </c>
      <c r="D28" s="309">
        <v>44560.0</v>
      </c>
      <c r="E28" s="310">
        <v>44651.0</v>
      </c>
      <c r="F28" s="334" t="s">
        <v>270</v>
      </c>
      <c r="G28" s="37"/>
      <c r="H28" s="37"/>
      <c r="I28" s="37"/>
      <c r="J28" s="333" t="s">
        <v>268</v>
      </c>
      <c r="K28" s="335" t="s">
        <v>216</v>
      </c>
      <c r="L28" s="290"/>
      <c r="M28" s="290"/>
      <c r="N28" s="290"/>
      <c r="O28" s="290"/>
      <c r="P28" s="290"/>
      <c r="Q28" s="290"/>
      <c r="R28" s="290"/>
      <c r="S28" s="290"/>
      <c r="T28" s="290"/>
      <c r="U28" s="290"/>
      <c r="V28" s="290"/>
      <c r="W28" s="290"/>
      <c r="X28" s="290"/>
      <c r="Y28" s="290"/>
      <c r="Z28" s="290"/>
    </row>
    <row r="29" ht="12.75" customHeight="1">
      <c r="A29" s="292"/>
      <c r="B29" s="336" t="s">
        <v>271</v>
      </c>
      <c r="C29" s="337"/>
      <c r="D29" s="338"/>
      <c r="E29" s="339"/>
      <c r="F29" s="319"/>
      <c r="G29" s="320"/>
      <c r="H29" s="320" t="str">
        <f t="shared" ref="H29:I29" si="11">+D29/C29-1</f>
        <v>#DIV/0!</v>
      </c>
      <c r="I29" s="320" t="str">
        <f t="shared" si="11"/>
        <v>#DIV/0!</v>
      </c>
      <c r="J29" s="321" t="str">
        <f>AVERAGE(G29,F29)</f>
        <v>#DIV/0!</v>
      </c>
      <c r="K29" s="340" t="str">
        <f t="shared" ref="K29:K30" si="13">+(E29/#REF!)^(1/3)-1</f>
        <v>#REF!</v>
      </c>
      <c r="L29" s="290"/>
      <c r="M29" s="290"/>
      <c r="N29" s="290"/>
      <c r="O29" s="290"/>
      <c r="P29" s="290"/>
      <c r="Q29" s="290"/>
      <c r="R29" s="290"/>
      <c r="S29" s="290"/>
      <c r="T29" s="290"/>
      <c r="U29" s="290"/>
      <c r="V29" s="290"/>
      <c r="W29" s="290"/>
      <c r="X29" s="290"/>
      <c r="Y29" s="290"/>
      <c r="Z29" s="290"/>
    </row>
    <row r="30" ht="12.75" customHeight="1">
      <c r="A30" s="292"/>
      <c r="B30" s="341" t="s">
        <v>272</v>
      </c>
      <c r="C30" s="342"/>
      <c r="D30" s="343"/>
      <c r="E30" s="344"/>
      <c r="F30" s="345"/>
      <c r="G30" s="346"/>
      <c r="H30" s="346" t="str">
        <f t="shared" ref="H30:I30" si="12">+D30/C30-1</f>
        <v>#DIV/0!</v>
      </c>
      <c r="I30" s="346" t="str">
        <f t="shared" si="12"/>
        <v>#DIV/0!</v>
      </c>
      <c r="J30" s="347" t="str">
        <f>AVERAGE(G30)</f>
        <v>#DIV/0!</v>
      </c>
      <c r="K30" s="340" t="str">
        <f t="shared" si="13"/>
        <v>#REF!</v>
      </c>
      <c r="L30" s="290"/>
      <c r="M30" s="290"/>
      <c r="N30" s="290"/>
      <c r="O30" s="290"/>
      <c r="P30" s="290"/>
      <c r="Q30" s="290"/>
      <c r="R30" s="290"/>
      <c r="S30" s="290"/>
      <c r="T30" s="290"/>
      <c r="U30" s="290"/>
      <c r="V30" s="290"/>
      <c r="W30" s="290"/>
      <c r="X30" s="290"/>
      <c r="Y30" s="290"/>
      <c r="Z30" s="290"/>
    </row>
    <row r="31" ht="12.75" customHeight="1">
      <c r="A31" s="292"/>
      <c r="B31" s="292"/>
      <c r="C31" s="331"/>
      <c r="D31" s="332"/>
      <c r="E31" s="332"/>
      <c r="F31" s="332"/>
      <c r="G31" s="304"/>
      <c r="H31" s="304"/>
      <c r="I31" s="304"/>
      <c r="J31" s="306"/>
      <c r="K31" s="307"/>
      <c r="L31" s="290"/>
      <c r="M31" s="290"/>
      <c r="N31" s="290"/>
      <c r="O31" s="290"/>
      <c r="P31" s="290"/>
      <c r="Q31" s="290"/>
      <c r="R31" s="290"/>
      <c r="S31" s="290"/>
      <c r="T31" s="290"/>
      <c r="U31" s="290"/>
      <c r="V31" s="290"/>
      <c r="W31" s="290"/>
      <c r="X31" s="290"/>
      <c r="Y31" s="290"/>
      <c r="Z31" s="290"/>
    </row>
    <row r="32" ht="12.75" customHeight="1">
      <c r="A32" s="290"/>
      <c r="B32" s="292" t="s">
        <v>275</v>
      </c>
      <c r="C32" s="292"/>
      <c r="D32" s="292"/>
      <c r="E32" s="292"/>
      <c r="F32" s="292"/>
      <c r="G32" s="358" t="s">
        <v>276</v>
      </c>
      <c r="H32" s="147"/>
      <c r="I32" s="147"/>
      <c r="J32" s="359" t="str">
        <f t="shared" ref="J32:K32" si="14">AVERAGE(J13,J17)</f>
        <v>#DIV/0!</v>
      </c>
      <c r="K32" s="359" t="str">
        <f t="shared" si="14"/>
        <v>#DIV/0!</v>
      </c>
      <c r="L32" s="290"/>
      <c r="M32" s="290"/>
      <c r="N32" s="290"/>
      <c r="O32" s="290"/>
      <c r="P32" s="290"/>
      <c r="Q32" s="290"/>
      <c r="R32" s="290"/>
      <c r="S32" s="290"/>
      <c r="T32" s="290"/>
      <c r="U32" s="290"/>
      <c r="V32" s="290"/>
      <c r="W32" s="290"/>
      <c r="X32" s="290"/>
      <c r="Y32" s="290"/>
      <c r="Z32" s="290"/>
    </row>
    <row r="33" ht="12.75" customHeight="1">
      <c r="A33" s="290"/>
      <c r="B33" s="290"/>
      <c r="C33" s="290"/>
      <c r="D33" s="290"/>
      <c r="E33" s="290"/>
      <c r="F33" s="290"/>
      <c r="G33" s="358" t="s">
        <v>276</v>
      </c>
      <c r="H33" s="147"/>
      <c r="I33" s="147"/>
      <c r="J33" s="359" t="str">
        <f t="shared" ref="J33:K33" si="15">AVERAGE(J14,J18)</f>
        <v>#DIV/0!</v>
      </c>
      <c r="K33" s="359" t="str">
        <f t="shared" si="15"/>
        <v>#DIV/0!</v>
      </c>
      <c r="L33" s="290"/>
      <c r="M33" s="290"/>
      <c r="N33" s="290"/>
      <c r="O33" s="290"/>
      <c r="P33" s="290"/>
      <c r="Q33" s="290"/>
      <c r="R33" s="290"/>
      <c r="S33" s="290"/>
      <c r="T33" s="290"/>
      <c r="U33" s="290"/>
      <c r="V33" s="290"/>
      <c r="W33" s="290"/>
      <c r="X33" s="290"/>
      <c r="Y33" s="290"/>
      <c r="Z33" s="290"/>
    </row>
    <row r="34" ht="12.75" customHeight="1">
      <c r="A34" s="290"/>
      <c r="B34" s="290"/>
      <c r="C34" s="290"/>
      <c r="D34" s="290"/>
      <c r="E34" s="290"/>
      <c r="F34" s="290"/>
      <c r="G34" s="360"/>
      <c r="H34" s="360"/>
      <c r="I34" s="360"/>
      <c r="J34" s="306"/>
      <c r="K34" s="306"/>
      <c r="L34" s="290"/>
      <c r="M34" s="290"/>
      <c r="N34" s="290"/>
      <c r="O34" s="290"/>
      <c r="P34" s="290"/>
      <c r="Q34" s="290"/>
      <c r="R34" s="290"/>
      <c r="S34" s="290"/>
      <c r="T34" s="290"/>
      <c r="U34" s="290"/>
      <c r="V34" s="290"/>
      <c r="W34" s="290"/>
      <c r="X34" s="290"/>
      <c r="Y34" s="290"/>
      <c r="Z34" s="290"/>
    </row>
    <row r="35" ht="12.75" customHeight="1">
      <c r="A35" s="290"/>
      <c r="B35" s="290"/>
      <c r="C35" s="290"/>
      <c r="D35" s="290"/>
      <c r="E35" s="290"/>
      <c r="F35" s="290"/>
      <c r="G35" s="360"/>
      <c r="H35" s="360"/>
      <c r="I35" s="360"/>
      <c r="J35" s="306"/>
      <c r="K35" s="306"/>
      <c r="L35" s="290"/>
      <c r="M35" s="290"/>
      <c r="N35" s="290"/>
      <c r="O35" s="290"/>
      <c r="P35" s="290"/>
      <c r="Q35" s="290"/>
      <c r="R35" s="290"/>
      <c r="S35" s="290"/>
      <c r="T35" s="290"/>
      <c r="U35" s="290"/>
      <c r="V35" s="290"/>
      <c r="W35" s="290"/>
      <c r="X35" s="290"/>
      <c r="Y35" s="290"/>
      <c r="Z35" s="290"/>
    </row>
    <row r="36" ht="12.75" customHeight="1">
      <c r="A36" s="290"/>
      <c r="B36" s="290"/>
      <c r="C36" s="290"/>
      <c r="D36" s="290"/>
      <c r="E36" s="290"/>
      <c r="F36" s="290"/>
      <c r="G36" s="360"/>
      <c r="H36" s="360"/>
      <c r="I36" s="360"/>
      <c r="J36" s="306"/>
      <c r="K36" s="306"/>
      <c r="L36" s="290"/>
      <c r="M36" s="290"/>
      <c r="N36" s="290"/>
      <c r="O36" s="290"/>
      <c r="P36" s="290"/>
      <c r="Q36" s="290"/>
      <c r="R36" s="290"/>
      <c r="S36" s="290"/>
      <c r="T36" s="290"/>
      <c r="U36" s="290"/>
      <c r="V36" s="290"/>
      <c r="W36" s="290"/>
      <c r="X36" s="290"/>
      <c r="Y36" s="290"/>
      <c r="Z36" s="290"/>
    </row>
    <row r="37" ht="12.75" customHeight="1">
      <c r="A37" s="290"/>
      <c r="B37" s="290"/>
      <c r="C37" s="290"/>
      <c r="D37" s="290"/>
      <c r="E37" s="290"/>
      <c r="F37" s="290"/>
      <c r="G37" s="360"/>
      <c r="H37" s="360"/>
      <c r="I37" s="360"/>
      <c r="J37" s="306"/>
      <c r="K37" s="306"/>
      <c r="L37" s="290"/>
      <c r="M37" s="290"/>
      <c r="N37" s="290"/>
      <c r="O37" s="290"/>
      <c r="P37" s="290"/>
      <c r="Q37" s="290"/>
      <c r="R37" s="290"/>
      <c r="S37" s="290"/>
      <c r="T37" s="290"/>
      <c r="U37" s="290"/>
      <c r="V37" s="290"/>
      <c r="W37" s="290"/>
      <c r="X37" s="290"/>
      <c r="Y37" s="290"/>
      <c r="Z37" s="290"/>
    </row>
    <row r="38" ht="12.75" customHeight="1">
      <c r="A38" s="361" t="s">
        <v>269</v>
      </c>
      <c r="B38" s="333" t="str">
        <f>+B12</f>
        <v>PayPal Holdings Inc</v>
      </c>
      <c r="C38" s="362">
        <v>43464.0</v>
      </c>
      <c r="D38" s="362">
        <v>43829.0</v>
      </c>
      <c r="E38" s="363">
        <v>44195.0</v>
      </c>
      <c r="F38" s="334" t="s">
        <v>270</v>
      </c>
      <c r="G38" s="37"/>
      <c r="H38" s="37"/>
      <c r="I38" s="37"/>
      <c r="J38" s="333" t="s">
        <v>268</v>
      </c>
      <c r="K38" s="335" t="s">
        <v>216</v>
      </c>
      <c r="L38" s="290"/>
      <c r="M38" s="290"/>
      <c r="N38" s="290"/>
      <c r="O38" s="290"/>
      <c r="P38" s="290"/>
      <c r="Q38" s="290"/>
      <c r="R38" s="290"/>
      <c r="S38" s="290"/>
      <c r="T38" s="290"/>
      <c r="U38" s="290"/>
      <c r="V38" s="290"/>
      <c r="W38" s="290"/>
      <c r="X38" s="290"/>
      <c r="Y38" s="290"/>
      <c r="Z38" s="290"/>
    </row>
    <row r="39" ht="12.75" customHeight="1">
      <c r="A39" s="361"/>
      <c r="B39" s="336" t="s">
        <v>277</v>
      </c>
      <c r="C39" s="337">
        <v>12648.0</v>
      </c>
      <c r="D39" s="364">
        <v>17059.0</v>
      </c>
      <c r="E39" s="339">
        <v>4586.0</v>
      </c>
      <c r="F39" s="319"/>
      <c r="G39" s="320"/>
      <c r="H39" s="320">
        <f t="shared" ref="H39:I39" si="16">+D39/C39-1</f>
        <v>0.3487507906</v>
      </c>
      <c r="I39" s="320">
        <f t="shared" si="16"/>
        <v>-0.7311682983</v>
      </c>
      <c r="J39" s="321">
        <f>AVERAGE(F39:I39)</f>
        <v>-0.1912087538</v>
      </c>
      <c r="K39" s="322">
        <f t="shared" ref="K39:K40" si="18">+(D39/C39)^(1/1)-1</f>
        <v>0.3487507906</v>
      </c>
      <c r="L39" s="290"/>
      <c r="M39" s="290"/>
      <c r="N39" s="290"/>
      <c r="O39" s="290"/>
      <c r="P39" s="290"/>
      <c r="Q39" s="290"/>
      <c r="R39" s="290"/>
      <c r="S39" s="290"/>
      <c r="T39" s="290"/>
      <c r="U39" s="290"/>
      <c r="V39" s="290"/>
      <c r="W39" s="290"/>
      <c r="X39" s="290"/>
      <c r="Y39" s="290"/>
      <c r="Z39" s="290"/>
    </row>
    <row r="40" ht="12.75" customHeight="1">
      <c r="A40" s="361"/>
      <c r="B40" s="341" t="s">
        <v>278</v>
      </c>
      <c r="C40" s="365">
        <v>12963.0</v>
      </c>
      <c r="D40" s="366">
        <v>17198.0</v>
      </c>
      <c r="E40" s="367">
        <v>-279.0</v>
      </c>
      <c r="F40" s="345"/>
      <c r="G40" s="346"/>
      <c r="H40" s="328">
        <f t="shared" ref="H40:I40" si="17">+D40/C40-1</f>
        <v>0.3266990666</v>
      </c>
      <c r="I40" s="328">
        <f t="shared" si="17"/>
        <v>-1.016222817</v>
      </c>
      <c r="J40" s="347">
        <f>AVERAGE(F40:H40)</f>
        <v>0.3266990666</v>
      </c>
      <c r="K40" s="330">
        <f t="shared" si="18"/>
        <v>0.3266990666</v>
      </c>
      <c r="L40" s="290"/>
      <c r="M40" s="290"/>
      <c r="N40" s="290"/>
      <c r="O40" s="290"/>
      <c r="P40" s="290"/>
      <c r="Q40" s="290"/>
      <c r="R40" s="290"/>
      <c r="S40" s="290"/>
      <c r="T40" s="290"/>
      <c r="U40" s="290"/>
      <c r="V40" s="290"/>
      <c r="W40" s="290"/>
      <c r="X40" s="290"/>
      <c r="Y40" s="290"/>
      <c r="Z40" s="290"/>
    </row>
    <row r="41" ht="12.75" customHeight="1">
      <c r="A41" s="361"/>
      <c r="B41" s="292"/>
      <c r="C41" s="331"/>
      <c r="D41" s="332"/>
      <c r="E41" s="332"/>
      <c r="F41" s="332"/>
      <c r="G41" s="304"/>
      <c r="H41" s="304"/>
      <c r="I41" s="304"/>
      <c r="J41" s="306"/>
      <c r="K41" s="307"/>
      <c r="L41" s="290"/>
      <c r="M41" s="290"/>
      <c r="N41" s="290"/>
      <c r="O41" s="290"/>
      <c r="P41" s="290"/>
      <c r="Q41" s="290"/>
      <c r="R41" s="290"/>
      <c r="S41" s="290"/>
      <c r="T41" s="290"/>
      <c r="U41" s="290"/>
      <c r="V41" s="290"/>
      <c r="W41" s="290"/>
      <c r="X41" s="290"/>
      <c r="Y41" s="290"/>
      <c r="Z41" s="290"/>
    </row>
    <row r="42" ht="12.75" customHeight="1">
      <c r="A42" s="361"/>
      <c r="B42" s="292"/>
      <c r="C42" s="331"/>
      <c r="D42" s="332"/>
      <c r="E42" s="332"/>
      <c r="F42" s="332"/>
      <c r="G42" s="304"/>
      <c r="H42" s="304"/>
      <c r="I42" s="304"/>
      <c r="J42" s="306"/>
      <c r="K42" s="307"/>
      <c r="L42" s="290"/>
      <c r="M42" s="290"/>
      <c r="N42" s="290"/>
      <c r="O42" s="290"/>
      <c r="P42" s="290"/>
      <c r="Q42" s="290"/>
      <c r="R42" s="290"/>
      <c r="S42" s="290"/>
      <c r="T42" s="290"/>
      <c r="U42" s="290"/>
      <c r="V42" s="290"/>
      <c r="W42" s="290"/>
      <c r="X42" s="290"/>
      <c r="Y42" s="290"/>
      <c r="Z42" s="290"/>
    </row>
    <row r="43" ht="12.75" customHeight="1">
      <c r="A43" s="361"/>
      <c r="B43" s="333"/>
      <c r="C43" s="362">
        <v>43464.0</v>
      </c>
      <c r="D43" s="362">
        <v>43829.0</v>
      </c>
      <c r="E43" s="363">
        <v>44195.0</v>
      </c>
      <c r="F43" s="334" t="s">
        <v>270</v>
      </c>
      <c r="G43" s="37"/>
      <c r="H43" s="37"/>
      <c r="I43" s="37"/>
      <c r="J43" s="333" t="s">
        <v>268</v>
      </c>
      <c r="K43" s="335" t="s">
        <v>216</v>
      </c>
      <c r="L43" s="290"/>
      <c r="M43" s="290"/>
      <c r="N43" s="290"/>
      <c r="O43" s="290"/>
      <c r="P43" s="290"/>
      <c r="Q43" s="290"/>
      <c r="R43" s="290"/>
      <c r="S43" s="290"/>
      <c r="T43" s="290"/>
      <c r="U43" s="290"/>
      <c r="V43" s="290"/>
      <c r="W43" s="290"/>
      <c r="X43" s="290"/>
      <c r="Y43" s="290"/>
      <c r="Z43" s="290"/>
    </row>
    <row r="44" ht="12.75" customHeight="1">
      <c r="A44" s="361"/>
      <c r="B44" s="336" t="s">
        <v>277</v>
      </c>
      <c r="C44" s="337"/>
      <c r="D44" s="338"/>
      <c r="E44" s="339"/>
      <c r="F44" s="319"/>
      <c r="G44" s="320"/>
      <c r="H44" s="320" t="str">
        <f t="shared" ref="H44:I44" si="19">+D44/C44-1</f>
        <v>#DIV/0!</v>
      </c>
      <c r="I44" s="320" t="str">
        <f t="shared" si="19"/>
        <v>#DIV/0!</v>
      </c>
      <c r="J44" s="321" t="str">
        <f>AVERAGE(F44:I44)</f>
        <v>#DIV/0!</v>
      </c>
      <c r="K44" s="340" t="str">
        <f t="shared" ref="K44:K45" si="21">+(D44/C44)^(1/1)-1</f>
        <v>#DIV/0!</v>
      </c>
      <c r="L44" s="290"/>
      <c r="M44" s="290"/>
      <c r="N44" s="290"/>
      <c r="O44" s="290"/>
      <c r="P44" s="290"/>
      <c r="Q44" s="290"/>
      <c r="R44" s="290"/>
      <c r="S44" s="290"/>
      <c r="T44" s="290"/>
      <c r="U44" s="290"/>
      <c r="V44" s="290"/>
      <c r="W44" s="290"/>
      <c r="X44" s="290"/>
      <c r="Y44" s="290"/>
      <c r="Z44" s="290"/>
    </row>
    <row r="45" ht="12.75" customHeight="1">
      <c r="A45" s="361"/>
      <c r="B45" s="341" t="s">
        <v>278</v>
      </c>
      <c r="C45" s="342"/>
      <c r="D45" s="343"/>
      <c r="E45" s="344"/>
      <c r="F45" s="345"/>
      <c r="G45" s="346"/>
      <c r="H45" s="346" t="str">
        <f t="shared" ref="H45:I45" si="20">+D45/C45-1</f>
        <v>#DIV/0!</v>
      </c>
      <c r="I45" s="346" t="str">
        <f t="shared" si="20"/>
        <v>#DIV/0!</v>
      </c>
      <c r="J45" s="347" t="str">
        <f>AVERAGE(F45:H45)</f>
        <v>#DIV/0!</v>
      </c>
      <c r="K45" s="348" t="str">
        <f t="shared" si="21"/>
        <v>#DIV/0!</v>
      </c>
      <c r="L45" s="290"/>
      <c r="M45" s="290"/>
      <c r="N45" s="290"/>
      <c r="O45" s="290"/>
      <c r="P45" s="290"/>
      <c r="Q45" s="290"/>
      <c r="R45" s="290"/>
      <c r="S45" s="290"/>
      <c r="T45" s="290"/>
      <c r="U45" s="290"/>
      <c r="V45" s="290"/>
      <c r="W45" s="290"/>
      <c r="X45" s="290"/>
      <c r="Y45" s="290"/>
      <c r="Z45" s="290"/>
    </row>
    <row r="46" ht="12.75" customHeight="1">
      <c r="A46" s="361"/>
      <c r="B46" s="292"/>
      <c r="C46" s="331"/>
      <c r="D46" s="332"/>
      <c r="E46" s="332"/>
      <c r="F46" s="332"/>
      <c r="G46" s="304"/>
      <c r="H46" s="304"/>
      <c r="I46" s="304"/>
      <c r="J46" s="306"/>
      <c r="K46" s="307"/>
      <c r="L46" s="290"/>
      <c r="M46" s="290"/>
      <c r="N46" s="290"/>
      <c r="O46" s="290"/>
      <c r="P46" s="290"/>
      <c r="Q46" s="290"/>
      <c r="R46" s="290"/>
      <c r="S46" s="290"/>
      <c r="T46" s="290"/>
      <c r="U46" s="290"/>
      <c r="V46" s="290"/>
      <c r="W46" s="290"/>
      <c r="X46" s="290"/>
      <c r="Y46" s="290"/>
      <c r="Z46" s="290"/>
    </row>
    <row r="47" ht="12.75" customHeight="1">
      <c r="A47" s="361"/>
      <c r="B47" s="292" t="s">
        <v>275</v>
      </c>
      <c r="C47" s="292"/>
      <c r="D47" s="292"/>
      <c r="E47" s="292"/>
      <c r="F47" s="292"/>
      <c r="G47" s="358" t="s">
        <v>276</v>
      </c>
      <c r="H47" s="147"/>
      <c r="I47" s="147"/>
      <c r="J47" s="359" t="str">
        <f t="shared" ref="J47:K47" si="22">AVERAGE(J39,J44)</f>
        <v>#DIV/0!</v>
      </c>
      <c r="K47" s="359" t="str">
        <f t="shared" si="22"/>
        <v>#DIV/0!</v>
      </c>
      <c r="L47" s="290"/>
      <c r="M47" s="290"/>
      <c r="N47" s="290"/>
      <c r="O47" s="290"/>
      <c r="P47" s="290"/>
      <c r="Q47" s="290"/>
      <c r="R47" s="290"/>
      <c r="S47" s="290"/>
      <c r="T47" s="290"/>
      <c r="U47" s="290"/>
      <c r="V47" s="290"/>
      <c r="W47" s="290"/>
      <c r="X47" s="290"/>
      <c r="Y47" s="290"/>
      <c r="Z47" s="290"/>
    </row>
    <row r="48" ht="12.75" customHeight="1">
      <c r="A48" s="290"/>
      <c r="B48" s="290"/>
      <c r="C48" s="290"/>
      <c r="D48" s="290"/>
      <c r="E48" s="290"/>
      <c r="F48" s="290"/>
      <c r="G48" s="358" t="s">
        <v>276</v>
      </c>
      <c r="H48" s="147"/>
      <c r="I48" s="147"/>
      <c r="J48" s="359" t="str">
        <f t="shared" ref="J48:K48" si="23">AVERAGE(J40,J44)</f>
        <v>#DIV/0!</v>
      </c>
      <c r="K48" s="359" t="str">
        <f t="shared" si="23"/>
        <v>#DIV/0!</v>
      </c>
      <c r="L48" s="290"/>
      <c r="M48" s="290"/>
      <c r="N48" s="290"/>
      <c r="O48" s="290"/>
      <c r="P48" s="290"/>
      <c r="Q48" s="290"/>
      <c r="R48" s="290"/>
      <c r="S48" s="290"/>
      <c r="T48" s="290"/>
      <c r="U48" s="290"/>
      <c r="V48" s="290"/>
      <c r="W48" s="290"/>
      <c r="X48" s="290"/>
      <c r="Y48" s="290"/>
      <c r="Z48" s="290"/>
    </row>
    <row r="49" ht="12.75" customHeight="1">
      <c r="A49" s="290"/>
      <c r="B49" s="290"/>
      <c r="C49" s="290"/>
      <c r="D49" s="290"/>
      <c r="E49" s="290"/>
      <c r="F49" s="290"/>
      <c r="G49" s="360"/>
      <c r="H49" s="360"/>
      <c r="I49" s="360"/>
      <c r="J49" s="306"/>
      <c r="K49" s="306"/>
      <c r="L49" s="290"/>
      <c r="M49" s="290"/>
      <c r="N49" s="290"/>
      <c r="O49" s="290"/>
      <c r="P49" s="290"/>
      <c r="Q49" s="290"/>
      <c r="R49" s="290"/>
      <c r="S49" s="290"/>
      <c r="T49" s="290"/>
      <c r="U49" s="290"/>
      <c r="V49" s="290"/>
      <c r="W49" s="290"/>
      <c r="X49" s="290"/>
      <c r="Y49" s="290"/>
      <c r="Z49" s="290"/>
    </row>
    <row r="50" ht="12.75" customHeight="1">
      <c r="A50" s="290"/>
      <c r="B50" s="290"/>
      <c r="C50" s="290"/>
      <c r="D50" s="290"/>
      <c r="E50" s="290"/>
      <c r="F50" s="290"/>
      <c r="G50" s="360"/>
      <c r="H50" s="360"/>
      <c r="I50" s="360"/>
      <c r="J50" s="306"/>
      <c r="K50" s="306"/>
      <c r="L50" s="290"/>
      <c r="M50" s="290"/>
      <c r="N50" s="290"/>
      <c r="O50" s="290"/>
      <c r="P50" s="290"/>
      <c r="Q50" s="290"/>
      <c r="R50" s="290"/>
      <c r="S50" s="290"/>
      <c r="T50" s="290"/>
      <c r="U50" s="290"/>
      <c r="V50" s="290"/>
      <c r="W50" s="290"/>
      <c r="X50" s="290"/>
      <c r="Y50" s="290"/>
      <c r="Z50" s="290"/>
    </row>
    <row r="51" ht="12.75" customHeight="1">
      <c r="A51" s="290"/>
      <c r="B51" s="368" t="s">
        <v>279</v>
      </c>
      <c r="C51" s="290"/>
      <c r="D51" s="290"/>
      <c r="E51" s="290"/>
      <c r="F51" s="290"/>
      <c r="G51" s="290"/>
      <c r="H51" s="290"/>
      <c r="I51" s="290"/>
      <c r="J51" s="290"/>
      <c r="K51" s="290"/>
      <c r="L51" s="290"/>
      <c r="M51" s="290"/>
      <c r="N51" s="290"/>
      <c r="O51" s="290"/>
      <c r="P51" s="290"/>
      <c r="Q51" s="290"/>
      <c r="R51" s="290"/>
      <c r="S51" s="290"/>
      <c r="T51" s="290"/>
      <c r="U51" s="290"/>
      <c r="V51" s="290"/>
      <c r="W51" s="290"/>
      <c r="X51" s="290"/>
      <c r="Y51" s="290"/>
      <c r="Z51" s="290"/>
    </row>
    <row r="52" ht="12.75" customHeight="1">
      <c r="A52" s="290"/>
      <c r="B52" s="290"/>
      <c r="C52" s="290"/>
      <c r="D52" s="290"/>
      <c r="E52" s="290"/>
      <c r="F52" s="290"/>
      <c r="G52" s="290"/>
      <c r="H52" s="290"/>
      <c r="I52" s="290"/>
      <c r="J52" s="290"/>
      <c r="K52" s="290"/>
      <c r="L52" s="290"/>
      <c r="M52" s="290"/>
      <c r="N52" s="290"/>
      <c r="O52" s="290"/>
      <c r="P52" s="290"/>
      <c r="Q52" s="290"/>
      <c r="R52" s="290"/>
      <c r="S52" s="290"/>
      <c r="T52" s="290"/>
      <c r="U52" s="290"/>
      <c r="V52" s="290"/>
      <c r="W52" s="290"/>
      <c r="X52" s="290"/>
      <c r="Y52" s="290"/>
      <c r="Z52" s="290"/>
    </row>
    <row r="53" ht="12.75" customHeight="1">
      <c r="A53" s="290"/>
      <c r="B53" s="290"/>
      <c r="C53" s="290"/>
      <c r="D53" s="290"/>
      <c r="E53" s="290"/>
      <c r="F53" s="290"/>
      <c r="G53" s="290"/>
      <c r="H53" s="290"/>
      <c r="I53" s="290"/>
      <c r="J53" s="290"/>
      <c r="K53" s="290"/>
      <c r="L53" s="290"/>
      <c r="M53" s="290"/>
      <c r="N53" s="290"/>
      <c r="O53" s="290"/>
      <c r="P53" s="290"/>
      <c r="Q53" s="290"/>
      <c r="R53" s="290"/>
      <c r="S53" s="290"/>
      <c r="T53" s="290"/>
      <c r="U53" s="290"/>
      <c r="V53" s="290"/>
      <c r="W53" s="290"/>
      <c r="X53" s="290"/>
      <c r="Y53" s="290"/>
      <c r="Z53" s="290"/>
    </row>
    <row r="54" ht="12.75" customHeight="1">
      <c r="A54" s="290" t="s">
        <v>269</v>
      </c>
      <c r="B54" s="369" t="str">
        <f>+B12</f>
        <v>PayPal Holdings Inc</v>
      </c>
      <c r="C54" s="362">
        <v>43465.0</v>
      </c>
      <c r="D54" s="362">
        <v>43830.0</v>
      </c>
      <c r="E54" s="363">
        <v>44196.0</v>
      </c>
      <c r="F54" s="370" t="s">
        <v>280</v>
      </c>
      <c r="G54" s="290"/>
      <c r="H54" s="290"/>
      <c r="I54" s="290"/>
      <c r="J54" s="290"/>
      <c r="K54" s="290"/>
      <c r="L54" s="290"/>
      <c r="M54" s="290"/>
      <c r="N54" s="290"/>
      <c r="O54" s="290"/>
      <c r="P54" s="290"/>
      <c r="Q54" s="290"/>
      <c r="R54" s="290"/>
      <c r="S54" s="290"/>
      <c r="T54" s="290"/>
      <c r="U54" s="290"/>
      <c r="V54" s="290"/>
      <c r="W54" s="290"/>
      <c r="X54" s="290"/>
      <c r="Y54" s="290"/>
      <c r="Z54" s="290"/>
    </row>
    <row r="55" ht="12.75" customHeight="1">
      <c r="A55" s="290"/>
      <c r="B55" s="371" t="s">
        <v>277</v>
      </c>
      <c r="C55" s="372">
        <f t="shared" ref="C55:E55" si="24">+C13/C13</f>
        <v>1</v>
      </c>
      <c r="D55" s="372">
        <f t="shared" si="24"/>
        <v>1</v>
      </c>
      <c r="E55" s="373">
        <f t="shared" si="24"/>
        <v>1</v>
      </c>
      <c r="F55" s="373">
        <f>AVERAGE(C55:E55)</f>
        <v>1</v>
      </c>
      <c r="G55" s="290"/>
      <c r="H55" s="290"/>
      <c r="I55" s="290"/>
      <c r="J55" s="290"/>
      <c r="K55" s="290"/>
      <c r="L55" s="290"/>
      <c r="M55" s="290"/>
      <c r="N55" s="290"/>
      <c r="O55" s="290"/>
      <c r="P55" s="290"/>
      <c r="Q55" s="290"/>
      <c r="R55" s="290"/>
      <c r="S55" s="290"/>
      <c r="T55" s="290"/>
      <c r="U55" s="290"/>
      <c r="V55" s="290"/>
      <c r="W55" s="290"/>
      <c r="X55" s="290"/>
      <c r="Y55" s="290"/>
      <c r="Z55" s="290"/>
    </row>
    <row r="56" ht="12.75" customHeight="1">
      <c r="A56" s="290"/>
      <c r="B56" s="374" t="s">
        <v>278</v>
      </c>
      <c r="C56" s="375">
        <f t="shared" ref="C56:E56" si="25">+C14/C13</f>
        <v>0.2778742974</v>
      </c>
      <c r="D56" s="375">
        <f t="shared" si="25"/>
        <v>0.2871736663</v>
      </c>
      <c r="E56" s="376">
        <f t="shared" si="25"/>
        <v>0.3168773234</v>
      </c>
      <c r="F56" s="376">
        <f>AVERAGE(C56:D56)</f>
        <v>0.2825239818</v>
      </c>
      <c r="G56" s="290"/>
      <c r="H56" s="290"/>
      <c r="I56" s="290"/>
      <c r="J56" s="290"/>
      <c r="K56" s="290"/>
      <c r="L56" s="290"/>
      <c r="M56" s="290"/>
      <c r="N56" s="290"/>
      <c r="O56" s="290"/>
      <c r="P56" s="290"/>
      <c r="Q56" s="290"/>
      <c r="R56" s="290"/>
      <c r="S56" s="290"/>
      <c r="T56" s="290"/>
      <c r="U56" s="290"/>
      <c r="V56" s="290"/>
      <c r="W56" s="290"/>
      <c r="X56" s="290"/>
      <c r="Y56" s="290"/>
      <c r="Z56" s="290"/>
    </row>
    <row r="57" ht="12.75" customHeight="1">
      <c r="A57" s="290"/>
      <c r="B57" s="290"/>
      <c r="C57" s="331"/>
      <c r="D57" s="332"/>
      <c r="E57" s="332"/>
      <c r="F57" s="290"/>
      <c r="G57" s="290"/>
      <c r="H57" s="290"/>
      <c r="I57" s="290"/>
      <c r="J57" s="290"/>
      <c r="K57" s="290"/>
      <c r="L57" s="290"/>
      <c r="M57" s="290"/>
      <c r="N57" s="290"/>
      <c r="O57" s="290"/>
      <c r="P57" s="290"/>
      <c r="Q57" s="290"/>
      <c r="R57" s="290"/>
      <c r="S57" s="290"/>
      <c r="T57" s="290"/>
      <c r="U57" s="290"/>
      <c r="V57" s="290"/>
      <c r="W57" s="290"/>
      <c r="X57" s="290"/>
      <c r="Y57" s="290"/>
      <c r="Z57" s="290"/>
    </row>
    <row r="58" ht="12.75" customHeight="1">
      <c r="A58" s="290"/>
      <c r="B58" s="290"/>
      <c r="C58" s="290"/>
      <c r="D58" s="290"/>
      <c r="E58" s="290"/>
      <c r="F58" s="290"/>
      <c r="G58" s="290"/>
      <c r="H58" s="290"/>
      <c r="I58" s="290"/>
      <c r="J58" s="290"/>
      <c r="K58" s="290"/>
      <c r="L58" s="290"/>
      <c r="M58" s="290"/>
      <c r="N58" s="290"/>
      <c r="O58" s="290"/>
      <c r="P58" s="290"/>
      <c r="Q58" s="290"/>
      <c r="R58" s="290"/>
      <c r="S58" s="290"/>
      <c r="T58" s="290"/>
      <c r="U58" s="290"/>
      <c r="V58" s="290"/>
      <c r="W58" s="290"/>
      <c r="X58" s="290"/>
      <c r="Y58" s="290"/>
      <c r="Z58" s="290"/>
    </row>
    <row r="59" ht="12.75" customHeight="1">
      <c r="A59" s="290" t="s">
        <v>269</v>
      </c>
      <c r="B59" s="377" t="str">
        <f>+B16</f>
        <v/>
      </c>
      <c r="C59" s="362">
        <v>43465.0</v>
      </c>
      <c r="D59" s="362">
        <v>43830.0</v>
      </c>
      <c r="E59" s="363">
        <v>44196.0</v>
      </c>
      <c r="F59" s="370" t="s">
        <v>281</v>
      </c>
      <c r="G59" s="290"/>
      <c r="H59" s="290"/>
      <c r="I59" s="290"/>
      <c r="J59" s="290"/>
      <c r="K59" s="290"/>
      <c r="L59" s="290"/>
      <c r="M59" s="290"/>
      <c r="N59" s="290"/>
      <c r="O59" s="290"/>
      <c r="P59" s="290"/>
      <c r="Q59" s="290"/>
      <c r="R59" s="290"/>
      <c r="S59" s="290"/>
      <c r="T59" s="290"/>
      <c r="U59" s="290"/>
      <c r="V59" s="290"/>
      <c r="W59" s="290"/>
      <c r="X59" s="290"/>
      <c r="Y59" s="290"/>
      <c r="Z59" s="290"/>
    </row>
    <row r="60" ht="12.75" customHeight="1">
      <c r="A60" s="290"/>
      <c r="B60" s="371" t="s">
        <v>277</v>
      </c>
      <c r="C60" s="372" t="str">
        <f t="shared" ref="C60:E60" si="26">+C17/C17</f>
        <v>#DIV/0!</v>
      </c>
      <c r="D60" s="372" t="str">
        <f t="shared" si="26"/>
        <v>#DIV/0!</v>
      </c>
      <c r="E60" s="372" t="str">
        <f t="shared" si="26"/>
        <v>#DIV/0!</v>
      </c>
      <c r="F60" s="373">
        <v>1.0</v>
      </c>
      <c r="G60" s="290"/>
      <c r="H60" s="290"/>
      <c r="I60" s="290"/>
      <c r="J60" s="290"/>
      <c r="K60" s="290"/>
      <c r="L60" s="290"/>
      <c r="M60" s="290"/>
      <c r="N60" s="290"/>
      <c r="O60" s="290"/>
      <c r="P60" s="290"/>
      <c r="Q60" s="290"/>
      <c r="R60" s="290"/>
      <c r="S60" s="290"/>
      <c r="T60" s="290"/>
      <c r="U60" s="290"/>
      <c r="V60" s="290"/>
      <c r="W60" s="290"/>
      <c r="X60" s="290"/>
      <c r="Y60" s="290"/>
      <c r="Z60" s="290"/>
    </row>
    <row r="61" ht="12.75" customHeight="1">
      <c r="A61" s="290"/>
      <c r="B61" s="374" t="s">
        <v>278</v>
      </c>
      <c r="C61" s="375" t="str">
        <f t="shared" ref="C61:E61" si="27">+C18/C17</f>
        <v>#DIV/0!</v>
      </c>
      <c r="D61" s="375" t="str">
        <f t="shared" si="27"/>
        <v>#DIV/0!</v>
      </c>
      <c r="E61" s="375" t="str">
        <f t="shared" si="27"/>
        <v>#DIV/0!</v>
      </c>
      <c r="F61" s="376" t="str">
        <f>AVERAGE(C61:D61)</f>
        <v>#DIV/0!</v>
      </c>
      <c r="G61" s="290"/>
      <c r="H61" s="290"/>
      <c r="I61" s="290"/>
      <c r="J61" s="290"/>
      <c r="K61" s="290"/>
      <c r="L61" s="290"/>
      <c r="M61" s="290"/>
      <c r="N61" s="290"/>
      <c r="O61" s="290"/>
      <c r="P61" s="290"/>
      <c r="Q61" s="290"/>
      <c r="R61" s="290"/>
      <c r="S61" s="290"/>
      <c r="T61" s="290"/>
      <c r="U61" s="290"/>
      <c r="V61" s="290"/>
      <c r="W61" s="290"/>
      <c r="X61" s="290"/>
      <c r="Y61" s="290"/>
      <c r="Z61" s="290"/>
    </row>
    <row r="62" ht="12.75" customHeight="1">
      <c r="A62" s="290"/>
      <c r="B62" s="290"/>
      <c r="C62" s="290"/>
      <c r="D62" s="290"/>
      <c r="E62" s="290"/>
      <c r="F62" s="290"/>
      <c r="G62" s="290"/>
      <c r="H62" s="290"/>
      <c r="I62" s="290"/>
      <c r="J62" s="290"/>
      <c r="K62" s="290"/>
      <c r="L62" s="290"/>
      <c r="M62" s="290"/>
      <c r="N62" s="290"/>
      <c r="O62" s="290"/>
      <c r="P62" s="290"/>
      <c r="Q62" s="290"/>
      <c r="R62" s="290"/>
      <c r="S62" s="290"/>
      <c r="T62" s="290"/>
      <c r="U62" s="290"/>
      <c r="V62" s="290"/>
      <c r="W62" s="290"/>
      <c r="X62" s="290"/>
      <c r="Y62" s="290"/>
      <c r="Z62" s="290"/>
    </row>
    <row r="63" ht="12.75" customHeight="1">
      <c r="A63" s="290"/>
      <c r="B63" s="290"/>
      <c r="C63" s="290"/>
      <c r="D63" s="378" t="s">
        <v>282</v>
      </c>
      <c r="F63" s="379" t="str">
        <f>+AVERAGE(F56,F61)</f>
        <v>#DIV/0!</v>
      </c>
      <c r="G63" s="290"/>
      <c r="H63" s="290"/>
      <c r="I63" s="290"/>
      <c r="J63" s="290"/>
      <c r="K63" s="290"/>
      <c r="L63" s="290"/>
      <c r="M63" s="290"/>
      <c r="N63" s="290"/>
      <c r="O63" s="290"/>
      <c r="P63" s="290"/>
      <c r="Q63" s="290"/>
      <c r="R63" s="290"/>
      <c r="S63" s="290"/>
      <c r="T63" s="290"/>
      <c r="U63" s="290"/>
      <c r="V63" s="290"/>
      <c r="W63" s="290"/>
      <c r="X63" s="290"/>
      <c r="Y63" s="290"/>
      <c r="Z63" s="290"/>
    </row>
    <row r="64" ht="12.75" customHeight="1">
      <c r="A64" s="290"/>
      <c r="B64" s="290"/>
      <c r="C64" s="290"/>
      <c r="D64" s="290"/>
      <c r="E64" s="290"/>
      <c r="F64" s="290"/>
      <c r="G64" s="290"/>
      <c r="H64" s="290"/>
      <c r="I64" s="290"/>
      <c r="J64" s="290"/>
      <c r="K64" s="290"/>
      <c r="L64" s="290"/>
      <c r="M64" s="290"/>
      <c r="N64" s="290"/>
      <c r="O64" s="290"/>
      <c r="P64" s="290"/>
      <c r="Q64" s="290"/>
      <c r="R64" s="290"/>
      <c r="S64" s="290"/>
      <c r="T64" s="290"/>
      <c r="U64" s="290"/>
      <c r="V64" s="290"/>
      <c r="W64" s="290"/>
      <c r="X64" s="290"/>
      <c r="Y64" s="290"/>
      <c r="Z64" s="290"/>
    </row>
    <row r="65" ht="12.75" customHeight="1">
      <c r="A65" s="290"/>
      <c r="B65" s="290"/>
      <c r="C65" s="290"/>
      <c r="D65" s="290"/>
      <c r="E65" s="290"/>
      <c r="F65" s="290"/>
      <c r="G65" s="290"/>
      <c r="H65" s="290"/>
      <c r="I65" s="290"/>
      <c r="J65" s="290"/>
      <c r="K65" s="290"/>
      <c r="L65" s="290"/>
      <c r="M65" s="290"/>
      <c r="N65" s="290"/>
      <c r="O65" s="290"/>
      <c r="P65" s="290"/>
      <c r="Q65" s="290"/>
      <c r="R65" s="290"/>
      <c r="S65" s="290"/>
      <c r="T65" s="290"/>
      <c r="U65" s="290"/>
      <c r="V65" s="290"/>
      <c r="W65" s="290"/>
      <c r="X65" s="290"/>
      <c r="Y65" s="290"/>
      <c r="Z65" s="290"/>
    </row>
    <row r="66" ht="12.75" customHeight="1">
      <c r="A66" s="290"/>
      <c r="B66" s="290"/>
      <c r="C66" s="290"/>
      <c r="D66" s="290"/>
      <c r="E66" s="290"/>
      <c r="F66" s="290"/>
      <c r="G66" s="290"/>
      <c r="H66" s="290"/>
      <c r="I66" s="290"/>
      <c r="J66" s="290"/>
      <c r="K66" s="290"/>
      <c r="L66" s="290"/>
      <c r="M66" s="290"/>
      <c r="N66" s="290"/>
      <c r="O66" s="290"/>
      <c r="P66" s="290"/>
      <c r="Q66" s="290"/>
      <c r="R66" s="290"/>
      <c r="S66" s="290"/>
      <c r="T66" s="290"/>
      <c r="U66" s="290"/>
      <c r="V66" s="290"/>
      <c r="W66" s="290"/>
      <c r="X66" s="290"/>
      <c r="Y66" s="290"/>
      <c r="Z66" s="290"/>
    </row>
    <row r="67" ht="12.75" customHeight="1">
      <c r="A67" s="290"/>
      <c r="B67" s="290"/>
      <c r="C67" s="290"/>
      <c r="D67" s="290"/>
      <c r="E67" s="290"/>
      <c r="F67" s="290"/>
      <c r="G67" s="290"/>
      <c r="H67" s="290"/>
      <c r="I67" s="290"/>
      <c r="J67" s="290"/>
      <c r="K67" s="290"/>
      <c r="L67" s="290"/>
      <c r="M67" s="290"/>
      <c r="N67" s="290"/>
      <c r="O67" s="290"/>
      <c r="P67" s="290"/>
      <c r="Q67" s="290"/>
      <c r="R67" s="290"/>
      <c r="S67" s="290"/>
      <c r="T67" s="290"/>
      <c r="U67" s="290"/>
      <c r="V67" s="290"/>
      <c r="W67" s="290"/>
      <c r="X67" s="290"/>
      <c r="Y67" s="290"/>
      <c r="Z67" s="290"/>
    </row>
    <row r="68" ht="12.75" customHeight="1">
      <c r="A68" s="290"/>
      <c r="B68" s="290"/>
      <c r="C68" s="290"/>
      <c r="D68" s="290"/>
      <c r="E68" s="290"/>
      <c r="F68" s="290"/>
      <c r="G68" s="290"/>
      <c r="H68" s="290"/>
      <c r="I68" s="290"/>
      <c r="J68" s="290"/>
      <c r="K68" s="290"/>
      <c r="L68" s="290"/>
      <c r="M68" s="290"/>
      <c r="N68" s="290"/>
      <c r="O68" s="290"/>
      <c r="P68" s="290"/>
      <c r="Q68" s="290"/>
      <c r="R68" s="290"/>
      <c r="S68" s="290"/>
      <c r="T68" s="290"/>
      <c r="U68" s="290"/>
      <c r="V68" s="290"/>
      <c r="W68" s="290"/>
      <c r="X68" s="290"/>
      <c r="Y68" s="290"/>
      <c r="Z68" s="290"/>
    </row>
    <row r="69" ht="12.75" customHeight="1">
      <c r="A69" s="290"/>
      <c r="B69" s="290"/>
      <c r="C69" s="290"/>
      <c r="D69" s="290"/>
      <c r="E69" s="290"/>
      <c r="F69" s="290"/>
      <c r="G69" s="290"/>
      <c r="H69" s="290"/>
      <c r="I69" s="290"/>
      <c r="J69" s="290"/>
      <c r="K69" s="290"/>
      <c r="L69" s="290"/>
      <c r="M69" s="290"/>
      <c r="N69" s="290"/>
      <c r="O69" s="290"/>
      <c r="P69" s="290"/>
      <c r="Q69" s="290"/>
      <c r="R69" s="290"/>
      <c r="S69" s="290"/>
      <c r="T69" s="290"/>
      <c r="U69" s="290"/>
      <c r="V69" s="290"/>
      <c r="W69" s="290"/>
      <c r="X69" s="290"/>
      <c r="Y69" s="290"/>
      <c r="Z69" s="290"/>
    </row>
    <row r="70" ht="12.75" customHeight="1">
      <c r="A70" s="290"/>
      <c r="B70" s="290"/>
      <c r="C70" s="290"/>
      <c r="D70" s="290"/>
      <c r="E70" s="290"/>
      <c r="F70" s="290"/>
      <c r="G70" s="290"/>
      <c r="H70" s="290"/>
      <c r="I70" s="290"/>
      <c r="J70" s="290"/>
      <c r="K70" s="290"/>
      <c r="L70" s="290"/>
      <c r="M70" s="290"/>
      <c r="N70" s="290"/>
      <c r="O70" s="290"/>
      <c r="P70" s="290"/>
      <c r="Q70" s="290"/>
      <c r="R70" s="290"/>
      <c r="S70" s="290"/>
      <c r="T70" s="290"/>
      <c r="U70" s="290"/>
      <c r="V70" s="290"/>
      <c r="W70" s="290"/>
      <c r="X70" s="290"/>
      <c r="Y70" s="290"/>
      <c r="Z70" s="290"/>
    </row>
    <row r="71" ht="12.75" customHeight="1">
      <c r="A71" s="290"/>
      <c r="B71" s="290"/>
      <c r="C71" s="290"/>
      <c r="D71" s="290"/>
      <c r="E71" s="290"/>
      <c r="F71" s="290"/>
      <c r="G71" s="290"/>
      <c r="H71" s="290"/>
      <c r="I71" s="290"/>
      <c r="J71" s="290"/>
      <c r="K71" s="290"/>
      <c r="L71" s="290"/>
      <c r="M71" s="290"/>
      <c r="N71" s="290"/>
      <c r="O71" s="290"/>
      <c r="P71" s="290"/>
      <c r="Q71" s="290"/>
      <c r="R71" s="290"/>
      <c r="S71" s="290"/>
      <c r="T71" s="290"/>
      <c r="U71" s="290"/>
      <c r="V71" s="290"/>
      <c r="W71" s="290"/>
      <c r="X71" s="290"/>
      <c r="Y71" s="290"/>
      <c r="Z71" s="290"/>
    </row>
    <row r="72" ht="12.75" customHeight="1">
      <c r="A72" s="290"/>
      <c r="B72" s="290"/>
      <c r="C72" s="290"/>
      <c r="D72" s="290"/>
      <c r="E72" s="290"/>
      <c r="F72" s="290"/>
      <c r="G72" s="290"/>
      <c r="H72" s="290"/>
      <c r="I72" s="290"/>
      <c r="J72" s="290"/>
      <c r="K72" s="290"/>
      <c r="L72" s="290"/>
      <c r="M72" s="290"/>
      <c r="N72" s="290"/>
      <c r="O72" s="290"/>
      <c r="P72" s="290"/>
      <c r="Q72" s="290"/>
      <c r="R72" s="290"/>
      <c r="S72" s="290"/>
      <c r="T72" s="290"/>
      <c r="U72" s="290"/>
      <c r="V72" s="290"/>
      <c r="W72" s="290"/>
      <c r="X72" s="290"/>
      <c r="Y72" s="290"/>
      <c r="Z72" s="290"/>
    </row>
    <row r="73" ht="12.75" customHeight="1">
      <c r="A73" s="290"/>
      <c r="B73" s="290"/>
      <c r="C73" s="290"/>
      <c r="D73" s="290"/>
      <c r="E73" s="290"/>
      <c r="F73" s="290"/>
      <c r="G73" s="290"/>
      <c r="H73" s="290"/>
      <c r="I73" s="290"/>
      <c r="J73" s="290"/>
      <c r="K73" s="290"/>
      <c r="L73" s="290"/>
      <c r="M73" s="290"/>
      <c r="N73" s="290"/>
      <c r="O73" s="290"/>
      <c r="P73" s="290"/>
      <c r="Q73" s="290"/>
      <c r="R73" s="290"/>
      <c r="S73" s="290"/>
      <c r="T73" s="290"/>
      <c r="U73" s="290"/>
      <c r="V73" s="290"/>
      <c r="W73" s="290"/>
      <c r="X73" s="290"/>
      <c r="Y73" s="290"/>
      <c r="Z73" s="290"/>
    </row>
    <row r="74" ht="12.75" customHeight="1">
      <c r="A74" s="290"/>
      <c r="B74" s="290"/>
      <c r="C74" s="290"/>
      <c r="D74" s="290"/>
      <c r="E74" s="290"/>
      <c r="F74" s="290"/>
      <c r="G74" s="290"/>
      <c r="H74" s="290"/>
      <c r="I74" s="290"/>
      <c r="J74" s="290"/>
      <c r="K74" s="290"/>
      <c r="L74" s="290"/>
      <c r="M74" s="290"/>
      <c r="N74" s="290"/>
      <c r="O74" s="290"/>
      <c r="P74" s="290"/>
      <c r="Q74" s="290"/>
      <c r="R74" s="290"/>
      <c r="S74" s="290"/>
      <c r="T74" s="290"/>
      <c r="U74" s="290"/>
      <c r="V74" s="290"/>
      <c r="W74" s="290"/>
      <c r="X74" s="290"/>
      <c r="Y74" s="290"/>
      <c r="Z74" s="290"/>
    </row>
    <row r="75" ht="12.75" customHeight="1">
      <c r="A75" s="290"/>
      <c r="B75" s="290"/>
      <c r="C75" s="290"/>
      <c r="D75" s="290"/>
      <c r="E75" s="290"/>
      <c r="F75" s="290"/>
      <c r="G75" s="290"/>
      <c r="H75" s="290"/>
      <c r="I75" s="290"/>
      <c r="J75" s="290"/>
      <c r="K75" s="290"/>
      <c r="L75" s="290"/>
      <c r="M75" s="290"/>
      <c r="N75" s="290"/>
      <c r="O75" s="290"/>
      <c r="P75" s="290"/>
      <c r="Q75" s="290"/>
      <c r="R75" s="290"/>
      <c r="S75" s="290"/>
      <c r="T75" s="290"/>
      <c r="U75" s="290"/>
      <c r="V75" s="290"/>
      <c r="W75" s="290"/>
      <c r="X75" s="290"/>
      <c r="Y75" s="290"/>
      <c r="Z75" s="290"/>
    </row>
    <row r="76" ht="12.75" customHeight="1">
      <c r="A76" s="290"/>
      <c r="B76" s="290"/>
      <c r="C76" s="290"/>
      <c r="D76" s="290"/>
      <c r="E76" s="290"/>
      <c r="F76" s="290"/>
      <c r="G76" s="290"/>
      <c r="H76" s="290"/>
      <c r="I76" s="290"/>
      <c r="J76" s="290"/>
      <c r="K76" s="290"/>
      <c r="L76" s="290"/>
      <c r="M76" s="290"/>
      <c r="N76" s="290"/>
      <c r="O76" s="290"/>
      <c r="P76" s="290"/>
      <c r="Q76" s="290"/>
      <c r="R76" s="290"/>
      <c r="S76" s="290"/>
      <c r="T76" s="290"/>
      <c r="U76" s="290"/>
      <c r="V76" s="290"/>
      <c r="W76" s="290"/>
      <c r="X76" s="290"/>
      <c r="Y76" s="290"/>
      <c r="Z76" s="290"/>
    </row>
    <row r="77" ht="12.75" customHeight="1">
      <c r="A77" s="290"/>
      <c r="B77" s="290"/>
      <c r="C77" s="290"/>
      <c r="D77" s="290"/>
      <c r="E77" s="290"/>
      <c r="F77" s="290"/>
      <c r="G77" s="290"/>
      <c r="H77" s="290"/>
      <c r="I77" s="290"/>
      <c r="J77" s="290"/>
      <c r="K77" s="290"/>
      <c r="L77" s="290"/>
      <c r="M77" s="290"/>
      <c r="N77" s="290"/>
      <c r="O77" s="290"/>
      <c r="P77" s="290"/>
      <c r="Q77" s="290"/>
      <c r="R77" s="290"/>
      <c r="S77" s="290"/>
      <c r="T77" s="290"/>
      <c r="U77" s="290"/>
      <c r="V77" s="290"/>
      <c r="W77" s="290"/>
      <c r="X77" s="290"/>
      <c r="Y77" s="290"/>
      <c r="Z77" s="290"/>
    </row>
    <row r="78" ht="12.75" customHeight="1">
      <c r="A78" s="290"/>
      <c r="B78" s="290"/>
      <c r="C78" s="290"/>
      <c r="D78" s="290"/>
      <c r="E78" s="290"/>
      <c r="F78" s="290"/>
      <c r="G78" s="290"/>
      <c r="H78" s="290"/>
      <c r="I78" s="290"/>
      <c r="J78" s="290"/>
      <c r="K78" s="290"/>
      <c r="L78" s="290"/>
      <c r="M78" s="290"/>
      <c r="N78" s="290"/>
      <c r="O78" s="290"/>
      <c r="P78" s="290"/>
      <c r="Q78" s="290"/>
      <c r="R78" s="290"/>
      <c r="S78" s="290"/>
      <c r="T78" s="290"/>
      <c r="U78" s="290"/>
      <c r="V78" s="290"/>
      <c r="W78" s="290"/>
      <c r="X78" s="290"/>
      <c r="Y78" s="290"/>
      <c r="Z78" s="290"/>
    </row>
    <row r="79" ht="12.75" customHeight="1">
      <c r="A79" s="290"/>
      <c r="B79" s="290"/>
      <c r="C79" s="290"/>
      <c r="D79" s="290"/>
      <c r="E79" s="290"/>
      <c r="F79" s="290"/>
      <c r="G79" s="290"/>
      <c r="H79" s="290"/>
      <c r="I79" s="290"/>
      <c r="J79" s="290"/>
      <c r="K79" s="290"/>
      <c r="L79" s="290"/>
      <c r="M79" s="290"/>
      <c r="N79" s="290"/>
      <c r="O79" s="290"/>
      <c r="P79" s="290"/>
      <c r="Q79" s="290"/>
      <c r="R79" s="290"/>
      <c r="S79" s="290"/>
      <c r="T79" s="290"/>
      <c r="U79" s="290"/>
      <c r="V79" s="290"/>
      <c r="W79" s="290"/>
      <c r="X79" s="290"/>
      <c r="Y79" s="290"/>
      <c r="Z79" s="290"/>
    </row>
    <row r="80" ht="12.75" customHeight="1">
      <c r="A80" s="290"/>
      <c r="B80" s="290"/>
      <c r="C80" s="290"/>
      <c r="D80" s="290"/>
      <c r="E80" s="290"/>
      <c r="F80" s="290"/>
      <c r="G80" s="290"/>
      <c r="H80" s="290"/>
      <c r="I80" s="290"/>
      <c r="J80" s="290"/>
      <c r="K80" s="290"/>
      <c r="L80" s="290"/>
      <c r="M80" s="290"/>
      <c r="N80" s="290"/>
      <c r="O80" s="290"/>
      <c r="P80" s="290"/>
      <c r="Q80" s="290"/>
      <c r="R80" s="290"/>
      <c r="S80" s="290"/>
      <c r="T80" s="290"/>
      <c r="U80" s="290"/>
      <c r="V80" s="290"/>
      <c r="W80" s="290"/>
      <c r="X80" s="290"/>
      <c r="Y80" s="290"/>
      <c r="Z80" s="290"/>
    </row>
    <row r="81" ht="12.75" customHeight="1">
      <c r="A81" s="290"/>
      <c r="B81" s="290"/>
      <c r="C81" s="290"/>
      <c r="D81" s="290"/>
      <c r="E81" s="290"/>
      <c r="F81" s="290"/>
      <c r="G81" s="290"/>
      <c r="H81" s="290"/>
      <c r="I81" s="290"/>
      <c r="J81" s="290"/>
      <c r="K81" s="290"/>
      <c r="L81" s="290"/>
      <c r="M81" s="290"/>
      <c r="N81" s="290"/>
      <c r="O81" s="290"/>
      <c r="P81" s="290"/>
      <c r="Q81" s="290"/>
      <c r="R81" s="290"/>
      <c r="S81" s="290"/>
      <c r="T81" s="290"/>
      <c r="U81" s="290"/>
      <c r="V81" s="290"/>
      <c r="W81" s="290"/>
      <c r="X81" s="290"/>
      <c r="Y81" s="290"/>
      <c r="Z81" s="290"/>
    </row>
    <row r="82" ht="12.75" customHeight="1">
      <c r="A82" s="290"/>
      <c r="B82" s="290"/>
      <c r="C82" s="290"/>
      <c r="D82" s="290"/>
      <c r="E82" s="290"/>
      <c r="F82" s="290"/>
      <c r="G82" s="290"/>
      <c r="H82" s="290"/>
      <c r="I82" s="290"/>
      <c r="J82" s="290"/>
      <c r="K82" s="290"/>
      <c r="L82" s="290"/>
      <c r="M82" s="290"/>
      <c r="N82" s="290"/>
      <c r="O82" s="290"/>
      <c r="P82" s="290"/>
      <c r="Q82" s="290"/>
      <c r="R82" s="290"/>
      <c r="S82" s="290"/>
      <c r="T82" s="290"/>
      <c r="U82" s="290"/>
      <c r="V82" s="290"/>
      <c r="W82" s="290"/>
      <c r="X82" s="290"/>
      <c r="Y82" s="290"/>
      <c r="Z82" s="290"/>
    </row>
    <row r="83" ht="12.75" customHeight="1">
      <c r="A83" s="290"/>
      <c r="B83" s="290"/>
      <c r="C83" s="290"/>
      <c r="D83" s="290"/>
      <c r="E83" s="290"/>
      <c r="F83" s="290"/>
      <c r="G83" s="290"/>
      <c r="H83" s="290"/>
      <c r="I83" s="290"/>
      <c r="J83" s="290"/>
      <c r="K83" s="290"/>
      <c r="L83" s="290"/>
      <c r="M83" s="290"/>
      <c r="N83" s="290"/>
      <c r="O83" s="290"/>
      <c r="P83" s="290"/>
      <c r="Q83" s="290"/>
      <c r="R83" s="290"/>
      <c r="S83" s="290"/>
      <c r="T83" s="290"/>
      <c r="U83" s="290"/>
      <c r="V83" s="290"/>
      <c r="W83" s="290"/>
      <c r="X83" s="290"/>
      <c r="Y83" s="290"/>
      <c r="Z83" s="290"/>
    </row>
    <row r="84" ht="12.75" customHeight="1">
      <c r="A84" s="290"/>
      <c r="B84" s="290"/>
      <c r="C84" s="290"/>
      <c r="D84" s="290"/>
      <c r="E84" s="290"/>
      <c r="F84" s="290"/>
      <c r="G84" s="290"/>
      <c r="H84" s="290"/>
      <c r="I84" s="290"/>
      <c r="J84" s="290"/>
      <c r="K84" s="290"/>
      <c r="L84" s="290"/>
      <c r="M84" s="290"/>
      <c r="N84" s="290"/>
      <c r="O84" s="290"/>
      <c r="P84" s="290"/>
      <c r="Q84" s="290"/>
      <c r="R84" s="290"/>
      <c r="S84" s="290"/>
      <c r="T84" s="290"/>
      <c r="U84" s="290"/>
      <c r="V84" s="290"/>
      <c r="W84" s="290"/>
      <c r="X84" s="290"/>
      <c r="Y84" s="290"/>
      <c r="Z84" s="290"/>
    </row>
    <row r="85" ht="12.75" customHeight="1">
      <c r="A85" s="290"/>
      <c r="B85" s="290"/>
      <c r="C85" s="290"/>
      <c r="D85" s="290"/>
      <c r="E85" s="290"/>
      <c r="F85" s="290"/>
      <c r="G85" s="290"/>
      <c r="H85" s="290"/>
      <c r="I85" s="290"/>
      <c r="J85" s="290"/>
      <c r="K85" s="290"/>
      <c r="L85" s="290"/>
      <c r="M85" s="290"/>
      <c r="N85" s="290"/>
      <c r="O85" s="290"/>
      <c r="P85" s="290"/>
      <c r="Q85" s="290"/>
      <c r="R85" s="290"/>
      <c r="S85" s="290"/>
      <c r="T85" s="290"/>
      <c r="U85" s="290"/>
      <c r="V85" s="290"/>
      <c r="W85" s="290"/>
      <c r="X85" s="290"/>
      <c r="Y85" s="290"/>
      <c r="Z85" s="290"/>
    </row>
    <row r="86" ht="12.75" customHeight="1">
      <c r="A86" s="290"/>
      <c r="B86" s="290"/>
      <c r="C86" s="290"/>
      <c r="D86" s="290"/>
      <c r="E86" s="290"/>
      <c r="F86" s="290"/>
      <c r="G86" s="290"/>
      <c r="H86" s="290"/>
      <c r="I86" s="290"/>
      <c r="J86" s="290"/>
      <c r="K86" s="290"/>
      <c r="L86" s="290"/>
      <c r="M86" s="290"/>
      <c r="N86" s="290"/>
      <c r="O86" s="290"/>
      <c r="P86" s="290"/>
      <c r="Q86" s="290"/>
      <c r="R86" s="290"/>
      <c r="S86" s="290"/>
      <c r="T86" s="290"/>
      <c r="U86" s="290"/>
      <c r="V86" s="290"/>
      <c r="W86" s="290"/>
      <c r="X86" s="290"/>
      <c r="Y86" s="290"/>
      <c r="Z86" s="290"/>
    </row>
    <row r="87" ht="12.75" customHeight="1">
      <c r="A87" s="290"/>
      <c r="B87" s="290"/>
      <c r="C87" s="290"/>
      <c r="D87" s="290"/>
      <c r="E87" s="290"/>
      <c r="F87" s="290"/>
      <c r="G87" s="290"/>
      <c r="H87" s="290"/>
      <c r="I87" s="290"/>
      <c r="J87" s="290"/>
      <c r="K87" s="290"/>
      <c r="L87" s="290"/>
      <c r="M87" s="290"/>
      <c r="N87" s="290"/>
      <c r="O87" s="290"/>
      <c r="P87" s="290"/>
      <c r="Q87" s="290"/>
      <c r="R87" s="290"/>
      <c r="S87" s="290"/>
      <c r="T87" s="290"/>
      <c r="U87" s="290"/>
      <c r="V87" s="290"/>
      <c r="W87" s="290"/>
      <c r="X87" s="290"/>
      <c r="Y87" s="290"/>
      <c r="Z87" s="290"/>
    </row>
    <row r="88" ht="12.75" customHeight="1">
      <c r="A88" s="290"/>
      <c r="B88" s="290"/>
      <c r="C88" s="290"/>
      <c r="D88" s="290"/>
      <c r="E88" s="290"/>
      <c r="F88" s="290"/>
      <c r="G88" s="290"/>
      <c r="H88" s="290"/>
      <c r="I88" s="290"/>
      <c r="J88" s="290"/>
      <c r="K88" s="290"/>
      <c r="L88" s="290"/>
      <c r="M88" s="290"/>
      <c r="N88" s="290"/>
      <c r="O88" s="290"/>
      <c r="P88" s="290"/>
      <c r="Q88" s="290"/>
      <c r="R88" s="290"/>
      <c r="S88" s="290"/>
      <c r="T88" s="290"/>
      <c r="U88" s="290"/>
      <c r="V88" s="290"/>
      <c r="W88" s="290"/>
      <c r="X88" s="290"/>
      <c r="Y88" s="290"/>
      <c r="Z88" s="290"/>
    </row>
    <row r="89" ht="12.75" customHeight="1">
      <c r="A89" s="290"/>
      <c r="B89" s="290"/>
      <c r="C89" s="290"/>
      <c r="D89" s="290"/>
      <c r="E89" s="290"/>
      <c r="F89" s="290"/>
      <c r="G89" s="290"/>
      <c r="H89" s="290"/>
      <c r="I89" s="290"/>
      <c r="J89" s="290"/>
      <c r="K89" s="290"/>
      <c r="L89" s="290"/>
      <c r="M89" s="290"/>
      <c r="N89" s="290"/>
      <c r="O89" s="290"/>
      <c r="P89" s="290"/>
      <c r="Q89" s="290"/>
      <c r="R89" s="290"/>
      <c r="S89" s="290"/>
      <c r="T89" s="290"/>
      <c r="U89" s="290"/>
      <c r="V89" s="290"/>
      <c r="W89" s="290"/>
      <c r="X89" s="290"/>
      <c r="Y89" s="290"/>
      <c r="Z89" s="290"/>
    </row>
    <row r="90" ht="12.75" customHeight="1">
      <c r="A90" s="290"/>
      <c r="B90" s="290"/>
      <c r="C90" s="290"/>
      <c r="D90" s="290"/>
      <c r="E90" s="290"/>
      <c r="F90" s="290"/>
      <c r="G90" s="290"/>
      <c r="H90" s="290"/>
      <c r="I90" s="290"/>
      <c r="J90" s="290"/>
      <c r="K90" s="290"/>
      <c r="L90" s="290"/>
      <c r="M90" s="290"/>
      <c r="N90" s="290"/>
      <c r="O90" s="290"/>
      <c r="P90" s="290"/>
      <c r="Q90" s="290"/>
      <c r="R90" s="290"/>
      <c r="S90" s="290"/>
      <c r="T90" s="290"/>
      <c r="U90" s="290"/>
      <c r="V90" s="290"/>
      <c r="W90" s="290"/>
      <c r="X90" s="290"/>
      <c r="Y90" s="290"/>
      <c r="Z90" s="290"/>
    </row>
    <row r="91" ht="12.75" customHeight="1">
      <c r="A91" s="290"/>
      <c r="B91" s="290"/>
      <c r="C91" s="290"/>
      <c r="D91" s="290"/>
      <c r="E91" s="290"/>
      <c r="F91" s="290"/>
      <c r="G91" s="290"/>
      <c r="H91" s="290"/>
      <c r="I91" s="290"/>
      <c r="J91" s="290"/>
      <c r="K91" s="290"/>
      <c r="L91" s="290"/>
      <c r="M91" s="290"/>
      <c r="N91" s="290"/>
      <c r="O91" s="290"/>
      <c r="P91" s="290"/>
      <c r="Q91" s="290"/>
      <c r="R91" s="290"/>
      <c r="S91" s="290"/>
      <c r="T91" s="290"/>
      <c r="U91" s="290"/>
      <c r="V91" s="290"/>
      <c r="W91" s="290"/>
      <c r="X91" s="290"/>
      <c r="Y91" s="290"/>
      <c r="Z91" s="290"/>
    </row>
    <row r="92" ht="12.75" customHeight="1">
      <c r="A92" s="290"/>
      <c r="B92" s="290"/>
      <c r="C92" s="290"/>
      <c r="D92" s="290"/>
      <c r="E92" s="290"/>
      <c r="F92" s="290"/>
      <c r="G92" s="290"/>
      <c r="H92" s="290"/>
      <c r="I92" s="290"/>
      <c r="J92" s="290"/>
      <c r="K92" s="290"/>
      <c r="L92" s="290"/>
      <c r="M92" s="290"/>
      <c r="N92" s="290"/>
      <c r="O92" s="290"/>
      <c r="P92" s="290"/>
      <c r="Q92" s="290"/>
      <c r="R92" s="290"/>
      <c r="S92" s="290"/>
      <c r="T92" s="290"/>
      <c r="U92" s="290"/>
      <c r="V92" s="290"/>
      <c r="W92" s="290"/>
      <c r="X92" s="290"/>
      <c r="Y92" s="290"/>
      <c r="Z92" s="290"/>
    </row>
    <row r="93" ht="12.75" customHeight="1">
      <c r="A93" s="290"/>
      <c r="B93" s="290"/>
      <c r="C93" s="290"/>
      <c r="D93" s="290"/>
      <c r="E93" s="290"/>
      <c r="F93" s="290"/>
      <c r="G93" s="290"/>
      <c r="H93" s="290"/>
      <c r="I93" s="290"/>
      <c r="J93" s="290"/>
      <c r="K93" s="290"/>
      <c r="L93" s="290"/>
      <c r="M93" s="290"/>
      <c r="N93" s="290"/>
      <c r="O93" s="290"/>
      <c r="P93" s="290"/>
      <c r="Q93" s="290"/>
      <c r="R93" s="290"/>
      <c r="S93" s="290"/>
      <c r="T93" s="290"/>
      <c r="U93" s="290"/>
      <c r="V93" s="290"/>
      <c r="W93" s="290"/>
      <c r="X93" s="290"/>
      <c r="Y93" s="290"/>
      <c r="Z93" s="290"/>
    </row>
    <row r="94" ht="12.75" customHeight="1">
      <c r="A94" s="290"/>
      <c r="B94" s="290"/>
      <c r="C94" s="290"/>
      <c r="D94" s="290"/>
      <c r="E94" s="290"/>
      <c r="F94" s="290"/>
      <c r="G94" s="290"/>
      <c r="H94" s="290"/>
      <c r="I94" s="290"/>
      <c r="J94" s="290"/>
      <c r="K94" s="290"/>
      <c r="L94" s="290"/>
      <c r="M94" s="290"/>
      <c r="N94" s="290"/>
      <c r="O94" s="290"/>
      <c r="P94" s="290"/>
      <c r="Q94" s="290"/>
      <c r="R94" s="290"/>
      <c r="S94" s="290"/>
      <c r="T94" s="290"/>
      <c r="U94" s="290"/>
      <c r="V94" s="290"/>
      <c r="W94" s="290"/>
      <c r="X94" s="290"/>
      <c r="Y94" s="290"/>
      <c r="Z94" s="290"/>
    </row>
    <row r="95" ht="12.75" customHeight="1">
      <c r="A95" s="290"/>
      <c r="B95" s="290"/>
      <c r="C95" s="290"/>
      <c r="D95" s="290"/>
      <c r="E95" s="290"/>
      <c r="F95" s="290"/>
      <c r="G95" s="290"/>
      <c r="H95" s="290"/>
      <c r="I95" s="290"/>
      <c r="J95" s="290"/>
      <c r="K95" s="290"/>
      <c r="L95" s="290"/>
      <c r="M95" s="290"/>
      <c r="N95" s="290"/>
      <c r="O95" s="290"/>
      <c r="P95" s="290"/>
      <c r="Q95" s="290"/>
      <c r="R95" s="290"/>
      <c r="S95" s="290"/>
      <c r="T95" s="290"/>
      <c r="U95" s="290"/>
      <c r="V95" s="290"/>
      <c r="W95" s="290"/>
      <c r="X95" s="290"/>
      <c r="Y95" s="290"/>
      <c r="Z95" s="290"/>
    </row>
    <row r="96" ht="12.75" customHeight="1">
      <c r="A96" s="290"/>
      <c r="B96" s="290"/>
      <c r="C96" s="290"/>
      <c r="D96" s="290"/>
      <c r="E96" s="290"/>
      <c r="F96" s="290"/>
      <c r="G96" s="290"/>
      <c r="H96" s="290"/>
      <c r="I96" s="290"/>
      <c r="J96" s="290"/>
      <c r="K96" s="290"/>
      <c r="L96" s="290"/>
      <c r="M96" s="290"/>
      <c r="N96" s="290"/>
      <c r="O96" s="290"/>
      <c r="P96" s="290"/>
      <c r="Q96" s="290"/>
      <c r="R96" s="290"/>
      <c r="S96" s="290"/>
      <c r="T96" s="290"/>
      <c r="U96" s="290"/>
      <c r="V96" s="290"/>
      <c r="W96" s="290"/>
      <c r="X96" s="290"/>
      <c r="Y96" s="290"/>
      <c r="Z96" s="290"/>
    </row>
    <row r="97" ht="12.75" customHeight="1">
      <c r="A97" s="290"/>
      <c r="B97" s="290"/>
      <c r="C97" s="290"/>
      <c r="D97" s="290"/>
      <c r="E97" s="290"/>
      <c r="F97" s="290"/>
      <c r="G97" s="290"/>
      <c r="H97" s="290"/>
      <c r="I97" s="290"/>
      <c r="J97" s="290"/>
      <c r="K97" s="290"/>
      <c r="L97" s="290"/>
      <c r="M97" s="290"/>
      <c r="N97" s="290"/>
      <c r="O97" s="290"/>
      <c r="P97" s="290"/>
      <c r="Q97" s="290"/>
      <c r="R97" s="290"/>
      <c r="S97" s="290"/>
      <c r="T97" s="290"/>
      <c r="U97" s="290"/>
      <c r="V97" s="290"/>
      <c r="W97" s="290"/>
      <c r="X97" s="290"/>
      <c r="Y97" s="290"/>
      <c r="Z97" s="290"/>
    </row>
    <row r="98" ht="12.75" customHeight="1">
      <c r="A98" s="290"/>
      <c r="B98" s="290"/>
      <c r="C98" s="290"/>
      <c r="D98" s="290"/>
      <c r="E98" s="290"/>
      <c r="F98" s="290"/>
      <c r="G98" s="290"/>
      <c r="H98" s="290"/>
      <c r="I98" s="290"/>
      <c r="J98" s="290"/>
      <c r="K98" s="290"/>
      <c r="L98" s="290"/>
      <c r="M98" s="290"/>
      <c r="N98" s="290"/>
      <c r="O98" s="290"/>
      <c r="P98" s="290"/>
      <c r="Q98" s="290"/>
      <c r="R98" s="290"/>
      <c r="S98" s="290"/>
      <c r="T98" s="290"/>
      <c r="U98" s="290"/>
      <c r="V98" s="290"/>
      <c r="W98" s="290"/>
      <c r="X98" s="290"/>
      <c r="Y98" s="290"/>
      <c r="Z98" s="290"/>
    </row>
    <row r="99" ht="12.75" customHeight="1">
      <c r="A99" s="290"/>
      <c r="B99" s="290"/>
      <c r="C99" s="290"/>
      <c r="D99" s="290"/>
      <c r="E99" s="290"/>
      <c r="F99" s="290"/>
      <c r="G99" s="290"/>
      <c r="H99" s="290"/>
      <c r="I99" s="290"/>
      <c r="J99" s="290"/>
      <c r="K99" s="290"/>
      <c r="L99" s="290"/>
      <c r="M99" s="290"/>
      <c r="N99" s="290"/>
      <c r="O99" s="290"/>
      <c r="P99" s="290"/>
      <c r="Q99" s="290"/>
      <c r="R99" s="290"/>
      <c r="S99" s="290"/>
      <c r="T99" s="290"/>
      <c r="U99" s="290"/>
      <c r="V99" s="290"/>
      <c r="W99" s="290"/>
      <c r="X99" s="290"/>
      <c r="Y99" s="290"/>
      <c r="Z99" s="290"/>
    </row>
    <row r="100" ht="12.75" customHeight="1">
      <c r="A100" s="290"/>
      <c r="B100" s="290"/>
      <c r="C100" s="290"/>
      <c r="D100" s="290"/>
      <c r="E100" s="290"/>
      <c r="F100" s="290"/>
      <c r="G100" s="290"/>
      <c r="H100" s="290"/>
      <c r="I100" s="290"/>
      <c r="J100" s="290"/>
      <c r="K100" s="290"/>
      <c r="L100" s="290"/>
      <c r="M100" s="290"/>
      <c r="N100" s="290"/>
      <c r="O100" s="290"/>
      <c r="P100" s="290"/>
      <c r="Q100" s="290"/>
      <c r="R100" s="290"/>
      <c r="S100" s="290"/>
      <c r="T100" s="290"/>
      <c r="U100" s="290"/>
      <c r="V100" s="290"/>
      <c r="W100" s="290"/>
      <c r="X100" s="290"/>
      <c r="Y100" s="290"/>
      <c r="Z100" s="290"/>
    </row>
    <row r="101" ht="12.75" customHeight="1">
      <c r="A101" s="290"/>
      <c r="B101" s="290"/>
      <c r="C101" s="290"/>
      <c r="D101" s="290"/>
      <c r="E101" s="290"/>
      <c r="F101" s="290"/>
      <c r="G101" s="290"/>
      <c r="H101" s="290"/>
      <c r="I101" s="290"/>
      <c r="J101" s="290"/>
      <c r="K101" s="290"/>
      <c r="L101" s="290"/>
      <c r="M101" s="290"/>
      <c r="N101" s="290"/>
      <c r="O101" s="290"/>
      <c r="P101" s="290"/>
      <c r="Q101" s="290"/>
      <c r="R101" s="290"/>
      <c r="S101" s="290"/>
      <c r="T101" s="290"/>
      <c r="U101" s="290"/>
      <c r="V101" s="290"/>
      <c r="W101" s="290"/>
      <c r="X101" s="290"/>
      <c r="Y101" s="290"/>
      <c r="Z101" s="290"/>
    </row>
    <row r="102" ht="12.75" customHeight="1">
      <c r="A102" s="290"/>
      <c r="B102" s="290"/>
      <c r="C102" s="290"/>
      <c r="D102" s="290"/>
      <c r="E102" s="290"/>
      <c r="F102" s="290"/>
      <c r="G102" s="290"/>
      <c r="H102" s="290"/>
      <c r="I102" s="290"/>
      <c r="J102" s="290"/>
      <c r="K102" s="290"/>
      <c r="L102" s="290"/>
      <c r="M102" s="290"/>
      <c r="N102" s="290"/>
      <c r="O102" s="290"/>
      <c r="P102" s="290"/>
      <c r="Q102" s="290"/>
      <c r="R102" s="290"/>
      <c r="S102" s="290"/>
      <c r="T102" s="290"/>
      <c r="U102" s="290"/>
      <c r="V102" s="290"/>
      <c r="W102" s="290"/>
      <c r="X102" s="290"/>
      <c r="Y102" s="290"/>
      <c r="Z102" s="290"/>
    </row>
    <row r="103" ht="12.75" customHeight="1">
      <c r="A103" s="290"/>
      <c r="B103" s="290"/>
      <c r="C103" s="290"/>
      <c r="D103" s="290"/>
      <c r="E103" s="290"/>
      <c r="F103" s="290"/>
      <c r="G103" s="290"/>
      <c r="H103" s="290"/>
      <c r="I103" s="290"/>
      <c r="J103" s="290"/>
      <c r="K103" s="290"/>
      <c r="L103" s="290"/>
      <c r="M103" s="290"/>
      <c r="N103" s="290"/>
      <c r="O103" s="290"/>
      <c r="P103" s="290"/>
      <c r="Q103" s="290"/>
      <c r="R103" s="290"/>
      <c r="S103" s="290"/>
      <c r="T103" s="290"/>
      <c r="U103" s="290"/>
      <c r="V103" s="290"/>
      <c r="W103" s="290"/>
      <c r="X103" s="290"/>
      <c r="Y103" s="290"/>
      <c r="Z103" s="290"/>
    </row>
    <row r="104" ht="12.75" customHeight="1">
      <c r="A104" s="290"/>
      <c r="B104" s="290"/>
      <c r="C104" s="290"/>
      <c r="D104" s="290"/>
      <c r="E104" s="290"/>
      <c r="F104" s="290"/>
      <c r="G104" s="290"/>
      <c r="H104" s="290"/>
      <c r="I104" s="290"/>
      <c r="J104" s="290"/>
      <c r="K104" s="290"/>
      <c r="L104" s="290"/>
      <c r="M104" s="290"/>
      <c r="N104" s="290"/>
      <c r="O104" s="290"/>
      <c r="P104" s="290"/>
      <c r="Q104" s="290"/>
      <c r="R104" s="290"/>
      <c r="S104" s="290"/>
      <c r="T104" s="290"/>
      <c r="U104" s="290"/>
      <c r="V104" s="290"/>
      <c r="W104" s="290"/>
      <c r="X104" s="290"/>
      <c r="Y104" s="290"/>
      <c r="Z104" s="290"/>
    </row>
    <row r="105" ht="12.75" customHeight="1">
      <c r="A105" s="290"/>
      <c r="B105" s="290"/>
      <c r="C105" s="290"/>
      <c r="D105" s="290"/>
      <c r="E105" s="290"/>
      <c r="F105" s="290"/>
      <c r="G105" s="290"/>
      <c r="H105" s="290"/>
      <c r="I105" s="290"/>
      <c r="J105" s="290"/>
      <c r="K105" s="290"/>
      <c r="L105" s="290"/>
      <c r="M105" s="290"/>
      <c r="N105" s="290"/>
      <c r="O105" s="290"/>
      <c r="P105" s="290"/>
      <c r="Q105" s="290"/>
      <c r="R105" s="290"/>
      <c r="S105" s="290"/>
      <c r="T105" s="290"/>
      <c r="U105" s="290"/>
      <c r="V105" s="290"/>
      <c r="W105" s="290"/>
      <c r="X105" s="290"/>
      <c r="Y105" s="290"/>
      <c r="Z105" s="290"/>
    </row>
    <row r="106" ht="12.75" customHeight="1">
      <c r="A106" s="290"/>
      <c r="B106" s="290"/>
      <c r="C106" s="290"/>
      <c r="D106" s="290"/>
      <c r="E106" s="290"/>
      <c r="F106" s="290"/>
      <c r="G106" s="290"/>
      <c r="H106" s="290"/>
      <c r="I106" s="290"/>
      <c r="J106" s="290"/>
      <c r="K106" s="290"/>
      <c r="L106" s="290"/>
      <c r="M106" s="290"/>
      <c r="N106" s="290"/>
      <c r="O106" s="290"/>
      <c r="P106" s="290"/>
      <c r="Q106" s="290"/>
      <c r="R106" s="290"/>
      <c r="S106" s="290"/>
      <c r="T106" s="290"/>
      <c r="U106" s="290"/>
      <c r="V106" s="290"/>
      <c r="W106" s="290"/>
      <c r="X106" s="290"/>
      <c r="Y106" s="290"/>
      <c r="Z106" s="290"/>
    </row>
    <row r="107" ht="12.75" customHeight="1">
      <c r="A107" s="290"/>
      <c r="B107" s="290"/>
      <c r="C107" s="290"/>
      <c r="D107" s="290"/>
      <c r="E107" s="290"/>
      <c r="F107" s="290"/>
      <c r="G107" s="290"/>
      <c r="H107" s="290"/>
      <c r="I107" s="290"/>
      <c r="J107" s="290"/>
      <c r="K107" s="290"/>
      <c r="L107" s="290"/>
      <c r="M107" s="290"/>
      <c r="N107" s="290"/>
      <c r="O107" s="290"/>
      <c r="P107" s="290"/>
      <c r="Q107" s="290"/>
      <c r="R107" s="290"/>
      <c r="S107" s="290"/>
      <c r="T107" s="290"/>
      <c r="U107" s="290"/>
      <c r="V107" s="290"/>
      <c r="W107" s="290"/>
      <c r="X107" s="290"/>
      <c r="Y107" s="290"/>
      <c r="Z107" s="290"/>
    </row>
    <row r="108" ht="12.75" customHeight="1">
      <c r="A108" s="290"/>
      <c r="B108" s="290"/>
      <c r="C108" s="290"/>
      <c r="D108" s="290"/>
      <c r="E108" s="290"/>
      <c r="F108" s="290"/>
      <c r="G108" s="290"/>
      <c r="H108" s="290"/>
      <c r="I108" s="290"/>
      <c r="J108" s="290"/>
      <c r="K108" s="290"/>
      <c r="L108" s="290"/>
      <c r="M108" s="290"/>
      <c r="N108" s="290"/>
      <c r="O108" s="290"/>
      <c r="P108" s="290"/>
      <c r="Q108" s="290"/>
      <c r="R108" s="290"/>
      <c r="S108" s="290"/>
      <c r="T108" s="290"/>
      <c r="U108" s="290"/>
      <c r="V108" s="290"/>
      <c r="W108" s="290"/>
      <c r="X108" s="290"/>
      <c r="Y108" s="290"/>
      <c r="Z108" s="290"/>
    </row>
    <row r="109" ht="12.75" customHeight="1">
      <c r="A109" s="290"/>
      <c r="B109" s="290"/>
      <c r="C109" s="290"/>
      <c r="D109" s="290"/>
      <c r="E109" s="290"/>
      <c r="F109" s="290"/>
      <c r="G109" s="290"/>
      <c r="H109" s="290"/>
      <c r="I109" s="290"/>
      <c r="J109" s="290"/>
      <c r="K109" s="290"/>
      <c r="L109" s="290"/>
      <c r="M109" s="290"/>
      <c r="N109" s="290"/>
      <c r="O109" s="290"/>
      <c r="P109" s="290"/>
      <c r="Q109" s="290"/>
      <c r="R109" s="290"/>
      <c r="S109" s="290"/>
      <c r="T109" s="290"/>
      <c r="U109" s="290"/>
      <c r="V109" s="290"/>
      <c r="W109" s="290"/>
      <c r="X109" s="290"/>
      <c r="Y109" s="290"/>
      <c r="Z109" s="290"/>
    </row>
    <row r="110" ht="12.75" customHeight="1">
      <c r="A110" s="290"/>
      <c r="B110" s="290"/>
      <c r="C110" s="290"/>
      <c r="D110" s="290"/>
      <c r="E110" s="290"/>
      <c r="F110" s="290"/>
      <c r="G110" s="290"/>
      <c r="H110" s="290"/>
      <c r="I110" s="290"/>
      <c r="J110" s="290"/>
      <c r="K110" s="290"/>
      <c r="L110" s="290"/>
      <c r="M110" s="290"/>
      <c r="N110" s="290"/>
      <c r="O110" s="290"/>
      <c r="P110" s="290"/>
      <c r="Q110" s="290"/>
      <c r="R110" s="290"/>
      <c r="S110" s="290"/>
      <c r="T110" s="290"/>
      <c r="U110" s="290"/>
      <c r="V110" s="290"/>
      <c r="W110" s="290"/>
      <c r="X110" s="290"/>
      <c r="Y110" s="290"/>
      <c r="Z110" s="290"/>
    </row>
    <row r="111" ht="12.75" customHeight="1">
      <c r="A111" s="290"/>
      <c r="B111" s="290"/>
      <c r="C111" s="290"/>
      <c r="D111" s="290"/>
      <c r="E111" s="290"/>
      <c r="F111" s="290"/>
      <c r="G111" s="290"/>
      <c r="H111" s="290"/>
      <c r="I111" s="290"/>
      <c r="J111" s="290"/>
      <c r="K111" s="290"/>
      <c r="L111" s="290"/>
      <c r="M111" s="290"/>
      <c r="N111" s="290"/>
      <c r="O111" s="290"/>
      <c r="P111" s="290"/>
      <c r="Q111" s="290"/>
      <c r="R111" s="290"/>
      <c r="S111" s="290"/>
      <c r="T111" s="290"/>
      <c r="U111" s="290"/>
      <c r="V111" s="290"/>
      <c r="W111" s="290"/>
      <c r="X111" s="290"/>
      <c r="Y111" s="290"/>
      <c r="Z111" s="290"/>
    </row>
    <row r="112" ht="12.75" customHeight="1">
      <c r="A112" s="290"/>
      <c r="B112" s="290"/>
      <c r="C112" s="290"/>
      <c r="D112" s="290"/>
      <c r="E112" s="290"/>
      <c r="F112" s="290"/>
      <c r="G112" s="290"/>
      <c r="H112" s="290"/>
      <c r="I112" s="290"/>
      <c r="J112" s="290"/>
      <c r="K112" s="290"/>
      <c r="L112" s="290"/>
      <c r="M112" s="290"/>
      <c r="N112" s="290"/>
      <c r="O112" s="290"/>
      <c r="P112" s="290"/>
      <c r="Q112" s="290"/>
      <c r="R112" s="290"/>
      <c r="S112" s="290"/>
      <c r="T112" s="290"/>
      <c r="U112" s="290"/>
      <c r="V112" s="290"/>
      <c r="W112" s="290"/>
      <c r="X112" s="290"/>
      <c r="Y112" s="290"/>
      <c r="Z112" s="290"/>
    </row>
    <row r="113" ht="12.75" customHeight="1">
      <c r="A113" s="290"/>
      <c r="B113" s="290"/>
      <c r="C113" s="290"/>
      <c r="D113" s="290"/>
      <c r="E113" s="290"/>
      <c r="F113" s="290"/>
      <c r="G113" s="290"/>
      <c r="H113" s="290"/>
      <c r="I113" s="290"/>
      <c r="J113" s="290"/>
      <c r="K113" s="290"/>
      <c r="L113" s="290"/>
      <c r="M113" s="290"/>
      <c r="N113" s="290"/>
      <c r="O113" s="290"/>
      <c r="P113" s="290"/>
      <c r="Q113" s="290"/>
      <c r="R113" s="290"/>
      <c r="S113" s="290"/>
      <c r="T113" s="290"/>
      <c r="U113" s="290"/>
      <c r="V113" s="290"/>
      <c r="W113" s="290"/>
      <c r="X113" s="290"/>
      <c r="Y113" s="290"/>
      <c r="Z113" s="290"/>
    </row>
    <row r="114" ht="12.75" customHeight="1">
      <c r="A114" s="290"/>
      <c r="B114" s="290"/>
      <c r="C114" s="290"/>
      <c r="D114" s="290"/>
      <c r="E114" s="290"/>
      <c r="F114" s="290"/>
      <c r="G114" s="290"/>
      <c r="H114" s="290"/>
      <c r="I114" s="290"/>
      <c r="J114" s="290"/>
      <c r="K114" s="290"/>
      <c r="L114" s="290"/>
      <c r="M114" s="290"/>
      <c r="N114" s="290"/>
      <c r="O114" s="290"/>
      <c r="P114" s="290"/>
      <c r="Q114" s="290"/>
      <c r="R114" s="290"/>
      <c r="S114" s="290"/>
      <c r="T114" s="290"/>
      <c r="U114" s="290"/>
      <c r="V114" s="290"/>
      <c r="W114" s="290"/>
      <c r="X114" s="290"/>
      <c r="Y114" s="290"/>
      <c r="Z114" s="290"/>
    </row>
    <row r="115" ht="12.75" customHeight="1">
      <c r="A115" s="290"/>
      <c r="B115" s="290"/>
      <c r="C115" s="290"/>
      <c r="D115" s="290"/>
      <c r="E115" s="290"/>
      <c r="F115" s="290"/>
      <c r="G115" s="290"/>
      <c r="H115" s="290"/>
      <c r="I115" s="290"/>
      <c r="J115" s="290"/>
      <c r="K115" s="290"/>
      <c r="L115" s="290"/>
      <c r="M115" s="290"/>
      <c r="N115" s="290"/>
      <c r="O115" s="290"/>
      <c r="P115" s="290"/>
      <c r="Q115" s="290"/>
      <c r="R115" s="290"/>
      <c r="S115" s="290"/>
      <c r="T115" s="290"/>
      <c r="U115" s="290"/>
      <c r="V115" s="290"/>
      <c r="W115" s="290"/>
      <c r="X115" s="290"/>
      <c r="Y115" s="290"/>
      <c r="Z115" s="290"/>
    </row>
    <row r="116" ht="12.75" customHeight="1">
      <c r="A116" s="290"/>
      <c r="B116" s="290"/>
      <c r="C116" s="290"/>
      <c r="D116" s="290"/>
      <c r="E116" s="290"/>
      <c r="F116" s="290"/>
      <c r="G116" s="290"/>
      <c r="H116" s="290"/>
      <c r="I116" s="290"/>
      <c r="J116" s="290"/>
      <c r="K116" s="290"/>
      <c r="L116" s="290"/>
      <c r="M116" s="290"/>
      <c r="N116" s="290"/>
      <c r="O116" s="290"/>
      <c r="P116" s="290"/>
      <c r="Q116" s="290"/>
      <c r="R116" s="290"/>
      <c r="S116" s="290"/>
      <c r="T116" s="290"/>
      <c r="U116" s="290"/>
      <c r="V116" s="290"/>
      <c r="W116" s="290"/>
      <c r="X116" s="290"/>
      <c r="Y116" s="290"/>
      <c r="Z116" s="290"/>
    </row>
    <row r="117" ht="12.75" customHeight="1">
      <c r="A117" s="290"/>
      <c r="B117" s="290"/>
      <c r="C117" s="290"/>
      <c r="D117" s="290"/>
      <c r="E117" s="290"/>
      <c r="F117" s="290"/>
      <c r="G117" s="290"/>
      <c r="H117" s="290"/>
      <c r="I117" s="290"/>
      <c r="J117" s="290"/>
      <c r="K117" s="290"/>
      <c r="L117" s="290"/>
      <c r="M117" s="290"/>
      <c r="N117" s="290"/>
      <c r="O117" s="290"/>
      <c r="P117" s="290"/>
      <c r="Q117" s="290"/>
      <c r="R117" s="290"/>
      <c r="S117" s="290"/>
      <c r="T117" s="290"/>
      <c r="U117" s="290"/>
      <c r="V117" s="290"/>
      <c r="W117" s="290"/>
      <c r="X117" s="290"/>
      <c r="Y117" s="290"/>
      <c r="Z117" s="290"/>
    </row>
    <row r="118" ht="12.75" customHeight="1">
      <c r="A118" s="290"/>
      <c r="B118" s="290"/>
      <c r="C118" s="290"/>
      <c r="D118" s="290"/>
      <c r="E118" s="290"/>
      <c r="F118" s="290"/>
      <c r="G118" s="290"/>
      <c r="H118" s="290"/>
      <c r="I118" s="290"/>
      <c r="J118" s="290"/>
      <c r="K118" s="290"/>
      <c r="L118" s="290"/>
      <c r="M118" s="290"/>
      <c r="N118" s="290"/>
      <c r="O118" s="290"/>
      <c r="P118" s="290"/>
      <c r="Q118" s="290"/>
      <c r="R118" s="290"/>
      <c r="S118" s="290"/>
      <c r="T118" s="290"/>
      <c r="U118" s="290"/>
      <c r="V118" s="290"/>
      <c r="W118" s="290"/>
      <c r="X118" s="290"/>
      <c r="Y118" s="290"/>
      <c r="Z118" s="290"/>
    </row>
    <row r="119" ht="12.75" customHeight="1">
      <c r="A119" s="290"/>
      <c r="B119" s="290"/>
      <c r="C119" s="290"/>
      <c r="D119" s="290"/>
      <c r="E119" s="290"/>
      <c r="F119" s="290"/>
      <c r="G119" s="290"/>
      <c r="H119" s="290"/>
      <c r="I119" s="290"/>
      <c r="J119" s="290"/>
      <c r="K119" s="290"/>
      <c r="L119" s="290"/>
      <c r="M119" s="290"/>
      <c r="N119" s="290"/>
      <c r="O119" s="290"/>
      <c r="P119" s="290"/>
      <c r="Q119" s="290"/>
      <c r="R119" s="290"/>
      <c r="S119" s="290"/>
      <c r="T119" s="290"/>
      <c r="U119" s="290"/>
      <c r="V119" s="290"/>
      <c r="W119" s="290"/>
      <c r="X119" s="290"/>
      <c r="Y119" s="290"/>
      <c r="Z119" s="290"/>
    </row>
    <row r="120" ht="12.75" customHeight="1">
      <c r="A120" s="290"/>
      <c r="B120" s="290"/>
      <c r="C120" s="290"/>
      <c r="D120" s="290"/>
      <c r="E120" s="290"/>
      <c r="F120" s="290"/>
      <c r="G120" s="290"/>
      <c r="H120" s="290"/>
      <c r="I120" s="290"/>
      <c r="J120" s="290"/>
      <c r="K120" s="290"/>
      <c r="L120" s="290"/>
      <c r="M120" s="290"/>
      <c r="N120" s="290"/>
      <c r="O120" s="290"/>
      <c r="P120" s="290"/>
      <c r="Q120" s="290"/>
      <c r="R120" s="290"/>
      <c r="S120" s="290"/>
      <c r="T120" s="290"/>
      <c r="U120" s="290"/>
      <c r="V120" s="290"/>
      <c r="W120" s="290"/>
      <c r="X120" s="290"/>
      <c r="Y120" s="290"/>
      <c r="Z120" s="290"/>
    </row>
    <row r="121" ht="12.75" customHeight="1">
      <c r="A121" s="290"/>
      <c r="B121" s="290"/>
      <c r="C121" s="290"/>
      <c r="D121" s="290"/>
      <c r="E121" s="290"/>
      <c r="F121" s="290"/>
      <c r="G121" s="290"/>
      <c r="H121" s="290"/>
      <c r="I121" s="290"/>
      <c r="J121" s="290"/>
      <c r="K121" s="290"/>
      <c r="L121" s="290"/>
      <c r="M121" s="290"/>
      <c r="N121" s="290"/>
      <c r="O121" s="290"/>
      <c r="P121" s="290"/>
      <c r="Q121" s="290"/>
      <c r="R121" s="290"/>
      <c r="S121" s="290"/>
      <c r="T121" s="290"/>
      <c r="U121" s="290"/>
      <c r="V121" s="290"/>
      <c r="W121" s="290"/>
      <c r="X121" s="290"/>
      <c r="Y121" s="290"/>
      <c r="Z121" s="290"/>
    </row>
    <row r="122" ht="12.75" customHeight="1">
      <c r="A122" s="290"/>
      <c r="B122" s="290"/>
      <c r="C122" s="290"/>
      <c r="D122" s="290"/>
      <c r="E122" s="290"/>
      <c r="F122" s="290"/>
      <c r="G122" s="290"/>
      <c r="H122" s="290"/>
      <c r="I122" s="290"/>
      <c r="J122" s="290"/>
      <c r="K122" s="290"/>
      <c r="L122" s="290"/>
      <c r="M122" s="290"/>
      <c r="N122" s="290"/>
      <c r="O122" s="290"/>
      <c r="P122" s="290"/>
      <c r="Q122" s="290"/>
      <c r="R122" s="290"/>
      <c r="S122" s="290"/>
      <c r="T122" s="290"/>
      <c r="U122" s="290"/>
      <c r="V122" s="290"/>
      <c r="W122" s="290"/>
      <c r="X122" s="290"/>
      <c r="Y122" s="290"/>
      <c r="Z122" s="290"/>
    </row>
    <row r="123" ht="12.75" customHeight="1">
      <c r="A123" s="290"/>
      <c r="B123" s="290"/>
      <c r="C123" s="290"/>
      <c r="D123" s="290"/>
      <c r="E123" s="290"/>
      <c r="F123" s="290"/>
      <c r="G123" s="290"/>
      <c r="H123" s="290"/>
      <c r="I123" s="290"/>
      <c r="J123" s="290"/>
      <c r="K123" s="290"/>
      <c r="L123" s="290"/>
      <c r="M123" s="290"/>
      <c r="N123" s="290"/>
      <c r="O123" s="290"/>
      <c r="P123" s="290"/>
      <c r="Q123" s="290"/>
      <c r="R123" s="290"/>
      <c r="S123" s="290"/>
      <c r="T123" s="290"/>
      <c r="U123" s="290"/>
      <c r="V123" s="290"/>
      <c r="W123" s="290"/>
      <c r="X123" s="290"/>
      <c r="Y123" s="290"/>
      <c r="Z123" s="290"/>
    </row>
    <row r="124" ht="12.75" customHeight="1">
      <c r="A124" s="290"/>
      <c r="B124" s="290"/>
      <c r="C124" s="290"/>
      <c r="D124" s="290"/>
      <c r="E124" s="290"/>
      <c r="F124" s="290"/>
      <c r="G124" s="290"/>
      <c r="H124" s="290"/>
      <c r="I124" s="290"/>
      <c r="J124" s="290"/>
      <c r="K124" s="290"/>
      <c r="L124" s="290"/>
      <c r="M124" s="290"/>
      <c r="N124" s="290"/>
      <c r="O124" s="290"/>
      <c r="P124" s="290"/>
      <c r="Q124" s="290"/>
      <c r="R124" s="290"/>
      <c r="S124" s="290"/>
      <c r="T124" s="290"/>
      <c r="U124" s="290"/>
      <c r="V124" s="290"/>
      <c r="W124" s="290"/>
      <c r="X124" s="290"/>
      <c r="Y124" s="290"/>
      <c r="Z124" s="290"/>
    </row>
    <row r="125" ht="12.75" customHeight="1">
      <c r="A125" s="290"/>
      <c r="B125" s="290"/>
      <c r="C125" s="290"/>
      <c r="D125" s="290"/>
      <c r="E125" s="290"/>
      <c r="F125" s="290"/>
      <c r="G125" s="290"/>
      <c r="H125" s="290"/>
      <c r="I125" s="290"/>
      <c r="J125" s="290"/>
      <c r="K125" s="290"/>
      <c r="L125" s="290"/>
      <c r="M125" s="290"/>
      <c r="N125" s="290"/>
      <c r="O125" s="290"/>
      <c r="P125" s="290"/>
      <c r="Q125" s="290"/>
      <c r="R125" s="290"/>
      <c r="S125" s="290"/>
      <c r="T125" s="290"/>
      <c r="U125" s="290"/>
      <c r="V125" s="290"/>
      <c r="W125" s="290"/>
      <c r="X125" s="290"/>
      <c r="Y125" s="290"/>
      <c r="Z125" s="290"/>
    </row>
    <row r="126" ht="12.75" customHeight="1">
      <c r="A126" s="290"/>
      <c r="B126" s="290"/>
      <c r="C126" s="290"/>
      <c r="D126" s="290"/>
      <c r="E126" s="290"/>
      <c r="F126" s="290"/>
      <c r="G126" s="290"/>
      <c r="H126" s="290"/>
      <c r="I126" s="290"/>
      <c r="J126" s="290"/>
      <c r="K126" s="290"/>
      <c r="L126" s="290"/>
      <c r="M126" s="290"/>
      <c r="N126" s="290"/>
      <c r="O126" s="290"/>
      <c r="P126" s="290"/>
      <c r="Q126" s="290"/>
      <c r="R126" s="290"/>
      <c r="S126" s="290"/>
      <c r="T126" s="290"/>
      <c r="U126" s="290"/>
      <c r="V126" s="290"/>
      <c r="W126" s="290"/>
      <c r="X126" s="290"/>
      <c r="Y126" s="290"/>
      <c r="Z126" s="290"/>
    </row>
    <row r="127" ht="12.75" customHeight="1">
      <c r="A127" s="290"/>
      <c r="B127" s="290"/>
      <c r="C127" s="290"/>
      <c r="D127" s="290"/>
      <c r="E127" s="290"/>
      <c r="F127" s="290"/>
      <c r="G127" s="290"/>
      <c r="H127" s="290"/>
      <c r="I127" s="290"/>
      <c r="J127" s="290"/>
      <c r="K127" s="290"/>
      <c r="L127" s="290"/>
      <c r="M127" s="290"/>
      <c r="N127" s="290"/>
      <c r="O127" s="290"/>
      <c r="P127" s="290"/>
      <c r="Q127" s="290"/>
      <c r="R127" s="290"/>
      <c r="S127" s="290"/>
      <c r="T127" s="290"/>
      <c r="U127" s="290"/>
      <c r="V127" s="290"/>
      <c r="W127" s="290"/>
      <c r="X127" s="290"/>
      <c r="Y127" s="290"/>
      <c r="Z127" s="290"/>
    </row>
    <row r="128" ht="12.75" customHeight="1">
      <c r="A128" s="290"/>
      <c r="B128" s="290"/>
      <c r="C128" s="290"/>
      <c r="D128" s="290"/>
      <c r="E128" s="290"/>
      <c r="F128" s="290"/>
      <c r="G128" s="290"/>
      <c r="H128" s="290"/>
      <c r="I128" s="290"/>
      <c r="J128" s="290"/>
      <c r="K128" s="290"/>
      <c r="L128" s="290"/>
      <c r="M128" s="290"/>
      <c r="N128" s="290"/>
      <c r="O128" s="290"/>
      <c r="P128" s="290"/>
      <c r="Q128" s="290"/>
      <c r="R128" s="290"/>
      <c r="S128" s="290"/>
      <c r="T128" s="290"/>
      <c r="U128" s="290"/>
      <c r="V128" s="290"/>
      <c r="W128" s="290"/>
      <c r="X128" s="290"/>
      <c r="Y128" s="290"/>
      <c r="Z128" s="290"/>
    </row>
    <row r="129" ht="12.75" customHeight="1">
      <c r="A129" s="290"/>
      <c r="B129" s="290"/>
      <c r="C129" s="290"/>
      <c r="D129" s="290"/>
      <c r="E129" s="290"/>
      <c r="F129" s="290"/>
      <c r="G129" s="290"/>
      <c r="H129" s="290"/>
      <c r="I129" s="290"/>
      <c r="J129" s="290"/>
      <c r="K129" s="290"/>
      <c r="L129" s="290"/>
      <c r="M129" s="290"/>
      <c r="N129" s="290"/>
      <c r="O129" s="290"/>
      <c r="P129" s="290"/>
      <c r="Q129" s="290"/>
      <c r="R129" s="290"/>
      <c r="S129" s="290"/>
      <c r="T129" s="290"/>
      <c r="U129" s="290"/>
      <c r="V129" s="290"/>
      <c r="W129" s="290"/>
      <c r="X129" s="290"/>
      <c r="Y129" s="290"/>
      <c r="Z129" s="290"/>
    </row>
    <row r="130" ht="12.75" customHeight="1">
      <c r="A130" s="290"/>
      <c r="B130" s="290"/>
      <c r="C130" s="290"/>
      <c r="D130" s="290"/>
      <c r="E130" s="290"/>
      <c r="F130" s="290"/>
      <c r="G130" s="290"/>
      <c r="H130" s="290"/>
      <c r="I130" s="290"/>
      <c r="J130" s="290"/>
      <c r="K130" s="290"/>
      <c r="L130" s="290"/>
      <c r="M130" s="290"/>
      <c r="N130" s="290"/>
      <c r="O130" s="290"/>
      <c r="P130" s="290"/>
      <c r="Q130" s="290"/>
      <c r="R130" s="290"/>
      <c r="S130" s="290"/>
      <c r="T130" s="290"/>
      <c r="U130" s="290"/>
      <c r="V130" s="290"/>
      <c r="W130" s="290"/>
      <c r="X130" s="290"/>
      <c r="Y130" s="290"/>
      <c r="Z130" s="290"/>
    </row>
    <row r="131" ht="12.75" customHeight="1">
      <c r="A131" s="290"/>
      <c r="B131" s="290"/>
      <c r="C131" s="290"/>
      <c r="D131" s="290"/>
      <c r="E131" s="290"/>
      <c r="F131" s="290"/>
      <c r="G131" s="290"/>
      <c r="H131" s="290"/>
      <c r="I131" s="290"/>
      <c r="J131" s="290"/>
      <c r="K131" s="290"/>
      <c r="L131" s="290"/>
      <c r="M131" s="290"/>
      <c r="N131" s="290"/>
      <c r="O131" s="290"/>
      <c r="P131" s="290"/>
      <c r="Q131" s="290"/>
      <c r="R131" s="290"/>
      <c r="S131" s="290"/>
      <c r="T131" s="290"/>
      <c r="U131" s="290"/>
      <c r="V131" s="290"/>
      <c r="W131" s="290"/>
      <c r="X131" s="290"/>
      <c r="Y131" s="290"/>
      <c r="Z131" s="290"/>
    </row>
    <row r="132" ht="12.75" customHeight="1">
      <c r="A132" s="290"/>
      <c r="B132" s="290"/>
      <c r="C132" s="290"/>
      <c r="D132" s="290"/>
      <c r="E132" s="290"/>
      <c r="F132" s="290"/>
      <c r="G132" s="290"/>
      <c r="H132" s="290"/>
      <c r="I132" s="290"/>
      <c r="J132" s="290"/>
      <c r="K132" s="290"/>
      <c r="L132" s="290"/>
      <c r="M132" s="290"/>
      <c r="N132" s="290"/>
      <c r="O132" s="290"/>
      <c r="P132" s="290"/>
      <c r="Q132" s="290"/>
      <c r="R132" s="290"/>
      <c r="S132" s="290"/>
      <c r="T132" s="290"/>
      <c r="U132" s="290"/>
      <c r="V132" s="290"/>
      <c r="W132" s="290"/>
      <c r="X132" s="290"/>
      <c r="Y132" s="290"/>
      <c r="Z132" s="290"/>
    </row>
    <row r="133" ht="12.75" customHeight="1">
      <c r="A133" s="290"/>
      <c r="B133" s="290"/>
      <c r="C133" s="290"/>
      <c r="D133" s="290"/>
      <c r="E133" s="290"/>
      <c r="F133" s="290"/>
      <c r="G133" s="290"/>
      <c r="H133" s="290"/>
      <c r="I133" s="290"/>
      <c r="J133" s="290"/>
      <c r="K133" s="290"/>
      <c r="L133" s="290"/>
      <c r="M133" s="290"/>
      <c r="N133" s="290"/>
      <c r="O133" s="290"/>
      <c r="P133" s="290"/>
      <c r="Q133" s="290"/>
      <c r="R133" s="290"/>
      <c r="S133" s="290"/>
      <c r="T133" s="290"/>
      <c r="U133" s="290"/>
      <c r="V133" s="290"/>
      <c r="W133" s="290"/>
      <c r="X133" s="290"/>
      <c r="Y133" s="290"/>
      <c r="Z133" s="290"/>
    </row>
    <row r="134" ht="12.75" customHeight="1">
      <c r="A134" s="290"/>
      <c r="B134" s="290"/>
      <c r="C134" s="290"/>
      <c r="D134" s="290"/>
      <c r="E134" s="290"/>
      <c r="F134" s="290"/>
      <c r="G134" s="290"/>
      <c r="H134" s="290"/>
      <c r="I134" s="290"/>
      <c r="J134" s="290"/>
      <c r="K134" s="290"/>
      <c r="L134" s="290"/>
      <c r="M134" s="290"/>
      <c r="N134" s="290"/>
      <c r="O134" s="290"/>
      <c r="P134" s="290"/>
      <c r="Q134" s="290"/>
      <c r="R134" s="290"/>
      <c r="S134" s="290"/>
      <c r="T134" s="290"/>
      <c r="U134" s="290"/>
      <c r="V134" s="290"/>
      <c r="W134" s="290"/>
      <c r="X134" s="290"/>
      <c r="Y134" s="290"/>
      <c r="Z134" s="290"/>
    </row>
    <row r="135" ht="12.75" customHeight="1">
      <c r="A135" s="290"/>
      <c r="B135" s="290"/>
      <c r="C135" s="290"/>
      <c r="D135" s="290"/>
      <c r="E135" s="290"/>
      <c r="F135" s="290"/>
      <c r="G135" s="290"/>
      <c r="H135" s="290"/>
      <c r="I135" s="290"/>
      <c r="J135" s="290"/>
      <c r="K135" s="290"/>
      <c r="L135" s="290"/>
      <c r="M135" s="290"/>
      <c r="N135" s="290"/>
      <c r="O135" s="290"/>
      <c r="P135" s="290"/>
      <c r="Q135" s="290"/>
      <c r="R135" s="290"/>
      <c r="S135" s="290"/>
      <c r="T135" s="290"/>
      <c r="U135" s="290"/>
      <c r="V135" s="290"/>
      <c r="W135" s="290"/>
      <c r="X135" s="290"/>
      <c r="Y135" s="290"/>
      <c r="Z135" s="290"/>
    </row>
    <row r="136" ht="12.75" customHeight="1">
      <c r="A136" s="290"/>
      <c r="B136" s="290"/>
      <c r="C136" s="290"/>
      <c r="D136" s="290"/>
      <c r="E136" s="290"/>
      <c r="F136" s="290"/>
      <c r="G136" s="290"/>
      <c r="H136" s="290"/>
      <c r="I136" s="290"/>
      <c r="J136" s="290"/>
      <c r="K136" s="290"/>
      <c r="L136" s="290"/>
      <c r="M136" s="290"/>
      <c r="N136" s="290"/>
      <c r="O136" s="290"/>
      <c r="P136" s="290"/>
      <c r="Q136" s="290"/>
      <c r="R136" s="290"/>
      <c r="S136" s="290"/>
      <c r="T136" s="290"/>
      <c r="U136" s="290"/>
      <c r="V136" s="290"/>
      <c r="W136" s="290"/>
      <c r="X136" s="290"/>
      <c r="Y136" s="290"/>
      <c r="Z136" s="290"/>
    </row>
    <row r="137" ht="12.75" customHeight="1">
      <c r="A137" s="290"/>
      <c r="B137" s="290"/>
      <c r="C137" s="290"/>
      <c r="D137" s="290"/>
      <c r="E137" s="290"/>
      <c r="F137" s="290"/>
      <c r="G137" s="290"/>
      <c r="H137" s="290"/>
      <c r="I137" s="290"/>
      <c r="J137" s="290"/>
      <c r="K137" s="290"/>
      <c r="L137" s="290"/>
      <c r="M137" s="290"/>
      <c r="N137" s="290"/>
      <c r="O137" s="290"/>
      <c r="P137" s="290"/>
      <c r="Q137" s="290"/>
      <c r="R137" s="290"/>
      <c r="S137" s="290"/>
      <c r="T137" s="290"/>
      <c r="U137" s="290"/>
      <c r="V137" s="290"/>
      <c r="W137" s="290"/>
      <c r="X137" s="290"/>
      <c r="Y137" s="290"/>
      <c r="Z137" s="290"/>
    </row>
    <row r="138" ht="12.75" customHeight="1">
      <c r="A138" s="290"/>
      <c r="B138" s="290"/>
      <c r="C138" s="290"/>
      <c r="D138" s="290"/>
      <c r="E138" s="290"/>
      <c r="F138" s="290"/>
      <c r="G138" s="290"/>
      <c r="H138" s="290"/>
      <c r="I138" s="290"/>
      <c r="J138" s="290"/>
      <c r="K138" s="290"/>
      <c r="L138" s="290"/>
      <c r="M138" s="290"/>
      <c r="N138" s="290"/>
      <c r="O138" s="290"/>
      <c r="P138" s="290"/>
      <c r="Q138" s="290"/>
      <c r="R138" s="290"/>
      <c r="S138" s="290"/>
      <c r="T138" s="290"/>
      <c r="U138" s="290"/>
      <c r="V138" s="290"/>
      <c r="W138" s="290"/>
      <c r="X138" s="290"/>
      <c r="Y138" s="290"/>
      <c r="Z138" s="290"/>
    </row>
    <row r="139" ht="12.75" customHeight="1">
      <c r="A139" s="290"/>
      <c r="B139" s="290"/>
      <c r="C139" s="290"/>
      <c r="D139" s="290"/>
      <c r="E139" s="290"/>
      <c r="F139" s="290"/>
      <c r="G139" s="290"/>
      <c r="H139" s="290"/>
      <c r="I139" s="290"/>
      <c r="J139" s="290"/>
      <c r="K139" s="290"/>
      <c r="L139" s="290"/>
      <c r="M139" s="290"/>
      <c r="N139" s="290"/>
      <c r="O139" s="290"/>
      <c r="P139" s="290"/>
      <c r="Q139" s="290"/>
      <c r="R139" s="290"/>
      <c r="S139" s="290"/>
      <c r="T139" s="290"/>
      <c r="U139" s="290"/>
      <c r="V139" s="290"/>
      <c r="W139" s="290"/>
      <c r="X139" s="290"/>
      <c r="Y139" s="290"/>
      <c r="Z139" s="290"/>
    </row>
    <row r="140" ht="12.75" customHeight="1">
      <c r="A140" s="290"/>
      <c r="B140" s="290"/>
      <c r="C140" s="290"/>
      <c r="D140" s="290"/>
      <c r="E140" s="290"/>
      <c r="F140" s="290"/>
      <c r="G140" s="290"/>
      <c r="H140" s="290"/>
      <c r="I140" s="290"/>
      <c r="J140" s="290"/>
      <c r="K140" s="290"/>
      <c r="L140" s="290"/>
      <c r="M140" s="290"/>
      <c r="N140" s="290"/>
      <c r="O140" s="290"/>
      <c r="P140" s="290"/>
      <c r="Q140" s="290"/>
      <c r="R140" s="290"/>
      <c r="S140" s="290"/>
      <c r="T140" s="290"/>
      <c r="U140" s="290"/>
      <c r="V140" s="290"/>
      <c r="W140" s="290"/>
      <c r="X140" s="290"/>
      <c r="Y140" s="290"/>
      <c r="Z140" s="290"/>
    </row>
    <row r="141" ht="12.75" customHeight="1">
      <c r="A141" s="290"/>
      <c r="B141" s="290"/>
      <c r="C141" s="290"/>
      <c r="D141" s="290"/>
      <c r="E141" s="290"/>
      <c r="F141" s="290"/>
      <c r="G141" s="290"/>
      <c r="H141" s="290"/>
      <c r="I141" s="290"/>
      <c r="J141" s="290"/>
      <c r="K141" s="290"/>
      <c r="L141" s="290"/>
      <c r="M141" s="290"/>
      <c r="N141" s="290"/>
      <c r="O141" s="290"/>
      <c r="P141" s="290"/>
      <c r="Q141" s="290"/>
      <c r="R141" s="290"/>
      <c r="S141" s="290"/>
      <c r="T141" s="290"/>
      <c r="U141" s="290"/>
      <c r="V141" s="290"/>
      <c r="W141" s="290"/>
      <c r="X141" s="290"/>
      <c r="Y141" s="290"/>
      <c r="Z141" s="290"/>
    </row>
    <row r="142" ht="12.75" customHeight="1">
      <c r="A142" s="290"/>
      <c r="B142" s="290"/>
      <c r="C142" s="290"/>
      <c r="D142" s="290"/>
      <c r="E142" s="290"/>
      <c r="F142" s="290"/>
      <c r="G142" s="290"/>
      <c r="H142" s="290"/>
      <c r="I142" s="290"/>
      <c r="J142" s="290"/>
      <c r="K142" s="290"/>
      <c r="L142" s="290"/>
      <c r="M142" s="290"/>
      <c r="N142" s="290"/>
      <c r="O142" s="290"/>
      <c r="P142" s="290"/>
      <c r="Q142" s="290"/>
      <c r="R142" s="290"/>
      <c r="S142" s="290"/>
      <c r="T142" s="290"/>
      <c r="U142" s="290"/>
      <c r="V142" s="290"/>
      <c r="W142" s="290"/>
      <c r="X142" s="290"/>
      <c r="Y142" s="290"/>
      <c r="Z142" s="290"/>
    </row>
    <row r="143" ht="12.75" customHeight="1">
      <c r="A143" s="290"/>
      <c r="B143" s="290"/>
      <c r="C143" s="290"/>
      <c r="D143" s="290"/>
      <c r="E143" s="290"/>
      <c r="F143" s="290"/>
      <c r="G143" s="290"/>
      <c r="H143" s="290"/>
      <c r="I143" s="290"/>
      <c r="J143" s="290"/>
      <c r="K143" s="290"/>
      <c r="L143" s="290"/>
      <c r="M143" s="290"/>
      <c r="N143" s="290"/>
      <c r="O143" s="290"/>
      <c r="P143" s="290"/>
      <c r="Q143" s="290"/>
      <c r="R143" s="290"/>
      <c r="S143" s="290"/>
      <c r="T143" s="290"/>
      <c r="U143" s="290"/>
      <c r="V143" s="290"/>
      <c r="W143" s="290"/>
      <c r="X143" s="290"/>
      <c r="Y143" s="290"/>
      <c r="Z143" s="290"/>
    </row>
    <row r="144" ht="12.75" customHeight="1">
      <c r="A144" s="290"/>
      <c r="B144" s="290"/>
      <c r="C144" s="290"/>
      <c r="D144" s="290"/>
      <c r="E144" s="290"/>
      <c r="F144" s="290"/>
      <c r="G144" s="290"/>
      <c r="H144" s="290"/>
      <c r="I144" s="290"/>
      <c r="J144" s="290"/>
      <c r="K144" s="290"/>
      <c r="L144" s="290"/>
      <c r="M144" s="290"/>
      <c r="N144" s="290"/>
      <c r="O144" s="290"/>
      <c r="P144" s="290"/>
      <c r="Q144" s="290"/>
      <c r="R144" s="290"/>
      <c r="S144" s="290"/>
      <c r="T144" s="290"/>
      <c r="U144" s="290"/>
      <c r="V144" s="290"/>
      <c r="W144" s="290"/>
      <c r="X144" s="290"/>
      <c r="Y144" s="290"/>
      <c r="Z144" s="290"/>
    </row>
    <row r="145" ht="12.75" customHeight="1">
      <c r="A145" s="290"/>
      <c r="B145" s="290"/>
      <c r="C145" s="290"/>
      <c r="D145" s="290"/>
      <c r="E145" s="290"/>
      <c r="F145" s="290"/>
      <c r="G145" s="290"/>
      <c r="H145" s="290"/>
      <c r="I145" s="290"/>
      <c r="J145" s="290"/>
      <c r="K145" s="290"/>
      <c r="L145" s="290"/>
      <c r="M145" s="290"/>
      <c r="N145" s="290"/>
      <c r="O145" s="290"/>
      <c r="P145" s="290"/>
      <c r="Q145" s="290"/>
      <c r="R145" s="290"/>
      <c r="S145" s="290"/>
      <c r="T145" s="290"/>
      <c r="U145" s="290"/>
      <c r="V145" s="290"/>
      <c r="W145" s="290"/>
      <c r="X145" s="290"/>
      <c r="Y145" s="290"/>
      <c r="Z145" s="290"/>
    </row>
    <row r="146" ht="12.75" customHeight="1">
      <c r="A146" s="290"/>
      <c r="B146" s="290"/>
      <c r="C146" s="290"/>
      <c r="D146" s="290"/>
      <c r="E146" s="290"/>
      <c r="F146" s="290"/>
      <c r="G146" s="290"/>
      <c r="H146" s="290"/>
      <c r="I146" s="290"/>
      <c r="J146" s="290"/>
      <c r="K146" s="290"/>
      <c r="L146" s="290"/>
      <c r="M146" s="290"/>
      <c r="N146" s="290"/>
      <c r="O146" s="290"/>
      <c r="P146" s="290"/>
      <c r="Q146" s="290"/>
      <c r="R146" s="290"/>
      <c r="S146" s="290"/>
      <c r="T146" s="290"/>
      <c r="U146" s="290"/>
      <c r="V146" s="290"/>
      <c r="W146" s="290"/>
      <c r="X146" s="290"/>
      <c r="Y146" s="290"/>
      <c r="Z146" s="290"/>
    </row>
    <row r="147" ht="12.75" customHeight="1">
      <c r="A147" s="290"/>
      <c r="B147" s="290"/>
      <c r="C147" s="290"/>
      <c r="D147" s="290"/>
      <c r="E147" s="290"/>
      <c r="F147" s="290"/>
      <c r="G147" s="290"/>
      <c r="H147" s="290"/>
      <c r="I147" s="290"/>
      <c r="J147" s="290"/>
      <c r="K147" s="290"/>
      <c r="L147" s="290"/>
      <c r="M147" s="290"/>
      <c r="N147" s="290"/>
      <c r="O147" s="290"/>
      <c r="P147" s="290"/>
      <c r="Q147" s="290"/>
      <c r="R147" s="290"/>
      <c r="S147" s="290"/>
      <c r="T147" s="290"/>
      <c r="U147" s="290"/>
      <c r="V147" s="290"/>
      <c r="W147" s="290"/>
      <c r="X147" s="290"/>
      <c r="Y147" s="290"/>
      <c r="Z147" s="290"/>
    </row>
    <row r="148" ht="12.75" customHeight="1">
      <c r="A148" s="290"/>
      <c r="B148" s="290"/>
      <c r="C148" s="290"/>
      <c r="D148" s="290"/>
      <c r="E148" s="290"/>
      <c r="F148" s="290"/>
      <c r="G148" s="290"/>
      <c r="H148" s="290"/>
      <c r="I148" s="290"/>
      <c r="J148" s="290"/>
      <c r="K148" s="290"/>
      <c r="L148" s="290"/>
      <c r="M148" s="290"/>
      <c r="N148" s="290"/>
      <c r="O148" s="290"/>
      <c r="P148" s="290"/>
      <c r="Q148" s="290"/>
      <c r="R148" s="290"/>
      <c r="S148" s="290"/>
      <c r="T148" s="290"/>
      <c r="U148" s="290"/>
      <c r="V148" s="290"/>
      <c r="W148" s="290"/>
      <c r="X148" s="290"/>
      <c r="Y148" s="290"/>
      <c r="Z148" s="290"/>
    </row>
    <row r="149" ht="12.75" customHeight="1">
      <c r="A149" s="290"/>
      <c r="B149" s="290"/>
      <c r="C149" s="290"/>
      <c r="D149" s="290"/>
      <c r="E149" s="290"/>
      <c r="F149" s="290"/>
      <c r="G149" s="290"/>
      <c r="H149" s="290"/>
      <c r="I149" s="290"/>
      <c r="J149" s="290"/>
      <c r="K149" s="290"/>
      <c r="L149" s="290"/>
      <c r="M149" s="290"/>
      <c r="N149" s="290"/>
      <c r="O149" s="290"/>
      <c r="P149" s="290"/>
      <c r="Q149" s="290"/>
      <c r="R149" s="290"/>
      <c r="S149" s="290"/>
      <c r="T149" s="290"/>
      <c r="U149" s="290"/>
      <c r="V149" s="290"/>
      <c r="W149" s="290"/>
      <c r="X149" s="290"/>
      <c r="Y149" s="290"/>
      <c r="Z149" s="290"/>
    </row>
    <row r="150" ht="12.75" customHeight="1">
      <c r="A150" s="290"/>
      <c r="B150" s="290"/>
      <c r="C150" s="290"/>
      <c r="D150" s="290"/>
      <c r="E150" s="290"/>
      <c r="F150" s="290"/>
      <c r="G150" s="290"/>
      <c r="H150" s="290"/>
      <c r="I150" s="290"/>
      <c r="J150" s="290"/>
      <c r="K150" s="290"/>
      <c r="L150" s="290"/>
      <c r="M150" s="290"/>
      <c r="N150" s="290"/>
      <c r="O150" s="290"/>
      <c r="P150" s="290"/>
      <c r="Q150" s="290"/>
      <c r="R150" s="290"/>
      <c r="S150" s="290"/>
      <c r="T150" s="290"/>
      <c r="U150" s="290"/>
      <c r="V150" s="290"/>
      <c r="W150" s="290"/>
      <c r="X150" s="290"/>
      <c r="Y150" s="290"/>
      <c r="Z150" s="290"/>
    </row>
    <row r="151" ht="12.75" customHeight="1">
      <c r="A151" s="290"/>
      <c r="B151" s="290"/>
      <c r="C151" s="290"/>
      <c r="D151" s="290"/>
      <c r="E151" s="290"/>
      <c r="F151" s="290"/>
      <c r="G151" s="290"/>
      <c r="H151" s="290"/>
      <c r="I151" s="290"/>
      <c r="J151" s="290"/>
      <c r="K151" s="290"/>
      <c r="L151" s="290"/>
      <c r="M151" s="290"/>
      <c r="N151" s="290"/>
      <c r="O151" s="290"/>
      <c r="P151" s="290"/>
      <c r="Q151" s="290"/>
      <c r="R151" s="290"/>
      <c r="S151" s="290"/>
      <c r="T151" s="290"/>
      <c r="U151" s="290"/>
      <c r="V151" s="290"/>
      <c r="W151" s="290"/>
      <c r="X151" s="290"/>
      <c r="Y151" s="290"/>
      <c r="Z151" s="290"/>
    </row>
    <row r="152" ht="12.75" customHeight="1">
      <c r="A152" s="290"/>
      <c r="B152" s="290"/>
      <c r="C152" s="290"/>
      <c r="D152" s="290"/>
      <c r="E152" s="290"/>
      <c r="F152" s="290"/>
      <c r="G152" s="290"/>
      <c r="H152" s="290"/>
      <c r="I152" s="290"/>
      <c r="J152" s="290"/>
      <c r="K152" s="290"/>
      <c r="L152" s="290"/>
      <c r="M152" s="290"/>
      <c r="N152" s="290"/>
      <c r="O152" s="290"/>
      <c r="P152" s="290"/>
      <c r="Q152" s="290"/>
      <c r="R152" s="290"/>
      <c r="S152" s="290"/>
      <c r="T152" s="290"/>
      <c r="U152" s="290"/>
      <c r="V152" s="290"/>
      <c r="W152" s="290"/>
      <c r="X152" s="290"/>
      <c r="Y152" s="290"/>
      <c r="Z152" s="290"/>
    </row>
    <row r="153" ht="12.75" customHeight="1">
      <c r="A153" s="290"/>
      <c r="B153" s="290"/>
      <c r="C153" s="290"/>
      <c r="D153" s="290"/>
      <c r="E153" s="290"/>
      <c r="F153" s="290"/>
      <c r="G153" s="290"/>
      <c r="H153" s="290"/>
      <c r="I153" s="290"/>
      <c r="J153" s="290"/>
      <c r="K153" s="290"/>
      <c r="L153" s="290"/>
      <c r="M153" s="290"/>
      <c r="N153" s="290"/>
      <c r="O153" s="290"/>
      <c r="P153" s="290"/>
      <c r="Q153" s="290"/>
      <c r="R153" s="290"/>
      <c r="S153" s="290"/>
      <c r="T153" s="290"/>
      <c r="U153" s="290"/>
      <c r="V153" s="290"/>
      <c r="W153" s="290"/>
      <c r="X153" s="290"/>
      <c r="Y153" s="290"/>
      <c r="Z153" s="290"/>
    </row>
    <row r="154" ht="12.75" customHeight="1">
      <c r="A154" s="290"/>
      <c r="B154" s="290"/>
      <c r="C154" s="290"/>
      <c r="D154" s="290"/>
      <c r="E154" s="290"/>
      <c r="F154" s="290"/>
      <c r="G154" s="290"/>
      <c r="H154" s="290"/>
      <c r="I154" s="290"/>
      <c r="J154" s="290"/>
      <c r="K154" s="290"/>
      <c r="L154" s="290"/>
      <c r="M154" s="290"/>
      <c r="N154" s="290"/>
      <c r="O154" s="290"/>
      <c r="P154" s="290"/>
      <c r="Q154" s="290"/>
      <c r="R154" s="290"/>
      <c r="S154" s="290"/>
      <c r="T154" s="290"/>
      <c r="U154" s="290"/>
      <c r="V154" s="290"/>
      <c r="W154" s="290"/>
      <c r="X154" s="290"/>
      <c r="Y154" s="290"/>
      <c r="Z154" s="290"/>
    </row>
    <row r="155" ht="12.75" customHeight="1">
      <c r="A155" s="290"/>
      <c r="B155" s="290"/>
      <c r="C155" s="290"/>
      <c r="D155" s="290"/>
      <c r="E155" s="290"/>
      <c r="F155" s="290"/>
      <c r="G155" s="290"/>
      <c r="H155" s="290"/>
      <c r="I155" s="290"/>
      <c r="J155" s="290"/>
      <c r="K155" s="290"/>
      <c r="L155" s="290"/>
      <c r="M155" s="290"/>
      <c r="N155" s="290"/>
      <c r="O155" s="290"/>
      <c r="P155" s="290"/>
      <c r="Q155" s="290"/>
      <c r="R155" s="290"/>
      <c r="S155" s="290"/>
      <c r="T155" s="290"/>
      <c r="U155" s="290"/>
      <c r="V155" s="290"/>
      <c r="W155" s="290"/>
      <c r="X155" s="290"/>
      <c r="Y155" s="290"/>
      <c r="Z155" s="290"/>
    </row>
    <row r="156" ht="12.75" customHeight="1">
      <c r="A156" s="290"/>
      <c r="B156" s="290"/>
      <c r="C156" s="290"/>
      <c r="D156" s="290"/>
      <c r="E156" s="290"/>
      <c r="F156" s="290"/>
      <c r="G156" s="290"/>
      <c r="H156" s="290"/>
      <c r="I156" s="290"/>
      <c r="J156" s="290"/>
      <c r="K156" s="290"/>
      <c r="L156" s="290"/>
      <c r="M156" s="290"/>
      <c r="N156" s="290"/>
      <c r="O156" s="290"/>
      <c r="P156" s="290"/>
      <c r="Q156" s="290"/>
      <c r="R156" s="290"/>
      <c r="S156" s="290"/>
      <c r="T156" s="290"/>
      <c r="U156" s="290"/>
      <c r="V156" s="290"/>
      <c r="W156" s="290"/>
      <c r="X156" s="290"/>
      <c r="Y156" s="290"/>
      <c r="Z156" s="290"/>
    </row>
    <row r="157" ht="12.75" customHeight="1">
      <c r="A157" s="290"/>
      <c r="B157" s="290"/>
      <c r="C157" s="290"/>
      <c r="D157" s="290"/>
      <c r="E157" s="290"/>
      <c r="F157" s="290"/>
      <c r="G157" s="290"/>
      <c r="H157" s="290"/>
      <c r="I157" s="290"/>
      <c r="J157" s="290"/>
      <c r="K157" s="290"/>
      <c r="L157" s="290"/>
      <c r="M157" s="290"/>
      <c r="N157" s="290"/>
      <c r="O157" s="290"/>
      <c r="P157" s="290"/>
      <c r="Q157" s="290"/>
      <c r="R157" s="290"/>
      <c r="S157" s="290"/>
      <c r="T157" s="290"/>
      <c r="U157" s="290"/>
      <c r="V157" s="290"/>
      <c r="W157" s="290"/>
      <c r="X157" s="290"/>
      <c r="Y157" s="290"/>
      <c r="Z157" s="290"/>
    </row>
    <row r="158" ht="12.75" customHeight="1">
      <c r="A158" s="290"/>
      <c r="B158" s="290"/>
      <c r="C158" s="290"/>
      <c r="D158" s="290"/>
      <c r="E158" s="290"/>
      <c r="F158" s="290"/>
      <c r="G158" s="290"/>
      <c r="H158" s="290"/>
      <c r="I158" s="290"/>
      <c r="J158" s="290"/>
      <c r="K158" s="290"/>
      <c r="L158" s="290"/>
      <c r="M158" s="290"/>
      <c r="N158" s="290"/>
      <c r="O158" s="290"/>
      <c r="P158" s="290"/>
      <c r="Q158" s="290"/>
      <c r="R158" s="290"/>
      <c r="S158" s="290"/>
      <c r="T158" s="290"/>
      <c r="U158" s="290"/>
      <c r="V158" s="290"/>
      <c r="W158" s="290"/>
      <c r="X158" s="290"/>
      <c r="Y158" s="290"/>
      <c r="Z158" s="290"/>
    </row>
    <row r="159" ht="12.75" customHeight="1">
      <c r="A159" s="290"/>
      <c r="B159" s="290"/>
      <c r="C159" s="290"/>
      <c r="D159" s="290"/>
      <c r="E159" s="290"/>
      <c r="F159" s="290"/>
      <c r="G159" s="290"/>
      <c r="H159" s="290"/>
      <c r="I159" s="290"/>
      <c r="J159" s="290"/>
      <c r="K159" s="290"/>
      <c r="L159" s="290"/>
      <c r="M159" s="290"/>
      <c r="N159" s="290"/>
      <c r="O159" s="290"/>
      <c r="P159" s="290"/>
      <c r="Q159" s="290"/>
      <c r="R159" s="290"/>
      <c r="S159" s="290"/>
      <c r="T159" s="290"/>
      <c r="U159" s="290"/>
      <c r="V159" s="290"/>
      <c r="W159" s="290"/>
      <c r="X159" s="290"/>
      <c r="Y159" s="290"/>
      <c r="Z159" s="290"/>
    </row>
    <row r="160" ht="12.75" customHeight="1">
      <c r="A160" s="290"/>
      <c r="B160" s="290"/>
      <c r="C160" s="290"/>
      <c r="D160" s="290"/>
      <c r="E160" s="290"/>
      <c r="F160" s="290"/>
      <c r="G160" s="290"/>
      <c r="H160" s="290"/>
      <c r="I160" s="290"/>
      <c r="J160" s="290"/>
      <c r="K160" s="290"/>
      <c r="L160" s="290"/>
      <c r="M160" s="290"/>
      <c r="N160" s="290"/>
      <c r="O160" s="290"/>
      <c r="P160" s="290"/>
      <c r="Q160" s="290"/>
      <c r="R160" s="290"/>
      <c r="S160" s="290"/>
      <c r="T160" s="290"/>
      <c r="U160" s="290"/>
      <c r="V160" s="290"/>
      <c r="W160" s="290"/>
      <c r="X160" s="290"/>
      <c r="Y160" s="290"/>
      <c r="Z160" s="290"/>
    </row>
    <row r="161" ht="12.75" customHeight="1">
      <c r="A161" s="290"/>
      <c r="B161" s="290"/>
      <c r="C161" s="290"/>
      <c r="D161" s="290"/>
      <c r="E161" s="290"/>
      <c r="F161" s="290"/>
      <c r="G161" s="290"/>
      <c r="H161" s="290"/>
      <c r="I161" s="290"/>
      <c r="J161" s="290"/>
      <c r="K161" s="290"/>
      <c r="L161" s="290"/>
      <c r="M161" s="290"/>
      <c r="N161" s="290"/>
      <c r="O161" s="290"/>
      <c r="P161" s="290"/>
      <c r="Q161" s="290"/>
      <c r="R161" s="290"/>
      <c r="S161" s="290"/>
      <c r="T161" s="290"/>
      <c r="U161" s="290"/>
      <c r="V161" s="290"/>
      <c r="W161" s="290"/>
      <c r="X161" s="290"/>
      <c r="Y161" s="290"/>
      <c r="Z161" s="290"/>
    </row>
    <row r="162" ht="12.75" customHeight="1">
      <c r="A162" s="290"/>
      <c r="B162" s="290"/>
      <c r="C162" s="290"/>
      <c r="D162" s="290"/>
      <c r="E162" s="290"/>
      <c r="F162" s="290"/>
      <c r="G162" s="290"/>
      <c r="H162" s="290"/>
      <c r="I162" s="290"/>
      <c r="J162" s="290"/>
      <c r="K162" s="290"/>
      <c r="L162" s="290"/>
      <c r="M162" s="290"/>
      <c r="N162" s="290"/>
      <c r="O162" s="290"/>
      <c r="P162" s="290"/>
      <c r="Q162" s="290"/>
      <c r="R162" s="290"/>
      <c r="S162" s="290"/>
      <c r="T162" s="290"/>
      <c r="U162" s="290"/>
      <c r="V162" s="290"/>
      <c r="W162" s="290"/>
      <c r="X162" s="290"/>
      <c r="Y162" s="290"/>
      <c r="Z162" s="290"/>
    </row>
    <row r="163" ht="12.75" customHeight="1">
      <c r="A163" s="290"/>
      <c r="B163" s="290"/>
      <c r="C163" s="290"/>
      <c r="D163" s="290"/>
      <c r="E163" s="290"/>
      <c r="F163" s="290"/>
      <c r="G163" s="290"/>
      <c r="H163" s="290"/>
      <c r="I163" s="290"/>
      <c r="J163" s="290"/>
      <c r="K163" s="290"/>
      <c r="L163" s="290"/>
      <c r="M163" s="290"/>
      <c r="N163" s="290"/>
      <c r="O163" s="290"/>
      <c r="P163" s="290"/>
      <c r="Q163" s="290"/>
      <c r="R163" s="290"/>
      <c r="S163" s="290"/>
      <c r="T163" s="290"/>
      <c r="U163" s="290"/>
      <c r="V163" s="290"/>
      <c r="W163" s="290"/>
      <c r="X163" s="290"/>
      <c r="Y163" s="290"/>
      <c r="Z163" s="290"/>
    </row>
    <row r="164" ht="12.75" customHeight="1">
      <c r="A164" s="290"/>
      <c r="B164" s="290"/>
      <c r="C164" s="290"/>
      <c r="D164" s="290"/>
      <c r="E164" s="290"/>
      <c r="F164" s="290"/>
      <c r="G164" s="290"/>
      <c r="H164" s="290"/>
      <c r="I164" s="290"/>
      <c r="J164" s="290"/>
      <c r="K164" s="290"/>
      <c r="L164" s="290"/>
      <c r="M164" s="290"/>
      <c r="N164" s="290"/>
      <c r="O164" s="290"/>
      <c r="P164" s="290"/>
      <c r="Q164" s="290"/>
      <c r="R164" s="290"/>
      <c r="S164" s="290"/>
      <c r="T164" s="290"/>
      <c r="U164" s="290"/>
      <c r="V164" s="290"/>
      <c r="W164" s="290"/>
      <c r="X164" s="290"/>
      <c r="Y164" s="290"/>
      <c r="Z164" s="290"/>
    </row>
    <row r="165" ht="12.75" customHeight="1">
      <c r="A165" s="290"/>
      <c r="B165" s="290"/>
      <c r="C165" s="290"/>
      <c r="D165" s="290"/>
      <c r="E165" s="290"/>
      <c r="F165" s="290"/>
      <c r="G165" s="290"/>
      <c r="H165" s="290"/>
      <c r="I165" s="290"/>
      <c r="J165" s="290"/>
      <c r="K165" s="290"/>
      <c r="L165" s="290"/>
      <c r="M165" s="290"/>
      <c r="N165" s="290"/>
      <c r="O165" s="290"/>
      <c r="P165" s="290"/>
      <c r="Q165" s="290"/>
      <c r="R165" s="290"/>
      <c r="S165" s="290"/>
      <c r="T165" s="290"/>
      <c r="U165" s="290"/>
      <c r="V165" s="290"/>
      <c r="W165" s="290"/>
      <c r="X165" s="290"/>
      <c r="Y165" s="290"/>
      <c r="Z165" s="290"/>
    </row>
    <row r="166" ht="12.75" customHeight="1">
      <c r="A166" s="290"/>
      <c r="B166" s="290"/>
      <c r="C166" s="290"/>
      <c r="D166" s="290"/>
      <c r="E166" s="290"/>
      <c r="F166" s="290"/>
      <c r="G166" s="290"/>
      <c r="H166" s="290"/>
      <c r="I166" s="290"/>
      <c r="J166" s="290"/>
      <c r="K166" s="290"/>
      <c r="L166" s="290"/>
      <c r="M166" s="290"/>
      <c r="N166" s="290"/>
      <c r="O166" s="290"/>
      <c r="P166" s="290"/>
      <c r="Q166" s="290"/>
      <c r="R166" s="290"/>
      <c r="S166" s="290"/>
      <c r="T166" s="290"/>
      <c r="U166" s="290"/>
      <c r="V166" s="290"/>
      <c r="W166" s="290"/>
      <c r="X166" s="290"/>
      <c r="Y166" s="290"/>
      <c r="Z166" s="290"/>
    </row>
    <row r="167" ht="12.75" customHeight="1">
      <c r="A167" s="290"/>
      <c r="B167" s="290"/>
      <c r="C167" s="290"/>
      <c r="D167" s="290"/>
      <c r="E167" s="290"/>
      <c r="F167" s="290"/>
      <c r="G167" s="290"/>
      <c r="H167" s="290"/>
      <c r="I167" s="290"/>
      <c r="J167" s="290"/>
      <c r="K167" s="290"/>
      <c r="L167" s="290"/>
      <c r="M167" s="290"/>
      <c r="N167" s="290"/>
      <c r="O167" s="290"/>
      <c r="P167" s="290"/>
      <c r="Q167" s="290"/>
      <c r="R167" s="290"/>
      <c r="S167" s="290"/>
      <c r="T167" s="290"/>
      <c r="U167" s="290"/>
      <c r="V167" s="290"/>
      <c r="W167" s="290"/>
      <c r="X167" s="290"/>
      <c r="Y167" s="290"/>
      <c r="Z167" s="290"/>
    </row>
    <row r="168" ht="12.75" customHeight="1">
      <c r="A168" s="290"/>
      <c r="B168" s="290"/>
      <c r="C168" s="290"/>
      <c r="D168" s="290"/>
      <c r="E168" s="290"/>
      <c r="F168" s="290"/>
      <c r="G168" s="290"/>
      <c r="H168" s="290"/>
      <c r="I168" s="290"/>
      <c r="J168" s="290"/>
      <c r="K168" s="290"/>
      <c r="L168" s="290"/>
      <c r="M168" s="290"/>
      <c r="N168" s="290"/>
      <c r="O168" s="290"/>
      <c r="P168" s="290"/>
      <c r="Q168" s="290"/>
      <c r="R168" s="290"/>
      <c r="S168" s="290"/>
      <c r="T168" s="290"/>
      <c r="U168" s="290"/>
      <c r="V168" s="290"/>
      <c r="W168" s="290"/>
      <c r="X168" s="290"/>
      <c r="Y168" s="290"/>
      <c r="Z168" s="290"/>
    </row>
    <row r="169" ht="12.75" customHeight="1">
      <c r="A169" s="290"/>
      <c r="B169" s="290"/>
      <c r="C169" s="290"/>
      <c r="D169" s="290"/>
      <c r="E169" s="290"/>
      <c r="F169" s="290"/>
      <c r="G169" s="290"/>
      <c r="H169" s="290"/>
      <c r="I169" s="290"/>
      <c r="J169" s="290"/>
      <c r="K169" s="290"/>
      <c r="L169" s="290"/>
      <c r="M169" s="290"/>
      <c r="N169" s="290"/>
      <c r="O169" s="290"/>
      <c r="P169" s="290"/>
      <c r="Q169" s="290"/>
      <c r="R169" s="290"/>
      <c r="S169" s="290"/>
      <c r="T169" s="290"/>
      <c r="U169" s="290"/>
      <c r="V169" s="290"/>
      <c r="W169" s="290"/>
      <c r="X169" s="290"/>
      <c r="Y169" s="290"/>
      <c r="Z169" s="290"/>
    </row>
    <row r="170" ht="12.75" customHeight="1">
      <c r="A170" s="290"/>
      <c r="B170" s="290"/>
      <c r="C170" s="290"/>
      <c r="D170" s="290"/>
      <c r="E170" s="290"/>
      <c r="F170" s="290"/>
      <c r="G170" s="290"/>
      <c r="H170" s="290"/>
      <c r="I170" s="290"/>
      <c r="J170" s="290"/>
      <c r="K170" s="290"/>
      <c r="L170" s="290"/>
      <c r="M170" s="290"/>
      <c r="N170" s="290"/>
      <c r="O170" s="290"/>
      <c r="P170" s="290"/>
      <c r="Q170" s="290"/>
      <c r="R170" s="290"/>
      <c r="S170" s="290"/>
      <c r="T170" s="290"/>
      <c r="U170" s="290"/>
      <c r="V170" s="290"/>
      <c r="W170" s="290"/>
      <c r="X170" s="290"/>
      <c r="Y170" s="290"/>
      <c r="Z170" s="290"/>
    </row>
    <row r="171" ht="12.75" customHeight="1">
      <c r="A171" s="290"/>
      <c r="B171" s="290"/>
      <c r="C171" s="290"/>
      <c r="D171" s="290"/>
      <c r="E171" s="290"/>
      <c r="F171" s="290"/>
      <c r="G171" s="290"/>
      <c r="H171" s="290"/>
      <c r="I171" s="290"/>
      <c r="J171" s="290"/>
      <c r="K171" s="290"/>
      <c r="L171" s="290"/>
      <c r="M171" s="290"/>
      <c r="N171" s="290"/>
      <c r="O171" s="290"/>
      <c r="P171" s="290"/>
      <c r="Q171" s="290"/>
      <c r="R171" s="290"/>
      <c r="S171" s="290"/>
      <c r="T171" s="290"/>
      <c r="U171" s="290"/>
      <c r="V171" s="290"/>
      <c r="W171" s="290"/>
      <c r="X171" s="290"/>
      <c r="Y171" s="290"/>
      <c r="Z171" s="290"/>
    </row>
    <row r="172" ht="12.75" customHeight="1">
      <c r="A172" s="290"/>
      <c r="B172" s="290"/>
      <c r="C172" s="290"/>
      <c r="D172" s="290"/>
      <c r="E172" s="290"/>
      <c r="F172" s="290"/>
      <c r="G172" s="290"/>
      <c r="H172" s="290"/>
      <c r="I172" s="290"/>
      <c r="J172" s="290"/>
      <c r="K172" s="290"/>
      <c r="L172" s="290"/>
      <c r="M172" s="290"/>
      <c r="N172" s="290"/>
      <c r="O172" s="290"/>
      <c r="P172" s="290"/>
      <c r="Q172" s="290"/>
      <c r="R172" s="290"/>
      <c r="S172" s="290"/>
      <c r="T172" s="290"/>
      <c r="U172" s="290"/>
      <c r="V172" s="290"/>
      <c r="W172" s="290"/>
      <c r="X172" s="290"/>
      <c r="Y172" s="290"/>
      <c r="Z172" s="290"/>
    </row>
    <row r="173" ht="12.75" customHeight="1">
      <c r="A173" s="290"/>
      <c r="B173" s="290"/>
      <c r="C173" s="290"/>
      <c r="D173" s="290"/>
      <c r="E173" s="290"/>
      <c r="F173" s="290"/>
      <c r="G173" s="290"/>
      <c r="H173" s="290"/>
      <c r="I173" s="290"/>
      <c r="J173" s="290"/>
      <c r="K173" s="290"/>
      <c r="L173" s="290"/>
      <c r="M173" s="290"/>
      <c r="N173" s="290"/>
      <c r="O173" s="290"/>
      <c r="P173" s="290"/>
      <c r="Q173" s="290"/>
      <c r="R173" s="290"/>
      <c r="S173" s="290"/>
      <c r="T173" s="290"/>
      <c r="U173" s="290"/>
      <c r="V173" s="290"/>
      <c r="W173" s="290"/>
      <c r="X173" s="290"/>
      <c r="Y173" s="290"/>
      <c r="Z173" s="290"/>
    </row>
    <row r="174" ht="12.75" customHeight="1">
      <c r="A174" s="290"/>
      <c r="B174" s="290"/>
      <c r="C174" s="290"/>
      <c r="D174" s="290"/>
      <c r="E174" s="290"/>
      <c r="F174" s="290"/>
      <c r="G174" s="290"/>
      <c r="H174" s="290"/>
      <c r="I174" s="290"/>
      <c r="J174" s="290"/>
      <c r="K174" s="290"/>
      <c r="L174" s="290"/>
      <c r="M174" s="290"/>
      <c r="N174" s="290"/>
      <c r="O174" s="290"/>
      <c r="P174" s="290"/>
      <c r="Q174" s="290"/>
      <c r="R174" s="290"/>
      <c r="S174" s="290"/>
      <c r="T174" s="290"/>
      <c r="U174" s="290"/>
      <c r="V174" s="290"/>
      <c r="W174" s="290"/>
      <c r="X174" s="290"/>
      <c r="Y174" s="290"/>
      <c r="Z174" s="290"/>
    </row>
    <row r="175" ht="12.75" customHeight="1">
      <c r="A175" s="290"/>
      <c r="B175" s="290"/>
      <c r="C175" s="290"/>
      <c r="D175" s="290"/>
      <c r="E175" s="290"/>
      <c r="F175" s="290"/>
      <c r="G175" s="290"/>
      <c r="H175" s="290"/>
      <c r="I175" s="290"/>
      <c r="J175" s="290"/>
      <c r="K175" s="290"/>
      <c r="L175" s="290"/>
      <c r="M175" s="290"/>
      <c r="N175" s="290"/>
      <c r="O175" s="290"/>
      <c r="P175" s="290"/>
      <c r="Q175" s="290"/>
      <c r="R175" s="290"/>
      <c r="S175" s="290"/>
      <c r="T175" s="290"/>
      <c r="U175" s="290"/>
      <c r="V175" s="290"/>
      <c r="W175" s="290"/>
      <c r="X175" s="290"/>
      <c r="Y175" s="290"/>
      <c r="Z175" s="290"/>
    </row>
    <row r="176" ht="12.75" customHeight="1">
      <c r="A176" s="290"/>
      <c r="B176" s="290"/>
      <c r="C176" s="290"/>
      <c r="D176" s="290"/>
      <c r="E176" s="290"/>
      <c r="F176" s="290"/>
      <c r="G176" s="290"/>
      <c r="H176" s="290"/>
      <c r="I176" s="290"/>
      <c r="J176" s="290"/>
      <c r="K176" s="290"/>
      <c r="L176" s="290"/>
      <c r="M176" s="290"/>
      <c r="N176" s="290"/>
      <c r="O176" s="290"/>
      <c r="P176" s="290"/>
      <c r="Q176" s="290"/>
      <c r="R176" s="290"/>
      <c r="S176" s="290"/>
      <c r="T176" s="290"/>
      <c r="U176" s="290"/>
      <c r="V176" s="290"/>
      <c r="W176" s="290"/>
      <c r="X176" s="290"/>
      <c r="Y176" s="290"/>
      <c r="Z176" s="290"/>
    </row>
    <row r="177" ht="12.75" customHeight="1">
      <c r="A177" s="290"/>
      <c r="B177" s="290"/>
      <c r="C177" s="290"/>
      <c r="D177" s="290"/>
      <c r="E177" s="290"/>
      <c r="F177" s="290"/>
      <c r="G177" s="290"/>
      <c r="H177" s="290"/>
      <c r="I177" s="290"/>
      <c r="J177" s="290"/>
      <c r="K177" s="290"/>
      <c r="L177" s="290"/>
      <c r="M177" s="290"/>
      <c r="N177" s="290"/>
      <c r="O177" s="290"/>
      <c r="P177" s="290"/>
      <c r="Q177" s="290"/>
      <c r="R177" s="290"/>
      <c r="S177" s="290"/>
      <c r="T177" s="290"/>
      <c r="U177" s="290"/>
      <c r="V177" s="290"/>
      <c r="W177" s="290"/>
      <c r="X177" s="290"/>
      <c r="Y177" s="290"/>
      <c r="Z177" s="290"/>
    </row>
    <row r="178" ht="12.75" customHeight="1">
      <c r="A178" s="290"/>
      <c r="B178" s="290"/>
      <c r="C178" s="290"/>
      <c r="D178" s="290"/>
      <c r="E178" s="290"/>
      <c r="F178" s="290"/>
      <c r="G178" s="290"/>
      <c r="H178" s="290"/>
      <c r="I178" s="290"/>
      <c r="J178" s="290"/>
      <c r="K178" s="290"/>
      <c r="L178" s="290"/>
      <c r="M178" s="290"/>
      <c r="N178" s="290"/>
      <c r="O178" s="290"/>
      <c r="P178" s="290"/>
      <c r="Q178" s="290"/>
      <c r="R178" s="290"/>
      <c r="S178" s="290"/>
      <c r="T178" s="290"/>
      <c r="U178" s="290"/>
      <c r="V178" s="290"/>
      <c r="W178" s="290"/>
      <c r="X178" s="290"/>
      <c r="Y178" s="290"/>
      <c r="Z178" s="290"/>
    </row>
    <row r="179" ht="12.75" customHeight="1">
      <c r="A179" s="290"/>
      <c r="B179" s="290"/>
      <c r="C179" s="290"/>
      <c r="D179" s="290"/>
      <c r="E179" s="290"/>
      <c r="F179" s="290"/>
      <c r="G179" s="290"/>
      <c r="H179" s="290"/>
      <c r="I179" s="290"/>
      <c r="J179" s="290"/>
      <c r="K179" s="290"/>
      <c r="L179" s="290"/>
      <c r="M179" s="290"/>
      <c r="N179" s="290"/>
      <c r="O179" s="290"/>
      <c r="P179" s="290"/>
      <c r="Q179" s="290"/>
      <c r="R179" s="290"/>
      <c r="S179" s="290"/>
      <c r="T179" s="290"/>
      <c r="U179" s="290"/>
      <c r="V179" s="290"/>
      <c r="W179" s="290"/>
      <c r="X179" s="290"/>
      <c r="Y179" s="290"/>
      <c r="Z179" s="290"/>
    </row>
    <row r="180" ht="12.75" customHeight="1">
      <c r="A180" s="290"/>
      <c r="B180" s="290"/>
      <c r="C180" s="290"/>
      <c r="D180" s="290"/>
      <c r="E180" s="290"/>
      <c r="F180" s="290"/>
      <c r="G180" s="290"/>
      <c r="H180" s="290"/>
      <c r="I180" s="290"/>
      <c r="J180" s="290"/>
      <c r="K180" s="290"/>
      <c r="L180" s="290"/>
      <c r="M180" s="290"/>
      <c r="N180" s="290"/>
      <c r="O180" s="290"/>
      <c r="P180" s="290"/>
      <c r="Q180" s="290"/>
      <c r="R180" s="290"/>
      <c r="S180" s="290"/>
      <c r="T180" s="290"/>
      <c r="U180" s="290"/>
      <c r="V180" s="290"/>
      <c r="W180" s="290"/>
      <c r="X180" s="290"/>
      <c r="Y180" s="290"/>
      <c r="Z180" s="290"/>
    </row>
    <row r="181" ht="12.75" customHeight="1">
      <c r="A181" s="290"/>
      <c r="B181" s="290"/>
      <c r="C181" s="290"/>
      <c r="D181" s="290"/>
      <c r="E181" s="290"/>
      <c r="F181" s="290"/>
      <c r="G181" s="290"/>
      <c r="H181" s="290"/>
      <c r="I181" s="290"/>
      <c r="J181" s="290"/>
      <c r="K181" s="290"/>
      <c r="L181" s="290"/>
      <c r="M181" s="290"/>
      <c r="N181" s="290"/>
      <c r="O181" s="290"/>
      <c r="P181" s="290"/>
      <c r="Q181" s="290"/>
      <c r="R181" s="290"/>
      <c r="S181" s="290"/>
      <c r="T181" s="290"/>
      <c r="U181" s="290"/>
      <c r="V181" s="290"/>
      <c r="W181" s="290"/>
      <c r="X181" s="290"/>
      <c r="Y181" s="290"/>
      <c r="Z181" s="290"/>
    </row>
    <row r="182" ht="12.75" customHeight="1">
      <c r="A182" s="290"/>
      <c r="B182" s="290"/>
      <c r="C182" s="290"/>
      <c r="D182" s="290"/>
      <c r="E182" s="290"/>
      <c r="F182" s="290"/>
      <c r="G182" s="290"/>
      <c r="H182" s="290"/>
      <c r="I182" s="290"/>
      <c r="J182" s="290"/>
      <c r="K182" s="290"/>
      <c r="L182" s="290"/>
      <c r="M182" s="290"/>
      <c r="N182" s="290"/>
      <c r="O182" s="290"/>
      <c r="P182" s="290"/>
      <c r="Q182" s="290"/>
      <c r="R182" s="290"/>
      <c r="S182" s="290"/>
      <c r="T182" s="290"/>
      <c r="U182" s="290"/>
      <c r="V182" s="290"/>
      <c r="W182" s="290"/>
      <c r="X182" s="290"/>
      <c r="Y182" s="290"/>
      <c r="Z182" s="290"/>
    </row>
    <row r="183" ht="12.75" customHeight="1">
      <c r="A183" s="290"/>
      <c r="B183" s="290"/>
      <c r="C183" s="290"/>
      <c r="D183" s="290"/>
      <c r="E183" s="290"/>
      <c r="F183" s="290"/>
      <c r="G183" s="290"/>
      <c r="H183" s="290"/>
      <c r="I183" s="290"/>
      <c r="J183" s="290"/>
      <c r="K183" s="290"/>
      <c r="L183" s="290"/>
      <c r="M183" s="290"/>
      <c r="N183" s="290"/>
      <c r="O183" s="290"/>
      <c r="P183" s="290"/>
      <c r="Q183" s="290"/>
      <c r="R183" s="290"/>
      <c r="S183" s="290"/>
      <c r="T183" s="290"/>
      <c r="U183" s="290"/>
      <c r="V183" s="290"/>
      <c r="W183" s="290"/>
      <c r="X183" s="290"/>
      <c r="Y183" s="290"/>
      <c r="Z183" s="290"/>
    </row>
    <row r="184" ht="12.75" customHeight="1">
      <c r="A184" s="290"/>
      <c r="B184" s="290"/>
      <c r="C184" s="290"/>
      <c r="D184" s="290"/>
      <c r="E184" s="290"/>
      <c r="F184" s="290"/>
      <c r="G184" s="290"/>
      <c r="H184" s="290"/>
      <c r="I184" s="290"/>
      <c r="J184" s="290"/>
      <c r="K184" s="290"/>
      <c r="L184" s="290"/>
      <c r="M184" s="290"/>
      <c r="N184" s="290"/>
      <c r="O184" s="290"/>
      <c r="P184" s="290"/>
      <c r="Q184" s="290"/>
      <c r="R184" s="290"/>
      <c r="S184" s="290"/>
      <c r="T184" s="290"/>
      <c r="U184" s="290"/>
      <c r="V184" s="290"/>
      <c r="W184" s="290"/>
      <c r="X184" s="290"/>
      <c r="Y184" s="290"/>
      <c r="Z184" s="290"/>
    </row>
    <row r="185" ht="12.75" customHeight="1">
      <c r="A185" s="290"/>
      <c r="B185" s="290"/>
      <c r="C185" s="290"/>
      <c r="D185" s="290"/>
      <c r="E185" s="290"/>
      <c r="F185" s="290"/>
      <c r="G185" s="290"/>
      <c r="H185" s="290"/>
      <c r="I185" s="290"/>
      <c r="J185" s="290"/>
      <c r="K185" s="290"/>
      <c r="L185" s="290"/>
      <c r="M185" s="290"/>
      <c r="N185" s="290"/>
      <c r="O185" s="290"/>
      <c r="P185" s="290"/>
      <c r="Q185" s="290"/>
      <c r="R185" s="290"/>
      <c r="S185" s="290"/>
      <c r="T185" s="290"/>
      <c r="U185" s="290"/>
      <c r="V185" s="290"/>
      <c r="W185" s="290"/>
      <c r="X185" s="290"/>
      <c r="Y185" s="290"/>
      <c r="Z185" s="290"/>
    </row>
    <row r="186" ht="12.75" customHeight="1">
      <c r="A186" s="290"/>
      <c r="B186" s="290"/>
      <c r="C186" s="290"/>
      <c r="D186" s="290"/>
      <c r="E186" s="290"/>
      <c r="F186" s="290"/>
      <c r="G186" s="290"/>
      <c r="H186" s="290"/>
      <c r="I186" s="290"/>
      <c r="J186" s="290"/>
      <c r="K186" s="290"/>
      <c r="L186" s="290"/>
      <c r="M186" s="290"/>
      <c r="N186" s="290"/>
      <c r="O186" s="290"/>
      <c r="P186" s="290"/>
      <c r="Q186" s="290"/>
      <c r="R186" s="290"/>
      <c r="S186" s="290"/>
      <c r="T186" s="290"/>
      <c r="U186" s="290"/>
      <c r="V186" s="290"/>
      <c r="W186" s="290"/>
      <c r="X186" s="290"/>
      <c r="Y186" s="290"/>
      <c r="Z186" s="290"/>
    </row>
    <row r="187" ht="12.75" customHeight="1">
      <c r="A187" s="290"/>
      <c r="B187" s="290"/>
      <c r="C187" s="290"/>
      <c r="D187" s="290"/>
      <c r="E187" s="290"/>
      <c r="F187" s="290"/>
      <c r="G187" s="290"/>
      <c r="H187" s="290"/>
      <c r="I187" s="290"/>
      <c r="J187" s="290"/>
      <c r="K187" s="290"/>
      <c r="L187" s="290"/>
      <c r="M187" s="290"/>
      <c r="N187" s="290"/>
      <c r="O187" s="290"/>
      <c r="P187" s="290"/>
      <c r="Q187" s="290"/>
      <c r="R187" s="290"/>
      <c r="S187" s="290"/>
      <c r="T187" s="290"/>
      <c r="U187" s="290"/>
      <c r="V187" s="290"/>
      <c r="W187" s="290"/>
      <c r="X187" s="290"/>
      <c r="Y187" s="290"/>
      <c r="Z187" s="290"/>
    </row>
    <row r="188" ht="12.75" customHeight="1">
      <c r="A188" s="290"/>
      <c r="B188" s="290"/>
      <c r="C188" s="290"/>
      <c r="D188" s="290"/>
      <c r="E188" s="290"/>
      <c r="F188" s="290"/>
      <c r="G188" s="290"/>
      <c r="H188" s="290"/>
      <c r="I188" s="290"/>
      <c r="J188" s="290"/>
      <c r="K188" s="290"/>
      <c r="L188" s="290"/>
      <c r="M188" s="290"/>
      <c r="N188" s="290"/>
      <c r="O188" s="290"/>
      <c r="P188" s="290"/>
      <c r="Q188" s="290"/>
      <c r="R188" s="290"/>
      <c r="S188" s="290"/>
      <c r="T188" s="290"/>
      <c r="U188" s="290"/>
      <c r="V188" s="290"/>
      <c r="W188" s="290"/>
      <c r="X188" s="290"/>
      <c r="Y188" s="290"/>
      <c r="Z188" s="290"/>
    </row>
    <row r="189" ht="12.75" customHeight="1">
      <c r="A189" s="290"/>
      <c r="B189" s="290"/>
      <c r="C189" s="290"/>
      <c r="D189" s="290"/>
      <c r="E189" s="290"/>
      <c r="F189" s="290"/>
      <c r="G189" s="290"/>
      <c r="H189" s="290"/>
      <c r="I189" s="290"/>
      <c r="J189" s="290"/>
      <c r="K189" s="290"/>
      <c r="L189" s="290"/>
      <c r="M189" s="290"/>
      <c r="N189" s="290"/>
      <c r="O189" s="290"/>
      <c r="P189" s="290"/>
      <c r="Q189" s="290"/>
      <c r="R189" s="290"/>
      <c r="S189" s="290"/>
      <c r="T189" s="290"/>
      <c r="U189" s="290"/>
      <c r="V189" s="290"/>
      <c r="W189" s="290"/>
      <c r="X189" s="290"/>
      <c r="Y189" s="290"/>
      <c r="Z189" s="290"/>
    </row>
    <row r="190" ht="12.75" customHeight="1">
      <c r="A190" s="290"/>
      <c r="B190" s="290"/>
      <c r="C190" s="290"/>
      <c r="D190" s="290"/>
      <c r="E190" s="290"/>
      <c r="F190" s="290"/>
      <c r="G190" s="290"/>
      <c r="H190" s="290"/>
      <c r="I190" s="290"/>
      <c r="J190" s="290"/>
      <c r="K190" s="290"/>
      <c r="L190" s="290"/>
      <c r="M190" s="290"/>
      <c r="N190" s="290"/>
      <c r="O190" s="290"/>
      <c r="P190" s="290"/>
      <c r="Q190" s="290"/>
      <c r="R190" s="290"/>
      <c r="S190" s="290"/>
      <c r="T190" s="290"/>
      <c r="U190" s="290"/>
      <c r="V190" s="290"/>
      <c r="W190" s="290"/>
      <c r="X190" s="290"/>
      <c r="Y190" s="290"/>
      <c r="Z190" s="290"/>
    </row>
    <row r="191" ht="12.75" customHeight="1">
      <c r="A191" s="290"/>
      <c r="B191" s="290"/>
      <c r="C191" s="290"/>
      <c r="D191" s="290"/>
      <c r="E191" s="290"/>
      <c r="F191" s="290"/>
      <c r="G191" s="290"/>
      <c r="H191" s="290"/>
      <c r="I191" s="290"/>
      <c r="J191" s="290"/>
      <c r="K191" s="290"/>
      <c r="L191" s="290"/>
      <c r="M191" s="290"/>
      <c r="N191" s="290"/>
      <c r="O191" s="290"/>
      <c r="P191" s="290"/>
      <c r="Q191" s="290"/>
      <c r="R191" s="290"/>
      <c r="S191" s="290"/>
      <c r="T191" s="290"/>
      <c r="U191" s="290"/>
      <c r="V191" s="290"/>
      <c r="W191" s="290"/>
      <c r="X191" s="290"/>
      <c r="Y191" s="290"/>
      <c r="Z191" s="290"/>
    </row>
    <row r="192" ht="12.75" customHeight="1">
      <c r="A192" s="290"/>
      <c r="B192" s="290"/>
      <c r="C192" s="290"/>
      <c r="D192" s="290"/>
      <c r="E192" s="290"/>
      <c r="F192" s="290"/>
      <c r="G192" s="290"/>
      <c r="H192" s="290"/>
      <c r="I192" s="290"/>
      <c r="J192" s="290"/>
      <c r="K192" s="290"/>
      <c r="L192" s="290"/>
      <c r="M192" s="290"/>
      <c r="N192" s="290"/>
      <c r="O192" s="290"/>
      <c r="P192" s="290"/>
      <c r="Q192" s="290"/>
      <c r="R192" s="290"/>
      <c r="S192" s="290"/>
      <c r="T192" s="290"/>
      <c r="U192" s="290"/>
      <c r="V192" s="290"/>
      <c r="W192" s="290"/>
      <c r="X192" s="290"/>
      <c r="Y192" s="290"/>
      <c r="Z192" s="290"/>
    </row>
    <row r="193" ht="12.75" customHeight="1">
      <c r="A193" s="290"/>
      <c r="B193" s="290"/>
      <c r="C193" s="290"/>
      <c r="D193" s="290"/>
      <c r="E193" s="290"/>
      <c r="F193" s="290"/>
      <c r="G193" s="290"/>
      <c r="H193" s="290"/>
      <c r="I193" s="290"/>
      <c r="J193" s="290"/>
      <c r="K193" s="290"/>
      <c r="L193" s="290"/>
      <c r="M193" s="290"/>
      <c r="N193" s="290"/>
      <c r="O193" s="290"/>
      <c r="P193" s="290"/>
      <c r="Q193" s="290"/>
      <c r="R193" s="290"/>
      <c r="S193" s="290"/>
      <c r="T193" s="290"/>
      <c r="U193" s="290"/>
      <c r="V193" s="290"/>
      <c r="W193" s="290"/>
      <c r="X193" s="290"/>
      <c r="Y193" s="290"/>
      <c r="Z193" s="290"/>
    </row>
    <row r="194" ht="12.75" customHeight="1">
      <c r="A194" s="290"/>
      <c r="B194" s="290"/>
      <c r="C194" s="290"/>
      <c r="D194" s="290"/>
      <c r="E194" s="290"/>
      <c r="F194" s="290"/>
      <c r="G194" s="290"/>
      <c r="H194" s="290"/>
      <c r="I194" s="290"/>
      <c r="J194" s="290"/>
      <c r="K194" s="290"/>
      <c r="L194" s="290"/>
      <c r="M194" s="290"/>
      <c r="N194" s="290"/>
      <c r="O194" s="290"/>
      <c r="P194" s="290"/>
      <c r="Q194" s="290"/>
      <c r="R194" s="290"/>
      <c r="S194" s="290"/>
      <c r="T194" s="290"/>
      <c r="U194" s="290"/>
      <c r="V194" s="290"/>
      <c r="W194" s="290"/>
      <c r="X194" s="290"/>
      <c r="Y194" s="290"/>
      <c r="Z194" s="290"/>
    </row>
    <row r="195" ht="12.75" customHeight="1">
      <c r="A195" s="290"/>
      <c r="B195" s="290"/>
      <c r="C195" s="290"/>
      <c r="D195" s="290"/>
      <c r="E195" s="290"/>
      <c r="F195" s="290"/>
      <c r="G195" s="290"/>
      <c r="H195" s="290"/>
      <c r="I195" s="290"/>
      <c r="J195" s="290"/>
      <c r="K195" s="290"/>
      <c r="L195" s="290"/>
      <c r="M195" s="290"/>
      <c r="N195" s="290"/>
      <c r="O195" s="290"/>
      <c r="P195" s="290"/>
      <c r="Q195" s="290"/>
      <c r="R195" s="290"/>
      <c r="S195" s="290"/>
      <c r="T195" s="290"/>
      <c r="U195" s="290"/>
      <c r="V195" s="290"/>
      <c r="W195" s="290"/>
      <c r="X195" s="290"/>
      <c r="Y195" s="290"/>
      <c r="Z195" s="290"/>
    </row>
    <row r="196" ht="12.75" customHeight="1">
      <c r="A196" s="290"/>
      <c r="B196" s="290"/>
      <c r="C196" s="290"/>
      <c r="D196" s="290"/>
      <c r="E196" s="290"/>
      <c r="F196" s="290"/>
      <c r="G196" s="290"/>
      <c r="H196" s="290"/>
      <c r="I196" s="290"/>
      <c r="J196" s="290"/>
      <c r="K196" s="290"/>
      <c r="L196" s="290"/>
      <c r="M196" s="290"/>
      <c r="N196" s="290"/>
      <c r="O196" s="290"/>
      <c r="P196" s="290"/>
      <c r="Q196" s="290"/>
      <c r="R196" s="290"/>
      <c r="S196" s="290"/>
      <c r="T196" s="290"/>
      <c r="U196" s="290"/>
      <c r="V196" s="290"/>
      <c r="W196" s="290"/>
      <c r="X196" s="290"/>
      <c r="Y196" s="290"/>
      <c r="Z196" s="290"/>
    </row>
    <row r="197" ht="12.75" customHeight="1">
      <c r="A197" s="290"/>
      <c r="B197" s="290"/>
      <c r="C197" s="290"/>
      <c r="D197" s="290"/>
      <c r="E197" s="290"/>
      <c r="F197" s="290"/>
      <c r="G197" s="290"/>
      <c r="H197" s="290"/>
      <c r="I197" s="290"/>
      <c r="J197" s="290"/>
      <c r="K197" s="290"/>
      <c r="L197" s="290"/>
      <c r="M197" s="290"/>
      <c r="N197" s="290"/>
      <c r="O197" s="290"/>
      <c r="P197" s="290"/>
      <c r="Q197" s="290"/>
      <c r="R197" s="290"/>
      <c r="S197" s="290"/>
      <c r="T197" s="290"/>
      <c r="U197" s="290"/>
      <c r="V197" s="290"/>
      <c r="W197" s="290"/>
      <c r="X197" s="290"/>
      <c r="Y197" s="290"/>
      <c r="Z197" s="290"/>
    </row>
    <row r="198" ht="12.75" customHeight="1">
      <c r="A198" s="290"/>
      <c r="B198" s="290"/>
      <c r="C198" s="290"/>
      <c r="D198" s="290"/>
      <c r="E198" s="290"/>
      <c r="F198" s="290"/>
      <c r="G198" s="290"/>
      <c r="H198" s="290"/>
      <c r="I198" s="290"/>
      <c r="J198" s="290"/>
      <c r="K198" s="290"/>
      <c r="L198" s="290"/>
      <c r="M198" s="290"/>
      <c r="N198" s="290"/>
      <c r="O198" s="290"/>
      <c r="P198" s="290"/>
      <c r="Q198" s="290"/>
      <c r="R198" s="290"/>
      <c r="S198" s="290"/>
      <c r="T198" s="290"/>
      <c r="U198" s="290"/>
      <c r="V198" s="290"/>
      <c r="W198" s="290"/>
      <c r="X198" s="290"/>
      <c r="Y198" s="290"/>
      <c r="Z198" s="290"/>
    </row>
    <row r="199" ht="12.75" customHeight="1">
      <c r="A199" s="290"/>
      <c r="B199" s="290"/>
      <c r="C199" s="290"/>
      <c r="D199" s="290"/>
      <c r="E199" s="290"/>
      <c r="F199" s="290"/>
      <c r="G199" s="290"/>
      <c r="H199" s="290"/>
      <c r="I199" s="290"/>
      <c r="J199" s="290"/>
      <c r="K199" s="290"/>
      <c r="L199" s="290"/>
      <c r="M199" s="290"/>
      <c r="N199" s="290"/>
      <c r="O199" s="290"/>
      <c r="P199" s="290"/>
      <c r="Q199" s="290"/>
      <c r="R199" s="290"/>
      <c r="S199" s="290"/>
      <c r="T199" s="290"/>
      <c r="U199" s="290"/>
      <c r="V199" s="290"/>
      <c r="W199" s="290"/>
      <c r="X199" s="290"/>
      <c r="Y199" s="290"/>
      <c r="Z199" s="290"/>
    </row>
    <row r="200" ht="12.75" customHeight="1">
      <c r="A200" s="290"/>
      <c r="B200" s="290"/>
      <c r="C200" s="290"/>
      <c r="D200" s="290"/>
      <c r="E200" s="290"/>
      <c r="F200" s="290"/>
      <c r="G200" s="290"/>
      <c r="H200" s="290"/>
      <c r="I200" s="290"/>
      <c r="J200" s="290"/>
      <c r="K200" s="290"/>
      <c r="L200" s="290"/>
      <c r="M200" s="290"/>
      <c r="N200" s="290"/>
      <c r="O200" s="290"/>
      <c r="P200" s="290"/>
      <c r="Q200" s="290"/>
      <c r="R200" s="290"/>
      <c r="S200" s="290"/>
      <c r="T200" s="290"/>
      <c r="U200" s="290"/>
      <c r="V200" s="290"/>
      <c r="W200" s="290"/>
      <c r="X200" s="290"/>
      <c r="Y200" s="290"/>
      <c r="Z200" s="290"/>
    </row>
    <row r="201" ht="12.75" customHeight="1">
      <c r="A201" s="290"/>
      <c r="B201" s="290"/>
      <c r="C201" s="290"/>
      <c r="D201" s="290"/>
      <c r="E201" s="290"/>
      <c r="F201" s="290"/>
      <c r="G201" s="290"/>
      <c r="H201" s="290"/>
      <c r="I201" s="290"/>
      <c r="J201" s="290"/>
      <c r="K201" s="290"/>
      <c r="L201" s="290"/>
      <c r="M201" s="290"/>
      <c r="N201" s="290"/>
      <c r="O201" s="290"/>
      <c r="P201" s="290"/>
      <c r="Q201" s="290"/>
      <c r="R201" s="290"/>
      <c r="S201" s="290"/>
      <c r="T201" s="290"/>
      <c r="U201" s="290"/>
      <c r="V201" s="290"/>
      <c r="W201" s="290"/>
      <c r="X201" s="290"/>
      <c r="Y201" s="290"/>
      <c r="Z201" s="290"/>
    </row>
    <row r="202" ht="12.75" customHeight="1">
      <c r="A202" s="290"/>
      <c r="B202" s="290"/>
      <c r="C202" s="290"/>
      <c r="D202" s="290"/>
      <c r="E202" s="290"/>
      <c r="F202" s="290"/>
      <c r="G202" s="290"/>
      <c r="H202" s="290"/>
      <c r="I202" s="290"/>
      <c r="J202" s="290"/>
      <c r="K202" s="290"/>
      <c r="L202" s="290"/>
      <c r="M202" s="290"/>
      <c r="N202" s="290"/>
      <c r="O202" s="290"/>
      <c r="P202" s="290"/>
      <c r="Q202" s="290"/>
      <c r="R202" s="290"/>
      <c r="S202" s="290"/>
      <c r="T202" s="290"/>
      <c r="U202" s="290"/>
      <c r="V202" s="290"/>
      <c r="W202" s="290"/>
      <c r="X202" s="290"/>
      <c r="Y202" s="290"/>
      <c r="Z202" s="290"/>
    </row>
    <row r="203" ht="12.75" customHeight="1">
      <c r="A203" s="290"/>
      <c r="B203" s="290"/>
      <c r="C203" s="290"/>
      <c r="D203" s="290"/>
      <c r="E203" s="290"/>
      <c r="F203" s="290"/>
      <c r="G203" s="290"/>
      <c r="H203" s="290"/>
      <c r="I203" s="290"/>
      <c r="J203" s="290"/>
      <c r="K203" s="290"/>
      <c r="L203" s="290"/>
      <c r="M203" s="290"/>
      <c r="N203" s="290"/>
      <c r="O203" s="290"/>
      <c r="P203" s="290"/>
      <c r="Q203" s="290"/>
      <c r="R203" s="290"/>
      <c r="S203" s="290"/>
      <c r="T203" s="290"/>
      <c r="U203" s="290"/>
      <c r="V203" s="290"/>
      <c r="W203" s="290"/>
      <c r="X203" s="290"/>
      <c r="Y203" s="290"/>
      <c r="Z203" s="290"/>
    </row>
    <row r="204" ht="12.75" customHeight="1">
      <c r="A204" s="290"/>
      <c r="B204" s="290"/>
      <c r="C204" s="290"/>
      <c r="D204" s="290"/>
      <c r="E204" s="290"/>
      <c r="F204" s="290"/>
      <c r="G204" s="290"/>
      <c r="H204" s="290"/>
      <c r="I204" s="290"/>
      <c r="J204" s="290"/>
      <c r="K204" s="290"/>
      <c r="L204" s="290"/>
      <c r="M204" s="290"/>
      <c r="N204" s="290"/>
      <c r="O204" s="290"/>
      <c r="P204" s="290"/>
      <c r="Q204" s="290"/>
      <c r="R204" s="290"/>
      <c r="S204" s="290"/>
      <c r="T204" s="290"/>
      <c r="U204" s="290"/>
      <c r="V204" s="290"/>
      <c r="W204" s="290"/>
      <c r="X204" s="290"/>
      <c r="Y204" s="290"/>
      <c r="Z204" s="290"/>
    </row>
    <row r="205" ht="12.75" customHeight="1">
      <c r="A205" s="290"/>
      <c r="B205" s="290"/>
      <c r="C205" s="290"/>
      <c r="D205" s="290"/>
      <c r="E205" s="290"/>
      <c r="F205" s="290"/>
      <c r="G205" s="290"/>
      <c r="H205" s="290"/>
      <c r="I205" s="290"/>
      <c r="J205" s="290"/>
      <c r="K205" s="290"/>
      <c r="L205" s="290"/>
      <c r="M205" s="290"/>
      <c r="N205" s="290"/>
      <c r="O205" s="290"/>
      <c r="P205" s="290"/>
      <c r="Q205" s="290"/>
      <c r="R205" s="290"/>
      <c r="S205" s="290"/>
      <c r="T205" s="290"/>
      <c r="U205" s="290"/>
      <c r="V205" s="290"/>
      <c r="W205" s="290"/>
      <c r="X205" s="290"/>
      <c r="Y205" s="290"/>
      <c r="Z205" s="290"/>
    </row>
    <row r="206" ht="12.75" customHeight="1">
      <c r="A206" s="290"/>
      <c r="B206" s="290"/>
      <c r="C206" s="290"/>
      <c r="D206" s="290"/>
      <c r="E206" s="290"/>
      <c r="F206" s="290"/>
      <c r="G206" s="290"/>
      <c r="H206" s="290"/>
      <c r="I206" s="290"/>
      <c r="J206" s="290"/>
      <c r="K206" s="290"/>
      <c r="L206" s="290"/>
      <c r="M206" s="290"/>
      <c r="N206" s="290"/>
      <c r="O206" s="290"/>
      <c r="P206" s="290"/>
      <c r="Q206" s="290"/>
      <c r="R206" s="290"/>
      <c r="S206" s="290"/>
      <c r="T206" s="290"/>
      <c r="U206" s="290"/>
      <c r="V206" s="290"/>
      <c r="W206" s="290"/>
      <c r="X206" s="290"/>
      <c r="Y206" s="290"/>
      <c r="Z206" s="290"/>
    </row>
    <row r="207" ht="12.75" customHeight="1">
      <c r="A207" s="290"/>
      <c r="B207" s="290"/>
      <c r="C207" s="290"/>
      <c r="D207" s="290"/>
      <c r="E207" s="290"/>
      <c r="F207" s="290"/>
      <c r="G207" s="290"/>
      <c r="H207" s="290"/>
      <c r="I207" s="290"/>
      <c r="J207" s="290"/>
      <c r="K207" s="290"/>
      <c r="L207" s="290"/>
      <c r="M207" s="290"/>
      <c r="N207" s="290"/>
      <c r="O207" s="290"/>
      <c r="P207" s="290"/>
      <c r="Q207" s="290"/>
      <c r="R207" s="290"/>
      <c r="S207" s="290"/>
      <c r="T207" s="290"/>
      <c r="U207" s="290"/>
      <c r="V207" s="290"/>
      <c r="W207" s="290"/>
      <c r="X207" s="290"/>
      <c r="Y207" s="290"/>
      <c r="Z207" s="290"/>
    </row>
    <row r="208" ht="12.75" customHeight="1">
      <c r="A208" s="290"/>
      <c r="B208" s="290"/>
      <c r="C208" s="290"/>
      <c r="D208" s="290"/>
      <c r="E208" s="290"/>
      <c r="F208" s="290"/>
      <c r="G208" s="290"/>
      <c r="H208" s="290"/>
      <c r="I208" s="290"/>
      <c r="J208" s="290"/>
      <c r="K208" s="290"/>
      <c r="L208" s="290"/>
      <c r="M208" s="290"/>
      <c r="N208" s="290"/>
      <c r="O208" s="290"/>
      <c r="P208" s="290"/>
      <c r="Q208" s="290"/>
      <c r="R208" s="290"/>
      <c r="S208" s="290"/>
      <c r="T208" s="290"/>
      <c r="U208" s="290"/>
      <c r="V208" s="290"/>
      <c r="W208" s="290"/>
      <c r="X208" s="290"/>
      <c r="Y208" s="290"/>
      <c r="Z208" s="290"/>
    </row>
    <row r="209" ht="12.75" customHeight="1">
      <c r="A209" s="290"/>
      <c r="B209" s="290"/>
      <c r="C209" s="290"/>
      <c r="D209" s="290"/>
      <c r="E209" s="290"/>
      <c r="F209" s="290"/>
      <c r="G209" s="290"/>
      <c r="H209" s="290"/>
      <c r="I209" s="290"/>
      <c r="J209" s="290"/>
      <c r="K209" s="290"/>
      <c r="L209" s="290"/>
      <c r="M209" s="290"/>
      <c r="N209" s="290"/>
      <c r="O209" s="290"/>
      <c r="P209" s="290"/>
      <c r="Q209" s="290"/>
      <c r="R209" s="290"/>
      <c r="S209" s="290"/>
      <c r="T209" s="290"/>
      <c r="U209" s="290"/>
      <c r="V209" s="290"/>
      <c r="W209" s="290"/>
      <c r="X209" s="290"/>
      <c r="Y209" s="290"/>
      <c r="Z209" s="290"/>
    </row>
    <row r="210" ht="12.75" customHeight="1">
      <c r="A210" s="290"/>
      <c r="B210" s="290"/>
      <c r="C210" s="290"/>
      <c r="D210" s="290"/>
      <c r="E210" s="290"/>
      <c r="F210" s="290"/>
      <c r="G210" s="290"/>
      <c r="H210" s="290"/>
      <c r="I210" s="290"/>
      <c r="J210" s="290"/>
      <c r="K210" s="290"/>
      <c r="L210" s="290"/>
      <c r="M210" s="290"/>
      <c r="N210" s="290"/>
      <c r="O210" s="290"/>
      <c r="P210" s="290"/>
      <c r="Q210" s="290"/>
      <c r="R210" s="290"/>
      <c r="S210" s="290"/>
      <c r="T210" s="290"/>
      <c r="U210" s="290"/>
      <c r="V210" s="290"/>
      <c r="W210" s="290"/>
      <c r="X210" s="290"/>
      <c r="Y210" s="290"/>
      <c r="Z210" s="290"/>
    </row>
    <row r="211" ht="12.75" customHeight="1">
      <c r="A211" s="290"/>
      <c r="B211" s="290"/>
      <c r="C211" s="290"/>
      <c r="D211" s="290"/>
      <c r="E211" s="290"/>
      <c r="F211" s="290"/>
      <c r="G211" s="290"/>
      <c r="H211" s="290"/>
      <c r="I211" s="290"/>
      <c r="J211" s="290"/>
      <c r="K211" s="290"/>
      <c r="L211" s="290"/>
      <c r="M211" s="290"/>
      <c r="N211" s="290"/>
      <c r="O211" s="290"/>
      <c r="P211" s="290"/>
      <c r="Q211" s="290"/>
      <c r="R211" s="290"/>
      <c r="S211" s="290"/>
      <c r="T211" s="290"/>
      <c r="U211" s="290"/>
      <c r="V211" s="290"/>
      <c r="W211" s="290"/>
      <c r="X211" s="290"/>
      <c r="Y211" s="290"/>
      <c r="Z211" s="290"/>
    </row>
    <row r="212" ht="12.75" customHeight="1">
      <c r="A212" s="290"/>
      <c r="B212" s="290"/>
      <c r="C212" s="290"/>
      <c r="D212" s="290"/>
      <c r="E212" s="290"/>
      <c r="F212" s="290"/>
      <c r="G212" s="290"/>
      <c r="H212" s="290"/>
      <c r="I212" s="290"/>
      <c r="J212" s="290"/>
      <c r="K212" s="290"/>
      <c r="L212" s="290"/>
      <c r="M212" s="290"/>
      <c r="N212" s="290"/>
      <c r="O212" s="290"/>
      <c r="P212" s="290"/>
      <c r="Q212" s="290"/>
      <c r="R212" s="290"/>
      <c r="S212" s="290"/>
      <c r="T212" s="290"/>
      <c r="U212" s="290"/>
      <c r="V212" s="290"/>
      <c r="W212" s="290"/>
      <c r="X212" s="290"/>
      <c r="Y212" s="290"/>
      <c r="Z212" s="290"/>
    </row>
    <row r="213" ht="12.75" customHeight="1">
      <c r="A213" s="290"/>
      <c r="B213" s="290"/>
      <c r="C213" s="290"/>
      <c r="D213" s="290"/>
      <c r="E213" s="290"/>
      <c r="F213" s="290"/>
      <c r="G213" s="290"/>
      <c r="H213" s="290"/>
      <c r="I213" s="290"/>
      <c r="J213" s="290"/>
      <c r="K213" s="290"/>
      <c r="L213" s="290"/>
      <c r="M213" s="290"/>
      <c r="N213" s="290"/>
      <c r="O213" s="290"/>
      <c r="P213" s="290"/>
      <c r="Q213" s="290"/>
      <c r="R213" s="290"/>
      <c r="S213" s="290"/>
      <c r="T213" s="290"/>
      <c r="U213" s="290"/>
      <c r="V213" s="290"/>
      <c r="W213" s="290"/>
      <c r="X213" s="290"/>
      <c r="Y213" s="290"/>
      <c r="Z213" s="290"/>
    </row>
    <row r="214" ht="12.75" customHeight="1">
      <c r="A214" s="290"/>
      <c r="B214" s="290"/>
      <c r="C214" s="290"/>
      <c r="D214" s="290"/>
      <c r="E214" s="290"/>
      <c r="F214" s="290"/>
      <c r="G214" s="290"/>
      <c r="H214" s="290"/>
      <c r="I214" s="290"/>
      <c r="J214" s="290"/>
      <c r="K214" s="290"/>
      <c r="L214" s="290"/>
      <c r="M214" s="290"/>
      <c r="N214" s="290"/>
      <c r="O214" s="290"/>
      <c r="P214" s="290"/>
      <c r="Q214" s="290"/>
      <c r="R214" s="290"/>
      <c r="S214" s="290"/>
      <c r="T214" s="290"/>
      <c r="U214" s="290"/>
      <c r="V214" s="290"/>
      <c r="W214" s="290"/>
      <c r="X214" s="290"/>
      <c r="Y214" s="290"/>
      <c r="Z214" s="290"/>
    </row>
    <row r="215" ht="12.75" customHeight="1">
      <c r="A215" s="290"/>
      <c r="B215" s="290"/>
      <c r="C215" s="290"/>
      <c r="D215" s="290"/>
      <c r="E215" s="290"/>
      <c r="F215" s="290"/>
      <c r="G215" s="290"/>
      <c r="H215" s="290"/>
      <c r="I215" s="290"/>
      <c r="J215" s="290"/>
      <c r="K215" s="290"/>
      <c r="L215" s="290"/>
      <c r="M215" s="290"/>
      <c r="N215" s="290"/>
      <c r="O215" s="290"/>
      <c r="P215" s="290"/>
      <c r="Q215" s="290"/>
      <c r="R215" s="290"/>
      <c r="S215" s="290"/>
      <c r="T215" s="290"/>
      <c r="U215" s="290"/>
      <c r="V215" s="290"/>
      <c r="W215" s="290"/>
      <c r="X215" s="290"/>
      <c r="Y215" s="290"/>
      <c r="Z215" s="290"/>
    </row>
    <row r="216" ht="12.75" customHeight="1">
      <c r="A216" s="290"/>
      <c r="B216" s="290"/>
      <c r="C216" s="290"/>
      <c r="D216" s="290"/>
      <c r="E216" s="290"/>
      <c r="F216" s="290"/>
      <c r="G216" s="290"/>
      <c r="H216" s="290"/>
      <c r="I216" s="290"/>
      <c r="J216" s="290"/>
      <c r="K216" s="290"/>
      <c r="L216" s="290"/>
      <c r="M216" s="290"/>
      <c r="N216" s="290"/>
      <c r="O216" s="290"/>
      <c r="P216" s="290"/>
      <c r="Q216" s="290"/>
      <c r="R216" s="290"/>
      <c r="S216" s="290"/>
      <c r="T216" s="290"/>
      <c r="U216" s="290"/>
      <c r="V216" s="290"/>
      <c r="W216" s="290"/>
      <c r="X216" s="290"/>
      <c r="Y216" s="290"/>
      <c r="Z216" s="290"/>
    </row>
    <row r="217" ht="12.75" customHeight="1">
      <c r="A217" s="290"/>
      <c r="B217" s="290"/>
      <c r="C217" s="290"/>
      <c r="D217" s="290"/>
      <c r="E217" s="290"/>
      <c r="F217" s="290"/>
      <c r="G217" s="290"/>
      <c r="H217" s="290"/>
      <c r="I217" s="290"/>
      <c r="J217" s="290"/>
      <c r="K217" s="290"/>
      <c r="L217" s="290"/>
      <c r="M217" s="290"/>
      <c r="N217" s="290"/>
      <c r="O217" s="290"/>
      <c r="P217" s="290"/>
      <c r="Q217" s="290"/>
      <c r="R217" s="290"/>
      <c r="S217" s="290"/>
      <c r="T217" s="290"/>
      <c r="U217" s="290"/>
      <c r="V217" s="290"/>
      <c r="W217" s="290"/>
      <c r="X217" s="290"/>
      <c r="Y217" s="290"/>
      <c r="Z217" s="290"/>
    </row>
    <row r="218" ht="12.75" customHeight="1">
      <c r="A218" s="290"/>
      <c r="B218" s="290"/>
      <c r="C218" s="290"/>
      <c r="D218" s="290"/>
      <c r="E218" s="290"/>
      <c r="F218" s="290"/>
      <c r="G218" s="290"/>
      <c r="H218" s="290"/>
      <c r="I218" s="290"/>
      <c r="J218" s="290"/>
      <c r="K218" s="290"/>
      <c r="L218" s="290"/>
      <c r="M218" s="290"/>
      <c r="N218" s="290"/>
      <c r="O218" s="290"/>
      <c r="P218" s="290"/>
      <c r="Q218" s="290"/>
      <c r="R218" s="290"/>
      <c r="S218" s="290"/>
      <c r="T218" s="290"/>
      <c r="U218" s="290"/>
      <c r="V218" s="290"/>
      <c r="W218" s="290"/>
      <c r="X218" s="290"/>
      <c r="Y218" s="290"/>
      <c r="Z218" s="290"/>
    </row>
    <row r="219" ht="12.75" customHeight="1">
      <c r="A219" s="290"/>
      <c r="B219" s="290"/>
      <c r="C219" s="290"/>
      <c r="D219" s="290"/>
      <c r="E219" s="290"/>
      <c r="F219" s="290"/>
      <c r="G219" s="290"/>
      <c r="H219" s="290"/>
      <c r="I219" s="290"/>
      <c r="J219" s="290"/>
      <c r="K219" s="290"/>
      <c r="L219" s="290"/>
      <c r="M219" s="290"/>
      <c r="N219" s="290"/>
      <c r="O219" s="290"/>
      <c r="P219" s="290"/>
      <c r="Q219" s="290"/>
      <c r="R219" s="290"/>
      <c r="S219" s="290"/>
      <c r="T219" s="290"/>
      <c r="U219" s="290"/>
      <c r="V219" s="290"/>
      <c r="W219" s="290"/>
      <c r="X219" s="290"/>
      <c r="Y219" s="290"/>
      <c r="Z219" s="290"/>
    </row>
    <row r="220" ht="12.75" customHeight="1">
      <c r="A220" s="290"/>
      <c r="B220" s="290"/>
      <c r="C220" s="290"/>
      <c r="D220" s="290"/>
      <c r="E220" s="290"/>
      <c r="F220" s="290"/>
      <c r="G220" s="290"/>
      <c r="H220" s="290"/>
      <c r="I220" s="290"/>
      <c r="J220" s="290"/>
      <c r="K220" s="290"/>
      <c r="L220" s="290"/>
      <c r="M220" s="290"/>
      <c r="N220" s="290"/>
      <c r="O220" s="290"/>
      <c r="P220" s="290"/>
      <c r="Q220" s="290"/>
      <c r="R220" s="290"/>
      <c r="S220" s="290"/>
      <c r="T220" s="290"/>
      <c r="U220" s="290"/>
      <c r="V220" s="290"/>
      <c r="W220" s="290"/>
      <c r="X220" s="290"/>
      <c r="Y220" s="290"/>
      <c r="Z220" s="290"/>
    </row>
    <row r="221" ht="12.75" customHeight="1">
      <c r="A221" s="290"/>
      <c r="B221" s="290"/>
      <c r="C221" s="290"/>
      <c r="D221" s="290"/>
      <c r="E221" s="290"/>
      <c r="F221" s="290"/>
      <c r="G221" s="290"/>
      <c r="H221" s="290"/>
      <c r="I221" s="290"/>
      <c r="J221" s="290"/>
      <c r="K221" s="290"/>
      <c r="L221" s="290"/>
      <c r="M221" s="290"/>
      <c r="N221" s="290"/>
      <c r="O221" s="290"/>
      <c r="P221" s="290"/>
      <c r="Q221" s="290"/>
      <c r="R221" s="290"/>
      <c r="S221" s="290"/>
      <c r="T221" s="290"/>
      <c r="U221" s="290"/>
      <c r="V221" s="290"/>
      <c r="W221" s="290"/>
      <c r="X221" s="290"/>
      <c r="Y221" s="290"/>
      <c r="Z221" s="290"/>
    </row>
    <row r="222" ht="12.75" customHeight="1">
      <c r="A222" s="290"/>
      <c r="B222" s="290"/>
      <c r="C222" s="290"/>
      <c r="D222" s="290"/>
      <c r="E222" s="290"/>
      <c r="F222" s="290"/>
      <c r="G222" s="290"/>
      <c r="H222" s="290"/>
      <c r="I222" s="290"/>
      <c r="J222" s="290"/>
      <c r="K222" s="290"/>
      <c r="L222" s="290"/>
      <c r="M222" s="290"/>
      <c r="N222" s="290"/>
      <c r="O222" s="290"/>
      <c r="P222" s="290"/>
      <c r="Q222" s="290"/>
      <c r="R222" s="290"/>
      <c r="S222" s="290"/>
      <c r="T222" s="290"/>
      <c r="U222" s="290"/>
      <c r="V222" s="290"/>
      <c r="W222" s="290"/>
      <c r="X222" s="290"/>
      <c r="Y222" s="290"/>
      <c r="Z222" s="290"/>
    </row>
    <row r="223" ht="12.75" customHeight="1">
      <c r="A223" s="290"/>
      <c r="B223" s="290"/>
      <c r="C223" s="290"/>
      <c r="D223" s="290"/>
      <c r="E223" s="290"/>
      <c r="F223" s="290"/>
      <c r="G223" s="290"/>
      <c r="H223" s="290"/>
      <c r="I223" s="290"/>
      <c r="J223" s="290"/>
      <c r="K223" s="290"/>
      <c r="L223" s="290"/>
      <c r="M223" s="290"/>
      <c r="N223" s="290"/>
      <c r="O223" s="290"/>
      <c r="P223" s="290"/>
      <c r="Q223" s="290"/>
      <c r="R223" s="290"/>
      <c r="S223" s="290"/>
      <c r="T223" s="290"/>
      <c r="U223" s="290"/>
      <c r="V223" s="290"/>
      <c r="W223" s="290"/>
      <c r="X223" s="290"/>
      <c r="Y223" s="290"/>
      <c r="Z223" s="290"/>
    </row>
    <row r="224" ht="12.75" customHeight="1">
      <c r="A224" s="290"/>
      <c r="B224" s="290"/>
      <c r="C224" s="290"/>
      <c r="D224" s="290"/>
      <c r="E224" s="290"/>
      <c r="F224" s="290"/>
      <c r="G224" s="290"/>
      <c r="H224" s="290"/>
      <c r="I224" s="290"/>
      <c r="J224" s="290"/>
      <c r="K224" s="290"/>
      <c r="L224" s="290"/>
      <c r="M224" s="290"/>
      <c r="N224" s="290"/>
      <c r="O224" s="290"/>
      <c r="P224" s="290"/>
      <c r="Q224" s="290"/>
      <c r="R224" s="290"/>
      <c r="S224" s="290"/>
      <c r="T224" s="290"/>
      <c r="U224" s="290"/>
      <c r="V224" s="290"/>
      <c r="W224" s="290"/>
      <c r="X224" s="290"/>
      <c r="Y224" s="290"/>
      <c r="Z224" s="290"/>
    </row>
    <row r="225" ht="12.75" customHeight="1">
      <c r="A225" s="290"/>
      <c r="B225" s="290"/>
      <c r="C225" s="290"/>
      <c r="D225" s="290"/>
      <c r="E225" s="290"/>
      <c r="F225" s="290"/>
      <c r="G225" s="290"/>
      <c r="H225" s="290"/>
      <c r="I225" s="290"/>
      <c r="J225" s="290"/>
      <c r="K225" s="290"/>
      <c r="L225" s="290"/>
      <c r="M225" s="290"/>
      <c r="N225" s="290"/>
      <c r="O225" s="290"/>
      <c r="P225" s="290"/>
      <c r="Q225" s="290"/>
      <c r="R225" s="290"/>
      <c r="S225" s="290"/>
      <c r="T225" s="290"/>
      <c r="U225" s="290"/>
      <c r="V225" s="290"/>
      <c r="W225" s="290"/>
      <c r="X225" s="290"/>
      <c r="Y225" s="290"/>
      <c r="Z225" s="290"/>
    </row>
    <row r="226" ht="12.75" customHeight="1">
      <c r="A226" s="290"/>
      <c r="B226" s="290"/>
      <c r="C226" s="290"/>
      <c r="D226" s="290"/>
      <c r="E226" s="290"/>
      <c r="F226" s="290"/>
      <c r="G226" s="290"/>
      <c r="H226" s="290"/>
      <c r="I226" s="290"/>
      <c r="J226" s="290"/>
      <c r="K226" s="290"/>
      <c r="L226" s="290"/>
      <c r="M226" s="290"/>
      <c r="N226" s="290"/>
      <c r="O226" s="290"/>
      <c r="P226" s="290"/>
      <c r="Q226" s="290"/>
      <c r="R226" s="290"/>
      <c r="S226" s="290"/>
      <c r="T226" s="290"/>
      <c r="U226" s="290"/>
      <c r="V226" s="290"/>
      <c r="W226" s="290"/>
      <c r="X226" s="290"/>
      <c r="Y226" s="290"/>
      <c r="Z226" s="290"/>
    </row>
    <row r="227" ht="12.75" customHeight="1">
      <c r="A227" s="290"/>
      <c r="B227" s="290"/>
      <c r="C227" s="290"/>
      <c r="D227" s="290"/>
      <c r="E227" s="290"/>
      <c r="F227" s="290"/>
      <c r="G227" s="290"/>
      <c r="H227" s="290"/>
      <c r="I227" s="290"/>
      <c r="J227" s="290"/>
      <c r="K227" s="290"/>
      <c r="L227" s="290"/>
      <c r="M227" s="290"/>
      <c r="N227" s="290"/>
      <c r="O227" s="290"/>
      <c r="P227" s="290"/>
      <c r="Q227" s="290"/>
      <c r="R227" s="290"/>
      <c r="S227" s="290"/>
      <c r="T227" s="290"/>
      <c r="U227" s="290"/>
      <c r="V227" s="290"/>
      <c r="W227" s="290"/>
      <c r="X227" s="290"/>
      <c r="Y227" s="290"/>
      <c r="Z227" s="290"/>
    </row>
    <row r="228" ht="12.75" customHeight="1">
      <c r="A228" s="290"/>
      <c r="B228" s="290"/>
      <c r="C228" s="290"/>
      <c r="D228" s="290"/>
      <c r="E228" s="290"/>
      <c r="F228" s="290"/>
      <c r="G228" s="290"/>
      <c r="H228" s="290"/>
      <c r="I228" s="290"/>
      <c r="J228" s="290"/>
      <c r="K228" s="290"/>
      <c r="L228" s="290"/>
      <c r="M228" s="290"/>
      <c r="N228" s="290"/>
      <c r="O228" s="290"/>
      <c r="P228" s="290"/>
      <c r="Q228" s="290"/>
      <c r="R228" s="290"/>
      <c r="S228" s="290"/>
      <c r="T228" s="290"/>
      <c r="U228" s="290"/>
      <c r="V228" s="290"/>
      <c r="W228" s="290"/>
      <c r="X228" s="290"/>
      <c r="Y228" s="290"/>
      <c r="Z228" s="290"/>
    </row>
    <row r="229" ht="12.75" customHeight="1">
      <c r="A229" s="290"/>
      <c r="B229" s="290"/>
      <c r="C229" s="290"/>
      <c r="D229" s="290"/>
      <c r="E229" s="290"/>
      <c r="F229" s="290"/>
      <c r="G229" s="290"/>
      <c r="H229" s="290"/>
      <c r="I229" s="290"/>
      <c r="J229" s="290"/>
      <c r="K229" s="290"/>
      <c r="L229" s="290"/>
      <c r="M229" s="290"/>
      <c r="N229" s="290"/>
      <c r="O229" s="290"/>
      <c r="P229" s="290"/>
      <c r="Q229" s="290"/>
      <c r="R229" s="290"/>
      <c r="S229" s="290"/>
      <c r="T229" s="290"/>
      <c r="U229" s="290"/>
      <c r="V229" s="290"/>
      <c r="W229" s="290"/>
      <c r="X229" s="290"/>
      <c r="Y229" s="290"/>
      <c r="Z229" s="290"/>
    </row>
    <row r="230" ht="12.75" customHeight="1">
      <c r="A230" s="290"/>
      <c r="B230" s="290"/>
      <c r="C230" s="290"/>
      <c r="D230" s="290"/>
      <c r="E230" s="290"/>
      <c r="F230" s="290"/>
      <c r="G230" s="290"/>
      <c r="H230" s="290"/>
      <c r="I230" s="290"/>
      <c r="J230" s="290"/>
      <c r="K230" s="290"/>
      <c r="L230" s="290"/>
      <c r="M230" s="290"/>
      <c r="N230" s="290"/>
      <c r="O230" s="290"/>
      <c r="P230" s="290"/>
      <c r="Q230" s="290"/>
      <c r="R230" s="290"/>
      <c r="S230" s="290"/>
      <c r="T230" s="290"/>
      <c r="U230" s="290"/>
      <c r="V230" s="290"/>
      <c r="W230" s="290"/>
      <c r="X230" s="290"/>
      <c r="Y230" s="290"/>
      <c r="Z230" s="290"/>
    </row>
    <row r="231" ht="12.75" customHeight="1">
      <c r="A231" s="290"/>
      <c r="B231" s="290"/>
      <c r="C231" s="290"/>
      <c r="D231" s="290"/>
      <c r="E231" s="290"/>
      <c r="F231" s="290"/>
      <c r="G231" s="290"/>
      <c r="H231" s="290"/>
      <c r="I231" s="290"/>
      <c r="J231" s="290"/>
      <c r="K231" s="290"/>
      <c r="L231" s="290"/>
      <c r="M231" s="290"/>
      <c r="N231" s="290"/>
      <c r="O231" s="290"/>
      <c r="P231" s="290"/>
      <c r="Q231" s="290"/>
      <c r="R231" s="290"/>
      <c r="S231" s="290"/>
      <c r="T231" s="290"/>
      <c r="U231" s="290"/>
      <c r="V231" s="290"/>
      <c r="W231" s="290"/>
      <c r="X231" s="290"/>
      <c r="Y231" s="290"/>
      <c r="Z231" s="290"/>
    </row>
    <row r="232" ht="12.75" customHeight="1">
      <c r="A232" s="290"/>
      <c r="B232" s="290"/>
      <c r="C232" s="290"/>
      <c r="D232" s="290"/>
      <c r="E232" s="290"/>
      <c r="F232" s="290"/>
      <c r="G232" s="290"/>
      <c r="H232" s="290"/>
      <c r="I232" s="290"/>
      <c r="J232" s="290"/>
      <c r="K232" s="290"/>
      <c r="L232" s="290"/>
      <c r="M232" s="290"/>
      <c r="N232" s="290"/>
      <c r="O232" s="290"/>
      <c r="P232" s="290"/>
      <c r="Q232" s="290"/>
      <c r="R232" s="290"/>
      <c r="S232" s="290"/>
      <c r="T232" s="290"/>
      <c r="U232" s="290"/>
      <c r="V232" s="290"/>
      <c r="W232" s="290"/>
      <c r="X232" s="290"/>
      <c r="Y232" s="290"/>
      <c r="Z232" s="290"/>
    </row>
    <row r="233" ht="12.75" customHeight="1">
      <c r="A233" s="290"/>
      <c r="B233" s="290"/>
      <c r="C233" s="290"/>
      <c r="D233" s="290"/>
      <c r="E233" s="290"/>
      <c r="F233" s="290"/>
      <c r="G233" s="290"/>
      <c r="H233" s="290"/>
      <c r="I233" s="290"/>
      <c r="J233" s="290"/>
      <c r="K233" s="290"/>
      <c r="L233" s="290"/>
      <c r="M233" s="290"/>
      <c r="N233" s="290"/>
      <c r="O233" s="290"/>
      <c r="P233" s="290"/>
      <c r="Q233" s="290"/>
      <c r="R233" s="290"/>
      <c r="S233" s="290"/>
      <c r="T233" s="290"/>
      <c r="U233" s="290"/>
      <c r="V233" s="290"/>
      <c r="W233" s="290"/>
      <c r="X233" s="290"/>
      <c r="Y233" s="290"/>
      <c r="Z233" s="290"/>
    </row>
    <row r="234" ht="12.75" customHeight="1">
      <c r="A234" s="290"/>
      <c r="B234" s="290"/>
      <c r="C234" s="290"/>
      <c r="D234" s="290"/>
      <c r="E234" s="290"/>
      <c r="F234" s="290"/>
      <c r="G234" s="290"/>
      <c r="H234" s="290"/>
      <c r="I234" s="290"/>
      <c r="J234" s="290"/>
      <c r="K234" s="290"/>
      <c r="L234" s="290"/>
      <c r="M234" s="290"/>
      <c r="N234" s="290"/>
      <c r="O234" s="290"/>
      <c r="P234" s="290"/>
      <c r="Q234" s="290"/>
      <c r="R234" s="290"/>
      <c r="S234" s="290"/>
      <c r="T234" s="290"/>
      <c r="U234" s="290"/>
      <c r="V234" s="290"/>
      <c r="W234" s="290"/>
      <c r="X234" s="290"/>
      <c r="Y234" s="290"/>
      <c r="Z234" s="290"/>
    </row>
    <row r="235" ht="12.75" customHeight="1">
      <c r="A235" s="290"/>
      <c r="B235" s="290"/>
      <c r="C235" s="290"/>
      <c r="D235" s="290"/>
      <c r="E235" s="290"/>
      <c r="F235" s="290"/>
      <c r="G235" s="290"/>
      <c r="H235" s="290"/>
      <c r="I235" s="290"/>
      <c r="J235" s="290"/>
      <c r="K235" s="290"/>
      <c r="L235" s="290"/>
      <c r="M235" s="290"/>
      <c r="N235" s="290"/>
      <c r="O235" s="290"/>
      <c r="P235" s="290"/>
      <c r="Q235" s="290"/>
      <c r="R235" s="290"/>
      <c r="S235" s="290"/>
      <c r="T235" s="290"/>
      <c r="U235" s="290"/>
      <c r="V235" s="290"/>
      <c r="W235" s="290"/>
      <c r="X235" s="290"/>
      <c r="Y235" s="290"/>
      <c r="Z235" s="290"/>
    </row>
    <row r="236" ht="12.75" customHeight="1">
      <c r="A236" s="290"/>
      <c r="B236" s="290"/>
      <c r="C236" s="290"/>
      <c r="D236" s="290"/>
      <c r="E236" s="290"/>
      <c r="F236" s="290"/>
      <c r="G236" s="290"/>
      <c r="H236" s="290"/>
      <c r="I236" s="290"/>
      <c r="J236" s="290"/>
      <c r="K236" s="290"/>
      <c r="L236" s="290"/>
      <c r="M236" s="290"/>
      <c r="N236" s="290"/>
      <c r="O236" s="290"/>
      <c r="P236" s="290"/>
      <c r="Q236" s="290"/>
      <c r="R236" s="290"/>
      <c r="S236" s="290"/>
      <c r="T236" s="290"/>
      <c r="U236" s="290"/>
      <c r="V236" s="290"/>
      <c r="W236" s="290"/>
      <c r="X236" s="290"/>
      <c r="Y236" s="290"/>
      <c r="Z236" s="290"/>
    </row>
    <row r="237" ht="12.75" customHeight="1">
      <c r="A237" s="290"/>
      <c r="B237" s="290"/>
      <c r="C237" s="290"/>
      <c r="D237" s="290"/>
      <c r="E237" s="290"/>
      <c r="F237" s="290"/>
      <c r="G237" s="290"/>
      <c r="H237" s="290"/>
      <c r="I237" s="290"/>
      <c r="J237" s="290"/>
      <c r="K237" s="290"/>
      <c r="L237" s="290"/>
      <c r="M237" s="290"/>
      <c r="N237" s="290"/>
      <c r="O237" s="290"/>
      <c r="P237" s="290"/>
      <c r="Q237" s="290"/>
      <c r="R237" s="290"/>
      <c r="S237" s="290"/>
      <c r="T237" s="290"/>
      <c r="U237" s="290"/>
      <c r="V237" s="290"/>
      <c r="W237" s="290"/>
      <c r="X237" s="290"/>
      <c r="Y237" s="290"/>
      <c r="Z237" s="290"/>
    </row>
    <row r="238" ht="12.75" customHeight="1">
      <c r="A238" s="290"/>
      <c r="B238" s="290"/>
      <c r="C238" s="290"/>
      <c r="D238" s="290"/>
      <c r="E238" s="290"/>
      <c r="F238" s="290"/>
      <c r="G238" s="290"/>
      <c r="H238" s="290"/>
      <c r="I238" s="290"/>
      <c r="J238" s="290"/>
      <c r="K238" s="290"/>
      <c r="L238" s="290"/>
      <c r="M238" s="290"/>
      <c r="N238" s="290"/>
      <c r="O238" s="290"/>
      <c r="P238" s="290"/>
      <c r="Q238" s="290"/>
      <c r="R238" s="290"/>
      <c r="S238" s="290"/>
      <c r="T238" s="290"/>
      <c r="U238" s="290"/>
      <c r="V238" s="290"/>
      <c r="W238" s="290"/>
      <c r="X238" s="290"/>
      <c r="Y238" s="290"/>
      <c r="Z238" s="290"/>
    </row>
    <row r="239" ht="12.75" customHeight="1">
      <c r="A239" s="290"/>
      <c r="B239" s="290"/>
      <c r="C239" s="290"/>
      <c r="D239" s="290"/>
      <c r="E239" s="290"/>
      <c r="F239" s="290"/>
      <c r="G239" s="290"/>
      <c r="H239" s="290"/>
      <c r="I239" s="290"/>
      <c r="J239" s="290"/>
      <c r="K239" s="290"/>
      <c r="L239" s="290"/>
      <c r="M239" s="290"/>
      <c r="N239" s="290"/>
      <c r="O239" s="290"/>
      <c r="P239" s="290"/>
      <c r="Q239" s="290"/>
      <c r="R239" s="290"/>
      <c r="S239" s="290"/>
      <c r="T239" s="290"/>
      <c r="U239" s="290"/>
      <c r="V239" s="290"/>
      <c r="W239" s="290"/>
      <c r="X239" s="290"/>
      <c r="Y239" s="290"/>
      <c r="Z239" s="290"/>
    </row>
    <row r="240" ht="12.75" customHeight="1">
      <c r="A240" s="290"/>
      <c r="B240" s="290"/>
      <c r="C240" s="290"/>
      <c r="D240" s="290"/>
      <c r="E240" s="290"/>
      <c r="F240" s="290"/>
      <c r="G240" s="290"/>
      <c r="H240" s="290"/>
      <c r="I240" s="290"/>
      <c r="J240" s="290"/>
      <c r="K240" s="290"/>
      <c r="L240" s="290"/>
      <c r="M240" s="290"/>
      <c r="N240" s="290"/>
      <c r="O240" s="290"/>
      <c r="P240" s="290"/>
      <c r="Q240" s="290"/>
      <c r="R240" s="290"/>
      <c r="S240" s="290"/>
      <c r="T240" s="290"/>
      <c r="U240" s="290"/>
      <c r="V240" s="290"/>
      <c r="W240" s="290"/>
      <c r="X240" s="290"/>
      <c r="Y240" s="290"/>
      <c r="Z240" s="290"/>
    </row>
    <row r="241" ht="12.75" customHeight="1">
      <c r="A241" s="290"/>
      <c r="B241" s="290"/>
      <c r="C241" s="290"/>
      <c r="D241" s="290"/>
      <c r="E241" s="290"/>
      <c r="F241" s="290"/>
      <c r="G241" s="290"/>
      <c r="H241" s="290"/>
      <c r="I241" s="290"/>
      <c r="J241" s="290"/>
      <c r="K241" s="290"/>
      <c r="L241" s="290"/>
      <c r="M241" s="290"/>
      <c r="N241" s="290"/>
      <c r="O241" s="290"/>
      <c r="P241" s="290"/>
      <c r="Q241" s="290"/>
      <c r="R241" s="290"/>
      <c r="S241" s="290"/>
      <c r="T241" s="290"/>
      <c r="U241" s="290"/>
      <c r="V241" s="290"/>
      <c r="W241" s="290"/>
      <c r="X241" s="290"/>
      <c r="Y241" s="290"/>
      <c r="Z241" s="290"/>
    </row>
    <row r="242" ht="12.75" customHeight="1">
      <c r="A242" s="290"/>
      <c r="B242" s="290"/>
      <c r="C242" s="290"/>
      <c r="D242" s="290"/>
      <c r="E242" s="290"/>
      <c r="F242" s="290"/>
      <c r="G242" s="290"/>
      <c r="H242" s="290"/>
      <c r="I242" s="290"/>
      <c r="J242" s="290"/>
      <c r="K242" s="290"/>
      <c r="L242" s="290"/>
      <c r="M242" s="290"/>
      <c r="N242" s="290"/>
      <c r="O242" s="290"/>
      <c r="P242" s="290"/>
      <c r="Q242" s="290"/>
      <c r="R242" s="290"/>
      <c r="S242" s="290"/>
      <c r="T242" s="290"/>
      <c r="U242" s="290"/>
      <c r="V242" s="290"/>
      <c r="W242" s="290"/>
      <c r="X242" s="290"/>
      <c r="Y242" s="290"/>
      <c r="Z242" s="290"/>
    </row>
    <row r="243" ht="12.75" customHeight="1">
      <c r="A243" s="290"/>
      <c r="B243" s="290"/>
      <c r="C243" s="290"/>
      <c r="D243" s="290"/>
      <c r="E243" s="290"/>
      <c r="F243" s="290"/>
      <c r="G243" s="290"/>
      <c r="H243" s="290"/>
      <c r="I243" s="290"/>
      <c r="J243" s="290"/>
      <c r="K243" s="290"/>
      <c r="L243" s="290"/>
      <c r="M243" s="290"/>
      <c r="N243" s="290"/>
      <c r="O243" s="290"/>
      <c r="P243" s="290"/>
      <c r="Q243" s="290"/>
      <c r="R243" s="290"/>
      <c r="S243" s="290"/>
      <c r="T243" s="290"/>
      <c r="U243" s="290"/>
      <c r="V243" s="290"/>
      <c r="W243" s="290"/>
      <c r="X243" s="290"/>
      <c r="Y243" s="290"/>
      <c r="Z243" s="290"/>
    </row>
    <row r="244" ht="12.75" customHeight="1">
      <c r="A244" s="290"/>
      <c r="B244" s="290"/>
      <c r="C244" s="290"/>
      <c r="D244" s="290"/>
      <c r="E244" s="290"/>
      <c r="F244" s="290"/>
      <c r="G244" s="290"/>
      <c r="H244" s="290"/>
      <c r="I244" s="290"/>
      <c r="J244" s="290"/>
      <c r="K244" s="290"/>
      <c r="L244" s="290"/>
      <c r="M244" s="290"/>
      <c r="N244" s="290"/>
      <c r="O244" s="290"/>
      <c r="P244" s="290"/>
      <c r="Q244" s="290"/>
      <c r="R244" s="290"/>
      <c r="S244" s="290"/>
      <c r="T244" s="290"/>
      <c r="U244" s="290"/>
      <c r="V244" s="290"/>
      <c r="W244" s="290"/>
      <c r="X244" s="290"/>
      <c r="Y244" s="290"/>
      <c r="Z244" s="290"/>
    </row>
    <row r="245" ht="12.75" customHeight="1">
      <c r="A245" s="290"/>
      <c r="B245" s="290"/>
      <c r="C245" s="290"/>
      <c r="D245" s="290"/>
      <c r="E245" s="290"/>
      <c r="F245" s="290"/>
      <c r="G245" s="290"/>
      <c r="H245" s="290"/>
      <c r="I245" s="290"/>
      <c r="J245" s="290"/>
      <c r="K245" s="290"/>
      <c r="L245" s="290"/>
      <c r="M245" s="290"/>
      <c r="N245" s="290"/>
      <c r="O245" s="290"/>
      <c r="P245" s="290"/>
      <c r="Q245" s="290"/>
      <c r="R245" s="290"/>
      <c r="S245" s="290"/>
      <c r="T245" s="290"/>
      <c r="U245" s="290"/>
      <c r="V245" s="290"/>
      <c r="W245" s="290"/>
      <c r="X245" s="290"/>
      <c r="Y245" s="290"/>
      <c r="Z245" s="290"/>
    </row>
    <row r="246" ht="12.75" customHeight="1">
      <c r="A246" s="290"/>
      <c r="B246" s="290"/>
      <c r="C246" s="290"/>
      <c r="D246" s="290"/>
      <c r="E246" s="290"/>
      <c r="F246" s="290"/>
      <c r="G246" s="290"/>
      <c r="H246" s="290"/>
      <c r="I246" s="290"/>
      <c r="J246" s="290"/>
      <c r="K246" s="290"/>
      <c r="L246" s="290"/>
      <c r="M246" s="290"/>
      <c r="N246" s="290"/>
      <c r="O246" s="290"/>
      <c r="P246" s="290"/>
      <c r="Q246" s="290"/>
      <c r="R246" s="290"/>
      <c r="S246" s="290"/>
      <c r="T246" s="290"/>
      <c r="U246" s="290"/>
      <c r="V246" s="290"/>
      <c r="W246" s="290"/>
      <c r="X246" s="290"/>
      <c r="Y246" s="290"/>
      <c r="Z246" s="290"/>
    </row>
    <row r="247" ht="12.75" customHeight="1">
      <c r="A247" s="290"/>
      <c r="B247" s="290"/>
      <c r="C247" s="290"/>
      <c r="D247" s="290"/>
      <c r="E247" s="290"/>
      <c r="F247" s="290"/>
      <c r="G247" s="290"/>
      <c r="H247" s="290"/>
      <c r="I247" s="290"/>
      <c r="J247" s="290"/>
      <c r="K247" s="290"/>
      <c r="L247" s="290"/>
      <c r="M247" s="290"/>
      <c r="N247" s="290"/>
      <c r="O247" s="290"/>
      <c r="P247" s="290"/>
      <c r="Q247" s="290"/>
      <c r="R247" s="290"/>
      <c r="S247" s="290"/>
      <c r="T247" s="290"/>
      <c r="U247" s="290"/>
      <c r="V247" s="290"/>
      <c r="W247" s="290"/>
      <c r="X247" s="290"/>
      <c r="Y247" s="290"/>
      <c r="Z247" s="290"/>
    </row>
    <row r="248" ht="12.75" customHeight="1">
      <c r="A248" s="290"/>
      <c r="B248" s="290"/>
      <c r="C248" s="290"/>
      <c r="D248" s="290"/>
      <c r="E248" s="290"/>
      <c r="F248" s="290"/>
      <c r="G248" s="290"/>
      <c r="H248" s="290"/>
      <c r="I248" s="290"/>
      <c r="J248" s="290"/>
      <c r="K248" s="290"/>
      <c r="L248" s="290"/>
      <c r="M248" s="290"/>
      <c r="N248" s="290"/>
      <c r="O248" s="290"/>
      <c r="P248" s="290"/>
      <c r="Q248" s="290"/>
      <c r="R248" s="290"/>
      <c r="S248" s="290"/>
      <c r="T248" s="290"/>
      <c r="U248" s="290"/>
      <c r="V248" s="290"/>
      <c r="W248" s="290"/>
      <c r="X248" s="290"/>
      <c r="Y248" s="290"/>
      <c r="Z248" s="290"/>
    </row>
    <row r="249" ht="12.75" customHeight="1">
      <c r="A249" s="290"/>
      <c r="B249" s="290"/>
      <c r="C249" s="290"/>
      <c r="D249" s="290"/>
      <c r="E249" s="290"/>
      <c r="F249" s="290"/>
      <c r="G249" s="290"/>
      <c r="H249" s="290"/>
      <c r="I249" s="290"/>
      <c r="J249" s="290"/>
      <c r="K249" s="290"/>
      <c r="L249" s="290"/>
      <c r="M249" s="290"/>
      <c r="N249" s="290"/>
      <c r="O249" s="290"/>
      <c r="P249" s="290"/>
      <c r="Q249" s="290"/>
      <c r="R249" s="290"/>
      <c r="S249" s="290"/>
      <c r="T249" s="290"/>
      <c r="U249" s="290"/>
      <c r="V249" s="290"/>
      <c r="W249" s="290"/>
      <c r="X249" s="290"/>
      <c r="Y249" s="290"/>
      <c r="Z249" s="290"/>
    </row>
    <row r="250" ht="12.75" customHeight="1">
      <c r="A250" s="290"/>
      <c r="B250" s="290"/>
      <c r="C250" s="290"/>
      <c r="D250" s="290"/>
      <c r="E250" s="290"/>
      <c r="F250" s="290"/>
      <c r="G250" s="290"/>
      <c r="H250" s="290"/>
      <c r="I250" s="290"/>
      <c r="J250" s="290"/>
      <c r="K250" s="290"/>
      <c r="L250" s="290"/>
      <c r="M250" s="290"/>
      <c r="N250" s="290"/>
      <c r="O250" s="290"/>
      <c r="P250" s="290"/>
      <c r="Q250" s="290"/>
      <c r="R250" s="290"/>
      <c r="S250" s="290"/>
      <c r="T250" s="290"/>
      <c r="U250" s="290"/>
      <c r="V250" s="290"/>
      <c r="W250" s="290"/>
      <c r="X250" s="290"/>
      <c r="Y250" s="290"/>
      <c r="Z250" s="290"/>
    </row>
    <row r="251" ht="12.75" customHeight="1">
      <c r="A251" s="290"/>
      <c r="B251" s="290"/>
      <c r="C251" s="290"/>
      <c r="D251" s="290"/>
      <c r="E251" s="290"/>
      <c r="F251" s="290"/>
      <c r="G251" s="290"/>
      <c r="H251" s="290"/>
      <c r="I251" s="290"/>
      <c r="J251" s="290"/>
      <c r="K251" s="290"/>
      <c r="L251" s="290"/>
      <c r="M251" s="290"/>
      <c r="N251" s="290"/>
      <c r="O251" s="290"/>
      <c r="P251" s="290"/>
      <c r="Q251" s="290"/>
      <c r="R251" s="290"/>
      <c r="S251" s="290"/>
      <c r="T251" s="290"/>
      <c r="U251" s="290"/>
      <c r="V251" s="290"/>
      <c r="W251" s="290"/>
      <c r="X251" s="290"/>
      <c r="Y251" s="290"/>
      <c r="Z251" s="290"/>
    </row>
    <row r="252" ht="12.75" customHeight="1">
      <c r="A252" s="290"/>
      <c r="B252" s="290"/>
      <c r="C252" s="290"/>
      <c r="D252" s="290"/>
      <c r="E252" s="290"/>
      <c r="F252" s="290"/>
      <c r="G252" s="290"/>
      <c r="H252" s="290"/>
      <c r="I252" s="290"/>
      <c r="J252" s="290"/>
      <c r="K252" s="290"/>
      <c r="L252" s="290"/>
      <c r="M252" s="290"/>
      <c r="N252" s="290"/>
      <c r="O252" s="290"/>
      <c r="P252" s="290"/>
      <c r="Q252" s="290"/>
      <c r="R252" s="290"/>
      <c r="S252" s="290"/>
      <c r="T252" s="290"/>
      <c r="U252" s="290"/>
      <c r="V252" s="290"/>
      <c r="W252" s="290"/>
      <c r="X252" s="290"/>
      <c r="Y252" s="290"/>
      <c r="Z252" s="290"/>
    </row>
    <row r="253" ht="12.75" customHeight="1">
      <c r="A253" s="290"/>
      <c r="B253" s="290"/>
      <c r="C253" s="290"/>
      <c r="D253" s="290"/>
      <c r="E253" s="290"/>
      <c r="F253" s="290"/>
      <c r="G253" s="290"/>
      <c r="H253" s="290"/>
      <c r="I253" s="290"/>
      <c r="J253" s="290"/>
      <c r="K253" s="290"/>
      <c r="L253" s="290"/>
      <c r="M253" s="290"/>
      <c r="N253" s="290"/>
      <c r="O253" s="290"/>
      <c r="P253" s="290"/>
      <c r="Q253" s="290"/>
      <c r="R253" s="290"/>
      <c r="S253" s="290"/>
      <c r="T253" s="290"/>
      <c r="U253" s="290"/>
      <c r="V253" s="290"/>
      <c r="W253" s="290"/>
      <c r="X253" s="290"/>
      <c r="Y253" s="290"/>
      <c r="Z253" s="290"/>
    </row>
    <row r="254" ht="12.75" customHeight="1">
      <c r="A254" s="290"/>
      <c r="B254" s="290"/>
      <c r="C254" s="290"/>
      <c r="D254" s="290"/>
      <c r="E254" s="290"/>
      <c r="F254" s="290"/>
      <c r="G254" s="290"/>
      <c r="H254" s="290"/>
      <c r="I254" s="290"/>
      <c r="J254" s="290"/>
      <c r="K254" s="290"/>
      <c r="L254" s="290"/>
      <c r="M254" s="290"/>
      <c r="N254" s="290"/>
      <c r="O254" s="290"/>
      <c r="P254" s="290"/>
      <c r="Q254" s="290"/>
      <c r="R254" s="290"/>
      <c r="S254" s="290"/>
      <c r="T254" s="290"/>
      <c r="U254" s="290"/>
      <c r="V254" s="290"/>
      <c r="W254" s="290"/>
      <c r="X254" s="290"/>
      <c r="Y254" s="290"/>
      <c r="Z254" s="290"/>
    </row>
    <row r="255" ht="12.75" customHeight="1">
      <c r="A255" s="290"/>
      <c r="B255" s="290"/>
      <c r="C255" s="290"/>
      <c r="D255" s="290"/>
      <c r="E255" s="290"/>
      <c r="F255" s="290"/>
      <c r="G255" s="290"/>
      <c r="H255" s="290"/>
      <c r="I255" s="290"/>
      <c r="J255" s="290"/>
      <c r="K255" s="290"/>
      <c r="L255" s="290"/>
      <c r="M255" s="290"/>
      <c r="N255" s="290"/>
      <c r="O255" s="290"/>
      <c r="P255" s="290"/>
      <c r="Q255" s="290"/>
      <c r="R255" s="290"/>
      <c r="S255" s="290"/>
      <c r="T255" s="290"/>
      <c r="U255" s="290"/>
      <c r="V255" s="290"/>
      <c r="W255" s="290"/>
      <c r="X255" s="290"/>
      <c r="Y255" s="290"/>
      <c r="Z255" s="290"/>
    </row>
    <row r="256" ht="12.75" customHeight="1">
      <c r="A256" s="290"/>
      <c r="B256" s="290"/>
      <c r="C256" s="290"/>
      <c r="D256" s="290"/>
      <c r="E256" s="290"/>
      <c r="F256" s="290"/>
      <c r="G256" s="290"/>
      <c r="H256" s="290"/>
      <c r="I256" s="290"/>
      <c r="J256" s="290"/>
      <c r="K256" s="290"/>
      <c r="L256" s="290"/>
      <c r="M256" s="290"/>
      <c r="N256" s="290"/>
      <c r="O256" s="290"/>
      <c r="P256" s="290"/>
      <c r="Q256" s="290"/>
      <c r="R256" s="290"/>
      <c r="S256" s="290"/>
      <c r="T256" s="290"/>
      <c r="U256" s="290"/>
      <c r="V256" s="290"/>
      <c r="W256" s="290"/>
      <c r="X256" s="290"/>
      <c r="Y256" s="290"/>
      <c r="Z256" s="290"/>
    </row>
    <row r="257" ht="12.75" customHeight="1">
      <c r="A257" s="290"/>
      <c r="B257" s="290"/>
      <c r="C257" s="290"/>
      <c r="D257" s="290"/>
      <c r="E257" s="290"/>
      <c r="F257" s="290"/>
      <c r="G257" s="290"/>
      <c r="H257" s="290"/>
      <c r="I257" s="290"/>
      <c r="J257" s="290"/>
      <c r="K257" s="290"/>
      <c r="L257" s="290"/>
      <c r="M257" s="290"/>
      <c r="N257" s="290"/>
      <c r="O257" s="290"/>
      <c r="P257" s="290"/>
      <c r="Q257" s="290"/>
      <c r="R257" s="290"/>
      <c r="S257" s="290"/>
      <c r="T257" s="290"/>
      <c r="U257" s="290"/>
      <c r="V257" s="290"/>
      <c r="W257" s="290"/>
      <c r="X257" s="290"/>
      <c r="Y257" s="290"/>
      <c r="Z257" s="290"/>
    </row>
    <row r="258" ht="12.75" customHeight="1">
      <c r="A258" s="290"/>
      <c r="B258" s="290"/>
      <c r="C258" s="290"/>
      <c r="D258" s="290"/>
      <c r="E258" s="290"/>
      <c r="F258" s="290"/>
      <c r="G258" s="290"/>
      <c r="H258" s="290"/>
      <c r="I258" s="290"/>
      <c r="J258" s="290"/>
      <c r="K258" s="290"/>
      <c r="L258" s="290"/>
      <c r="M258" s="290"/>
      <c r="N258" s="290"/>
      <c r="O258" s="290"/>
      <c r="P258" s="290"/>
      <c r="Q258" s="290"/>
      <c r="R258" s="290"/>
      <c r="S258" s="290"/>
      <c r="T258" s="290"/>
      <c r="U258" s="290"/>
      <c r="V258" s="290"/>
      <c r="W258" s="290"/>
      <c r="X258" s="290"/>
      <c r="Y258" s="290"/>
      <c r="Z258" s="290"/>
    </row>
    <row r="259" ht="12.75" customHeight="1">
      <c r="A259" s="290"/>
      <c r="B259" s="290"/>
      <c r="C259" s="290"/>
      <c r="D259" s="290"/>
      <c r="E259" s="290"/>
      <c r="F259" s="290"/>
      <c r="G259" s="290"/>
      <c r="H259" s="290"/>
      <c r="I259" s="290"/>
      <c r="J259" s="290"/>
      <c r="K259" s="290"/>
      <c r="L259" s="290"/>
      <c r="M259" s="290"/>
      <c r="N259" s="290"/>
      <c r="O259" s="290"/>
      <c r="P259" s="290"/>
      <c r="Q259" s="290"/>
      <c r="R259" s="290"/>
      <c r="S259" s="290"/>
      <c r="T259" s="290"/>
      <c r="U259" s="290"/>
      <c r="V259" s="290"/>
      <c r="W259" s="290"/>
      <c r="X259" s="290"/>
      <c r="Y259" s="290"/>
      <c r="Z259" s="290"/>
    </row>
    <row r="260" ht="12.75" customHeight="1">
      <c r="A260" s="290"/>
      <c r="B260" s="290"/>
      <c r="C260" s="290"/>
      <c r="D260" s="290"/>
      <c r="E260" s="290"/>
      <c r="F260" s="290"/>
      <c r="G260" s="290"/>
      <c r="H260" s="290"/>
      <c r="I260" s="290"/>
      <c r="J260" s="290"/>
      <c r="K260" s="290"/>
      <c r="L260" s="290"/>
      <c r="M260" s="290"/>
      <c r="N260" s="290"/>
      <c r="O260" s="290"/>
      <c r="P260" s="290"/>
      <c r="Q260" s="290"/>
      <c r="R260" s="290"/>
      <c r="S260" s="290"/>
      <c r="T260" s="290"/>
      <c r="U260" s="290"/>
      <c r="V260" s="290"/>
      <c r="W260" s="290"/>
      <c r="X260" s="290"/>
      <c r="Y260" s="290"/>
      <c r="Z260" s="290"/>
    </row>
    <row r="261" ht="12.75" customHeight="1">
      <c r="A261" s="290"/>
      <c r="B261" s="290"/>
      <c r="C261" s="290"/>
      <c r="D261" s="290"/>
      <c r="E261" s="290"/>
      <c r="F261" s="290"/>
      <c r="G261" s="290"/>
      <c r="H261" s="290"/>
      <c r="I261" s="290"/>
      <c r="J261" s="290"/>
      <c r="K261" s="290"/>
      <c r="L261" s="290"/>
      <c r="M261" s="290"/>
      <c r="N261" s="290"/>
      <c r="O261" s="290"/>
      <c r="P261" s="290"/>
      <c r="Q261" s="290"/>
      <c r="R261" s="290"/>
      <c r="S261" s="290"/>
      <c r="T261" s="290"/>
      <c r="U261" s="290"/>
      <c r="V261" s="290"/>
      <c r="W261" s="290"/>
      <c r="X261" s="290"/>
      <c r="Y261" s="290"/>
      <c r="Z261" s="290"/>
    </row>
    <row r="262" ht="12.75" customHeight="1">
      <c r="A262" s="290"/>
      <c r="B262" s="290"/>
      <c r="C262" s="290"/>
      <c r="D262" s="290"/>
      <c r="E262" s="290"/>
      <c r="F262" s="290"/>
      <c r="G262" s="290"/>
      <c r="H262" s="290"/>
      <c r="I262" s="290"/>
      <c r="J262" s="290"/>
      <c r="K262" s="290"/>
      <c r="L262" s="290"/>
      <c r="M262" s="290"/>
      <c r="N262" s="290"/>
      <c r="O262" s="290"/>
      <c r="P262" s="290"/>
      <c r="Q262" s="290"/>
      <c r="R262" s="290"/>
      <c r="S262" s="290"/>
      <c r="T262" s="290"/>
      <c r="U262" s="290"/>
      <c r="V262" s="290"/>
      <c r="W262" s="290"/>
      <c r="X262" s="290"/>
      <c r="Y262" s="290"/>
      <c r="Z262" s="290"/>
    </row>
    <row r="263" ht="12.75" customHeight="1">
      <c r="A263" s="290"/>
      <c r="B263" s="290"/>
      <c r="C263" s="290"/>
      <c r="D263" s="290"/>
      <c r="E263" s="290"/>
      <c r="F263" s="290"/>
      <c r="G263" s="290"/>
      <c r="H263" s="290"/>
      <c r="I263" s="290"/>
      <c r="J263" s="290"/>
      <c r="K263" s="290"/>
      <c r="L263" s="290"/>
      <c r="M263" s="290"/>
      <c r="N263" s="290"/>
      <c r="O263" s="290"/>
      <c r="P263" s="290"/>
      <c r="Q263" s="290"/>
      <c r="R263" s="290"/>
      <c r="S263" s="290"/>
      <c r="T263" s="290"/>
      <c r="U263" s="290"/>
      <c r="V263" s="290"/>
      <c r="W263" s="290"/>
      <c r="X263" s="290"/>
      <c r="Y263" s="290"/>
      <c r="Z263" s="290"/>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3">
    <mergeCell ref="G33:I33"/>
    <mergeCell ref="F38:I38"/>
    <mergeCell ref="F43:I43"/>
    <mergeCell ref="G47:I47"/>
    <mergeCell ref="G48:I48"/>
    <mergeCell ref="D63:E63"/>
    <mergeCell ref="H1:L2"/>
    <mergeCell ref="F12:I12"/>
    <mergeCell ref="F16:I16"/>
    <mergeCell ref="F20:I20"/>
    <mergeCell ref="F24:I24"/>
    <mergeCell ref="F28:I28"/>
    <mergeCell ref="G32:I32"/>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4.43"/>
    <col customWidth="1" min="2" max="2" width="33.43"/>
    <col customWidth="1" min="3" max="3" width="15.57"/>
    <col customWidth="1" min="4" max="4" width="14.43"/>
    <col customWidth="1" min="5" max="5" width="20.71"/>
    <col customWidth="1" min="6" max="6" width="20.0"/>
    <col customWidth="1" min="7" max="7" width="16.71"/>
  </cols>
  <sheetData>
    <row r="1">
      <c r="B1" s="1"/>
      <c r="C1" s="1"/>
      <c r="E1" s="1"/>
      <c r="F1" s="1"/>
      <c r="G1" s="1"/>
    </row>
    <row r="2">
      <c r="A2" s="1"/>
      <c r="B2" s="380"/>
      <c r="C2" s="1"/>
      <c r="E2" s="1"/>
      <c r="F2" s="1"/>
      <c r="G2" s="1"/>
    </row>
    <row r="3" ht="15.0" customHeight="1">
      <c r="B3" s="381" t="s">
        <v>283</v>
      </c>
      <c r="C3" s="1"/>
      <c r="E3" s="382" t="s">
        <v>283</v>
      </c>
      <c r="F3" s="1"/>
      <c r="G3" s="1"/>
    </row>
    <row r="4" ht="15.0" customHeight="1">
      <c r="B4" s="381" t="s">
        <v>284</v>
      </c>
      <c r="C4" s="1"/>
      <c r="E4" s="382" t="s">
        <v>284</v>
      </c>
      <c r="F4" s="1"/>
      <c r="G4" s="1"/>
    </row>
    <row r="5" ht="15.0" customHeight="1">
      <c r="B5" s="383" t="s">
        <v>285</v>
      </c>
      <c r="C5" s="384" t="str">
        <f>+'1. Datos'!J45</f>
        <v/>
      </c>
      <c r="E5" s="385" t="s">
        <v>285</v>
      </c>
      <c r="F5" s="1"/>
      <c r="G5" s="1"/>
    </row>
    <row r="6" ht="15.0" customHeight="1">
      <c r="B6" s="383" t="s">
        <v>286</v>
      </c>
      <c r="C6" s="384" t="str">
        <f>+'1. Datos'!J46</f>
        <v/>
      </c>
      <c r="E6" s="385" t="s">
        <v>286</v>
      </c>
      <c r="F6" s="1"/>
      <c r="G6" s="1"/>
    </row>
    <row r="7" ht="15.0" customHeight="1">
      <c r="B7" s="383" t="s">
        <v>287</v>
      </c>
      <c r="C7" s="384" t="str">
        <f>+'1. Datos'!J47</f>
        <v/>
      </c>
      <c r="E7" s="385" t="s">
        <v>288</v>
      </c>
      <c r="F7" s="1"/>
      <c r="G7" s="1"/>
    </row>
    <row r="8" ht="15.0" customHeight="1">
      <c r="B8" s="383" t="s">
        <v>289</v>
      </c>
      <c r="C8" s="384" t="str">
        <f>+'1. Datos'!J55</f>
        <v/>
      </c>
      <c r="E8" s="385" t="s">
        <v>290</v>
      </c>
      <c r="F8" s="1"/>
      <c r="G8" s="1"/>
    </row>
    <row r="9" ht="15.0" customHeight="1">
      <c r="B9" s="386" t="s">
        <v>291</v>
      </c>
      <c r="C9" s="387">
        <f>+'1. Datos'!J64</f>
        <v>0</v>
      </c>
      <c r="E9" s="385" t="s">
        <v>287</v>
      </c>
      <c r="F9" s="70"/>
      <c r="G9" s="1"/>
    </row>
    <row r="10" ht="15.0" customHeight="1">
      <c r="B10" s="386" t="s">
        <v>292</v>
      </c>
      <c r="C10" s="387" t="str">
        <f>+'1. Datos'!J48</f>
        <v/>
      </c>
      <c r="E10" s="388" t="s">
        <v>293</v>
      </c>
      <c r="F10" s="70"/>
      <c r="G10" s="217"/>
    </row>
    <row r="11" ht="15.0" customHeight="1">
      <c r="B11" s="383"/>
      <c r="C11" s="384"/>
      <c r="E11" s="385" t="s">
        <v>294</v>
      </c>
      <c r="F11" s="1"/>
      <c r="G11" s="1"/>
    </row>
    <row r="12" ht="15.0" customHeight="1">
      <c r="B12" s="380"/>
      <c r="C12" s="384"/>
      <c r="E12" s="389"/>
      <c r="F12" s="1"/>
      <c r="G12" s="1"/>
    </row>
    <row r="13" ht="15.0" customHeight="1">
      <c r="B13" s="381" t="s">
        <v>295</v>
      </c>
      <c r="C13" s="390">
        <f>+SUM(C5:C12)</f>
        <v>0</v>
      </c>
      <c r="E13" s="382" t="s">
        <v>295</v>
      </c>
      <c r="F13" s="391">
        <f>+SUM(F5:F11)</f>
        <v>0</v>
      </c>
      <c r="G13" s="1"/>
    </row>
    <row r="14" ht="15.0" customHeight="1">
      <c r="B14" s="380"/>
      <c r="C14" s="1"/>
      <c r="E14" s="389"/>
      <c r="F14" s="1"/>
      <c r="G14" s="1"/>
    </row>
    <row r="15" ht="15.0" customHeight="1">
      <c r="B15" s="381" t="s">
        <v>296</v>
      </c>
      <c r="C15" s="1"/>
      <c r="E15" s="382" t="s">
        <v>296</v>
      </c>
      <c r="F15" s="1"/>
      <c r="G15" s="1"/>
    </row>
    <row r="16" ht="15.0" customHeight="1">
      <c r="B16" s="392" t="s">
        <v>297</v>
      </c>
      <c r="C16" s="384">
        <f>+'1. Datos'!J105+'1. Datos'!J113</f>
        <v>0</v>
      </c>
      <c r="E16" s="385" t="s">
        <v>298</v>
      </c>
      <c r="F16" s="1"/>
      <c r="G16" s="1"/>
    </row>
    <row r="17" ht="15.0" customHeight="1">
      <c r="B17" s="392" t="s">
        <v>299</v>
      </c>
      <c r="C17" s="384" t="str">
        <f>+'1. Datos'!J106</f>
        <v/>
      </c>
      <c r="E17" s="385" t="s">
        <v>300</v>
      </c>
      <c r="F17" s="1"/>
      <c r="G17" s="1"/>
    </row>
    <row r="18" ht="15.0" customHeight="1">
      <c r="B18" s="392" t="s">
        <v>301</v>
      </c>
      <c r="C18" s="384" t="str">
        <f>+'1. Datos'!J107</f>
        <v/>
      </c>
      <c r="E18" s="385" t="s">
        <v>302</v>
      </c>
      <c r="F18" s="1"/>
      <c r="G18" s="1"/>
    </row>
    <row r="19" ht="15.0" customHeight="1">
      <c r="B19" s="392" t="s">
        <v>303</v>
      </c>
      <c r="C19" s="384"/>
      <c r="E19" s="385" t="s">
        <v>304</v>
      </c>
      <c r="F19" s="70"/>
      <c r="G19" s="1"/>
    </row>
    <row r="20" ht="15.0" customHeight="1">
      <c r="B20" s="392"/>
      <c r="C20" s="384"/>
      <c r="E20" s="382" t="s">
        <v>305</v>
      </c>
      <c r="F20" s="70"/>
      <c r="G20" s="1"/>
    </row>
    <row r="21" ht="15.0" customHeight="1">
      <c r="B21" s="381" t="s">
        <v>305</v>
      </c>
      <c r="C21" s="393">
        <f>SUM(C16:C20)</f>
        <v>0</v>
      </c>
      <c r="E21" s="389"/>
      <c r="F21" s="1"/>
      <c r="G21" s="1"/>
    </row>
    <row r="22" ht="15.0" customHeight="1">
      <c r="B22" s="380"/>
      <c r="C22" s="1"/>
      <c r="E22" s="394" t="s">
        <v>306</v>
      </c>
      <c r="F22" s="395">
        <f>+F10-F20</f>
        <v>0</v>
      </c>
      <c r="G22" s="1"/>
    </row>
    <row r="23" ht="15.0" customHeight="1">
      <c r="B23" s="396" t="s">
        <v>306</v>
      </c>
      <c r="C23" s="397">
        <f>+C13-C21</f>
        <v>0</v>
      </c>
      <c r="E23" s="1"/>
      <c r="F23" s="1"/>
      <c r="G23" s="1"/>
    </row>
    <row r="24" ht="15.75" customHeight="1">
      <c r="B24" s="1"/>
      <c r="C24" s="1"/>
      <c r="E24" s="1"/>
      <c r="F24" s="1"/>
      <c r="G24" s="1"/>
    </row>
    <row r="25" ht="15.75" customHeight="1">
      <c r="B25" s="1"/>
      <c r="C25" s="1"/>
      <c r="E25" s="1"/>
      <c r="F25" s="1"/>
      <c r="G25" s="1"/>
    </row>
    <row r="26" ht="15.75" customHeight="1">
      <c r="B26" s="1"/>
      <c r="C26" s="1"/>
      <c r="E26" s="1"/>
      <c r="F26" s="1"/>
      <c r="G26" s="1"/>
    </row>
    <row r="27" ht="15.75" customHeight="1">
      <c r="B27" s="1"/>
      <c r="C27" s="1"/>
      <c r="E27" s="1"/>
      <c r="F27" s="1"/>
      <c r="G27" s="1"/>
    </row>
    <row r="28" ht="15.75" customHeight="1">
      <c r="B28" s="1"/>
      <c r="C28" s="1"/>
      <c r="E28" s="1"/>
      <c r="F28" s="1"/>
      <c r="G28" s="1"/>
    </row>
    <row r="29" ht="15.75" customHeight="1">
      <c r="B29" s="1"/>
      <c r="C29" s="1"/>
      <c r="E29" s="1"/>
      <c r="F29" s="1"/>
      <c r="G29" s="1"/>
    </row>
    <row r="30" ht="15.75" customHeight="1">
      <c r="B30" s="1"/>
      <c r="C30" s="1"/>
      <c r="E30" s="1"/>
      <c r="F30" s="1"/>
      <c r="G30" s="1"/>
    </row>
    <row r="31" ht="15.75" customHeight="1">
      <c r="B31" s="1"/>
      <c r="C31" s="1"/>
      <c r="E31" s="1"/>
      <c r="F31" s="1"/>
      <c r="G31" s="1"/>
    </row>
    <row r="32" ht="15.75" customHeight="1">
      <c r="B32" s="1"/>
      <c r="C32" s="1"/>
      <c r="E32" s="1"/>
      <c r="F32" s="1"/>
      <c r="G32" s="1"/>
    </row>
    <row r="33" ht="15.75" customHeight="1">
      <c r="B33" s="1"/>
      <c r="C33" s="1"/>
      <c r="E33" s="1"/>
      <c r="F33" s="1"/>
      <c r="G33" s="1"/>
    </row>
    <row r="34" ht="15.75" customHeight="1">
      <c r="B34" s="1"/>
      <c r="C34" s="1"/>
      <c r="E34" s="1"/>
      <c r="F34" s="1"/>
      <c r="G34" s="1"/>
    </row>
    <row r="35" ht="15.75" customHeight="1">
      <c r="B35" s="1"/>
      <c r="C35" s="1"/>
      <c r="E35" s="1"/>
      <c r="F35" s="1"/>
      <c r="G35" s="1"/>
    </row>
    <row r="36" ht="15.75" customHeight="1">
      <c r="B36" s="1"/>
      <c r="C36" s="1"/>
      <c r="E36" s="1"/>
      <c r="F36" s="1"/>
      <c r="G36" s="1"/>
    </row>
    <row r="37" ht="15.75" customHeight="1">
      <c r="B37" s="1"/>
      <c r="C37" s="1"/>
      <c r="E37" s="1"/>
      <c r="F37" s="1"/>
      <c r="G37" s="1"/>
    </row>
    <row r="38" ht="15.75" customHeight="1">
      <c r="B38" s="1"/>
      <c r="C38" s="1"/>
      <c r="E38" s="1"/>
      <c r="F38" s="1"/>
      <c r="G38" s="1"/>
    </row>
    <row r="39" ht="15.75" customHeight="1">
      <c r="B39" s="1"/>
      <c r="C39" s="1"/>
      <c r="E39" s="1"/>
      <c r="F39" s="1"/>
      <c r="G39" s="1"/>
    </row>
    <row r="40" ht="15.75" customHeight="1">
      <c r="B40" s="1"/>
      <c r="C40" s="1"/>
      <c r="E40" s="1"/>
      <c r="F40" s="1"/>
      <c r="G40" s="1"/>
    </row>
    <row r="41" ht="15.75" customHeight="1">
      <c r="B41" s="1"/>
      <c r="C41" s="1"/>
      <c r="E41" s="1"/>
      <c r="F41" s="1"/>
      <c r="G41" s="1"/>
    </row>
    <row r="42" ht="15.75" customHeight="1">
      <c r="B42" s="1"/>
      <c r="C42" s="1"/>
      <c r="E42" s="1"/>
      <c r="F42" s="1"/>
      <c r="G42" s="1"/>
    </row>
    <row r="43" ht="15.75" customHeight="1">
      <c r="B43" s="1"/>
      <c r="C43" s="1"/>
      <c r="E43" s="1"/>
      <c r="F43" s="1"/>
      <c r="G43" s="1"/>
    </row>
    <row r="44" ht="15.75" customHeight="1">
      <c r="B44" s="1"/>
      <c r="C44" s="1"/>
      <c r="E44" s="1"/>
      <c r="F44" s="1"/>
      <c r="G44" s="1"/>
    </row>
    <row r="45" ht="15.75" customHeight="1">
      <c r="B45" s="1"/>
      <c r="C45" s="1"/>
      <c r="E45" s="1"/>
      <c r="F45" s="1"/>
      <c r="G45" s="1"/>
    </row>
    <row r="46" ht="15.75" customHeight="1">
      <c r="B46" s="1"/>
      <c r="C46" s="1"/>
      <c r="E46" s="1"/>
      <c r="F46" s="1"/>
      <c r="G46" s="1"/>
    </row>
    <row r="47" ht="15.75" customHeight="1">
      <c r="B47" s="1"/>
      <c r="C47" s="1"/>
      <c r="E47" s="1"/>
      <c r="F47" s="1"/>
      <c r="G47" s="1"/>
    </row>
    <row r="48" ht="15.75" customHeight="1">
      <c r="B48" s="1"/>
      <c r="C48" s="1"/>
      <c r="E48" s="1"/>
      <c r="F48" s="1"/>
      <c r="G48" s="1"/>
    </row>
    <row r="49" ht="15.75" customHeight="1">
      <c r="B49" s="1"/>
      <c r="C49" s="1"/>
      <c r="E49" s="1"/>
      <c r="F49" s="1"/>
      <c r="G49" s="1"/>
    </row>
    <row r="50" ht="15.75" customHeight="1">
      <c r="B50" s="1"/>
      <c r="C50" s="1"/>
      <c r="E50" s="1"/>
      <c r="F50" s="1"/>
      <c r="G50" s="1"/>
    </row>
    <row r="51" ht="15.75" customHeight="1">
      <c r="B51" s="1"/>
      <c r="C51" s="1"/>
      <c r="E51" s="1"/>
      <c r="F51" s="1"/>
      <c r="G51" s="1"/>
    </row>
    <row r="52" ht="15.75" customHeight="1">
      <c r="B52" s="1"/>
      <c r="C52" s="1"/>
      <c r="E52" s="1"/>
      <c r="F52" s="1"/>
      <c r="G52" s="1"/>
    </row>
    <row r="53" ht="15.75" customHeight="1">
      <c r="B53" s="1"/>
      <c r="C53" s="1"/>
      <c r="E53" s="1"/>
      <c r="F53" s="1"/>
      <c r="G53" s="1"/>
    </row>
    <row r="54" ht="15.75" customHeight="1">
      <c r="B54" s="1"/>
      <c r="C54" s="1"/>
      <c r="E54" s="1"/>
      <c r="F54" s="1"/>
      <c r="G54" s="1"/>
    </row>
    <row r="55" ht="15.75" customHeight="1">
      <c r="B55" s="1"/>
      <c r="C55" s="1"/>
      <c r="E55" s="1"/>
      <c r="F55" s="1"/>
      <c r="G55" s="1"/>
    </row>
    <row r="56" ht="15.75" customHeight="1">
      <c r="B56" s="1"/>
      <c r="C56" s="1"/>
      <c r="E56" s="1"/>
      <c r="F56" s="1"/>
      <c r="G56" s="1"/>
    </row>
    <row r="57" ht="15.75" customHeight="1">
      <c r="B57" s="1"/>
      <c r="C57" s="1"/>
      <c r="E57" s="1"/>
      <c r="F57" s="1"/>
      <c r="G57" s="1"/>
    </row>
    <row r="58" ht="15.75" customHeight="1">
      <c r="B58" s="1"/>
      <c r="C58" s="1"/>
      <c r="E58" s="1"/>
      <c r="F58" s="1"/>
      <c r="G58" s="1"/>
    </row>
    <row r="59" ht="15.75" customHeight="1">
      <c r="B59" s="1"/>
      <c r="C59" s="1"/>
      <c r="E59" s="1"/>
      <c r="F59" s="1"/>
      <c r="G59" s="1"/>
    </row>
    <row r="60" ht="15.75" customHeight="1">
      <c r="B60" s="1"/>
      <c r="C60" s="1"/>
      <c r="E60" s="1"/>
      <c r="F60" s="1"/>
      <c r="G60" s="1"/>
    </row>
    <row r="61" ht="15.75" customHeight="1">
      <c r="B61" s="1"/>
      <c r="C61" s="1"/>
      <c r="E61" s="1"/>
      <c r="F61" s="1"/>
      <c r="G61" s="1"/>
    </row>
    <row r="62" ht="15.75" customHeight="1">
      <c r="B62" s="1"/>
      <c r="C62" s="1"/>
      <c r="E62" s="1"/>
      <c r="F62" s="1"/>
      <c r="G62" s="1"/>
    </row>
    <row r="63" ht="15.75" customHeight="1">
      <c r="B63" s="1"/>
      <c r="C63" s="1"/>
      <c r="E63" s="1"/>
      <c r="F63" s="1"/>
      <c r="G63" s="1"/>
    </row>
    <row r="64" ht="15.75" customHeight="1">
      <c r="B64" s="1"/>
      <c r="C64" s="1"/>
      <c r="E64" s="1"/>
      <c r="F64" s="1"/>
      <c r="G64" s="1"/>
    </row>
    <row r="65" ht="15.75" customHeight="1">
      <c r="B65" s="1"/>
      <c r="C65" s="1"/>
      <c r="E65" s="1"/>
      <c r="F65" s="1"/>
      <c r="G65" s="1"/>
    </row>
    <row r="66" ht="15.75" customHeight="1">
      <c r="B66" s="1"/>
      <c r="C66" s="1"/>
      <c r="E66" s="1"/>
      <c r="F66" s="1"/>
      <c r="G66" s="1"/>
    </row>
    <row r="67" ht="15.75" customHeight="1">
      <c r="B67" s="1"/>
      <c r="C67" s="1"/>
      <c r="E67" s="1"/>
      <c r="F67" s="1"/>
      <c r="G67" s="1"/>
    </row>
    <row r="68" ht="15.75" customHeight="1">
      <c r="B68" s="1"/>
      <c r="C68" s="1"/>
      <c r="E68" s="1"/>
      <c r="F68" s="1"/>
      <c r="G68" s="1"/>
    </row>
    <row r="69" ht="15.75" customHeight="1">
      <c r="B69" s="1"/>
      <c r="C69" s="1"/>
      <c r="E69" s="1"/>
      <c r="F69" s="1"/>
      <c r="G69" s="1"/>
    </row>
    <row r="70" ht="15.75" customHeight="1">
      <c r="B70" s="1"/>
      <c r="C70" s="1"/>
      <c r="E70" s="1"/>
      <c r="F70" s="1"/>
      <c r="G70" s="1"/>
    </row>
    <row r="71" ht="15.75" customHeight="1">
      <c r="B71" s="1"/>
      <c r="C71" s="1"/>
      <c r="E71" s="1"/>
      <c r="F71" s="1"/>
      <c r="G71" s="1"/>
    </row>
    <row r="72" ht="15.75" customHeight="1">
      <c r="B72" s="1"/>
      <c r="C72" s="1"/>
      <c r="E72" s="1"/>
      <c r="F72" s="1"/>
      <c r="G72" s="1"/>
    </row>
    <row r="73" ht="15.75" customHeight="1">
      <c r="B73" s="1"/>
      <c r="C73" s="1"/>
      <c r="E73" s="1"/>
      <c r="F73" s="1"/>
      <c r="G73" s="1"/>
    </row>
    <row r="74" ht="15.75" customHeight="1">
      <c r="B74" s="1"/>
      <c r="C74" s="1"/>
      <c r="E74" s="1"/>
      <c r="F74" s="1"/>
      <c r="G74" s="1"/>
    </row>
    <row r="75" ht="15.75" customHeight="1">
      <c r="B75" s="1"/>
      <c r="C75" s="1"/>
      <c r="E75" s="1"/>
      <c r="F75" s="1"/>
      <c r="G75" s="1"/>
    </row>
    <row r="76" ht="15.75" customHeight="1">
      <c r="B76" s="1"/>
      <c r="C76" s="1"/>
      <c r="E76" s="1"/>
      <c r="F76" s="1"/>
      <c r="G76" s="1"/>
    </row>
    <row r="77" ht="15.75" customHeight="1">
      <c r="B77" s="1"/>
      <c r="C77" s="1"/>
      <c r="E77" s="1"/>
      <c r="F77" s="1"/>
      <c r="G77" s="1"/>
    </row>
    <row r="78" ht="15.75" customHeight="1">
      <c r="B78" s="1"/>
      <c r="C78" s="1"/>
      <c r="E78" s="1"/>
      <c r="F78" s="1"/>
      <c r="G78" s="1"/>
    </row>
    <row r="79" ht="15.75" customHeight="1">
      <c r="B79" s="1"/>
      <c r="C79" s="1"/>
      <c r="E79" s="1"/>
      <c r="F79" s="1"/>
      <c r="G79" s="1"/>
    </row>
    <row r="80" ht="15.75" customHeight="1">
      <c r="B80" s="1"/>
      <c r="C80" s="1"/>
      <c r="E80" s="1"/>
      <c r="F80" s="1"/>
      <c r="G80" s="1"/>
    </row>
    <row r="81" ht="15.75" customHeight="1">
      <c r="B81" s="1"/>
      <c r="C81" s="1"/>
      <c r="E81" s="1"/>
      <c r="F81" s="1"/>
      <c r="G81" s="1"/>
    </row>
    <row r="82" ht="15.75" customHeight="1">
      <c r="B82" s="1"/>
      <c r="C82" s="1"/>
      <c r="E82" s="1"/>
      <c r="F82" s="1"/>
      <c r="G82" s="1"/>
    </row>
    <row r="83" ht="15.75" customHeight="1">
      <c r="B83" s="1"/>
      <c r="C83" s="1"/>
      <c r="E83" s="1"/>
      <c r="F83" s="1"/>
      <c r="G83" s="1"/>
    </row>
    <row r="84" ht="15.75" customHeight="1">
      <c r="B84" s="1"/>
      <c r="C84" s="1"/>
      <c r="E84" s="1"/>
      <c r="F84" s="1"/>
      <c r="G84" s="1"/>
    </row>
    <row r="85" ht="15.75" customHeight="1">
      <c r="B85" s="1"/>
      <c r="C85" s="1"/>
      <c r="E85" s="1"/>
      <c r="F85" s="1"/>
      <c r="G85" s="1"/>
    </row>
    <row r="86" ht="15.75" customHeight="1">
      <c r="B86" s="1"/>
      <c r="C86" s="1"/>
      <c r="E86" s="1"/>
      <c r="F86" s="1"/>
      <c r="G86" s="1"/>
    </row>
    <row r="87" ht="15.75" customHeight="1">
      <c r="B87" s="1"/>
      <c r="C87" s="1"/>
      <c r="E87" s="1"/>
      <c r="F87" s="1"/>
      <c r="G87" s="1"/>
    </row>
    <row r="88" ht="15.75" customHeight="1">
      <c r="B88" s="1"/>
      <c r="C88" s="1"/>
      <c r="E88" s="1"/>
      <c r="F88" s="1"/>
      <c r="G88" s="1"/>
    </row>
    <row r="89" ht="15.75" customHeight="1">
      <c r="B89" s="1"/>
      <c r="C89" s="1"/>
      <c r="E89" s="1"/>
      <c r="F89" s="1"/>
      <c r="G89" s="1"/>
    </row>
    <row r="90" ht="15.75" customHeight="1">
      <c r="B90" s="1"/>
      <c r="C90" s="1"/>
      <c r="E90" s="1"/>
      <c r="F90" s="1"/>
      <c r="G90" s="1"/>
    </row>
    <row r="91" ht="15.75" customHeight="1">
      <c r="B91" s="1"/>
      <c r="C91" s="1"/>
      <c r="E91" s="1"/>
      <c r="F91" s="1"/>
      <c r="G91" s="1"/>
    </row>
    <row r="92" ht="15.75" customHeight="1">
      <c r="B92" s="1"/>
      <c r="C92" s="1"/>
      <c r="E92" s="1"/>
      <c r="F92" s="1"/>
      <c r="G92" s="1"/>
    </row>
    <row r="93" ht="15.75" customHeight="1">
      <c r="B93" s="1"/>
      <c r="C93" s="1"/>
      <c r="E93" s="1"/>
      <c r="F93" s="1"/>
      <c r="G93" s="1"/>
    </row>
    <row r="94" ht="15.75" customHeight="1">
      <c r="B94" s="1"/>
      <c r="C94" s="1"/>
      <c r="E94" s="1"/>
      <c r="F94" s="1"/>
      <c r="G94" s="1"/>
    </row>
    <row r="95" ht="15.75" customHeight="1">
      <c r="B95" s="1"/>
      <c r="C95" s="1"/>
      <c r="E95" s="1"/>
      <c r="F95" s="1"/>
      <c r="G95" s="1"/>
    </row>
    <row r="96" ht="15.75" customHeight="1">
      <c r="B96" s="1"/>
      <c r="C96" s="1"/>
      <c r="E96" s="1"/>
      <c r="F96" s="1"/>
      <c r="G96" s="1"/>
    </row>
    <row r="97" ht="15.75" customHeight="1">
      <c r="B97" s="1"/>
      <c r="C97" s="1"/>
      <c r="E97" s="1"/>
      <c r="F97" s="1"/>
      <c r="G97" s="1"/>
    </row>
    <row r="98" ht="15.75" customHeight="1">
      <c r="B98" s="1"/>
      <c r="C98" s="1"/>
      <c r="E98" s="1"/>
      <c r="F98" s="1"/>
      <c r="G98" s="1"/>
    </row>
    <row r="99" ht="15.75" customHeight="1">
      <c r="B99" s="1"/>
      <c r="C99" s="1"/>
      <c r="E99" s="1"/>
      <c r="F99" s="1"/>
      <c r="G99" s="1"/>
    </row>
    <row r="100" ht="15.75" customHeight="1">
      <c r="B100" s="1"/>
      <c r="C100" s="1"/>
      <c r="E100" s="1"/>
      <c r="F100" s="1"/>
      <c r="G100" s="1"/>
    </row>
    <row r="101" ht="15.75" customHeight="1">
      <c r="B101" s="1"/>
      <c r="C101" s="1"/>
      <c r="E101" s="1"/>
      <c r="F101" s="1"/>
      <c r="G101" s="1"/>
    </row>
    <row r="102" ht="15.75" customHeight="1">
      <c r="B102" s="1"/>
      <c r="C102" s="1"/>
      <c r="E102" s="1"/>
      <c r="F102" s="1"/>
      <c r="G102" s="1"/>
    </row>
    <row r="103" ht="15.75" customHeight="1">
      <c r="B103" s="1"/>
      <c r="C103" s="1"/>
      <c r="E103" s="1"/>
      <c r="F103" s="1"/>
      <c r="G103" s="1"/>
    </row>
    <row r="104" ht="15.75" customHeight="1">
      <c r="B104" s="1"/>
      <c r="C104" s="1"/>
      <c r="E104" s="1"/>
      <c r="F104" s="1"/>
      <c r="G104" s="1"/>
    </row>
    <row r="105" ht="15.75" customHeight="1">
      <c r="B105" s="1"/>
      <c r="C105" s="1"/>
      <c r="E105" s="1"/>
      <c r="F105" s="1"/>
      <c r="G105" s="1"/>
    </row>
    <row r="106" ht="15.75" customHeight="1">
      <c r="B106" s="1"/>
      <c r="C106" s="1"/>
      <c r="E106" s="1"/>
      <c r="F106" s="1"/>
      <c r="G106" s="1"/>
    </row>
    <row r="107" ht="15.75" customHeight="1">
      <c r="B107" s="1"/>
      <c r="C107" s="1"/>
      <c r="E107" s="1"/>
      <c r="F107" s="1"/>
      <c r="G107" s="1"/>
    </row>
    <row r="108" ht="15.75" customHeight="1">
      <c r="B108" s="1"/>
      <c r="C108" s="1"/>
      <c r="E108" s="1"/>
      <c r="F108" s="1"/>
      <c r="G108" s="1"/>
    </row>
    <row r="109" ht="15.75" customHeight="1">
      <c r="B109" s="1"/>
      <c r="C109" s="1"/>
      <c r="E109" s="1"/>
      <c r="F109" s="1"/>
      <c r="G109" s="1"/>
    </row>
    <row r="110" ht="15.75" customHeight="1">
      <c r="B110" s="1"/>
      <c r="C110" s="1"/>
      <c r="E110" s="1"/>
      <c r="F110" s="1"/>
      <c r="G110" s="1"/>
    </row>
    <row r="111" ht="15.75" customHeight="1">
      <c r="B111" s="1"/>
      <c r="C111" s="1"/>
      <c r="E111" s="1"/>
      <c r="F111" s="1"/>
      <c r="G111" s="1"/>
    </row>
    <row r="112" ht="15.75" customHeight="1">
      <c r="B112" s="1"/>
      <c r="C112" s="1"/>
      <c r="E112" s="1"/>
      <c r="F112" s="1"/>
      <c r="G112" s="1"/>
    </row>
    <row r="113" ht="15.75" customHeight="1">
      <c r="B113" s="1"/>
      <c r="C113" s="1"/>
      <c r="E113" s="1"/>
      <c r="F113" s="1"/>
      <c r="G113" s="1"/>
    </row>
    <row r="114" ht="15.75" customHeight="1">
      <c r="B114" s="1"/>
      <c r="C114" s="1"/>
      <c r="E114" s="1"/>
      <c r="F114" s="1"/>
      <c r="G114" s="1"/>
    </row>
    <row r="115" ht="15.75" customHeight="1">
      <c r="B115" s="1"/>
      <c r="C115" s="1"/>
      <c r="E115" s="1"/>
      <c r="F115" s="1"/>
      <c r="G115" s="1"/>
    </row>
    <row r="116" ht="15.75" customHeight="1">
      <c r="B116" s="1"/>
      <c r="C116" s="1"/>
      <c r="E116" s="1"/>
      <c r="F116" s="1"/>
      <c r="G116" s="1"/>
    </row>
    <row r="117" ht="15.75" customHeight="1">
      <c r="B117" s="1"/>
      <c r="C117" s="1"/>
      <c r="E117" s="1"/>
      <c r="F117" s="1"/>
      <c r="G117" s="1"/>
    </row>
    <row r="118" ht="15.75" customHeight="1">
      <c r="B118" s="1"/>
      <c r="C118" s="1"/>
      <c r="E118" s="1"/>
      <c r="F118" s="1"/>
      <c r="G118" s="1"/>
    </row>
    <row r="119" ht="15.75" customHeight="1">
      <c r="B119" s="1"/>
      <c r="C119" s="1"/>
      <c r="E119" s="1"/>
      <c r="F119" s="1"/>
      <c r="G119" s="1"/>
    </row>
    <row r="120" ht="15.75" customHeight="1">
      <c r="B120" s="1"/>
      <c r="C120" s="1"/>
      <c r="E120" s="1"/>
      <c r="F120" s="1"/>
      <c r="G120" s="1"/>
    </row>
    <row r="121" ht="15.75" customHeight="1">
      <c r="B121" s="1"/>
      <c r="C121" s="1"/>
      <c r="E121" s="1"/>
      <c r="F121" s="1"/>
      <c r="G121" s="1"/>
    </row>
    <row r="122" ht="15.75" customHeight="1">
      <c r="B122" s="1"/>
      <c r="C122" s="1"/>
      <c r="E122" s="1"/>
      <c r="F122" s="1"/>
      <c r="G122" s="1"/>
    </row>
    <row r="123" ht="15.75" customHeight="1">
      <c r="B123" s="1"/>
      <c r="C123" s="1"/>
      <c r="E123" s="1"/>
      <c r="F123" s="1"/>
      <c r="G123" s="1"/>
    </row>
    <row r="124" ht="15.75" customHeight="1">
      <c r="B124" s="1"/>
      <c r="C124" s="1"/>
      <c r="E124" s="1"/>
      <c r="F124" s="1"/>
      <c r="G124" s="1"/>
    </row>
    <row r="125" ht="15.75" customHeight="1">
      <c r="B125" s="1"/>
      <c r="C125" s="1"/>
      <c r="E125" s="1"/>
      <c r="F125" s="1"/>
      <c r="G125" s="1"/>
    </row>
    <row r="126" ht="15.75" customHeight="1">
      <c r="B126" s="1"/>
      <c r="C126" s="1"/>
      <c r="E126" s="1"/>
      <c r="F126" s="1"/>
      <c r="G126" s="1"/>
    </row>
    <row r="127" ht="15.75" customHeight="1">
      <c r="B127" s="1"/>
      <c r="C127" s="1"/>
      <c r="E127" s="1"/>
      <c r="F127" s="1"/>
      <c r="G127" s="1"/>
    </row>
    <row r="128" ht="15.75" customHeight="1">
      <c r="B128" s="1"/>
      <c r="C128" s="1"/>
      <c r="E128" s="1"/>
      <c r="F128" s="1"/>
      <c r="G128" s="1"/>
    </row>
    <row r="129" ht="15.75" customHeight="1">
      <c r="B129" s="1"/>
      <c r="C129" s="1"/>
      <c r="E129" s="1"/>
      <c r="F129" s="1"/>
      <c r="G129" s="1"/>
    </row>
    <row r="130" ht="15.75" customHeight="1">
      <c r="B130" s="1"/>
      <c r="C130" s="1"/>
      <c r="E130" s="1"/>
      <c r="F130" s="1"/>
      <c r="G130" s="1"/>
    </row>
    <row r="131" ht="15.75" customHeight="1">
      <c r="B131" s="1"/>
      <c r="C131" s="1"/>
      <c r="E131" s="1"/>
      <c r="F131" s="1"/>
      <c r="G131" s="1"/>
    </row>
    <row r="132" ht="15.75" customHeight="1">
      <c r="B132" s="1"/>
      <c r="C132" s="1"/>
      <c r="E132" s="1"/>
      <c r="F132" s="1"/>
      <c r="G132" s="1"/>
    </row>
    <row r="133" ht="15.75" customHeight="1">
      <c r="B133" s="1"/>
      <c r="C133" s="1"/>
      <c r="E133" s="1"/>
      <c r="F133" s="1"/>
      <c r="G133" s="1"/>
    </row>
    <row r="134" ht="15.75" customHeight="1">
      <c r="B134" s="1"/>
      <c r="C134" s="1"/>
      <c r="E134" s="1"/>
      <c r="F134" s="1"/>
      <c r="G134" s="1"/>
    </row>
    <row r="135" ht="15.75" customHeight="1">
      <c r="B135" s="1"/>
      <c r="C135" s="1"/>
      <c r="E135" s="1"/>
      <c r="F135" s="1"/>
      <c r="G135" s="1"/>
    </row>
    <row r="136" ht="15.75" customHeight="1">
      <c r="B136" s="1"/>
      <c r="C136" s="1"/>
      <c r="E136" s="1"/>
      <c r="F136" s="1"/>
      <c r="G136" s="1"/>
    </row>
    <row r="137" ht="15.75" customHeight="1">
      <c r="B137" s="1"/>
      <c r="C137" s="1"/>
      <c r="E137" s="1"/>
      <c r="F137" s="1"/>
      <c r="G137" s="1"/>
    </row>
    <row r="138" ht="15.75" customHeight="1">
      <c r="B138" s="1"/>
      <c r="C138" s="1"/>
      <c r="E138" s="1"/>
      <c r="F138" s="1"/>
      <c r="G138" s="1"/>
    </row>
    <row r="139" ht="15.75" customHeight="1">
      <c r="B139" s="1"/>
      <c r="C139" s="1"/>
      <c r="E139" s="1"/>
      <c r="F139" s="1"/>
      <c r="G139" s="1"/>
    </row>
    <row r="140" ht="15.75" customHeight="1">
      <c r="B140" s="1"/>
      <c r="C140" s="1"/>
      <c r="E140" s="1"/>
      <c r="F140" s="1"/>
      <c r="G140" s="1"/>
    </row>
    <row r="141" ht="15.75" customHeight="1">
      <c r="B141" s="1"/>
      <c r="C141" s="1"/>
      <c r="E141" s="1"/>
      <c r="F141" s="1"/>
      <c r="G141" s="1"/>
    </row>
    <row r="142" ht="15.75" customHeight="1">
      <c r="B142" s="1"/>
      <c r="C142" s="1"/>
      <c r="E142" s="1"/>
      <c r="F142" s="1"/>
      <c r="G142" s="1"/>
    </row>
    <row r="143" ht="15.75" customHeight="1">
      <c r="B143" s="1"/>
      <c r="C143" s="1"/>
      <c r="E143" s="1"/>
      <c r="F143" s="1"/>
      <c r="G143" s="1"/>
    </row>
    <row r="144" ht="15.75" customHeight="1">
      <c r="B144" s="1"/>
      <c r="C144" s="1"/>
      <c r="E144" s="1"/>
      <c r="F144" s="1"/>
      <c r="G144" s="1"/>
    </row>
    <row r="145" ht="15.75" customHeight="1">
      <c r="B145" s="1"/>
      <c r="C145" s="1"/>
      <c r="E145" s="1"/>
      <c r="F145" s="1"/>
      <c r="G145" s="1"/>
    </row>
    <row r="146" ht="15.75" customHeight="1">
      <c r="B146" s="1"/>
      <c r="C146" s="1"/>
      <c r="E146" s="1"/>
      <c r="F146" s="1"/>
      <c r="G146" s="1"/>
    </row>
    <row r="147" ht="15.75" customHeight="1">
      <c r="B147" s="1"/>
      <c r="C147" s="1"/>
      <c r="E147" s="1"/>
      <c r="F147" s="1"/>
      <c r="G147" s="1"/>
    </row>
    <row r="148" ht="15.75" customHeight="1">
      <c r="B148" s="1"/>
      <c r="C148" s="1"/>
      <c r="E148" s="1"/>
      <c r="F148" s="1"/>
      <c r="G148" s="1"/>
    </row>
    <row r="149" ht="15.75" customHeight="1">
      <c r="B149" s="1"/>
      <c r="C149" s="1"/>
      <c r="E149" s="1"/>
      <c r="F149" s="1"/>
      <c r="G149" s="1"/>
    </row>
    <row r="150" ht="15.75" customHeight="1">
      <c r="B150" s="1"/>
      <c r="C150" s="1"/>
      <c r="E150" s="1"/>
      <c r="F150" s="1"/>
      <c r="G150" s="1"/>
    </row>
    <row r="151" ht="15.75" customHeight="1">
      <c r="B151" s="1"/>
      <c r="C151" s="1"/>
      <c r="E151" s="1"/>
      <c r="F151" s="1"/>
      <c r="G151" s="1"/>
    </row>
    <row r="152" ht="15.75" customHeight="1">
      <c r="B152" s="1"/>
      <c r="C152" s="1"/>
      <c r="E152" s="1"/>
      <c r="F152" s="1"/>
      <c r="G152" s="1"/>
    </row>
    <row r="153" ht="15.75" customHeight="1">
      <c r="B153" s="1"/>
      <c r="C153" s="1"/>
      <c r="E153" s="1"/>
      <c r="F153" s="1"/>
      <c r="G153" s="1"/>
    </row>
    <row r="154" ht="15.75" customHeight="1">
      <c r="B154" s="1"/>
      <c r="C154" s="1"/>
      <c r="E154" s="1"/>
      <c r="F154" s="1"/>
      <c r="G154" s="1"/>
    </row>
    <row r="155" ht="15.75" customHeight="1">
      <c r="B155" s="1"/>
      <c r="C155" s="1"/>
      <c r="E155" s="1"/>
      <c r="F155" s="1"/>
      <c r="G155" s="1"/>
    </row>
    <row r="156" ht="15.75" customHeight="1">
      <c r="B156" s="1"/>
      <c r="C156" s="1"/>
      <c r="E156" s="1"/>
      <c r="F156" s="1"/>
      <c r="G156" s="1"/>
    </row>
    <row r="157" ht="15.75" customHeight="1">
      <c r="B157" s="1"/>
      <c r="C157" s="1"/>
      <c r="E157" s="1"/>
      <c r="F157" s="1"/>
      <c r="G157" s="1"/>
    </row>
    <row r="158" ht="15.75" customHeight="1">
      <c r="B158" s="1"/>
      <c r="C158" s="1"/>
      <c r="E158" s="1"/>
      <c r="F158" s="1"/>
      <c r="G158" s="1"/>
    </row>
    <row r="159" ht="15.75" customHeight="1">
      <c r="B159" s="1"/>
      <c r="C159" s="1"/>
      <c r="E159" s="1"/>
      <c r="F159" s="1"/>
      <c r="G159" s="1"/>
    </row>
    <row r="160" ht="15.75" customHeight="1">
      <c r="B160" s="1"/>
      <c r="C160" s="1"/>
      <c r="E160" s="1"/>
      <c r="F160" s="1"/>
      <c r="G160" s="1"/>
    </row>
    <row r="161" ht="15.75" customHeight="1">
      <c r="B161" s="1"/>
      <c r="C161" s="1"/>
      <c r="E161" s="1"/>
      <c r="F161" s="1"/>
      <c r="G161" s="1"/>
    </row>
    <row r="162" ht="15.75" customHeight="1">
      <c r="B162" s="1"/>
      <c r="C162" s="1"/>
      <c r="E162" s="1"/>
      <c r="F162" s="1"/>
      <c r="G162" s="1"/>
    </row>
    <row r="163" ht="15.75" customHeight="1">
      <c r="B163" s="1"/>
      <c r="C163" s="1"/>
      <c r="E163" s="1"/>
      <c r="F163" s="1"/>
      <c r="G163" s="1"/>
    </row>
    <row r="164" ht="15.75" customHeight="1">
      <c r="B164" s="1"/>
      <c r="C164" s="1"/>
      <c r="E164" s="1"/>
      <c r="F164" s="1"/>
      <c r="G164" s="1"/>
    </row>
    <row r="165" ht="15.75" customHeight="1">
      <c r="B165" s="1"/>
      <c r="C165" s="1"/>
      <c r="E165" s="1"/>
      <c r="F165" s="1"/>
      <c r="G165" s="1"/>
    </row>
    <row r="166" ht="15.75" customHeight="1">
      <c r="B166" s="1"/>
      <c r="C166" s="1"/>
      <c r="E166" s="1"/>
      <c r="F166" s="1"/>
      <c r="G166" s="1"/>
    </row>
    <row r="167" ht="15.75" customHeight="1">
      <c r="B167" s="1"/>
      <c r="C167" s="1"/>
      <c r="E167" s="1"/>
      <c r="F167" s="1"/>
      <c r="G167" s="1"/>
    </row>
    <row r="168" ht="15.75" customHeight="1">
      <c r="B168" s="1"/>
      <c r="C168" s="1"/>
      <c r="E168" s="1"/>
      <c r="F168" s="1"/>
      <c r="G168" s="1"/>
    </row>
    <row r="169" ht="15.75" customHeight="1">
      <c r="B169" s="1"/>
      <c r="C169" s="1"/>
      <c r="E169" s="1"/>
      <c r="F169" s="1"/>
      <c r="G169" s="1"/>
    </row>
    <row r="170" ht="15.75" customHeight="1">
      <c r="B170" s="1"/>
      <c r="C170" s="1"/>
      <c r="E170" s="1"/>
      <c r="F170" s="1"/>
      <c r="G170" s="1"/>
    </row>
    <row r="171" ht="15.75" customHeight="1">
      <c r="B171" s="1"/>
      <c r="C171" s="1"/>
      <c r="E171" s="1"/>
      <c r="F171" s="1"/>
      <c r="G171" s="1"/>
    </row>
    <row r="172" ht="15.75" customHeight="1">
      <c r="B172" s="1"/>
      <c r="C172" s="1"/>
      <c r="E172" s="1"/>
      <c r="F172" s="1"/>
      <c r="G172" s="1"/>
    </row>
    <row r="173" ht="15.75" customHeight="1">
      <c r="B173" s="1"/>
      <c r="C173" s="1"/>
      <c r="E173" s="1"/>
      <c r="F173" s="1"/>
      <c r="G173" s="1"/>
    </row>
    <row r="174" ht="15.75" customHeight="1">
      <c r="B174" s="1"/>
      <c r="C174" s="1"/>
      <c r="E174" s="1"/>
      <c r="F174" s="1"/>
      <c r="G174" s="1"/>
    </row>
    <row r="175" ht="15.75" customHeight="1">
      <c r="B175" s="1"/>
      <c r="C175" s="1"/>
      <c r="E175" s="1"/>
      <c r="F175" s="1"/>
      <c r="G175" s="1"/>
    </row>
    <row r="176" ht="15.75" customHeight="1">
      <c r="B176" s="1"/>
      <c r="C176" s="1"/>
      <c r="E176" s="1"/>
      <c r="F176" s="1"/>
      <c r="G176" s="1"/>
    </row>
    <row r="177" ht="15.75" customHeight="1">
      <c r="B177" s="1"/>
      <c r="C177" s="1"/>
      <c r="E177" s="1"/>
      <c r="F177" s="1"/>
      <c r="G177" s="1"/>
    </row>
    <row r="178" ht="15.75" customHeight="1">
      <c r="B178" s="1"/>
      <c r="C178" s="1"/>
      <c r="E178" s="1"/>
      <c r="F178" s="1"/>
      <c r="G178" s="1"/>
    </row>
    <row r="179" ht="15.75" customHeight="1">
      <c r="B179" s="1"/>
      <c r="C179" s="1"/>
      <c r="E179" s="1"/>
      <c r="F179" s="1"/>
      <c r="G179" s="1"/>
    </row>
    <row r="180" ht="15.75" customHeight="1">
      <c r="B180" s="1"/>
      <c r="C180" s="1"/>
      <c r="E180" s="1"/>
      <c r="F180" s="1"/>
      <c r="G180" s="1"/>
    </row>
    <row r="181" ht="15.75" customHeight="1">
      <c r="B181" s="1"/>
      <c r="C181" s="1"/>
      <c r="E181" s="1"/>
      <c r="F181" s="1"/>
      <c r="G181" s="1"/>
    </row>
    <row r="182" ht="15.75" customHeight="1">
      <c r="B182" s="1"/>
      <c r="C182" s="1"/>
      <c r="E182" s="1"/>
      <c r="F182" s="1"/>
      <c r="G182" s="1"/>
    </row>
    <row r="183" ht="15.75" customHeight="1">
      <c r="B183" s="1"/>
      <c r="C183" s="1"/>
      <c r="E183" s="1"/>
      <c r="F183" s="1"/>
      <c r="G183" s="1"/>
    </row>
    <row r="184" ht="15.75" customHeight="1">
      <c r="B184" s="1"/>
      <c r="C184" s="1"/>
      <c r="E184" s="1"/>
      <c r="F184" s="1"/>
      <c r="G184" s="1"/>
    </row>
    <row r="185" ht="15.75" customHeight="1">
      <c r="B185" s="1"/>
      <c r="C185" s="1"/>
      <c r="E185" s="1"/>
      <c r="F185" s="1"/>
      <c r="G185" s="1"/>
    </row>
    <row r="186" ht="15.75" customHeight="1">
      <c r="B186" s="1"/>
      <c r="C186" s="1"/>
      <c r="E186" s="1"/>
      <c r="F186" s="1"/>
      <c r="G186" s="1"/>
    </row>
    <row r="187" ht="15.75" customHeight="1">
      <c r="B187" s="1"/>
      <c r="C187" s="1"/>
      <c r="E187" s="1"/>
      <c r="F187" s="1"/>
      <c r="G187" s="1"/>
    </row>
    <row r="188" ht="15.75" customHeight="1">
      <c r="B188" s="1"/>
      <c r="C188" s="1"/>
      <c r="E188" s="1"/>
      <c r="F188" s="1"/>
      <c r="G188" s="1"/>
    </row>
    <row r="189" ht="15.75" customHeight="1">
      <c r="B189" s="1"/>
      <c r="C189" s="1"/>
      <c r="E189" s="1"/>
      <c r="F189" s="1"/>
      <c r="G189" s="1"/>
    </row>
    <row r="190" ht="15.75" customHeight="1">
      <c r="B190" s="1"/>
      <c r="C190" s="1"/>
      <c r="E190" s="1"/>
      <c r="F190" s="1"/>
      <c r="G190" s="1"/>
    </row>
    <row r="191" ht="15.75" customHeight="1">
      <c r="B191" s="1"/>
      <c r="C191" s="1"/>
      <c r="E191" s="1"/>
      <c r="F191" s="1"/>
      <c r="G191" s="1"/>
    </row>
    <row r="192" ht="15.75" customHeight="1">
      <c r="B192" s="1"/>
      <c r="C192" s="1"/>
      <c r="E192" s="1"/>
      <c r="F192" s="1"/>
      <c r="G192" s="1"/>
    </row>
    <row r="193" ht="15.75" customHeight="1">
      <c r="B193" s="1"/>
      <c r="C193" s="1"/>
      <c r="E193" s="1"/>
      <c r="F193" s="1"/>
      <c r="G193" s="1"/>
    </row>
    <row r="194" ht="15.75" customHeight="1">
      <c r="B194" s="1"/>
      <c r="C194" s="1"/>
      <c r="E194" s="1"/>
      <c r="F194" s="1"/>
      <c r="G194" s="1"/>
    </row>
    <row r="195" ht="15.75" customHeight="1">
      <c r="B195" s="1"/>
      <c r="C195" s="1"/>
      <c r="E195" s="1"/>
      <c r="F195" s="1"/>
      <c r="G195" s="1"/>
    </row>
    <row r="196" ht="15.75" customHeight="1">
      <c r="B196" s="1"/>
      <c r="C196" s="1"/>
      <c r="E196" s="1"/>
      <c r="F196" s="1"/>
      <c r="G196" s="1"/>
    </row>
    <row r="197" ht="15.75" customHeight="1">
      <c r="B197" s="1"/>
      <c r="C197" s="1"/>
      <c r="E197" s="1"/>
      <c r="F197" s="1"/>
      <c r="G197" s="1"/>
    </row>
    <row r="198" ht="15.75" customHeight="1">
      <c r="B198" s="1"/>
      <c r="C198" s="1"/>
      <c r="E198" s="1"/>
      <c r="F198" s="1"/>
      <c r="G198" s="1"/>
    </row>
    <row r="199" ht="15.75" customHeight="1">
      <c r="B199" s="1"/>
      <c r="C199" s="1"/>
      <c r="E199" s="1"/>
      <c r="F199" s="1"/>
      <c r="G199" s="1"/>
    </row>
    <row r="200" ht="15.75" customHeight="1">
      <c r="B200" s="1"/>
      <c r="C200" s="1"/>
      <c r="E200" s="1"/>
      <c r="F200" s="1"/>
      <c r="G200" s="1"/>
    </row>
    <row r="201" ht="15.75" customHeight="1">
      <c r="B201" s="1"/>
      <c r="C201" s="1"/>
      <c r="E201" s="1"/>
      <c r="F201" s="1"/>
      <c r="G201" s="1"/>
    </row>
    <row r="202" ht="15.75" customHeight="1">
      <c r="B202" s="1"/>
      <c r="C202" s="1"/>
      <c r="E202" s="1"/>
      <c r="F202" s="1"/>
      <c r="G202" s="1"/>
    </row>
    <row r="203" ht="15.75" customHeight="1">
      <c r="B203" s="1"/>
      <c r="C203" s="1"/>
      <c r="E203" s="1"/>
      <c r="F203" s="1"/>
      <c r="G203" s="1"/>
    </row>
    <row r="204" ht="15.75" customHeight="1">
      <c r="B204" s="1"/>
      <c r="C204" s="1"/>
      <c r="E204" s="1"/>
      <c r="F204" s="1"/>
      <c r="G204" s="1"/>
    </row>
    <row r="205" ht="15.75" customHeight="1">
      <c r="B205" s="1"/>
      <c r="C205" s="1"/>
      <c r="E205" s="1"/>
      <c r="F205" s="1"/>
      <c r="G205" s="1"/>
    </row>
    <row r="206" ht="15.75" customHeight="1">
      <c r="B206" s="1"/>
      <c r="C206" s="1"/>
      <c r="E206" s="1"/>
      <c r="F206" s="1"/>
      <c r="G206" s="1"/>
    </row>
    <row r="207" ht="15.75" customHeight="1">
      <c r="B207" s="1"/>
      <c r="C207" s="1"/>
      <c r="E207" s="1"/>
      <c r="F207" s="1"/>
      <c r="G207" s="1"/>
    </row>
    <row r="208" ht="15.75" customHeight="1">
      <c r="B208" s="1"/>
      <c r="C208" s="1"/>
      <c r="E208" s="1"/>
      <c r="F208" s="1"/>
      <c r="G208" s="1"/>
    </row>
    <row r="209" ht="15.75" customHeight="1">
      <c r="B209" s="1"/>
      <c r="C209" s="1"/>
      <c r="E209" s="1"/>
      <c r="F209" s="1"/>
      <c r="G209" s="1"/>
    </row>
    <row r="210" ht="15.75" customHeight="1">
      <c r="B210" s="1"/>
      <c r="C210" s="1"/>
      <c r="E210" s="1"/>
      <c r="F210" s="1"/>
      <c r="G210" s="1"/>
    </row>
    <row r="211" ht="15.75" customHeight="1">
      <c r="B211" s="1"/>
      <c r="C211" s="1"/>
      <c r="E211" s="1"/>
      <c r="F211" s="1"/>
      <c r="G211" s="1"/>
    </row>
    <row r="212" ht="15.75" customHeight="1">
      <c r="B212" s="1"/>
      <c r="C212" s="1"/>
      <c r="E212" s="1"/>
      <c r="F212" s="1"/>
      <c r="G212" s="1"/>
    </row>
    <row r="213" ht="15.75" customHeight="1">
      <c r="B213" s="1"/>
      <c r="C213" s="1"/>
      <c r="E213" s="1"/>
      <c r="F213" s="1"/>
      <c r="G213" s="1"/>
    </row>
    <row r="214" ht="15.75" customHeight="1">
      <c r="B214" s="1"/>
      <c r="C214" s="1"/>
      <c r="E214" s="1"/>
      <c r="F214" s="1"/>
      <c r="G214" s="1"/>
    </row>
    <row r="215" ht="15.75" customHeight="1">
      <c r="B215" s="1"/>
      <c r="C215" s="1"/>
      <c r="E215" s="1"/>
      <c r="F215" s="1"/>
      <c r="G215" s="1"/>
    </row>
    <row r="216" ht="15.75" customHeight="1">
      <c r="B216" s="1"/>
      <c r="C216" s="1"/>
      <c r="E216" s="1"/>
      <c r="F216" s="1"/>
      <c r="G216" s="1"/>
    </row>
    <row r="217" ht="15.75" customHeight="1">
      <c r="B217" s="1"/>
      <c r="C217" s="1"/>
      <c r="E217" s="1"/>
      <c r="F217" s="1"/>
      <c r="G217" s="1"/>
    </row>
    <row r="218" ht="15.75" customHeight="1">
      <c r="B218" s="1"/>
      <c r="C218" s="1"/>
      <c r="E218" s="1"/>
      <c r="F218" s="1"/>
      <c r="G218" s="1"/>
    </row>
    <row r="219" ht="15.75" customHeight="1">
      <c r="B219" s="1"/>
      <c r="C219" s="1"/>
      <c r="E219" s="1"/>
      <c r="F219" s="1"/>
      <c r="G219" s="1"/>
    </row>
    <row r="220" ht="15.75" customHeight="1">
      <c r="B220" s="1"/>
      <c r="C220" s="1"/>
      <c r="E220" s="1"/>
      <c r="F220" s="1"/>
      <c r="G220" s="1"/>
    </row>
    <row r="221" ht="15.75" customHeight="1">
      <c r="B221" s="1"/>
      <c r="C221" s="1"/>
      <c r="E221" s="1"/>
      <c r="F221" s="1"/>
      <c r="G221" s="1"/>
    </row>
    <row r="222" ht="15.75" customHeight="1">
      <c r="B222" s="1"/>
      <c r="C222" s="1"/>
      <c r="E222" s="1"/>
      <c r="F222" s="1"/>
      <c r="G222" s="1"/>
    </row>
    <row r="223" ht="15.75" customHeight="1">
      <c r="B223" s="1"/>
      <c r="C223" s="1"/>
      <c r="E223" s="1"/>
      <c r="F223" s="1"/>
      <c r="G223" s="1"/>
    </row>
    <row r="224" ht="15.75" customHeight="1">
      <c r="B224" s="1"/>
      <c r="C224" s="1"/>
      <c r="E224" s="1"/>
      <c r="F224" s="1"/>
      <c r="G224" s="1"/>
    </row>
    <row r="225" ht="15.75" customHeight="1">
      <c r="B225" s="1"/>
      <c r="C225" s="1"/>
      <c r="E225" s="1"/>
      <c r="F225" s="1"/>
      <c r="G225" s="1"/>
    </row>
    <row r="226" ht="15.75" customHeight="1">
      <c r="B226" s="1"/>
      <c r="C226" s="1"/>
      <c r="E226" s="1"/>
      <c r="F226" s="1"/>
      <c r="G226" s="1"/>
    </row>
    <row r="227" ht="15.75" customHeight="1">
      <c r="B227" s="1"/>
      <c r="C227" s="1"/>
      <c r="E227" s="1"/>
      <c r="F227" s="1"/>
      <c r="G227" s="1"/>
    </row>
    <row r="228" ht="15.75" customHeight="1">
      <c r="B228" s="1"/>
      <c r="C228" s="1"/>
      <c r="E228" s="1"/>
      <c r="F228" s="1"/>
      <c r="G228" s="1"/>
    </row>
    <row r="229" ht="15.75" customHeight="1">
      <c r="B229" s="1"/>
      <c r="C229" s="1"/>
      <c r="E229" s="1"/>
      <c r="F229" s="1"/>
      <c r="G229" s="1"/>
    </row>
    <row r="230" ht="15.75" customHeight="1">
      <c r="B230" s="1"/>
      <c r="C230" s="1"/>
      <c r="E230" s="1"/>
      <c r="F230" s="1"/>
      <c r="G230" s="1"/>
    </row>
    <row r="231" ht="15.75" customHeight="1">
      <c r="B231" s="1"/>
      <c r="C231" s="1"/>
      <c r="E231" s="1"/>
      <c r="F231" s="1"/>
      <c r="G231" s="1"/>
    </row>
    <row r="232" ht="15.75" customHeight="1">
      <c r="B232" s="1"/>
      <c r="C232" s="1"/>
      <c r="E232" s="1"/>
      <c r="F232" s="1"/>
      <c r="G232" s="1"/>
    </row>
    <row r="233" ht="15.75" customHeight="1">
      <c r="B233" s="1"/>
      <c r="C233" s="1"/>
      <c r="E233" s="1"/>
      <c r="F233" s="1"/>
      <c r="G233" s="1"/>
    </row>
    <row r="234" ht="15.75" customHeight="1">
      <c r="B234" s="1"/>
      <c r="C234" s="1"/>
      <c r="E234" s="1"/>
      <c r="F234" s="1"/>
      <c r="G234" s="1"/>
    </row>
    <row r="235" ht="15.75" customHeight="1">
      <c r="B235" s="1"/>
      <c r="C235" s="1"/>
      <c r="E235" s="1"/>
      <c r="F235" s="1"/>
      <c r="G235" s="1"/>
    </row>
    <row r="236" ht="15.75" customHeight="1">
      <c r="B236" s="1"/>
      <c r="C236" s="1"/>
      <c r="E236" s="1"/>
      <c r="F236" s="1"/>
      <c r="G236" s="1"/>
    </row>
    <row r="237" ht="15.75" customHeight="1">
      <c r="B237" s="1"/>
      <c r="C237" s="1"/>
      <c r="E237" s="1"/>
      <c r="F237" s="1"/>
      <c r="G237" s="1"/>
    </row>
    <row r="238" ht="15.75" customHeight="1">
      <c r="B238" s="1"/>
      <c r="C238" s="1"/>
      <c r="E238" s="1"/>
      <c r="F238" s="1"/>
      <c r="G238" s="1"/>
    </row>
    <row r="239" ht="15.75" customHeight="1">
      <c r="B239" s="1"/>
      <c r="C239" s="1"/>
      <c r="E239" s="1"/>
      <c r="F239" s="1"/>
      <c r="G239" s="1"/>
    </row>
    <row r="240" ht="15.75" customHeight="1">
      <c r="B240" s="1"/>
      <c r="C240" s="1"/>
      <c r="E240" s="1"/>
      <c r="F240" s="1"/>
      <c r="G240" s="1"/>
    </row>
    <row r="241" ht="15.75" customHeight="1">
      <c r="B241" s="1"/>
      <c r="C241" s="1"/>
      <c r="E241" s="1"/>
      <c r="F241" s="1"/>
      <c r="G241" s="1"/>
    </row>
    <row r="242" ht="15.75" customHeight="1">
      <c r="B242" s="1"/>
      <c r="C242" s="1"/>
      <c r="E242" s="1"/>
      <c r="F242" s="1"/>
      <c r="G242" s="1"/>
    </row>
    <row r="243" ht="15.75" customHeight="1">
      <c r="B243" s="1"/>
      <c r="C243" s="1"/>
      <c r="E243" s="1"/>
      <c r="F243" s="1"/>
      <c r="G243" s="1"/>
    </row>
    <row r="244" ht="15.75" customHeight="1">
      <c r="B244" s="1"/>
      <c r="C244" s="1"/>
      <c r="E244" s="1"/>
      <c r="F244" s="1"/>
      <c r="G244" s="1"/>
    </row>
    <row r="245" ht="15.75" customHeight="1">
      <c r="B245" s="1"/>
      <c r="C245" s="1"/>
      <c r="E245" s="1"/>
      <c r="F245" s="1"/>
      <c r="G245" s="1"/>
    </row>
    <row r="246" ht="15.75" customHeight="1">
      <c r="B246" s="1"/>
      <c r="C246" s="1"/>
      <c r="E246" s="1"/>
      <c r="F246" s="1"/>
      <c r="G246" s="1"/>
    </row>
    <row r="247" ht="15.75" customHeight="1">
      <c r="B247" s="1"/>
      <c r="C247" s="1"/>
      <c r="E247" s="1"/>
      <c r="F247" s="1"/>
      <c r="G247" s="1"/>
    </row>
    <row r="248" ht="15.75" customHeight="1">
      <c r="B248" s="1"/>
      <c r="C248" s="1"/>
      <c r="E248" s="1"/>
      <c r="F248" s="1"/>
      <c r="G248" s="1"/>
    </row>
    <row r="249" ht="15.75" customHeight="1">
      <c r="B249" s="1"/>
      <c r="C249" s="1"/>
      <c r="E249" s="1"/>
      <c r="F249" s="1"/>
      <c r="G249" s="1"/>
    </row>
    <row r="250" ht="15.75" customHeight="1">
      <c r="B250" s="1"/>
      <c r="C250" s="1"/>
      <c r="E250" s="1"/>
      <c r="F250" s="1"/>
      <c r="G250" s="1"/>
    </row>
    <row r="251" ht="15.75" customHeight="1">
      <c r="B251" s="1"/>
      <c r="C251" s="1"/>
      <c r="E251" s="1"/>
      <c r="F251" s="1"/>
      <c r="G251" s="1"/>
    </row>
    <row r="252" ht="15.75" customHeight="1">
      <c r="B252" s="1"/>
      <c r="C252" s="1"/>
      <c r="E252" s="1"/>
      <c r="F252" s="1"/>
      <c r="G252" s="1"/>
    </row>
    <row r="253" ht="15.75" customHeight="1">
      <c r="B253" s="1"/>
      <c r="C253" s="1"/>
      <c r="E253" s="1"/>
      <c r="F253" s="1"/>
      <c r="G253" s="1"/>
    </row>
    <row r="254" ht="15.75" customHeight="1">
      <c r="B254" s="1"/>
      <c r="C254" s="1"/>
      <c r="E254" s="1"/>
      <c r="F254" s="1"/>
      <c r="G254" s="1"/>
    </row>
    <row r="255" ht="15.75" customHeight="1">
      <c r="B255" s="1"/>
      <c r="C255" s="1"/>
      <c r="E255" s="1"/>
      <c r="F255" s="1"/>
      <c r="G255" s="1"/>
    </row>
    <row r="256" ht="15.75" customHeight="1">
      <c r="B256" s="1"/>
      <c r="C256" s="1"/>
      <c r="E256" s="1"/>
      <c r="F256" s="1"/>
      <c r="G256" s="1"/>
    </row>
    <row r="257" ht="15.75" customHeight="1">
      <c r="B257" s="1"/>
      <c r="C257" s="1"/>
      <c r="E257" s="1"/>
      <c r="F257" s="1"/>
      <c r="G257" s="1"/>
    </row>
    <row r="258" ht="15.75" customHeight="1">
      <c r="B258" s="1"/>
      <c r="C258" s="1"/>
      <c r="E258" s="1"/>
      <c r="F258" s="1"/>
      <c r="G258" s="1"/>
    </row>
    <row r="259" ht="15.75" customHeight="1">
      <c r="B259" s="1"/>
      <c r="C259" s="1"/>
      <c r="E259" s="1"/>
      <c r="F259" s="1"/>
      <c r="G259" s="1"/>
    </row>
    <row r="260" ht="15.75" customHeight="1">
      <c r="B260" s="1"/>
      <c r="C260" s="1"/>
      <c r="E260" s="1"/>
      <c r="F260" s="1"/>
      <c r="G260" s="1"/>
    </row>
    <row r="261" ht="15.75" customHeight="1">
      <c r="B261" s="1"/>
      <c r="C261" s="1"/>
      <c r="E261" s="1"/>
      <c r="F261" s="1"/>
      <c r="G261" s="1"/>
    </row>
    <row r="262" ht="15.75" customHeight="1">
      <c r="B262" s="1"/>
      <c r="C262" s="1"/>
      <c r="E262" s="1"/>
      <c r="F262" s="1"/>
      <c r="G262" s="1"/>
    </row>
    <row r="263" ht="15.75" customHeight="1">
      <c r="B263" s="1"/>
      <c r="C263" s="1"/>
      <c r="E263" s="1"/>
      <c r="F263" s="1"/>
      <c r="G263" s="1"/>
    </row>
    <row r="264" ht="15.75" customHeight="1">
      <c r="B264" s="1"/>
      <c r="C264" s="1"/>
      <c r="E264" s="1"/>
      <c r="F264" s="1"/>
      <c r="G264" s="1"/>
    </row>
    <row r="265" ht="15.75" customHeight="1">
      <c r="B265" s="1"/>
      <c r="C265" s="1"/>
      <c r="E265" s="1"/>
      <c r="F265" s="1"/>
      <c r="G265" s="1"/>
    </row>
    <row r="266" ht="15.75" customHeight="1">
      <c r="B266" s="1"/>
      <c r="C266" s="1"/>
      <c r="E266" s="1"/>
      <c r="F266" s="1"/>
      <c r="G266" s="1"/>
    </row>
    <row r="267" ht="15.75" customHeight="1">
      <c r="B267" s="1"/>
      <c r="C267" s="1"/>
      <c r="E267" s="1"/>
      <c r="F267" s="1"/>
      <c r="G267" s="1"/>
    </row>
    <row r="268" ht="15.75" customHeight="1">
      <c r="B268" s="1"/>
      <c r="C268" s="1"/>
      <c r="E268" s="1"/>
      <c r="F268" s="1"/>
      <c r="G268" s="1"/>
    </row>
    <row r="269" ht="15.75" customHeight="1">
      <c r="B269" s="1"/>
      <c r="C269" s="1"/>
      <c r="E269" s="1"/>
      <c r="F269" s="1"/>
      <c r="G269" s="1"/>
    </row>
    <row r="270" ht="15.75" customHeight="1">
      <c r="B270" s="1"/>
      <c r="C270" s="1"/>
      <c r="E270" s="1"/>
      <c r="F270" s="1"/>
      <c r="G270" s="1"/>
    </row>
    <row r="271" ht="15.75" customHeight="1">
      <c r="B271" s="1"/>
      <c r="C271" s="1"/>
      <c r="E271" s="1"/>
      <c r="F271" s="1"/>
      <c r="G271" s="1"/>
    </row>
    <row r="272" ht="15.75" customHeight="1">
      <c r="B272" s="1"/>
      <c r="C272" s="1"/>
      <c r="E272" s="1"/>
      <c r="F272" s="1"/>
      <c r="G272" s="1"/>
    </row>
    <row r="273" ht="15.75" customHeight="1">
      <c r="B273" s="1"/>
      <c r="C273" s="1"/>
      <c r="E273" s="1"/>
      <c r="F273" s="1"/>
      <c r="G273" s="1"/>
    </row>
    <row r="274" ht="15.75" customHeight="1">
      <c r="B274" s="1"/>
      <c r="C274" s="1"/>
      <c r="E274" s="1"/>
      <c r="F274" s="1"/>
      <c r="G274" s="1"/>
    </row>
    <row r="275" ht="15.75" customHeight="1">
      <c r="B275" s="1"/>
      <c r="C275" s="1"/>
      <c r="E275" s="1"/>
      <c r="F275" s="1"/>
      <c r="G275" s="1"/>
    </row>
    <row r="276" ht="15.75" customHeight="1">
      <c r="B276" s="1"/>
      <c r="C276" s="1"/>
      <c r="E276" s="1"/>
      <c r="F276" s="1"/>
      <c r="G276" s="1"/>
    </row>
    <row r="277" ht="15.75" customHeight="1">
      <c r="B277" s="1"/>
      <c r="C277" s="1"/>
      <c r="E277" s="1"/>
      <c r="F277" s="1"/>
      <c r="G277" s="1"/>
    </row>
    <row r="278" ht="15.75" customHeight="1">
      <c r="B278" s="1"/>
      <c r="C278" s="1"/>
      <c r="E278" s="1"/>
      <c r="F278" s="1"/>
      <c r="G278" s="1"/>
    </row>
    <row r="279" ht="15.75" customHeight="1">
      <c r="B279" s="1"/>
      <c r="C279" s="1"/>
      <c r="E279" s="1"/>
      <c r="F279" s="1"/>
      <c r="G279" s="1"/>
    </row>
    <row r="280" ht="15.75" customHeight="1">
      <c r="B280" s="1"/>
      <c r="C280" s="1"/>
      <c r="E280" s="1"/>
      <c r="F280" s="1"/>
      <c r="G280" s="1"/>
    </row>
    <row r="281" ht="15.75" customHeight="1">
      <c r="B281" s="1"/>
      <c r="C281" s="1"/>
      <c r="E281" s="1"/>
      <c r="F281" s="1"/>
      <c r="G281" s="1"/>
    </row>
    <row r="282" ht="15.75" customHeight="1">
      <c r="B282" s="1"/>
      <c r="C282" s="1"/>
      <c r="E282" s="1"/>
      <c r="F282" s="1"/>
      <c r="G282" s="1"/>
    </row>
    <row r="283" ht="15.75" customHeight="1">
      <c r="B283" s="1"/>
      <c r="C283" s="1"/>
      <c r="E283" s="1"/>
      <c r="F283" s="1"/>
      <c r="G283" s="1"/>
    </row>
    <row r="284" ht="15.75" customHeight="1">
      <c r="B284" s="1"/>
      <c r="C284" s="1"/>
      <c r="E284" s="1"/>
      <c r="F284" s="1"/>
      <c r="G284" s="1"/>
    </row>
    <row r="285" ht="15.75" customHeight="1">
      <c r="B285" s="1"/>
      <c r="C285" s="1"/>
      <c r="E285" s="1"/>
      <c r="F285" s="1"/>
      <c r="G285" s="1"/>
    </row>
    <row r="286" ht="15.75" customHeight="1">
      <c r="B286" s="1"/>
      <c r="C286" s="1"/>
      <c r="E286" s="1"/>
      <c r="F286" s="1"/>
      <c r="G286" s="1"/>
    </row>
    <row r="287" ht="15.75" customHeight="1">
      <c r="B287" s="1"/>
      <c r="C287" s="1"/>
      <c r="E287" s="1"/>
      <c r="F287" s="1"/>
      <c r="G287" s="1"/>
    </row>
    <row r="288" ht="15.75" customHeight="1">
      <c r="B288" s="1"/>
      <c r="C288" s="1"/>
      <c r="E288" s="1"/>
      <c r="F288" s="1"/>
      <c r="G288" s="1"/>
    </row>
    <row r="289" ht="15.75" customHeight="1">
      <c r="B289" s="1"/>
      <c r="C289" s="1"/>
      <c r="E289" s="1"/>
      <c r="F289" s="1"/>
      <c r="G289" s="1"/>
    </row>
    <row r="290" ht="15.75" customHeight="1">
      <c r="B290" s="1"/>
      <c r="C290" s="1"/>
      <c r="E290" s="1"/>
      <c r="F290" s="1"/>
      <c r="G290" s="1"/>
    </row>
    <row r="291" ht="15.75" customHeight="1">
      <c r="B291" s="1"/>
      <c r="C291" s="1"/>
      <c r="E291" s="1"/>
      <c r="F291" s="1"/>
      <c r="G291" s="1"/>
    </row>
    <row r="292" ht="15.75" customHeight="1">
      <c r="B292" s="1"/>
      <c r="C292" s="1"/>
      <c r="E292" s="1"/>
      <c r="F292" s="1"/>
      <c r="G292" s="1"/>
    </row>
    <row r="293" ht="15.75" customHeight="1">
      <c r="B293" s="1"/>
      <c r="C293" s="1"/>
      <c r="E293" s="1"/>
      <c r="F293" s="1"/>
      <c r="G293" s="1"/>
    </row>
    <row r="294" ht="15.75" customHeight="1">
      <c r="B294" s="1"/>
      <c r="C294" s="1"/>
      <c r="E294" s="1"/>
      <c r="F294" s="1"/>
      <c r="G294" s="1"/>
    </row>
    <row r="295" ht="15.75" customHeight="1">
      <c r="B295" s="1"/>
      <c r="C295" s="1"/>
      <c r="E295" s="1"/>
      <c r="F295" s="1"/>
      <c r="G295" s="1"/>
    </row>
    <row r="296" ht="15.75" customHeight="1">
      <c r="B296" s="1"/>
      <c r="C296" s="1"/>
      <c r="E296" s="1"/>
      <c r="F296" s="1"/>
      <c r="G296" s="1"/>
    </row>
    <row r="297" ht="15.75" customHeight="1">
      <c r="B297" s="1"/>
      <c r="C297" s="1"/>
      <c r="E297" s="1"/>
      <c r="F297" s="1"/>
      <c r="G297" s="1"/>
    </row>
    <row r="298" ht="15.75" customHeight="1">
      <c r="B298" s="1"/>
      <c r="C298" s="1"/>
      <c r="E298" s="1"/>
      <c r="F298" s="1"/>
      <c r="G298" s="1"/>
    </row>
    <row r="299" ht="15.75" customHeight="1">
      <c r="B299" s="1"/>
      <c r="C299" s="1"/>
      <c r="E299" s="1"/>
      <c r="F299" s="1"/>
      <c r="G299" s="1"/>
    </row>
    <row r="300" ht="15.75" customHeight="1">
      <c r="B300" s="1"/>
      <c r="C300" s="1"/>
      <c r="E300" s="1"/>
      <c r="F300" s="1"/>
      <c r="G300" s="1"/>
    </row>
    <row r="301" ht="15.75" customHeight="1">
      <c r="B301" s="1"/>
      <c r="C301" s="1"/>
      <c r="E301" s="1"/>
      <c r="F301" s="1"/>
      <c r="G301" s="1"/>
    </row>
    <row r="302" ht="15.75" customHeight="1">
      <c r="B302" s="1"/>
      <c r="C302" s="1"/>
      <c r="E302" s="1"/>
      <c r="F302" s="1"/>
      <c r="G302" s="1"/>
    </row>
    <row r="303" ht="15.75" customHeight="1">
      <c r="B303" s="1"/>
      <c r="C303" s="1"/>
      <c r="E303" s="1"/>
      <c r="F303" s="1"/>
      <c r="G303" s="1"/>
    </row>
    <row r="304" ht="15.75" customHeight="1">
      <c r="B304" s="1"/>
      <c r="C304" s="1"/>
      <c r="E304" s="1"/>
      <c r="F304" s="1"/>
      <c r="G304" s="1"/>
    </row>
    <row r="305" ht="15.75" customHeight="1">
      <c r="B305" s="1"/>
      <c r="C305" s="1"/>
      <c r="E305" s="1"/>
      <c r="F305" s="1"/>
      <c r="G305" s="1"/>
    </row>
    <row r="306" ht="15.75" customHeight="1">
      <c r="B306" s="1"/>
      <c r="C306" s="1"/>
      <c r="E306" s="1"/>
      <c r="F306" s="1"/>
      <c r="G306" s="1"/>
    </row>
    <row r="307" ht="15.75" customHeight="1">
      <c r="B307" s="1"/>
      <c r="C307" s="1"/>
      <c r="E307" s="1"/>
      <c r="F307" s="1"/>
      <c r="G307" s="1"/>
    </row>
    <row r="308" ht="15.75" customHeight="1">
      <c r="B308" s="1"/>
      <c r="C308" s="1"/>
      <c r="E308" s="1"/>
      <c r="F308" s="1"/>
      <c r="G308" s="1"/>
    </row>
    <row r="309" ht="15.75" customHeight="1">
      <c r="B309" s="1"/>
      <c r="C309" s="1"/>
      <c r="E309" s="1"/>
      <c r="F309" s="1"/>
      <c r="G309" s="1"/>
    </row>
    <row r="310" ht="15.75" customHeight="1">
      <c r="B310" s="1"/>
      <c r="C310" s="1"/>
      <c r="E310" s="1"/>
      <c r="F310" s="1"/>
      <c r="G310" s="1"/>
    </row>
    <row r="311" ht="15.75" customHeight="1">
      <c r="B311" s="1"/>
      <c r="C311" s="1"/>
      <c r="E311" s="1"/>
      <c r="F311" s="1"/>
      <c r="G311" s="1"/>
    </row>
    <row r="312" ht="15.75" customHeight="1">
      <c r="B312" s="1"/>
      <c r="C312" s="1"/>
      <c r="E312" s="1"/>
      <c r="F312" s="1"/>
      <c r="G312" s="1"/>
    </row>
    <row r="313" ht="15.75" customHeight="1">
      <c r="B313" s="1"/>
      <c r="C313" s="1"/>
      <c r="E313" s="1"/>
      <c r="F313" s="1"/>
      <c r="G313" s="1"/>
    </row>
    <row r="314" ht="15.75" customHeight="1">
      <c r="B314" s="1"/>
      <c r="C314" s="1"/>
      <c r="E314" s="1"/>
      <c r="F314" s="1"/>
      <c r="G314" s="1"/>
    </row>
    <row r="315" ht="15.75" customHeight="1">
      <c r="B315" s="1"/>
      <c r="C315" s="1"/>
      <c r="E315" s="1"/>
      <c r="F315" s="1"/>
      <c r="G315" s="1"/>
    </row>
    <row r="316" ht="15.75" customHeight="1">
      <c r="B316" s="1"/>
      <c r="C316" s="1"/>
      <c r="E316" s="1"/>
      <c r="F316" s="1"/>
      <c r="G316" s="1"/>
    </row>
    <row r="317" ht="15.75" customHeight="1">
      <c r="B317" s="1"/>
      <c r="C317" s="1"/>
      <c r="E317" s="1"/>
      <c r="F317" s="1"/>
      <c r="G317" s="1"/>
    </row>
    <row r="318" ht="15.75" customHeight="1">
      <c r="B318" s="1"/>
      <c r="C318" s="1"/>
      <c r="E318" s="1"/>
      <c r="F318" s="1"/>
      <c r="G318" s="1"/>
    </row>
    <row r="319" ht="15.75" customHeight="1">
      <c r="B319" s="1"/>
      <c r="C319" s="1"/>
      <c r="E319" s="1"/>
      <c r="F319" s="1"/>
      <c r="G319" s="1"/>
    </row>
    <row r="320" ht="15.75" customHeight="1">
      <c r="B320" s="1"/>
      <c r="C320" s="1"/>
      <c r="E320" s="1"/>
      <c r="F320" s="1"/>
      <c r="G320" s="1"/>
    </row>
    <row r="321" ht="15.75" customHeight="1">
      <c r="B321" s="1"/>
      <c r="C321" s="1"/>
      <c r="E321" s="1"/>
      <c r="F321" s="1"/>
      <c r="G321" s="1"/>
    </row>
    <row r="322" ht="15.75" customHeight="1">
      <c r="B322" s="1"/>
      <c r="C322" s="1"/>
      <c r="E322" s="1"/>
      <c r="F322" s="1"/>
      <c r="G322" s="1"/>
    </row>
    <row r="323" ht="15.75" customHeight="1">
      <c r="B323" s="1"/>
      <c r="C323" s="1"/>
      <c r="E323" s="1"/>
      <c r="F323" s="1"/>
      <c r="G323" s="1"/>
    </row>
    <row r="324" ht="15.75" customHeight="1">
      <c r="B324" s="1"/>
      <c r="C324" s="1"/>
      <c r="E324" s="1"/>
      <c r="F324" s="1"/>
      <c r="G324" s="1"/>
    </row>
    <row r="325" ht="15.75" customHeight="1">
      <c r="B325" s="1"/>
      <c r="C325" s="1"/>
      <c r="E325" s="1"/>
      <c r="F325" s="1"/>
      <c r="G325" s="1"/>
    </row>
    <row r="326" ht="15.75" customHeight="1">
      <c r="B326" s="1"/>
      <c r="C326" s="1"/>
      <c r="E326" s="1"/>
      <c r="F326" s="1"/>
      <c r="G326" s="1"/>
    </row>
    <row r="327" ht="15.75" customHeight="1">
      <c r="B327" s="1"/>
      <c r="C327" s="1"/>
      <c r="E327" s="1"/>
      <c r="F327" s="1"/>
      <c r="G327" s="1"/>
    </row>
    <row r="328" ht="15.75" customHeight="1">
      <c r="B328" s="1"/>
      <c r="C328" s="1"/>
      <c r="E328" s="1"/>
      <c r="F328" s="1"/>
      <c r="G328" s="1"/>
    </row>
    <row r="329" ht="15.75" customHeight="1">
      <c r="B329" s="1"/>
      <c r="C329" s="1"/>
      <c r="E329" s="1"/>
      <c r="F329" s="1"/>
      <c r="G329" s="1"/>
    </row>
    <row r="330" ht="15.75" customHeight="1">
      <c r="B330" s="1"/>
      <c r="C330" s="1"/>
      <c r="E330" s="1"/>
      <c r="F330" s="1"/>
      <c r="G330" s="1"/>
    </row>
    <row r="331" ht="15.75" customHeight="1">
      <c r="B331" s="1"/>
      <c r="C331" s="1"/>
      <c r="E331" s="1"/>
      <c r="F331" s="1"/>
      <c r="G331" s="1"/>
    </row>
    <row r="332" ht="15.75" customHeight="1">
      <c r="B332" s="1"/>
      <c r="C332" s="1"/>
      <c r="E332" s="1"/>
      <c r="F332" s="1"/>
      <c r="G332" s="1"/>
    </row>
    <row r="333" ht="15.75" customHeight="1">
      <c r="B333" s="1"/>
      <c r="C333" s="1"/>
      <c r="E333" s="1"/>
      <c r="F333" s="1"/>
      <c r="G333" s="1"/>
    </row>
    <row r="334" ht="15.75" customHeight="1">
      <c r="B334" s="1"/>
      <c r="C334" s="1"/>
      <c r="E334" s="1"/>
      <c r="F334" s="1"/>
      <c r="G334" s="1"/>
    </row>
    <row r="335" ht="15.75" customHeight="1">
      <c r="B335" s="1"/>
      <c r="C335" s="1"/>
      <c r="E335" s="1"/>
      <c r="F335" s="1"/>
      <c r="G335" s="1"/>
    </row>
    <row r="336" ht="15.75" customHeight="1">
      <c r="B336" s="1"/>
      <c r="C336" s="1"/>
      <c r="E336" s="1"/>
      <c r="F336" s="1"/>
      <c r="G336" s="1"/>
    </row>
    <row r="337" ht="15.75" customHeight="1">
      <c r="B337" s="1"/>
      <c r="C337" s="1"/>
      <c r="E337" s="1"/>
      <c r="F337" s="1"/>
      <c r="G337" s="1"/>
    </row>
    <row r="338" ht="15.75" customHeight="1">
      <c r="B338" s="1"/>
      <c r="C338" s="1"/>
      <c r="E338" s="1"/>
      <c r="F338" s="1"/>
      <c r="G338" s="1"/>
    </row>
    <row r="339" ht="15.75" customHeight="1">
      <c r="B339" s="1"/>
      <c r="C339" s="1"/>
      <c r="E339" s="1"/>
      <c r="F339" s="1"/>
      <c r="G339" s="1"/>
    </row>
    <row r="340" ht="15.75" customHeight="1">
      <c r="B340" s="1"/>
      <c r="C340" s="1"/>
      <c r="E340" s="1"/>
      <c r="F340" s="1"/>
      <c r="G340" s="1"/>
    </row>
    <row r="341" ht="15.75" customHeight="1">
      <c r="B341" s="1"/>
      <c r="C341" s="1"/>
      <c r="E341" s="1"/>
      <c r="F341" s="1"/>
      <c r="G341" s="1"/>
    </row>
    <row r="342" ht="15.75" customHeight="1">
      <c r="B342" s="1"/>
      <c r="C342" s="1"/>
      <c r="E342" s="1"/>
      <c r="F342" s="1"/>
      <c r="G342" s="1"/>
    </row>
    <row r="343" ht="15.75" customHeight="1">
      <c r="B343" s="1"/>
      <c r="C343" s="1"/>
      <c r="E343" s="1"/>
      <c r="F343" s="1"/>
      <c r="G343" s="1"/>
    </row>
    <row r="344" ht="15.75" customHeight="1">
      <c r="B344" s="1"/>
      <c r="C344" s="1"/>
      <c r="E344" s="1"/>
      <c r="F344" s="1"/>
      <c r="G344" s="1"/>
    </row>
    <row r="345" ht="15.75" customHeight="1">
      <c r="B345" s="1"/>
      <c r="C345" s="1"/>
      <c r="E345" s="1"/>
      <c r="F345" s="1"/>
      <c r="G345" s="1"/>
    </row>
    <row r="346" ht="15.75" customHeight="1">
      <c r="B346" s="1"/>
      <c r="C346" s="1"/>
      <c r="E346" s="1"/>
      <c r="F346" s="1"/>
      <c r="G346" s="1"/>
    </row>
    <row r="347" ht="15.75" customHeight="1">
      <c r="B347" s="1"/>
      <c r="C347" s="1"/>
      <c r="E347" s="1"/>
      <c r="F347" s="1"/>
      <c r="G347" s="1"/>
    </row>
    <row r="348" ht="15.75" customHeight="1">
      <c r="B348" s="1"/>
      <c r="C348" s="1"/>
      <c r="E348" s="1"/>
      <c r="F348" s="1"/>
      <c r="G348" s="1"/>
    </row>
    <row r="349" ht="15.75" customHeight="1">
      <c r="B349" s="1"/>
      <c r="C349" s="1"/>
      <c r="E349" s="1"/>
      <c r="F349" s="1"/>
      <c r="G349" s="1"/>
    </row>
    <row r="350" ht="15.75" customHeight="1">
      <c r="B350" s="1"/>
      <c r="C350" s="1"/>
      <c r="E350" s="1"/>
      <c r="F350" s="1"/>
      <c r="G350" s="1"/>
    </row>
    <row r="351" ht="15.75" customHeight="1">
      <c r="B351" s="1"/>
      <c r="C351" s="1"/>
      <c r="E351" s="1"/>
      <c r="F351" s="1"/>
      <c r="G351" s="1"/>
    </row>
    <row r="352" ht="15.75" customHeight="1">
      <c r="B352" s="1"/>
      <c r="C352" s="1"/>
      <c r="E352" s="1"/>
      <c r="F352" s="1"/>
      <c r="G352" s="1"/>
    </row>
    <row r="353" ht="15.75" customHeight="1">
      <c r="B353" s="1"/>
      <c r="C353" s="1"/>
      <c r="E353" s="1"/>
      <c r="F353" s="1"/>
      <c r="G353" s="1"/>
    </row>
    <row r="354" ht="15.75" customHeight="1">
      <c r="B354" s="1"/>
      <c r="C354" s="1"/>
      <c r="E354" s="1"/>
      <c r="F354" s="1"/>
      <c r="G354" s="1"/>
    </row>
    <row r="355" ht="15.75" customHeight="1">
      <c r="B355" s="1"/>
      <c r="C355" s="1"/>
      <c r="E355" s="1"/>
      <c r="F355" s="1"/>
      <c r="G355" s="1"/>
    </row>
    <row r="356" ht="15.75" customHeight="1">
      <c r="B356" s="1"/>
      <c r="C356" s="1"/>
      <c r="E356" s="1"/>
      <c r="F356" s="1"/>
      <c r="G356" s="1"/>
    </row>
    <row r="357" ht="15.75" customHeight="1">
      <c r="B357" s="1"/>
      <c r="C357" s="1"/>
      <c r="E357" s="1"/>
      <c r="F357" s="1"/>
      <c r="G357" s="1"/>
    </row>
    <row r="358" ht="15.75" customHeight="1">
      <c r="B358" s="1"/>
      <c r="C358" s="1"/>
      <c r="E358" s="1"/>
      <c r="F358" s="1"/>
      <c r="G358" s="1"/>
    </row>
    <row r="359" ht="15.75" customHeight="1">
      <c r="B359" s="1"/>
      <c r="C359" s="1"/>
      <c r="E359" s="1"/>
      <c r="F359" s="1"/>
      <c r="G359" s="1"/>
    </row>
    <row r="360" ht="15.75" customHeight="1">
      <c r="B360" s="1"/>
      <c r="C360" s="1"/>
      <c r="E360" s="1"/>
      <c r="F360" s="1"/>
      <c r="G360" s="1"/>
    </row>
    <row r="361" ht="15.75" customHeight="1">
      <c r="B361" s="1"/>
      <c r="C361" s="1"/>
      <c r="E361" s="1"/>
      <c r="F361" s="1"/>
      <c r="G361" s="1"/>
    </row>
    <row r="362" ht="15.75" customHeight="1">
      <c r="B362" s="1"/>
      <c r="C362" s="1"/>
      <c r="E362" s="1"/>
      <c r="F362" s="1"/>
      <c r="G362" s="1"/>
    </row>
    <row r="363" ht="15.75" customHeight="1">
      <c r="B363" s="1"/>
      <c r="C363" s="1"/>
      <c r="E363" s="1"/>
      <c r="F363" s="1"/>
      <c r="G363" s="1"/>
    </row>
    <row r="364" ht="15.75" customHeight="1">
      <c r="B364" s="1"/>
      <c r="C364" s="1"/>
      <c r="E364" s="1"/>
      <c r="F364" s="1"/>
      <c r="G364" s="1"/>
    </row>
    <row r="365" ht="15.75" customHeight="1">
      <c r="B365" s="1"/>
      <c r="C365" s="1"/>
      <c r="E365" s="1"/>
      <c r="F365" s="1"/>
      <c r="G365" s="1"/>
    </row>
    <row r="366" ht="15.75" customHeight="1">
      <c r="B366" s="1"/>
      <c r="C366" s="1"/>
      <c r="E366" s="1"/>
      <c r="F366" s="1"/>
      <c r="G366" s="1"/>
    </row>
    <row r="367" ht="15.75" customHeight="1">
      <c r="B367" s="1"/>
      <c r="C367" s="1"/>
      <c r="E367" s="1"/>
      <c r="F367" s="1"/>
      <c r="G367" s="1"/>
    </row>
    <row r="368" ht="15.75" customHeight="1">
      <c r="B368" s="1"/>
      <c r="C368" s="1"/>
      <c r="E368" s="1"/>
      <c r="F368" s="1"/>
      <c r="G368" s="1"/>
    </row>
    <row r="369" ht="15.75" customHeight="1">
      <c r="B369" s="1"/>
      <c r="C369" s="1"/>
      <c r="E369" s="1"/>
      <c r="F369" s="1"/>
      <c r="G369" s="1"/>
    </row>
    <row r="370" ht="15.75" customHeight="1">
      <c r="B370" s="1"/>
      <c r="C370" s="1"/>
      <c r="E370" s="1"/>
      <c r="F370" s="1"/>
      <c r="G370" s="1"/>
    </row>
    <row r="371" ht="15.75" customHeight="1">
      <c r="B371" s="1"/>
      <c r="C371" s="1"/>
      <c r="E371" s="1"/>
      <c r="F371" s="1"/>
      <c r="G371" s="1"/>
    </row>
    <row r="372" ht="15.75" customHeight="1">
      <c r="B372" s="1"/>
      <c r="C372" s="1"/>
      <c r="E372" s="1"/>
      <c r="F372" s="1"/>
      <c r="G372" s="1"/>
    </row>
    <row r="373" ht="15.75" customHeight="1">
      <c r="B373" s="1"/>
      <c r="C373" s="1"/>
      <c r="E373" s="1"/>
      <c r="F373" s="1"/>
      <c r="G373" s="1"/>
    </row>
    <row r="374" ht="15.75" customHeight="1">
      <c r="B374" s="1"/>
      <c r="C374" s="1"/>
      <c r="E374" s="1"/>
      <c r="F374" s="1"/>
      <c r="G374" s="1"/>
    </row>
    <row r="375" ht="15.75" customHeight="1">
      <c r="B375" s="1"/>
      <c r="C375" s="1"/>
      <c r="E375" s="1"/>
      <c r="F375" s="1"/>
      <c r="G375" s="1"/>
    </row>
    <row r="376" ht="15.75" customHeight="1">
      <c r="B376" s="1"/>
      <c r="C376" s="1"/>
      <c r="E376" s="1"/>
      <c r="F376" s="1"/>
      <c r="G376" s="1"/>
    </row>
    <row r="377" ht="15.75" customHeight="1">
      <c r="B377" s="1"/>
      <c r="C377" s="1"/>
      <c r="E377" s="1"/>
      <c r="F377" s="1"/>
      <c r="G377" s="1"/>
    </row>
    <row r="378" ht="15.75" customHeight="1">
      <c r="B378" s="1"/>
      <c r="C378" s="1"/>
      <c r="E378" s="1"/>
      <c r="F378" s="1"/>
      <c r="G378" s="1"/>
    </row>
    <row r="379" ht="15.75" customHeight="1">
      <c r="B379" s="1"/>
      <c r="C379" s="1"/>
      <c r="E379" s="1"/>
      <c r="F379" s="1"/>
      <c r="G379" s="1"/>
    </row>
    <row r="380" ht="15.75" customHeight="1">
      <c r="B380" s="1"/>
      <c r="C380" s="1"/>
      <c r="E380" s="1"/>
      <c r="F380" s="1"/>
      <c r="G380" s="1"/>
    </row>
    <row r="381" ht="15.75" customHeight="1">
      <c r="B381" s="1"/>
      <c r="C381" s="1"/>
      <c r="E381" s="1"/>
      <c r="F381" s="1"/>
      <c r="G381" s="1"/>
    </row>
    <row r="382" ht="15.75" customHeight="1">
      <c r="B382" s="1"/>
      <c r="C382" s="1"/>
      <c r="E382" s="1"/>
      <c r="F382" s="1"/>
      <c r="G382" s="1"/>
    </row>
    <row r="383" ht="15.75" customHeight="1">
      <c r="B383" s="1"/>
      <c r="C383" s="1"/>
      <c r="E383" s="1"/>
      <c r="F383" s="1"/>
      <c r="G383" s="1"/>
    </row>
    <row r="384" ht="15.75" customHeight="1">
      <c r="B384" s="1"/>
      <c r="C384" s="1"/>
      <c r="E384" s="1"/>
      <c r="F384" s="1"/>
      <c r="G384" s="1"/>
    </row>
    <row r="385" ht="15.75" customHeight="1">
      <c r="B385" s="1"/>
      <c r="C385" s="1"/>
      <c r="E385" s="1"/>
      <c r="F385" s="1"/>
      <c r="G385" s="1"/>
    </row>
    <row r="386" ht="15.75" customHeight="1">
      <c r="B386" s="1"/>
      <c r="C386" s="1"/>
      <c r="E386" s="1"/>
      <c r="F386" s="1"/>
      <c r="G386" s="1"/>
    </row>
    <row r="387" ht="15.75" customHeight="1">
      <c r="B387" s="1"/>
      <c r="C387" s="1"/>
      <c r="E387" s="1"/>
      <c r="F387" s="1"/>
      <c r="G387" s="1"/>
    </row>
    <row r="388" ht="15.75" customHeight="1">
      <c r="B388" s="1"/>
      <c r="C388" s="1"/>
      <c r="E388" s="1"/>
      <c r="F388" s="1"/>
      <c r="G388" s="1"/>
    </row>
    <row r="389" ht="15.75" customHeight="1">
      <c r="B389" s="1"/>
      <c r="C389" s="1"/>
      <c r="E389" s="1"/>
      <c r="F389" s="1"/>
      <c r="G389" s="1"/>
    </row>
    <row r="390" ht="15.75" customHeight="1">
      <c r="B390" s="1"/>
      <c r="C390" s="1"/>
      <c r="E390" s="1"/>
      <c r="F390" s="1"/>
      <c r="G390" s="1"/>
    </row>
    <row r="391" ht="15.75" customHeight="1">
      <c r="B391" s="1"/>
      <c r="C391" s="1"/>
      <c r="E391" s="1"/>
      <c r="F391" s="1"/>
      <c r="G391" s="1"/>
    </row>
    <row r="392" ht="15.75" customHeight="1">
      <c r="B392" s="1"/>
      <c r="C392" s="1"/>
      <c r="E392" s="1"/>
      <c r="F392" s="1"/>
      <c r="G392" s="1"/>
    </row>
    <row r="393" ht="15.75" customHeight="1">
      <c r="B393" s="1"/>
      <c r="C393" s="1"/>
      <c r="E393" s="1"/>
      <c r="F393" s="1"/>
      <c r="G393" s="1"/>
    </row>
    <row r="394" ht="15.75" customHeight="1">
      <c r="B394" s="1"/>
      <c r="C394" s="1"/>
      <c r="E394" s="1"/>
      <c r="F394" s="1"/>
      <c r="G394" s="1"/>
    </row>
    <row r="395" ht="15.75" customHeight="1">
      <c r="B395" s="1"/>
      <c r="C395" s="1"/>
      <c r="E395" s="1"/>
      <c r="F395" s="1"/>
      <c r="G395" s="1"/>
    </row>
    <row r="396" ht="15.75" customHeight="1">
      <c r="B396" s="1"/>
      <c r="C396" s="1"/>
      <c r="E396" s="1"/>
      <c r="F396" s="1"/>
      <c r="G396" s="1"/>
    </row>
    <row r="397" ht="15.75" customHeight="1">
      <c r="B397" s="1"/>
      <c r="C397" s="1"/>
      <c r="E397" s="1"/>
      <c r="F397" s="1"/>
      <c r="G397" s="1"/>
    </row>
    <row r="398" ht="15.75" customHeight="1">
      <c r="B398" s="1"/>
      <c r="C398" s="1"/>
      <c r="E398" s="1"/>
      <c r="F398" s="1"/>
      <c r="G398" s="1"/>
    </row>
    <row r="399" ht="15.75" customHeight="1">
      <c r="B399" s="1"/>
      <c r="C399" s="1"/>
      <c r="E399" s="1"/>
      <c r="F399" s="1"/>
      <c r="G399" s="1"/>
    </row>
    <row r="400" ht="15.75" customHeight="1">
      <c r="B400" s="1"/>
      <c r="C400" s="1"/>
      <c r="E400" s="1"/>
      <c r="F400" s="1"/>
      <c r="G400" s="1"/>
    </row>
    <row r="401" ht="15.75" customHeight="1">
      <c r="B401" s="1"/>
      <c r="C401" s="1"/>
      <c r="E401" s="1"/>
      <c r="F401" s="1"/>
      <c r="G401" s="1"/>
    </row>
    <row r="402" ht="15.75" customHeight="1">
      <c r="B402" s="1"/>
      <c r="C402" s="1"/>
      <c r="E402" s="1"/>
      <c r="F402" s="1"/>
      <c r="G402" s="1"/>
    </row>
    <row r="403" ht="15.75" customHeight="1">
      <c r="B403" s="1"/>
      <c r="C403" s="1"/>
      <c r="E403" s="1"/>
      <c r="F403" s="1"/>
      <c r="G403" s="1"/>
    </row>
    <row r="404" ht="15.75" customHeight="1">
      <c r="B404" s="1"/>
      <c r="C404" s="1"/>
      <c r="E404" s="1"/>
      <c r="F404" s="1"/>
      <c r="G404" s="1"/>
    </row>
    <row r="405" ht="15.75" customHeight="1">
      <c r="B405" s="1"/>
      <c r="C405" s="1"/>
      <c r="E405" s="1"/>
      <c r="F405" s="1"/>
      <c r="G405" s="1"/>
    </row>
    <row r="406" ht="15.75" customHeight="1">
      <c r="B406" s="1"/>
      <c r="C406" s="1"/>
      <c r="E406" s="1"/>
      <c r="F406" s="1"/>
      <c r="G406" s="1"/>
    </row>
    <row r="407" ht="15.75" customHeight="1">
      <c r="B407" s="1"/>
      <c r="C407" s="1"/>
      <c r="E407" s="1"/>
      <c r="F407" s="1"/>
      <c r="G407" s="1"/>
    </row>
    <row r="408" ht="15.75" customHeight="1">
      <c r="B408" s="1"/>
      <c r="C408" s="1"/>
      <c r="E408" s="1"/>
      <c r="F408" s="1"/>
      <c r="G408" s="1"/>
    </row>
    <row r="409" ht="15.75" customHeight="1">
      <c r="B409" s="1"/>
      <c r="C409" s="1"/>
      <c r="E409" s="1"/>
      <c r="F409" s="1"/>
      <c r="G409" s="1"/>
    </row>
    <row r="410" ht="15.75" customHeight="1">
      <c r="B410" s="1"/>
      <c r="C410" s="1"/>
      <c r="E410" s="1"/>
      <c r="F410" s="1"/>
      <c r="G410" s="1"/>
    </row>
    <row r="411" ht="15.75" customHeight="1">
      <c r="B411" s="1"/>
      <c r="C411" s="1"/>
      <c r="E411" s="1"/>
      <c r="F411" s="1"/>
      <c r="G411" s="1"/>
    </row>
    <row r="412" ht="15.75" customHeight="1">
      <c r="B412" s="1"/>
      <c r="C412" s="1"/>
      <c r="E412" s="1"/>
      <c r="F412" s="1"/>
      <c r="G412" s="1"/>
    </row>
    <row r="413" ht="15.75" customHeight="1">
      <c r="B413" s="1"/>
      <c r="C413" s="1"/>
      <c r="E413" s="1"/>
      <c r="F413" s="1"/>
      <c r="G413" s="1"/>
    </row>
    <row r="414" ht="15.75" customHeight="1">
      <c r="B414" s="1"/>
      <c r="C414" s="1"/>
      <c r="E414" s="1"/>
      <c r="F414" s="1"/>
      <c r="G414" s="1"/>
    </row>
    <row r="415" ht="15.75" customHeight="1">
      <c r="B415" s="1"/>
      <c r="C415" s="1"/>
      <c r="E415" s="1"/>
      <c r="F415" s="1"/>
      <c r="G415" s="1"/>
    </row>
    <row r="416" ht="15.75" customHeight="1">
      <c r="B416" s="1"/>
      <c r="C416" s="1"/>
      <c r="E416" s="1"/>
      <c r="F416" s="1"/>
      <c r="G416" s="1"/>
    </row>
    <row r="417" ht="15.75" customHeight="1">
      <c r="B417" s="1"/>
      <c r="C417" s="1"/>
      <c r="E417" s="1"/>
      <c r="F417" s="1"/>
      <c r="G417" s="1"/>
    </row>
    <row r="418" ht="15.75" customHeight="1">
      <c r="B418" s="1"/>
      <c r="C418" s="1"/>
      <c r="E418" s="1"/>
      <c r="F418" s="1"/>
      <c r="G418" s="1"/>
    </row>
    <row r="419" ht="15.75" customHeight="1">
      <c r="B419" s="1"/>
      <c r="C419" s="1"/>
      <c r="E419" s="1"/>
      <c r="F419" s="1"/>
      <c r="G419" s="1"/>
    </row>
    <row r="420" ht="15.75" customHeight="1">
      <c r="B420" s="1"/>
      <c r="C420" s="1"/>
      <c r="E420" s="1"/>
      <c r="F420" s="1"/>
      <c r="G420" s="1"/>
    </row>
    <row r="421" ht="15.75" customHeight="1">
      <c r="B421" s="1"/>
      <c r="C421" s="1"/>
      <c r="E421" s="1"/>
      <c r="F421" s="1"/>
      <c r="G421" s="1"/>
    </row>
    <row r="422" ht="15.75" customHeight="1">
      <c r="B422" s="1"/>
      <c r="C422" s="1"/>
      <c r="E422" s="1"/>
      <c r="F422" s="1"/>
      <c r="G422" s="1"/>
    </row>
    <row r="423" ht="15.75" customHeight="1">
      <c r="B423" s="1"/>
      <c r="C423" s="1"/>
      <c r="E423" s="1"/>
      <c r="F423" s="1"/>
      <c r="G423" s="1"/>
    </row>
    <row r="424" ht="15.75" customHeight="1">
      <c r="B424" s="1"/>
      <c r="C424" s="1"/>
      <c r="E424" s="1"/>
      <c r="F424" s="1"/>
      <c r="G424" s="1"/>
    </row>
    <row r="425" ht="15.75" customHeight="1">
      <c r="B425" s="1"/>
      <c r="C425" s="1"/>
      <c r="E425" s="1"/>
      <c r="F425" s="1"/>
      <c r="G425" s="1"/>
    </row>
    <row r="426" ht="15.75" customHeight="1">
      <c r="B426" s="1"/>
      <c r="C426" s="1"/>
      <c r="E426" s="1"/>
      <c r="F426" s="1"/>
      <c r="G426" s="1"/>
    </row>
    <row r="427" ht="15.75" customHeight="1">
      <c r="B427" s="1"/>
      <c r="C427" s="1"/>
      <c r="E427" s="1"/>
      <c r="F427" s="1"/>
      <c r="G427" s="1"/>
    </row>
    <row r="428" ht="15.75" customHeight="1">
      <c r="B428" s="1"/>
      <c r="C428" s="1"/>
      <c r="E428" s="1"/>
      <c r="F428" s="1"/>
      <c r="G428" s="1"/>
    </row>
    <row r="429" ht="15.75" customHeight="1">
      <c r="B429" s="1"/>
      <c r="C429" s="1"/>
      <c r="E429" s="1"/>
      <c r="F429" s="1"/>
      <c r="G429" s="1"/>
    </row>
    <row r="430" ht="15.75" customHeight="1">
      <c r="B430" s="1"/>
      <c r="C430" s="1"/>
      <c r="E430" s="1"/>
      <c r="F430" s="1"/>
      <c r="G430" s="1"/>
    </row>
    <row r="431" ht="15.75" customHeight="1">
      <c r="B431" s="1"/>
      <c r="C431" s="1"/>
      <c r="E431" s="1"/>
      <c r="F431" s="1"/>
      <c r="G431" s="1"/>
    </row>
    <row r="432" ht="15.75" customHeight="1">
      <c r="B432" s="1"/>
      <c r="C432" s="1"/>
      <c r="E432" s="1"/>
      <c r="F432" s="1"/>
      <c r="G432" s="1"/>
    </row>
    <row r="433" ht="15.75" customHeight="1">
      <c r="B433" s="1"/>
      <c r="C433" s="1"/>
      <c r="E433" s="1"/>
      <c r="F433" s="1"/>
      <c r="G433" s="1"/>
    </row>
    <row r="434" ht="15.75" customHeight="1">
      <c r="B434" s="1"/>
      <c r="C434" s="1"/>
      <c r="E434" s="1"/>
      <c r="F434" s="1"/>
      <c r="G434" s="1"/>
    </row>
    <row r="435" ht="15.75" customHeight="1">
      <c r="B435" s="1"/>
      <c r="C435" s="1"/>
      <c r="E435" s="1"/>
      <c r="F435" s="1"/>
      <c r="G435" s="1"/>
    </row>
    <row r="436" ht="15.75" customHeight="1">
      <c r="B436" s="1"/>
      <c r="C436" s="1"/>
      <c r="E436" s="1"/>
      <c r="F436" s="1"/>
      <c r="G436" s="1"/>
    </row>
    <row r="437" ht="15.75" customHeight="1">
      <c r="B437" s="1"/>
      <c r="C437" s="1"/>
      <c r="E437" s="1"/>
      <c r="F437" s="1"/>
      <c r="G437" s="1"/>
    </row>
    <row r="438" ht="15.75" customHeight="1">
      <c r="B438" s="1"/>
      <c r="C438" s="1"/>
      <c r="E438" s="1"/>
      <c r="F438" s="1"/>
      <c r="G438" s="1"/>
    </row>
    <row r="439" ht="15.75" customHeight="1">
      <c r="B439" s="1"/>
      <c r="C439" s="1"/>
      <c r="E439" s="1"/>
      <c r="F439" s="1"/>
      <c r="G439" s="1"/>
    </row>
    <row r="440" ht="15.75" customHeight="1">
      <c r="B440" s="1"/>
      <c r="C440" s="1"/>
      <c r="E440" s="1"/>
      <c r="F440" s="1"/>
      <c r="G440" s="1"/>
    </row>
    <row r="441" ht="15.75" customHeight="1">
      <c r="B441" s="1"/>
      <c r="C441" s="1"/>
      <c r="E441" s="1"/>
      <c r="F441" s="1"/>
      <c r="G441" s="1"/>
    </row>
    <row r="442" ht="15.75" customHeight="1">
      <c r="B442" s="1"/>
      <c r="C442" s="1"/>
      <c r="E442" s="1"/>
      <c r="F442" s="1"/>
      <c r="G442" s="1"/>
    </row>
    <row r="443" ht="15.75" customHeight="1">
      <c r="B443" s="1"/>
      <c r="C443" s="1"/>
      <c r="E443" s="1"/>
      <c r="F443" s="1"/>
      <c r="G443" s="1"/>
    </row>
    <row r="444" ht="15.75" customHeight="1">
      <c r="B444" s="1"/>
      <c r="C444" s="1"/>
      <c r="E444" s="1"/>
      <c r="F444" s="1"/>
      <c r="G444" s="1"/>
    </row>
    <row r="445" ht="15.75" customHeight="1">
      <c r="B445" s="1"/>
      <c r="C445" s="1"/>
      <c r="E445" s="1"/>
      <c r="F445" s="1"/>
      <c r="G445" s="1"/>
    </row>
    <row r="446" ht="15.75" customHeight="1">
      <c r="B446" s="1"/>
      <c r="C446" s="1"/>
      <c r="E446" s="1"/>
      <c r="F446" s="1"/>
      <c r="G446" s="1"/>
    </row>
    <row r="447" ht="15.75" customHeight="1">
      <c r="B447" s="1"/>
      <c r="C447" s="1"/>
      <c r="E447" s="1"/>
      <c r="F447" s="1"/>
      <c r="G447" s="1"/>
    </row>
    <row r="448" ht="15.75" customHeight="1">
      <c r="B448" s="1"/>
      <c r="C448" s="1"/>
      <c r="E448" s="1"/>
      <c r="F448" s="1"/>
      <c r="G448" s="1"/>
    </row>
    <row r="449" ht="15.75" customHeight="1">
      <c r="B449" s="1"/>
      <c r="C449" s="1"/>
      <c r="E449" s="1"/>
      <c r="F449" s="1"/>
      <c r="G449" s="1"/>
    </row>
    <row r="450" ht="15.75" customHeight="1">
      <c r="B450" s="1"/>
      <c r="C450" s="1"/>
      <c r="E450" s="1"/>
      <c r="F450" s="1"/>
      <c r="G450" s="1"/>
    </row>
    <row r="451" ht="15.75" customHeight="1">
      <c r="B451" s="1"/>
      <c r="C451" s="1"/>
      <c r="E451" s="1"/>
      <c r="F451" s="1"/>
      <c r="G451" s="1"/>
    </row>
    <row r="452" ht="15.75" customHeight="1">
      <c r="B452" s="1"/>
      <c r="C452" s="1"/>
      <c r="E452" s="1"/>
      <c r="F452" s="1"/>
      <c r="G452" s="1"/>
    </row>
    <row r="453" ht="15.75" customHeight="1">
      <c r="B453" s="1"/>
      <c r="C453" s="1"/>
      <c r="E453" s="1"/>
      <c r="F453" s="1"/>
      <c r="G453" s="1"/>
    </row>
    <row r="454" ht="15.75" customHeight="1">
      <c r="B454" s="1"/>
      <c r="C454" s="1"/>
      <c r="E454" s="1"/>
      <c r="F454" s="1"/>
      <c r="G454" s="1"/>
    </row>
    <row r="455" ht="15.75" customHeight="1">
      <c r="B455" s="1"/>
      <c r="C455" s="1"/>
      <c r="E455" s="1"/>
      <c r="F455" s="1"/>
      <c r="G455" s="1"/>
    </row>
    <row r="456" ht="15.75" customHeight="1">
      <c r="B456" s="1"/>
      <c r="C456" s="1"/>
      <c r="E456" s="1"/>
      <c r="F456" s="1"/>
      <c r="G456" s="1"/>
    </row>
    <row r="457" ht="15.75" customHeight="1">
      <c r="B457" s="1"/>
      <c r="C457" s="1"/>
      <c r="E457" s="1"/>
      <c r="F457" s="1"/>
      <c r="G457" s="1"/>
    </row>
    <row r="458" ht="15.75" customHeight="1">
      <c r="B458" s="1"/>
      <c r="C458" s="1"/>
      <c r="E458" s="1"/>
      <c r="F458" s="1"/>
      <c r="G458" s="1"/>
    </row>
    <row r="459" ht="15.75" customHeight="1">
      <c r="B459" s="1"/>
      <c r="C459" s="1"/>
      <c r="E459" s="1"/>
      <c r="F459" s="1"/>
      <c r="G459" s="1"/>
    </row>
    <row r="460" ht="15.75" customHeight="1">
      <c r="B460" s="1"/>
      <c r="C460" s="1"/>
      <c r="E460" s="1"/>
      <c r="F460" s="1"/>
      <c r="G460" s="1"/>
    </row>
    <row r="461" ht="15.75" customHeight="1">
      <c r="B461" s="1"/>
      <c r="C461" s="1"/>
      <c r="E461" s="1"/>
      <c r="F461" s="1"/>
      <c r="G461" s="1"/>
    </row>
    <row r="462" ht="15.75" customHeight="1">
      <c r="B462" s="1"/>
      <c r="C462" s="1"/>
      <c r="E462" s="1"/>
      <c r="F462" s="1"/>
      <c r="G462" s="1"/>
    </row>
    <row r="463" ht="15.75" customHeight="1">
      <c r="B463" s="1"/>
      <c r="C463" s="1"/>
      <c r="E463" s="1"/>
      <c r="F463" s="1"/>
      <c r="G463" s="1"/>
    </row>
    <row r="464" ht="15.75" customHeight="1">
      <c r="B464" s="1"/>
      <c r="C464" s="1"/>
      <c r="E464" s="1"/>
      <c r="F464" s="1"/>
      <c r="G464" s="1"/>
    </row>
    <row r="465" ht="15.75" customHeight="1">
      <c r="B465" s="1"/>
      <c r="C465" s="1"/>
      <c r="E465" s="1"/>
      <c r="F465" s="1"/>
      <c r="G465" s="1"/>
    </row>
    <row r="466" ht="15.75" customHeight="1">
      <c r="B466" s="1"/>
      <c r="C466" s="1"/>
      <c r="E466" s="1"/>
      <c r="F466" s="1"/>
      <c r="G466" s="1"/>
    </row>
    <row r="467" ht="15.75" customHeight="1">
      <c r="B467" s="1"/>
      <c r="C467" s="1"/>
      <c r="E467" s="1"/>
      <c r="F467" s="1"/>
      <c r="G467" s="1"/>
    </row>
    <row r="468" ht="15.75" customHeight="1">
      <c r="B468" s="1"/>
      <c r="C468" s="1"/>
      <c r="E468" s="1"/>
      <c r="F468" s="1"/>
      <c r="G468" s="1"/>
    </row>
    <row r="469" ht="15.75" customHeight="1">
      <c r="B469" s="1"/>
      <c r="C469" s="1"/>
      <c r="E469" s="1"/>
      <c r="F469" s="1"/>
      <c r="G469" s="1"/>
    </row>
    <row r="470" ht="15.75" customHeight="1">
      <c r="B470" s="1"/>
      <c r="C470" s="1"/>
      <c r="E470" s="1"/>
      <c r="F470" s="1"/>
      <c r="G470" s="1"/>
    </row>
    <row r="471" ht="15.75" customHeight="1">
      <c r="B471" s="1"/>
      <c r="C471" s="1"/>
      <c r="E471" s="1"/>
      <c r="F471" s="1"/>
      <c r="G471" s="1"/>
    </row>
    <row r="472" ht="15.75" customHeight="1">
      <c r="B472" s="1"/>
      <c r="C472" s="1"/>
      <c r="E472" s="1"/>
      <c r="F472" s="1"/>
      <c r="G472" s="1"/>
    </row>
    <row r="473" ht="15.75" customHeight="1">
      <c r="B473" s="1"/>
      <c r="C473" s="1"/>
      <c r="E473" s="1"/>
      <c r="F473" s="1"/>
      <c r="G473" s="1"/>
    </row>
    <row r="474" ht="15.75" customHeight="1">
      <c r="B474" s="1"/>
      <c r="C474" s="1"/>
      <c r="E474" s="1"/>
      <c r="F474" s="1"/>
      <c r="G474" s="1"/>
    </row>
    <row r="475" ht="15.75" customHeight="1">
      <c r="B475" s="1"/>
      <c r="C475" s="1"/>
      <c r="E475" s="1"/>
      <c r="F475" s="1"/>
      <c r="G475" s="1"/>
    </row>
    <row r="476" ht="15.75" customHeight="1">
      <c r="B476" s="1"/>
      <c r="C476" s="1"/>
      <c r="E476" s="1"/>
      <c r="F476" s="1"/>
      <c r="G476" s="1"/>
    </row>
    <row r="477" ht="15.75" customHeight="1">
      <c r="B477" s="1"/>
      <c r="C477" s="1"/>
      <c r="E477" s="1"/>
      <c r="F477" s="1"/>
      <c r="G477" s="1"/>
    </row>
    <row r="478" ht="15.75" customHeight="1">
      <c r="B478" s="1"/>
      <c r="C478" s="1"/>
      <c r="E478" s="1"/>
      <c r="F478" s="1"/>
      <c r="G478" s="1"/>
    </row>
    <row r="479" ht="15.75" customHeight="1">
      <c r="B479" s="1"/>
      <c r="C479" s="1"/>
      <c r="E479" s="1"/>
      <c r="F479" s="1"/>
      <c r="G479" s="1"/>
    </row>
    <row r="480" ht="15.75" customHeight="1">
      <c r="B480" s="1"/>
      <c r="C480" s="1"/>
      <c r="E480" s="1"/>
      <c r="F480" s="1"/>
      <c r="G480" s="1"/>
    </row>
    <row r="481" ht="15.75" customHeight="1">
      <c r="B481" s="1"/>
      <c r="C481" s="1"/>
      <c r="E481" s="1"/>
      <c r="F481" s="1"/>
      <c r="G481" s="1"/>
    </row>
    <row r="482" ht="15.75" customHeight="1">
      <c r="B482" s="1"/>
      <c r="C482" s="1"/>
      <c r="E482" s="1"/>
      <c r="F482" s="1"/>
      <c r="G482" s="1"/>
    </row>
    <row r="483" ht="15.75" customHeight="1">
      <c r="B483" s="1"/>
      <c r="C483" s="1"/>
      <c r="E483" s="1"/>
      <c r="F483" s="1"/>
      <c r="G483" s="1"/>
    </row>
    <row r="484" ht="15.75" customHeight="1">
      <c r="B484" s="1"/>
      <c r="C484" s="1"/>
      <c r="E484" s="1"/>
      <c r="F484" s="1"/>
      <c r="G484" s="1"/>
    </row>
    <row r="485" ht="15.75" customHeight="1">
      <c r="B485" s="1"/>
      <c r="C485" s="1"/>
      <c r="E485" s="1"/>
      <c r="F485" s="1"/>
      <c r="G485" s="1"/>
    </row>
    <row r="486" ht="15.75" customHeight="1">
      <c r="B486" s="1"/>
      <c r="C486" s="1"/>
      <c r="E486" s="1"/>
      <c r="F486" s="1"/>
      <c r="G486" s="1"/>
    </row>
    <row r="487" ht="15.75" customHeight="1">
      <c r="B487" s="1"/>
      <c r="C487" s="1"/>
      <c r="E487" s="1"/>
      <c r="F487" s="1"/>
      <c r="G487" s="1"/>
    </row>
    <row r="488" ht="15.75" customHeight="1">
      <c r="B488" s="1"/>
      <c r="C488" s="1"/>
      <c r="E488" s="1"/>
      <c r="F488" s="1"/>
      <c r="G488" s="1"/>
    </row>
    <row r="489" ht="15.75" customHeight="1">
      <c r="B489" s="1"/>
      <c r="C489" s="1"/>
      <c r="E489" s="1"/>
      <c r="F489" s="1"/>
      <c r="G489" s="1"/>
    </row>
    <row r="490" ht="15.75" customHeight="1">
      <c r="B490" s="1"/>
      <c r="C490" s="1"/>
      <c r="E490" s="1"/>
      <c r="F490" s="1"/>
      <c r="G490" s="1"/>
    </row>
    <row r="491" ht="15.75" customHeight="1">
      <c r="B491" s="1"/>
      <c r="C491" s="1"/>
      <c r="E491" s="1"/>
      <c r="F491" s="1"/>
      <c r="G491" s="1"/>
    </row>
    <row r="492" ht="15.75" customHeight="1">
      <c r="B492" s="1"/>
      <c r="C492" s="1"/>
      <c r="E492" s="1"/>
      <c r="F492" s="1"/>
      <c r="G492" s="1"/>
    </row>
    <row r="493" ht="15.75" customHeight="1">
      <c r="B493" s="1"/>
      <c r="C493" s="1"/>
      <c r="E493" s="1"/>
      <c r="F493" s="1"/>
      <c r="G493" s="1"/>
    </row>
    <row r="494" ht="15.75" customHeight="1">
      <c r="B494" s="1"/>
      <c r="C494" s="1"/>
      <c r="E494" s="1"/>
      <c r="F494" s="1"/>
      <c r="G494" s="1"/>
    </row>
    <row r="495" ht="15.75" customHeight="1">
      <c r="B495" s="1"/>
      <c r="C495" s="1"/>
      <c r="E495" s="1"/>
      <c r="F495" s="1"/>
      <c r="G495" s="1"/>
    </row>
    <row r="496" ht="15.75" customHeight="1">
      <c r="B496" s="1"/>
      <c r="C496" s="1"/>
      <c r="E496" s="1"/>
      <c r="F496" s="1"/>
      <c r="G496" s="1"/>
    </row>
    <row r="497" ht="15.75" customHeight="1">
      <c r="B497" s="1"/>
      <c r="C497" s="1"/>
      <c r="E497" s="1"/>
      <c r="F497" s="1"/>
      <c r="G497" s="1"/>
    </row>
    <row r="498" ht="15.75" customHeight="1">
      <c r="B498" s="1"/>
      <c r="C498" s="1"/>
      <c r="E498" s="1"/>
      <c r="F498" s="1"/>
      <c r="G498" s="1"/>
    </row>
    <row r="499" ht="15.75" customHeight="1">
      <c r="B499" s="1"/>
      <c r="C499" s="1"/>
      <c r="E499" s="1"/>
      <c r="F499" s="1"/>
      <c r="G499" s="1"/>
    </row>
    <row r="500" ht="15.75" customHeight="1">
      <c r="B500" s="1"/>
      <c r="C500" s="1"/>
      <c r="E500" s="1"/>
      <c r="F500" s="1"/>
      <c r="G500" s="1"/>
    </row>
    <row r="501" ht="15.75" customHeight="1">
      <c r="B501" s="1"/>
      <c r="C501" s="1"/>
      <c r="E501" s="1"/>
      <c r="F501" s="1"/>
      <c r="G501" s="1"/>
    </row>
    <row r="502" ht="15.75" customHeight="1">
      <c r="B502" s="1"/>
      <c r="C502" s="1"/>
      <c r="E502" s="1"/>
      <c r="F502" s="1"/>
      <c r="G502" s="1"/>
    </row>
    <row r="503" ht="15.75" customHeight="1">
      <c r="B503" s="1"/>
      <c r="C503" s="1"/>
      <c r="E503" s="1"/>
      <c r="F503" s="1"/>
      <c r="G503" s="1"/>
    </row>
    <row r="504" ht="15.75" customHeight="1">
      <c r="B504" s="1"/>
      <c r="C504" s="1"/>
      <c r="E504" s="1"/>
      <c r="F504" s="1"/>
      <c r="G504" s="1"/>
    </row>
    <row r="505" ht="15.75" customHeight="1">
      <c r="B505" s="1"/>
      <c r="C505" s="1"/>
      <c r="E505" s="1"/>
      <c r="F505" s="1"/>
      <c r="G505" s="1"/>
    </row>
    <row r="506" ht="15.75" customHeight="1">
      <c r="B506" s="1"/>
      <c r="C506" s="1"/>
      <c r="E506" s="1"/>
      <c r="F506" s="1"/>
      <c r="G506" s="1"/>
    </row>
    <row r="507" ht="15.75" customHeight="1">
      <c r="B507" s="1"/>
      <c r="C507" s="1"/>
      <c r="E507" s="1"/>
      <c r="F507" s="1"/>
      <c r="G507" s="1"/>
    </row>
    <row r="508" ht="15.75" customHeight="1">
      <c r="B508" s="1"/>
      <c r="C508" s="1"/>
      <c r="E508" s="1"/>
      <c r="F508" s="1"/>
      <c r="G508" s="1"/>
    </row>
    <row r="509" ht="15.75" customHeight="1">
      <c r="B509" s="1"/>
      <c r="C509" s="1"/>
      <c r="E509" s="1"/>
      <c r="F509" s="1"/>
      <c r="G509" s="1"/>
    </row>
    <row r="510" ht="15.75" customHeight="1">
      <c r="B510" s="1"/>
      <c r="C510" s="1"/>
      <c r="E510" s="1"/>
      <c r="F510" s="1"/>
      <c r="G510" s="1"/>
    </row>
    <row r="511" ht="15.75" customHeight="1">
      <c r="B511" s="1"/>
      <c r="C511" s="1"/>
      <c r="E511" s="1"/>
      <c r="F511" s="1"/>
      <c r="G511" s="1"/>
    </row>
    <row r="512" ht="15.75" customHeight="1">
      <c r="B512" s="1"/>
      <c r="C512" s="1"/>
      <c r="E512" s="1"/>
      <c r="F512" s="1"/>
      <c r="G512" s="1"/>
    </row>
    <row r="513" ht="15.75" customHeight="1">
      <c r="B513" s="1"/>
      <c r="C513" s="1"/>
      <c r="E513" s="1"/>
      <c r="F513" s="1"/>
      <c r="G513" s="1"/>
    </row>
    <row r="514" ht="15.75" customHeight="1">
      <c r="B514" s="1"/>
      <c r="C514" s="1"/>
      <c r="E514" s="1"/>
      <c r="F514" s="1"/>
      <c r="G514" s="1"/>
    </row>
    <row r="515" ht="15.75" customHeight="1">
      <c r="B515" s="1"/>
      <c r="C515" s="1"/>
      <c r="E515" s="1"/>
      <c r="F515" s="1"/>
      <c r="G515" s="1"/>
    </row>
    <row r="516" ht="15.75" customHeight="1">
      <c r="B516" s="1"/>
      <c r="C516" s="1"/>
      <c r="E516" s="1"/>
      <c r="F516" s="1"/>
      <c r="G516" s="1"/>
    </row>
    <row r="517" ht="15.75" customHeight="1">
      <c r="B517" s="1"/>
      <c r="C517" s="1"/>
      <c r="E517" s="1"/>
      <c r="F517" s="1"/>
      <c r="G517" s="1"/>
    </row>
    <row r="518" ht="15.75" customHeight="1">
      <c r="B518" s="1"/>
      <c r="C518" s="1"/>
      <c r="E518" s="1"/>
      <c r="F518" s="1"/>
      <c r="G518" s="1"/>
    </row>
    <row r="519" ht="15.75" customHeight="1">
      <c r="B519" s="1"/>
      <c r="C519" s="1"/>
      <c r="E519" s="1"/>
      <c r="F519" s="1"/>
      <c r="G519" s="1"/>
    </row>
    <row r="520" ht="15.75" customHeight="1">
      <c r="B520" s="1"/>
      <c r="C520" s="1"/>
      <c r="E520" s="1"/>
      <c r="F520" s="1"/>
      <c r="G520" s="1"/>
    </row>
    <row r="521" ht="15.75" customHeight="1">
      <c r="B521" s="1"/>
      <c r="C521" s="1"/>
      <c r="E521" s="1"/>
      <c r="F521" s="1"/>
      <c r="G521" s="1"/>
    </row>
    <row r="522" ht="15.75" customHeight="1">
      <c r="B522" s="1"/>
      <c r="C522" s="1"/>
      <c r="E522" s="1"/>
      <c r="F522" s="1"/>
      <c r="G522" s="1"/>
    </row>
    <row r="523" ht="15.75" customHeight="1">
      <c r="B523" s="1"/>
      <c r="C523" s="1"/>
      <c r="E523" s="1"/>
      <c r="F523" s="1"/>
      <c r="G523" s="1"/>
    </row>
    <row r="524" ht="15.75" customHeight="1">
      <c r="B524" s="1"/>
      <c r="C524" s="1"/>
      <c r="E524" s="1"/>
      <c r="F524" s="1"/>
      <c r="G524" s="1"/>
    </row>
    <row r="525" ht="15.75" customHeight="1">
      <c r="B525" s="1"/>
      <c r="C525" s="1"/>
      <c r="E525" s="1"/>
      <c r="F525" s="1"/>
      <c r="G525" s="1"/>
    </row>
    <row r="526" ht="15.75" customHeight="1">
      <c r="B526" s="1"/>
      <c r="C526" s="1"/>
      <c r="E526" s="1"/>
      <c r="F526" s="1"/>
      <c r="G526" s="1"/>
    </row>
    <row r="527" ht="15.75" customHeight="1">
      <c r="B527" s="1"/>
      <c r="C527" s="1"/>
      <c r="E527" s="1"/>
      <c r="F527" s="1"/>
      <c r="G527" s="1"/>
    </row>
    <row r="528" ht="15.75" customHeight="1">
      <c r="B528" s="1"/>
      <c r="C528" s="1"/>
      <c r="E528" s="1"/>
      <c r="F528" s="1"/>
      <c r="G528" s="1"/>
    </row>
    <row r="529" ht="15.75" customHeight="1">
      <c r="B529" s="1"/>
      <c r="C529" s="1"/>
      <c r="E529" s="1"/>
      <c r="F529" s="1"/>
      <c r="G529" s="1"/>
    </row>
    <row r="530" ht="15.75" customHeight="1">
      <c r="B530" s="1"/>
      <c r="C530" s="1"/>
      <c r="E530" s="1"/>
      <c r="F530" s="1"/>
      <c r="G530" s="1"/>
    </row>
    <row r="531" ht="15.75" customHeight="1">
      <c r="B531" s="1"/>
      <c r="C531" s="1"/>
      <c r="E531" s="1"/>
      <c r="F531" s="1"/>
      <c r="G531" s="1"/>
    </row>
    <row r="532" ht="15.75" customHeight="1">
      <c r="B532" s="1"/>
      <c r="C532" s="1"/>
      <c r="E532" s="1"/>
      <c r="F532" s="1"/>
      <c r="G532" s="1"/>
    </row>
    <row r="533" ht="15.75" customHeight="1">
      <c r="B533" s="1"/>
      <c r="C533" s="1"/>
      <c r="E533" s="1"/>
      <c r="F533" s="1"/>
      <c r="G533" s="1"/>
    </row>
    <row r="534" ht="15.75" customHeight="1">
      <c r="B534" s="1"/>
      <c r="C534" s="1"/>
      <c r="E534" s="1"/>
      <c r="F534" s="1"/>
      <c r="G534" s="1"/>
    </row>
    <row r="535" ht="15.75" customHeight="1">
      <c r="B535" s="1"/>
      <c r="C535" s="1"/>
      <c r="E535" s="1"/>
      <c r="F535" s="1"/>
      <c r="G535" s="1"/>
    </row>
    <row r="536" ht="15.75" customHeight="1">
      <c r="B536" s="1"/>
      <c r="C536" s="1"/>
      <c r="E536" s="1"/>
      <c r="F536" s="1"/>
      <c r="G536" s="1"/>
    </row>
    <row r="537" ht="15.75" customHeight="1">
      <c r="B537" s="1"/>
      <c r="C537" s="1"/>
      <c r="E537" s="1"/>
      <c r="F537" s="1"/>
      <c r="G537" s="1"/>
    </row>
    <row r="538" ht="15.75" customHeight="1">
      <c r="B538" s="1"/>
      <c r="C538" s="1"/>
      <c r="E538" s="1"/>
      <c r="F538" s="1"/>
      <c r="G538" s="1"/>
    </row>
    <row r="539" ht="15.75" customHeight="1">
      <c r="B539" s="1"/>
      <c r="C539" s="1"/>
      <c r="E539" s="1"/>
      <c r="F539" s="1"/>
      <c r="G539" s="1"/>
    </row>
    <row r="540" ht="15.75" customHeight="1">
      <c r="B540" s="1"/>
      <c r="C540" s="1"/>
      <c r="E540" s="1"/>
      <c r="F540" s="1"/>
      <c r="G540" s="1"/>
    </row>
    <row r="541" ht="15.75" customHeight="1">
      <c r="B541" s="1"/>
      <c r="C541" s="1"/>
      <c r="E541" s="1"/>
      <c r="F541" s="1"/>
      <c r="G541" s="1"/>
    </row>
    <row r="542" ht="15.75" customHeight="1">
      <c r="B542" s="1"/>
      <c r="C542" s="1"/>
      <c r="E542" s="1"/>
      <c r="F542" s="1"/>
      <c r="G542" s="1"/>
    </row>
    <row r="543" ht="15.75" customHeight="1">
      <c r="B543" s="1"/>
      <c r="C543" s="1"/>
      <c r="E543" s="1"/>
      <c r="F543" s="1"/>
      <c r="G543" s="1"/>
    </row>
    <row r="544" ht="15.75" customHeight="1">
      <c r="B544" s="1"/>
      <c r="C544" s="1"/>
      <c r="E544" s="1"/>
      <c r="F544" s="1"/>
      <c r="G544" s="1"/>
    </row>
    <row r="545" ht="15.75" customHeight="1">
      <c r="B545" s="1"/>
      <c r="C545" s="1"/>
      <c r="E545" s="1"/>
      <c r="F545" s="1"/>
      <c r="G545" s="1"/>
    </row>
    <row r="546" ht="15.75" customHeight="1">
      <c r="B546" s="1"/>
      <c r="C546" s="1"/>
      <c r="E546" s="1"/>
      <c r="F546" s="1"/>
      <c r="G546" s="1"/>
    </row>
    <row r="547" ht="15.75" customHeight="1">
      <c r="B547" s="1"/>
      <c r="C547" s="1"/>
      <c r="E547" s="1"/>
      <c r="F547" s="1"/>
      <c r="G547" s="1"/>
    </row>
    <row r="548" ht="15.75" customHeight="1">
      <c r="B548" s="1"/>
      <c r="C548" s="1"/>
      <c r="E548" s="1"/>
      <c r="F548" s="1"/>
      <c r="G548" s="1"/>
    </row>
    <row r="549" ht="15.75" customHeight="1">
      <c r="B549" s="1"/>
      <c r="C549" s="1"/>
      <c r="E549" s="1"/>
      <c r="F549" s="1"/>
      <c r="G549" s="1"/>
    </row>
    <row r="550" ht="15.75" customHeight="1">
      <c r="B550" s="1"/>
      <c r="C550" s="1"/>
      <c r="E550" s="1"/>
      <c r="F550" s="1"/>
      <c r="G550" s="1"/>
    </row>
    <row r="551" ht="15.75" customHeight="1">
      <c r="B551" s="1"/>
      <c r="C551" s="1"/>
      <c r="E551" s="1"/>
      <c r="F551" s="1"/>
      <c r="G551" s="1"/>
    </row>
    <row r="552" ht="15.75" customHeight="1">
      <c r="B552" s="1"/>
      <c r="C552" s="1"/>
      <c r="E552" s="1"/>
      <c r="F552" s="1"/>
      <c r="G552" s="1"/>
    </row>
    <row r="553" ht="15.75" customHeight="1">
      <c r="B553" s="1"/>
      <c r="C553" s="1"/>
      <c r="E553" s="1"/>
      <c r="F553" s="1"/>
      <c r="G553" s="1"/>
    </row>
    <row r="554" ht="15.75" customHeight="1">
      <c r="B554" s="1"/>
      <c r="C554" s="1"/>
      <c r="E554" s="1"/>
      <c r="F554" s="1"/>
      <c r="G554" s="1"/>
    </row>
    <row r="555" ht="15.75" customHeight="1">
      <c r="B555" s="1"/>
      <c r="C555" s="1"/>
      <c r="E555" s="1"/>
      <c r="F555" s="1"/>
      <c r="G555" s="1"/>
    </row>
    <row r="556" ht="15.75" customHeight="1">
      <c r="B556" s="1"/>
      <c r="C556" s="1"/>
      <c r="E556" s="1"/>
      <c r="F556" s="1"/>
      <c r="G556" s="1"/>
    </row>
    <row r="557" ht="15.75" customHeight="1">
      <c r="B557" s="1"/>
      <c r="C557" s="1"/>
      <c r="E557" s="1"/>
      <c r="F557" s="1"/>
      <c r="G557" s="1"/>
    </row>
    <row r="558" ht="15.75" customHeight="1">
      <c r="B558" s="1"/>
      <c r="C558" s="1"/>
      <c r="E558" s="1"/>
      <c r="F558" s="1"/>
      <c r="G558" s="1"/>
    </row>
    <row r="559" ht="15.75" customHeight="1">
      <c r="B559" s="1"/>
      <c r="C559" s="1"/>
      <c r="E559" s="1"/>
      <c r="F559" s="1"/>
      <c r="G559" s="1"/>
    </row>
    <row r="560" ht="15.75" customHeight="1">
      <c r="B560" s="1"/>
      <c r="C560" s="1"/>
      <c r="E560" s="1"/>
      <c r="F560" s="1"/>
      <c r="G560" s="1"/>
    </row>
    <row r="561" ht="15.75" customHeight="1">
      <c r="B561" s="1"/>
      <c r="C561" s="1"/>
      <c r="E561" s="1"/>
      <c r="F561" s="1"/>
      <c r="G561" s="1"/>
    </row>
    <row r="562" ht="15.75" customHeight="1">
      <c r="B562" s="1"/>
      <c r="C562" s="1"/>
      <c r="E562" s="1"/>
      <c r="F562" s="1"/>
      <c r="G562" s="1"/>
    </row>
    <row r="563" ht="15.75" customHeight="1">
      <c r="B563" s="1"/>
      <c r="C563" s="1"/>
      <c r="E563" s="1"/>
      <c r="F563" s="1"/>
      <c r="G563" s="1"/>
    </row>
    <row r="564" ht="15.75" customHeight="1">
      <c r="B564" s="1"/>
      <c r="C564" s="1"/>
      <c r="E564" s="1"/>
      <c r="F564" s="1"/>
      <c r="G564" s="1"/>
    </row>
    <row r="565" ht="15.75" customHeight="1">
      <c r="B565" s="1"/>
      <c r="C565" s="1"/>
      <c r="E565" s="1"/>
      <c r="F565" s="1"/>
      <c r="G565" s="1"/>
    </row>
    <row r="566" ht="15.75" customHeight="1">
      <c r="B566" s="1"/>
      <c r="C566" s="1"/>
      <c r="E566" s="1"/>
      <c r="F566" s="1"/>
      <c r="G566" s="1"/>
    </row>
    <row r="567" ht="15.75" customHeight="1">
      <c r="B567" s="1"/>
      <c r="C567" s="1"/>
      <c r="E567" s="1"/>
      <c r="F567" s="1"/>
      <c r="G567" s="1"/>
    </row>
    <row r="568" ht="15.75" customHeight="1">
      <c r="B568" s="1"/>
      <c r="C568" s="1"/>
      <c r="E568" s="1"/>
      <c r="F568" s="1"/>
      <c r="G568" s="1"/>
    </row>
    <row r="569" ht="15.75" customHeight="1">
      <c r="B569" s="1"/>
      <c r="C569" s="1"/>
      <c r="E569" s="1"/>
      <c r="F569" s="1"/>
      <c r="G569" s="1"/>
    </row>
    <row r="570" ht="15.75" customHeight="1">
      <c r="B570" s="1"/>
      <c r="C570" s="1"/>
      <c r="E570" s="1"/>
      <c r="F570" s="1"/>
      <c r="G570" s="1"/>
    </row>
    <row r="571" ht="15.75" customHeight="1">
      <c r="B571" s="1"/>
      <c r="C571" s="1"/>
      <c r="E571" s="1"/>
      <c r="F571" s="1"/>
      <c r="G571" s="1"/>
    </row>
    <row r="572" ht="15.75" customHeight="1">
      <c r="B572" s="1"/>
      <c r="C572" s="1"/>
      <c r="E572" s="1"/>
      <c r="F572" s="1"/>
      <c r="G572" s="1"/>
    </row>
    <row r="573" ht="15.75" customHeight="1">
      <c r="B573" s="1"/>
      <c r="C573" s="1"/>
      <c r="E573" s="1"/>
      <c r="F573" s="1"/>
      <c r="G573" s="1"/>
    </row>
    <row r="574" ht="15.75" customHeight="1">
      <c r="B574" s="1"/>
      <c r="C574" s="1"/>
      <c r="E574" s="1"/>
      <c r="F574" s="1"/>
      <c r="G574" s="1"/>
    </row>
    <row r="575" ht="15.75" customHeight="1">
      <c r="B575" s="1"/>
      <c r="C575" s="1"/>
      <c r="E575" s="1"/>
      <c r="F575" s="1"/>
      <c r="G575" s="1"/>
    </row>
    <row r="576" ht="15.75" customHeight="1">
      <c r="B576" s="1"/>
      <c r="C576" s="1"/>
      <c r="E576" s="1"/>
      <c r="F576" s="1"/>
      <c r="G576" s="1"/>
    </row>
    <row r="577" ht="15.75" customHeight="1">
      <c r="B577" s="1"/>
      <c r="C577" s="1"/>
      <c r="E577" s="1"/>
      <c r="F577" s="1"/>
      <c r="G577" s="1"/>
    </row>
    <row r="578" ht="15.75" customHeight="1">
      <c r="B578" s="1"/>
      <c r="C578" s="1"/>
      <c r="E578" s="1"/>
      <c r="F578" s="1"/>
      <c r="G578" s="1"/>
    </row>
    <row r="579" ht="15.75" customHeight="1">
      <c r="B579" s="1"/>
      <c r="C579" s="1"/>
      <c r="E579" s="1"/>
      <c r="F579" s="1"/>
      <c r="G579" s="1"/>
    </row>
    <row r="580" ht="15.75" customHeight="1">
      <c r="B580" s="1"/>
      <c r="C580" s="1"/>
      <c r="E580" s="1"/>
      <c r="F580" s="1"/>
      <c r="G580" s="1"/>
    </row>
    <row r="581" ht="15.75" customHeight="1">
      <c r="B581" s="1"/>
      <c r="C581" s="1"/>
      <c r="E581" s="1"/>
      <c r="F581" s="1"/>
      <c r="G581" s="1"/>
    </row>
    <row r="582" ht="15.75" customHeight="1">
      <c r="B582" s="1"/>
      <c r="C582" s="1"/>
      <c r="E582" s="1"/>
      <c r="F582" s="1"/>
      <c r="G582" s="1"/>
    </row>
    <row r="583" ht="15.75" customHeight="1">
      <c r="B583" s="1"/>
      <c r="C583" s="1"/>
      <c r="E583" s="1"/>
      <c r="F583" s="1"/>
      <c r="G583" s="1"/>
    </row>
    <row r="584" ht="15.75" customHeight="1">
      <c r="B584" s="1"/>
      <c r="C584" s="1"/>
      <c r="E584" s="1"/>
      <c r="F584" s="1"/>
      <c r="G584" s="1"/>
    </row>
    <row r="585" ht="15.75" customHeight="1">
      <c r="B585" s="1"/>
      <c r="C585" s="1"/>
      <c r="E585" s="1"/>
      <c r="F585" s="1"/>
      <c r="G585" s="1"/>
    </row>
    <row r="586" ht="15.75" customHeight="1">
      <c r="B586" s="1"/>
      <c r="C586" s="1"/>
      <c r="E586" s="1"/>
      <c r="F586" s="1"/>
      <c r="G586" s="1"/>
    </row>
    <row r="587" ht="15.75" customHeight="1">
      <c r="B587" s="1"/>
      <c r="C587" s="1"/>
      <c r="E587" s="1"/>
      <c r="F587" s="1"/>
      <c r="G587" s="1"/>
    </row>
    <row r="588" ht="15.75" customHeight="1">
      <c r="B588" s="1"/>
      <c r="C588" s="1"/>
      <c r="E588" s="1"/>
      <c r="F588" s="1"/>
      <c r="G588" s="1"/>
    </row>
    <row r="589" ht="15.75" customHeight="1">
      <c r="B589" s="1"/>
      <c r="C589" s="1"/>
      <c r="E589" s="1"/>
      <c r="F589" s="1"/>
      <c r="G589" s="1"/>
    </row>
    <row r="590" ht="15.75" customHeight="1">
      <c r="B590" s="1"/>
      <c r="C590" s="1"/>
      <c r="E590" s="1"/>
      <c r="F590" s="1"/>
      <c r="G590" s="1"/>
    </row>
    <row r="591" ht="15.75" customHeight="1">
      <c r="B591" s="1"/>
      <c r="C591" s="1"/>
      <c r="E591" s="1"/>
      <c r="F591" s="1"/>
      <c r="G591" s="1"/>
    </row>
    <row r="592" ht="15.75" customHeight="1">
      <c r="B592" s="1"/>
      <c r="C592" s="1"/>
      <c r="E592" s="1"/>
      <c r="F592" s="1"/>
      <c r="G592" s="1"/>
    </row>
    <row r="593" ht="15.75" customHeight="1">
      <c r="B593" s="1"/>
      <c r="C593" s="1"/>
      <c r="E593" s="1"/>
      <c r="F593" s="1"/>
      <c r="G593" s="1"/>
    </row>
    <row r="594" ht="15.75" customHeight="1">
      <c r="B594" s="1"/>
      <c r="C594" s="1"/>
      <c r="E594" s="1"/>
      <c r="F594" s="1"/>
      <c r="G594" s="1"/>
    </row>
    <row r="595" ht="15.75" customHeight="1">
      <c r="B595" s="1"/>
      <c r="C595" s="1"/>
      <c r="E595" s="1"/>
      <c r="F595" s="1"/>
      <c r="G595" s="1"/>
    </row>
    <row r="596" ht="15.75" customHeight="1">
      <c r="B596" s="1"/>
      <c r="C596" s="1"/>
      <c r="E596" s="1"/>
      <c r="F596" s="1"/>
      <c r="G596" s="1"/>
    </row>
    <row r="597" ht="15.75" customHeight="1">
      <c r="B597" s="1"/>
      <c r="C597" s="1"/>
      <c r="E597" s="1"/>
      <c r="F597" s="1"/>
      <c r="G597" s="1"/>
    </row>
    <row r="598" ht="15.75" customHeight="1">
      <c r="B598" s="1"/>
      <c r="C598" s="1"/>
      <c r="E598" s="1"/>
      <c r="F598" s="1"/>
      <c r="G598" s="1"/>
    </row>
    <row r="599" ht="15.75" customHeight="1">
      <c r="B599" s="1"/>
      <c r="C599" s="1"/>
      <c r="E599" s="1"/>
      <c r="F599" s="1"/>
      <c r="G599" s="1"/>
    </row>
    <row r="600" ht="15.75" customHeight="1">
      <c r="B600" s="1"/>
      <c r="C600" s="1"/>
      <c r="E600" s="1"/>
      <c r="F600" s="1"/>
      <c r="G600" s="1"/>
    </row>
    <row r="601" ht="15.75" customHeight="1">
      <c r="B601" s="1"/>
      <c r="C601" s="1"/>
      <c r="E601" s="1"/>
      <c r="F601" s="1"/>
      <c r="G601" s="1"/>
    </row>
    <row r="602" ht="15.75" customHeight="1">
      <c r="B602" s="1"/>
      <c r="C602" s="1"/>
      <c r="E602" s="1"/>
      <c r="F602" s="1"/>
      <c r="G602" s="1"/>
    </row>
    <row r="603" ht="15.75" customHeight="1">
      <c r="B603" s="1"/>
      <c r="C603" s="1"/>
      <c r="E603" s="1"/>
      <c r="F603" s="1"/>
      <c r="G603" s="1"/>
    </row>
    <row r="604" ht="15.75" customHeight="1">
      <c r="B604" s="1"/>
      <c r="C604" s="1"/>
      <c r="E604" s="1"/>
      <c r="F604" s="1"/>
      <c r="G604" s="1"/>
    </row>
    <row r="605" ht="15.75" customHeight="1">
      <c r="B605" s="1"/>
      <c r="C605" s="1"/>
      <c r="E605" s="1"/>
      <c r="F605" s="1"/>
      <c r="G605" s="1"/>
    </row>
    <row r="606" ht="15.75" customHeight="1">
      <c r="B606" s="1"/>
      <c r="C606" s="1"/>
      <c r="E606" s="1"/>
      <c r="F606" s="1"/>
      <c r="G606" s="1"/>
    </row>
    <row r="607" ht="15.75" customHeight="1">
      <c r="B607" s="1"/>
      <c r="C607" s="1"/>
      <c r="E607" s="1"/>
      <c r="F607" s="1"/>
      <c r="G607" s="1"/>
    </row>
    <row r="608" ht="15.75" customHeight="1">
      <c r="B608" s="1"/>
      <c r="C608" s="1"/>
      <c r="E608" s="1"/>
      <c r="F608" s="1"/>
      <c r="G608" s="1"/>
    </row>
    <row r="609" ht="15.75" customHeight="1">
      <c r="B609" s="1"/>
      <c r="C609" s="1"/>
      <c r="E609" s="1"/>
      <c r="F609" s="1"/>
      <c r="G609" s="1"/>
    </row>
    <row r="610" ht="15.75" customHeight="1">
      <c r="B610" s="1"/>
      <c r="C610" s="1"/>
      <c r="E610" s="1"/>
      <c r="F610" s="1"/>
      <c r="G610" s="1"/>
    </row>
    <row r="611" ht="15.75" customHeight="1">
      <c r="B611" s="1"/>
      <c r="C611" s="1"/>
      <c r="E611" s="1"/>
      <c r="F611" s="1"/>
      <c r="G611" s="1"/>
    </row>
    <row r="612" ht="15.75" customHeight="1">
      <c r="B612" s="1"/>
      <c r="C612" s="1"/>
      <c r="E612" s="1"/>
      <c r="F612" s="1"/>
      <c r="G612" s="1"/>
    </row>
    <row r="613" ht="15.75" customHeight="1">
      <c r="B613" s="1"/>
      <c r="C613" s="1"/>
      <c r="E613" s="1"/>
      <c r="F613" s="1"/>
      <c r="G613" s="1"/>
    </row>
    <row r="614" ht="15.75" customHeight="1">
      <c r="B614" s="1"/>
      <c r="C614" s="1"/>
      <c r="E614" s="1"/>
      <c r="F614" s="1"/>
      <c r="G614" s="1"/>
    </row>
    <row r="615" ht="15.75" customHeight="1">
      <c r="B615" s="1"/>
      <c r="C615" s="1"/>
      <c r="E615" s="1"/>
      <c r="F615" s="1"/>
      <c r="G615" s="1"/>
    </row>
    <row r="616" ht="15.75" customHeight="1">
      <c r="B616" s="1"/>
      <c r="C616" s="1"/>
      <c r="E616" s="1"/>
      <c r="F616" s="1"/>
      <c r="G616" s="1"/>
    </row>
    <row r="617" ht="15.75" customHeight="1">
      <c r="B617" s="1"/>
      <c r="C617" s="1"/>
      <c r="E617" s="1"/>
      <c r="F617" s="1"/>
      <c r="G617" s="1"/>
    </row>
    <row r="618" ht="15.75" customHeight="1">
      <c r="B618" s="1"/>
      <c r="C618" s="1"/>
      <c r="E618" s="1"/>
      <c r="F618" s="1"/>
      <c r="G618" s="1"/>
    </row>
    <row r="619" ht="15.75" customHeight="1">
      <c r="B619" s="1"/>
      <c r="C619" s="1"/>
      <c r="E619" s="1"/>
      <c r="F619" s="1"/>
      <c r="G619" s="1"/>
    </row>
    <row r="620" ht="15.75" customHeight="1">
      <c r="B620" s="1"/>
      <c r="C620" s="1"/>
      <c r="E620" s="1"/>
      <c r="F620" s="1"/>
      <c r="G620" s="1"/>
    </row>
    <row r="621" ht="15.75" customHeight="1">
      <c r="B621" s="1"/>
      <c r="C621" s="1"/>
      <c r="E621" s="1"/>
      <c r="F621" s="1"/>
      <c r="G621" s="1"/>
    </row>
    <row r="622" ht="15.75" customHeight="1">
      <c r="B622" s="1"/>
      <c r="C622" s="1"/>
      <c r="E622" s="1"/>
      <c r="F622" s="1"/>
      <c r="G622" s="1"/>
    </row>
    <row r="623" ht="15.75" customHeight="1">
      <c r="B623" s="1"/>
      <c r="C623" s="1"/>
      <c r="E623" s="1"/>
      <c r="F623" s="1"/>
      <c r="G623" s="1"/>
    </row>
    <row r="624" ht="15.75" customHeight="1">
      <c r="B624" s="1"/>
      <c r="C624" s="1"/>
      <c r="E624" s="1"/>
      <c r="F624" s="1"/>
      <c r="G624" s="1"/>
    </row>
    <row r="625" ht="15.75" customHeight="1">
      <c r="B625" s="1"/>
      <c r="C625" s="1"/>
      <c r="E625" s="1"/>
      <c r="F625" s="1"/>
      <c r="G625" s="1"/>
    </row>
    <row r="626" ht="15.75" customHeight="1">
      <c r="B626" s="1"/>
      <c r="C626" s="1"/>
      <c r="E626" s="1"/>
      <c r="F626" s="1"/>
      <c r="G626" s="1"/>
    </row>
    <row r="627" ht="15.75" customHeight="1">
      <c r="B627" s="1"/>
      <c r="C627" s="1"/>
      <c r="E627" s="1"/>
      <c r="F627" s="1"/>
      <c r="G627" s="1"/>
    </row>
    <row r="628" ht="15.75" customHeight="1">
      <c r="B628" s="1"/>
      <c r="C628" s="1"/>
      <c r="E628" s="1"/>
      <c r="F628" s="1"/>
      <c r="G628" s="1"/>
    </row>
    <row r="629" ht="15.75" customHeight="1">
      <c r="B629" s="1"/>
      <c r="C629" s="1"/>
      <c r="E629" s="1"/>
      <c r="F629" s="1"/>
      <c r="G629" s="1"/>
    </row>
    <row r="630" ht="15.75" customHeight="1">
      <c r="B630" s="1"/>
      <c r="C630" s="1"/>
      <c r="E630" s="1"/>
      <c r="F630" s="1"/>
      <c r="G630" s="1"/>
    </row>
    <row r="631" ht="15.75" customHeight="1">
      <c r="B631" s="1"/>
      <c r="C631" s="1"/>
      <c r="E631" s="1"/>
      <c r="F631" s="1"/>
      <c r="G631" s="1"/>
    </row>
    <row r="632" ht="15.75" customHeight="1">
      <c r="B632" s="1"/>
      <c r="C632" s="1"/>
      <c r="E632" s="1"/>
      <c r="F632" s="1"/>
      <c r="G632" s="1"/>
    </row>
    <row r="633" ht="15.75" customHeight="1">
      <c r="B633" s="1"/>
      <c r="C633" s="1"/>
      <c r="E633" s="1"/>
      <c r="F633" s="1"/>
      <c r="G633" s="1"/>
    </row>
    <row r="634" ht="15.75" customHeight="1">
      <c r="B634" s="1"/>
      <c r="C634" s="1"/>
      <c r="E634" s="1"/>
      <c r="F634" s="1"/>
      <c r="G634" s="1"/>
    </row>
    <row r="635" ht="15.75" customHeight="1">
      <c r="B635" s="1"/>
      <c r="C635" s="1"/>
      <c r="E635" s="1"/>
      <c r="F635" s="1"/>
      <c r="G635" s="1"/>
    </row>
    <row r="636" ht="15.75" customHeight="1">
      <c r="B636" s="1"/>
      <c r="C636" s="1"/>
      <c r="E636" s="1"/>
      <c r="F636" s="1"/>
      <c r="G636" s="1"/>
    </row>
    <row r="637" ht="15.75" customHeight="1">
      <c r="B637" s="1"/>
      <c r="C637" s="1"/>
      <c r="E637" s="1"/>
      <c r="F637" s="1"/>
      <c r="G637" s="1"/>
    </row>
    <row r="638" ht="15.75" customHeight="1">
      <c r="B638" s="1"/>
      <c r="C638" s="1"/>
      <c r="E638" s="1"/>
      <c r="F638" s="1"/>
      <c r="G638" s="1"/>
    </row>
    <row r="639" ht="15.75" customHeight="1">
      <c r="B639" s="1"/>
      <c r="C639" s="1"/>
      <c r="E639" s="1"/>
      <c r="F639" s="1"/>
      <c r="G639" s="1"/>
    </row>
    <row r="640" ht="15.75" customHeight="1">
      <c r="B640" s="1"/>
      <c r="C640" s="1"/>
      <c r="E640" s="1"/>
      <c r="F640" s="1"/>
      <c r="G640" s="1"/>
    </row>
    <row r="641" ht="15.75" customHeight="1">
      <c r="B641" s="1"/>
      <c r="C641" s="1"/>
      <c r="E641" s="1"/>
      <c r="F641" s="1"/>
      <c r="G641" s="1"/>
    </row>
    <row r="642" ht="15.75" customHeight="1">
      <c r="B642" s="1"/>
      <c r="C642" s="1"/>
      <c r="E642" s="1"/>
      <c r="F642" s="1"/>
      <c r="G642" s="1"/>
    </row>
    <row r="643" ht="15.75" customHeight="1">
      <c r="B643" s="1"/>
      <c r="C643" s="1"/>
      <c r="E643" s="1"/>
      <c r="F643" s="1"/>
      <c r="G643" s="1"/>
    </row>
    <row r="644" ht="15.75" customHeight="1">
      <c r="B644" s="1"/>
      <c r="C644" s="1"/>
      <c r="E644" s="1"/>
      <c r="F644" s="1"/>
      <c r="G644" s="1"/>
    </row>
    <row r="645" ht="15.75" customHeight="1">
      <c r="B645" s="1"/>
      <c r="C645" s="1"/>
      <c r="E645" s="1"/>
      <c r="F645" s="1"/>
      <c r="G645" s="1"/>
    </row>
    <row r="646" ht="15.75" customHeight="1">
      <c r="B646" s="1"/>
      <c r="C646" s="1"/>
      <c r="E646" s="1"/>
      <c r="F646" s="1"/>
      <c r="G646" s="1"/>
    </row>
    <row r="647" ht="15.75" customHeight="1">
      <c r="B647" s="1"/>
      <c r="C647" s="1"/>
      <c r="E647" s="1"/>
      <c r="F647" s="1"/>
      <c r="G647" s="1"/>
    </row>
    <row r="648" ht="15.75" customHeight="1">
      <c r="B648" s="1"/>
      <c r="C648" s="1"/>
      <c r="E648" s="1"/>
      <c r="F648" s="1"/>
      <c r="G648" s="1"/>
    </row>
    <row r="649" ht="15.75" customHeight="1">
      <c r="B649" s="1"/>
      <c r="C649" s="1"/>
      <c r="E649" s="1"/>
      <c r="F649" s="1"/>
      <c r="G649" s="1"/>
    </row>
    <row r="650" ht="15.75" customHeight="1">
      <c r="B650" s="1"/>
      <c r="C650" s="1"/>
      <c r="E650" s="1"/>
      <c r="F650" s="1"/>
      <c r="G650" s="1"/>
    </row>
    <row r="651" ht="15.75" customHeight="1">
      <c r="B651" s="1"/>
      <c r="C651" s="1"/>
      <c r="E651" s="1"/>
      <c r="F651" s="1"/>
      <c r="G651" s="1"/>
    </row>
    <row r="652" ht="15.75" customHeight="1">
      <c r="B652" s="1"/>
      <c r="C652" s="1"/>
      <c r="E652" s="1"/>
      <c r="F652" s="1"/>
      <c r="G652" s="1"/>
    </row>
    <row r="653" ht="15.75" customHeight="1">
      <c r="B653" s="1"/>
      <c r="C653" s="1"/>
      <c r="E653" s="1"/>
      <c r="F653" s="1"/>
      <c r="G653" s="1"/>
    </row>
    <row r="654" ht="15.75" customHeight="1">
      <c r="B654" s="1"/>
      <c r="C654" s="1"/>
      <c r="E654" s="1"/>
      <c r="F654" s="1"/>
      <c r="G654" s="1"/>
    </row>
    <row r="655" ht="15.75" customHeight="1">
      <c r="B655" s="1"/>
      <c r="C655" s="1"/>
      <c r="E655" s="1"/>
      <c r="F655" s="1"/>
      <c r="G655" s="1"/>
    </row>
    <row r="656" ht="15.75" customHeight="1">
      <c r="B656" s="1"/>
      <c r="C656" s="1"/>
      <c r="E656" s="1"/>
      <c r="F656" s="1"/>
      <c r="G656" s="1"/>
    </row>
    <row r="657" ht="15.75" customHeight="1">
      <c r="B657" s="1"/>
      <c r="C657" s="1"/>
      <c r="E657" s="1"/>
      <c r="F657" s="1"/>
      <c r="G657" s="1"/>
    </row>
    <row r="658" ht="15.75" customHeight="1">
      <c r="B658" s="1"/>
      <c r="C658" s="1"/>
      <c r="E658" s="1"/>
      <c r="F658" s="1"/>
      <c r="G658" s="1"/>
    </row>
    <row r="659" ht="15.75" customHeight="1">
      <c r="B659" s="1"/>
      <c r="C659" s="1"/>
      <c r="E659" s="1"/>
      <c r="F659" s="1"/>
      <c r="G659" s="1"/>
    </row>
    <row r="660" ht="15.75" customHeight="1">
      <c r="B660" s="1"/>
      <c r="C660" s="1"/>
      <c r="E660" s="1"/>
      <c r="F660" s="1"/>
      <c r="G660" s="1"/>
    </row>
    <row r="661" ht="15.75" customHeight="1">
      <c r="B661" s="1"/>
      <c r="C661" s="1"/>
      <c r="E661" s="1"/>
      <c r="F661" s="1"/>
      <c r="G661" s="1"/>
    </row>
    <row r="662" ht="15.75" customHeight="1">
      <c r="B662" s="1"/>
      <c r="C662" s="1"/>
      <c r="E662" s="1"/>
      <c r="F662" s="1"/>
      <c r="G662" s="1"/>
    </row>
    <row r="663" ht="15.75" customHeight="1">
      <c r="B663" s="1"/>
      <c r="C663" s="1"/>
      <c r="E663" s="1"/>
      <c r="F663" s="1"/>
      <c r="G663" s="1"/>
    </row>
    <row r="664" ht="15.75" customHeight="1">
      <c r="B664" s="1"/>
      <c r="C664" s="1"/>
      <c r="E664" s="1"/>
      <c r="F664" s="1"/>
      <c r="G664" s="1"/>
    </row>
    <row r="665" ht="15.75" customHeight="1">
      <c r="B665" s="1"/>
      <c r="C665" s="1"/>
      <c r="E665" s="1"/>
      <c r="F665" s="1"/>
      <c r="G665" s="1"/>
    </row>
    <row r="666" ht="15.75" customHeight="1">
      <c r="B666" s="1"/>
      <c r="C666" s="1"/>
      <c r="E666" s="1"/>
      <c r="F666" s="1"/>
      <c r="G666" s="1"/>
    </row>
    <row r="667" ht="15.75" customHeight="1">
      <c r="B667" s="1"/>
      <c r="C667" s="1"/>
      <c r="E667" s="1"/>
      <c r="F667" s="1"/>
      <c r="G667" s="1"/>
    </row>
    <row r="668" ht="15.75" customHeight="1">
      <c r="B668" s="1"/>
      <c r="C668" s="1"/>
      <c r="E668" s="1"/>
      <c r="F668" s="1"/>
      <c r="G668" s="1"/>
    </row>
    <row r="669" ht="15.75" customHeight="1">
      <c r="B669" s="1"/>
      <c r="C669" s="1"/>
      <c r="E669" s="1"/>
      <c r="F669" s="1"/>
      <c r="G669" s="1"/>
    </row>
    <row r="670" ht="15.75" customHeight="1">
      <c r="B670" s="1"/>
      <c r="C670" s="1"/>
      <c r="E670" s="1"/>
      <c r="F670" s="1"/>
      <c r="G670" s="1"/>
    </row>
    <row r="671" ht="15.75" customHeight="1">
      <c r="B671" s="1"/>
      <c r="C671" s="1"/>
      <c r="E671" s="1"/>
      <c r="F671" s="1"/>
      <c r="G671" s="1"/>
    </row>
    <row r="672" ht="15.75" customHeight="1">
      <c r="B672" s="1"/>
      <c r="C672" s="1"/>
      <c r="E672" s="1"/>
      <c r="F672" s="1"/>
      <c r="G672" s="1"/>
    </row>
    <row r="673" ht="15.75" customHeight="1">
      <c r="B673" s="1"/>
      <c r="C673" s="1"/>
      <c r="E673" s="1"/>
      <c r="F673" s="1"/>
      <c r="G673" s="1"/>
    </row>
    <row r="674" ht="15.75" customHeight="1">
      <c r="B674" s="1"/>
      <c r="C674" s="1"/>
      <c r="E674" s="1"/>
      <c r="F674" s="1"/>
      <c r="G674" s="1"/>
    </row>
    <row r="675" ht="15.75" customHeight="1">
      <c r="B675" s="1"/>
      <c r="C675" s="1"/>
      <c r="E675" s="1"/>
      <c r="F675" s="1"/>
      <c r="G675" s="1"/>
    </row>
    <row r="676" ht="15.75" customHeight="1">
      <c r="B676" s="1"/>
      <c r="C676" s="1"/>
      <c r="E676" s="1"/>
      <c r="F676" s="1"/>
      <c r="G676" s="1"/>
    </row>
    <row r="677" ht="15.75" customHeight="1">
      <c r="B677" s="1"/>
      <c r="C677" s="1"/>
      <c r="E677" s="1"/>
      <c r="F677" s="1"/>
      <c r="G677" s="1"/>
    </row>
    <row r="678" ht="15.75" customHeight="1">
      <c r="B678" s="1"/>
      <c r="C678" s="1"/>
      <c r="E678" s="1"/>
      <c r="F678" s="1"/>
      <c r="G678" s="1"/>
    </row>
    <row r="679" ht="15.75" customHeight="1">
      <c r="B679" s="1"/>
      <c r="C679" s="1"/>
      <c r="E679" s="1"/>
      <c r="F679" s="1"/>
      <c r="G679" s="1"/>
    </row>
    <row r="680" ht="15.75" customHeight="1">
      <c r="B680" s="1"/>
      <c r="C680" s="1"/>
      <c r="E680" s="1"/>
      <c r="F680" s="1"/>
      <c r="G680" s="1"/>
    </row>
    <row r="681" ht="15.75" customHeight="1">
      <c r="B681" s="1"/>
      <c r="C681" s="1"/>
      <c r="E681" s="1"/>
      <c r="F681" s="1"/>
      <c r="G681" s="1"/>
    </row>
    <row r="682" ht="15.75" customHeight="1">
      <c r="B682" s="1"/>
      <c r="C682" s="1"/>
      <c r="E682" s="1"/>
      <c r="F682" s="1"/>
      <c r="G682" s="1"/>
    </row>
    <row r="683" ht="15.75" customHeight="1">
      <c r="B683" s="1"/>
      <c r="C683" s="1"/>
      <c r="E683" s="1"/>
      <c r="F683" s="1"/>
      <c r="G683" s="1"/>
    </row>
    <row r="684" ht="15.75" customHeight="1">
      <c r="B684" s="1"/>
      <c r="C684" s="1"/>
      <c r="E684" s="1"/>
      <c r="F684" s="1"/>
      <c r="G684" s="1"/>
    </row>
    <row r="685" ht="15.75" customHeight="1">
      <c r="B685" s="1"/>
      <c r="C685" s="1"/>
      <c r="E685" s="1"/>
      <c r="F685" s="1"/>
      <c r="G685" s="1"/>
    </row>
    <row r="686" ht="15.75" customHeight="1">
      <c r="B686" s="1"/>
      <c r="C686" s="1"/>
      <c r="E686" s="1"/>
      <c r="F686" s="1"/>
      <c r="G686" s="1"/>
    </row>
    <row r="687" ht="15.75" customHeight="1">
      <c r="B687" s="1"/>
      <c r="C687" s="1"/>
      <c r="E687" s="1"/>
      <c r="F687" s="1"/>
      <c r="G687" s="1"/>
    </row>
    <row r="688" ht="15.75" customHeight="1">
      <c r="B688" s="1"/>
      <c r="C688" s="1"/>
      <c r="E688" s="1"/>
      <c r="F688" s="1"/>
      <c r="G688" s="1"/>
    </row>
    <row r="689" ht="15.75" customHeight="1">
      <c r="B689" s="1"/>
      <c r="C689" s="1"/>
      <c r="E689" s="1"/>
      <c r="F689" s="1"/>
      <c r="G689" s="1"/>
    </row>
    <row r="690" ht="15.75" customHeight="1">
      <c r="B690" s="1"/>
      <c r="C690" s="1"/>
      <c r="E690" s="1"/>
      <c r="F690" s="1"/>
      <c r="G690" s="1"/>
    </row>
    <row r="691" ht="15.75" customHeight="1">
      <c r="B691" s="1"/>
      <c r="C691" s="1"/>
      <c r="E691" s="1"/>
      <c r="F691" s="1"/>
      <c r="G691" s="1"/>
    </row>
    <row r="692" ht="15.75" customHeight="1">
      <c r="B692" s="1"/>
      <c r="C692" s="1"/>
      <c r="E692" s="1"/>
      <c r="F692" s="1"/>
      <c r="G692" s="1"/>
    </row>
    <row r="693" ht="15.75" customHeight="1">
      <c r="B693" s="1"/>
      <c r="C693" s="1"/>
      <c r="E693" s="1"/>
      <c r="F693" s="1"/>
      <c r="G693" s="1"/>
    </row>
    <row r="694" ht="15.75" customHeight="1">
      <c r="B694" s="1"/>
      <c r="C694" s="1"/>
      <c r="E694" s="1"/>
      <c r="F694" s="1"/>
      <c r="G694" s="1"/>
    </row>
    <row r="695" ht="15.75" customHeight="1">
      <c r="B695" s="1"/>
      <c r="C695" s="1"/>
      <c r="E695" s="1"/>
      <c r="F695" s="1"/>
      <c r="G695" s="1"/>
    </row>
    <row r="696" ht="15.75" customHeight="1">
      <c r="B696" s="1"/>
      <c r="C696" s="1"/>
      <c r="E696" s="1"/>
      <c r="F696" s="1"/>
      <c r="G696" s="1"/>
    </row>
    <row r="697" ht="15.75" customHeight="1">
      <c r="B697" s="1"/>
      <c r="C697" s="1"/>
      <c r="E697" s="1"/>
      <c r="F697" s="1"/>
      <c r="G697" s="1"/>
    </row>
    <row r="698" ht="15.75" customHeight="1">
      <c r="B698" s="1"/>
      <c r="C698" s="1"/>
      <c r="E698" s="1"/>
      <c r="F698" s="1"/>
      <c r="G698" s="1"/>
    </row>
    <row r="699" ht="15.75" customHeight="1">
      <c r="B699" s="1"/>
      <c r="C699" s="1"/>
      <c r="E699" s="1"/>
      <c r="F699" s="1"/>
      <c r="G699" s="1"/>
    </row>
    <row r="700" ht="15.75" customHeight="1">
      <c r="B700" s="1"/>
      <c r="C700" s="1"/>
      <c r="E700" s="1"/>
      <c r="F700" s="1"/>
      <c r="G700" s="1"/>
    </row>
    <row r="701" ht="15.75" customHeight="1">
      <c r="B701" s="1"/>
      <c r="C701" s="1"/>
      <c r="E701" s="1"/>
      <c r="F701" s="1"/>
      <c r="G701" s="1"/>
    </row>
    <row r="702" ht="15.75" customHeight="1">
      <c r="B702" s="1"/>
      <c r="C702" s="1"/>
      <c r="E702" s="1"/>
      <c r="F702" s="1"/>
      <c r="G702" s="1"/>
    </row>
    <row r="703" ht="15.75" customHeight="1">
      <c r="B703" s="1"/>
      <c r="C703" s="1"/>
      <c r="E703" s="1"/>
      <c r="F703" s="1"/>
      <c r="G703" s="1"/>
    </row>
    <row r="704" ht="15.75" customHeight="1">
      <c r="B704" s="1"/>
      <c r="C704" s="1"/>
      <c r="E704" s="1"/>
      <c r="F704" s="1"/>
      <c r="G704" s="1"/>
    </row>
    <row r="705" ht="15.75" customHeight="1">
      <c r="B705" s="1"/>
      <c r="C705" s="1"/>
      <c r="E705" s="1"/>
      <c r="F705" s="1"/>
      <c r="G705" s="1"/>
    </row>
    <row r="706" ht="15.75" customHeight="1">
      <c r="B706" s="1"/>
      <c r="C706" s="1"/>
      <c r="E706" s="1"/>
      <c r="F706" s="1"/>
      <c r="G706" s="1"/>
    </row>
    <row r="707" ht="15.75" customHeight="1">
      <c r="B707" s="1"/>
      <c r="C707" s="1"/>
      <c r="E707" s="1"/>
      <c r="F707" s="1"/>
      <c r="G707" s="1"/>
    </row>
    <row r="708" ht="15.75" customHeight="1">
      <c r="B708" s="1"/>
      <c r="C708" s="1"/>
      <c r="E708" s="1"/>
      <c r="F708" s="1"/>
      <c r="G708" s="1"/>
    </row>
    <row r="709" ht="15.75" customHeight="1">
      <c r="B709" s="1"/>
      <c r="C709" s="1"/>
      <c r="E709" s="1"/>
      <c r="F709" s="1"/>
      <c r="G709" s="1"/>
    </row>
    <row r="710" ht="15.75" customHeight="1">
      <c r="B710" s="1"/>
      <c r="C710" s="1"/>
      <c r="E710" s="1"/>
      <c r="F710" s="1"/>
      <c r="G710" s="1"/>
    </row>
    <row r="711" ht="15.75" customHeight="1">
      <c r="B711" s="1"/>
      <c r="C711" s="1"/>
      <c r="E711" s="1"/>
      <c r="F711" s="1"/>
      <c r="G711" s="1"/>
    </row>
    <row r="712" ht="15.75" customHeight="1">
      <c r="B712" s="1"/>
      <c r="C712" s="1"/>
      <c r="E712" s="1"/>
      <c r="F712" s="1"/>
      <c r="G712" s="1"/>
    </row>
    <row r="713" ht="15.75" customHeight="1">
      <c r="B713" s="1"/>
      <c r="C713" s="1"/>
      <c r="E713" s="1"/>
      <c r="F713" s="1"/>
      <c r="G713" s="1"/>
    </row>
    <row r="714" ht="15.75" customHeight="1">
      <c r="B714" s="1"/>
      <c r="C714" s="1"/>
      <c r="E714" s="1"/>
      <c r="F714" s="1"/>
      <c r="G714" s="1"/>
    </row>
    <row r="715" ht="15.75" customHeight="1">
      <c r="B715" s="1"/>
      <c r="C715" s="1"/>
      <c r="E715" s="1"/>
      <c r="F715" s="1"/>
      <c r="G715" s="1"/>
    </row>
    <row r="716" ht="15.75" customHeight="1">
      <c r="B716" s="1"/>
      <c r="C716" s="1"/>
      <c r="E716" s="1"/>
      <c r="F716" s="1"/>
      <c r="G716" s="1"/>
    </row>
    <row r="717" ht="15.75" customHeight="1">
      <c r="B717" s="1"/>
      <c r="C717" s="1"/>
      <c r="E717" s="1"/>
      <c r="F717" s="1"/>
      <c r="G717" s="1"/>
    </row>
    <row r="718" ht="15.75" customHeight="1">
      <c r="B718" s="1"/>
      <c r="C718" s="1"/>
      <c r="E718" s="1"/>
      <c r="F718" s="1"/>
      <c r="G718" s="1"/>
    </row>
    <row r="719" ht="15.75" customHeight="1">
      <c r="B719" s="1"/>
      <c r="C719" s="1"/>
      <c r="E719" s="1"/>
      <c r="F719" s="1"/>
      <c r="G719" s="1"/>
    </row>
    <row r="720" ht="15.75" customHeight="1">
      <c r="B720" s="1"/>
      <c r="C720" s="1"/>
      <c r="E720" s="1"/>
      <c r="F720" s="1"/>
      <c r="G720" s="1"/>
    </row>
    <row r="721" ht="15.75" customHeight="1">
      <c r="B721" s="1"/>
      <c r="C721" s="1"/>
      <c r="E721" s="1"/>
      <c r="F721" s="1"/>
      <c r="G721" s="1"/>
    </row>
    <row r="722" ht="15.75" customHeight="1">
      <c r="B722" s="1"/>
      <c r="C722" s="1"/>
      <c r="E722" s="1"/>
      <c r="F722" s="1"/>
      <c r="G722" s="1"/>
    </row>
    <row r="723" ht="15.75" customHeight="1">
      <c r="B723" s="1"/>
      <c r="C723" s="1"/>
      <c r="E723" s="1"/>
      <c r="F723" s="1"/>
      <c r="G723" s="1"/>
    </row>
    <row r="724" ht="15.75" customHeight="1">
      <c r="B724" s="1"/>
      <c r="C724" s="1"/>
      <c r="E724" s="1"/>
      <c r="F724" s="1"/>
      <c r="G724" s="1"/>
    </row>
    <row r="725" ht="15.75" customHeight="1">
      <c r="B725" s="1"/>
      <c r="C725" s="1"/>
      <c r="E725" s="1"/>
      <c r="F725" s="1"/>
      <c r="G725" s="1"/>
    </row>
    <row r="726" ht="15.75" customHeight="1">
      <c r="B726" s="1"/>
      <c r="C726" s="1"/>
      <c r="E726" s="1"/>
      <c r="F726" s="1"/>
      <c r="G726" s="1"/>
    </row>
    <row r="727" ht="15.75" customHeight="1">
      <c r="B727" s="1"/>
      <c r="C727" s="1"/>
      <c r="E727" s="1"/>
      <c r="F727" s="1"/>
      <c r="G727" s="1"/>
    </row>
    <row r="728" ht="15.75" customHeight="1">
      <c r="B728" s="1"/>
      <c r="C728" s="1"/>
      <c r="E728" s="1"/>
      <c r="F728" s="1"/>
      <c r="G728" s="1"/>
    </row>
    <row r="729" ht="15.75" customHeight="1">
      <c r="B729" s="1"/>
      <c r="C729" s="1"/>
      <c r="E729" s="1"/>
      <c r="F729" s="1"/>
      <c r="G729" s="1"/>
    </row>
    <row r="730" ht="15.75" customHeight="1">
      <c r="B730" s="1"/>
      <c r="C730" s="1"/>
      <c r="E730" s="1"/>
      <c r="F730" s="1"/>
      <c r="G730" s="1"/>
    </row>
    <row r="731" ht="15.75" customHeight="1">
      <c r="B731" s="1"/>
      <c r="C731" s="1"/>
      <c r="E731" s="1"/>
      <c r="F731" s="1"/>
      <c r="G731" s="1"/>
    </row>
    <row r="732" ht="15.75" customHeight="1">
      <c r="B732" s="1"/>
      <c r="C732" s="1"/>
      <c r="E732" s="1"/>
      <c r="F732" s="1"/>
      <c r="G732" s="1"/>
    </row>
    <row r="733" ht="15.75" customHeight="1">
      <c r="B733" s="1"/>
      <c r="C733" s="1"/>
      <c r="E733" s="1"/>
      <c r="F733" s="1"/>
      <c r="G733" s="1"/>
    </row>
    <row r="734" ht="15.75" customHeight="1">
      <c r="B734" s="1"/>
      <c r="C734" s="1"/>
      <c r="E734" s="1"/>
      <c r="F734" s="1"/>
      <c r="G734" s="1"/>
    </row>
    <row r="735" ht="15.75" customHeight="1">
      <c r="B735" s="1"/>
      <c r="C735" s="1"/>
      <c r="E735" s="1"/>
      <c r="F735" s="1"/>
      <c r="G735" s="1"/>
    </row>
    <row r="736" ht="15.75" customHeight="1">
      <c r="B736" s="1"/>
      <c r="C736" s="1"/>
      <c r="E736" s="1"/>
      <c r="F736" s="1"/>
      <c r="G736" s="1"/>
    </row>
    <row r="737" ht="15.75" customHeight="1">
      <c r="B737" s="1"/>
      <c r="C737" s="1"/>
      <c r="E737" s="1"/>
      <c r="F737" s="1"/>
      <c r="G737" s="1"/>
    </row>
    <row r="738" ht="15.75" customHeight="1">
      <c r="B738" s="1"/>
      <c r="C738" s="1"/>
      <c r="E738" s="1"/>
      <c r="F738" s="1"/>
      <c r="G738" s="1"/>
    </row>
    <row r="739" ht="15.75" customHeight="1">
      <c r="B739" s="1"/>
      <c r="C739" s="1"/>
      <c r="E739" s="1"/>
      <c r="F739" s="1"/>
      <c r="G739" s="1"/>
    </row>
    <row r="740" ht="15.75" customHeight="1">
      <c r="B740" s="1"/>
      <c r="C740" s="1"/>
      <c r="E740" s="1"/>
      <c r="F740" s="1"/>
      <c r="G740" s="1"/>
    </row>
    <row r="741" ht="15.75" customHeight="1">
      <c r="B741" s="1"/>
      <c r="C741" s="1"/>
      <c r="E741" s="1"/>
      <c r="F741" s="1"/>
      <c r="G741" s="1"/>
    </row>
    <row r="742" ht="15.75" customHeight="1">
      <c r="B742" s="1"/>
      <c r="C742" s="1"/>
      <c r="E742" s="1"/>
      <c r="F742" s="1"/>
      <c r="G742" s="1"/>
    </row>
    <row r="743" ht="15.75" customHeight="1">
      <c r="B743" s="1"/>
      <c r="C743" s="1"/>
      <c r="E743" s="1"/>
      <c r="F743" s="1"/>
      <c r="G743" s="1"/>
    </row>
    <row r="744" ht="15.75" customHeight="1">
      <c r="B744" s="1"/>
      <c r="C744" s="1"/>
      <c r="E744" s="1"/>
      <c r="F744" s="1"/>
      <c r="G744" s="1"/>
    </row>
    <row r="745" ht="15.75" customHeight="1">
      <c r="B745" s="1"/>
      <c r="C745" s="1"/>
      <c r="E745" s="1"/>
      <c r="F745" s="1"/>
      <c r="G745" s="1"/>
    </row>
    <row r="746" ht="15.75" customHeight="1">
      <c r="B746" s="1"/>
      <c r="C746" s="1"/>
      <c r="E746" s="1"/>
      <c r="F746" s="1"/>
      <c r="G746" s="1"/>
    </row>
    <row r="747" ht="15.75" customHeight="1">
      <c r="B747" s="1"/>
      <c r="C747" s="1"/>
      <c r="E747" s="1"/>
      <c r="F747" s="1"/>
      <c r="G747" s="1"/>
    </row>
    <row r="748" ht="15.75" customHeight="1">
      <c r="B748" s="1"/>
      <c r="C748" s="1"/>
      <c r="E748" s="1"/>
      <c r="F748" s="1"/>
      <c r="G748" s="1"/>
    </row>
    <row r="749" ht="15.75" customHeight="1">
      <c r="B749" s="1"/>
      <c r="C749" s="1"/>
      <c r="E749" s="1"/>
      <c r="F749" s="1"/>
      <c r="G749" s="1"/>
    </row>
    <row r="750" ht="15.75" customHeight="1">
      <c r="B750" s="1"/>
      <c r="C750" s="1"/>
      <c r="E750" s="1"/>
      <c r="F750" s="1"/>
      <c r="G750" s="1"/>
    </row>
    <row r="751" ht="15.75" customHeight="1">
      <c r="B751" s="1"/>
      <c r="C751" s="1"/>
      <c r="E751" s="1"/>
      <c r="F751" s="1"/>
      <c r="G751" s="1"/>
    </row>
    <row r="752" ht="15.75" customHeight="1">
      <c r="B752" s="1"/>
      <c r="C752" s="1"/>
      <c r="E752" s="1"/>
      <c r="F752" s="1"/>
      <c r="G752" s="1"/>
    </row>
    <row r="753" ht="15.75" customHeight="1">
      <c r="B753" s="1"/>
      <c r="C753" s="1"/>
      <c r="E753" s="1"/>
      <c r="F753" s="1"/>
      <c r="G753" s="1"/>
    </row>
    <row r="754" ht="15.75" customHeight="1">
      <c r="B754" s="1"/>
      <c r="C754" s="1"/>
      <c r="E754" s="1"/>
      <c r="F754" s="1"/>
      <c r="G754" s="1"/>
    </row>
    <row r="755" ht="15.75" customHeight="1">
      <c r="B755" s="1"/>
      <c r="C755" s="1"/>
      <c r="E755" s="1"/>
      <c r="F755" s="1"/>
      <c r="G755" s="1"/>
    </row>
    <row r="756" ht="15.75" customHeight="1">
      <c r="B756" s="1"/>
      <c r="C756" s="1"/>
      <c r="E756" s="1"/>
      <c r="F756" s="1"/>
      <c r="G756" s="1"/>
    </row>
    <row r="757" ht="15.75" customHeight="1">
      <c r="B757" s="1"/>
      <c r="C757" s="1"/>
      <c r="E757" s="1"/>
      <c r="F757" s="1"/>
      <c r="G757" s="1"/>
    </row>
    <row r="758" ht="15.75" customHeight="1">
      <c r="B758" s="1"/>
      <c r="C758" s="1"/>
      <c r="E758" s="1"/>
      <c r="F758" s="1"/>
      <c r="G758" s="1"/>
    </row>
    <row r="759" ht="15.75" customHeight="1">
      <c r="B759" s="1"/>
      <c r="C759" s="1"/>
      <c r="E759" s="1"/>
      <c r="F759" s="1"/>
      <c r="G759" s="1"/>
    </row>
    <row r="760" ht="15.75" customHeight="1">
      <c r="B760" s="1"/>
      <c r="C760" s="1"/>
      <c r="E760" s="1"/>
      <c r="F760" s="1"/>
      <c r="G760" s="1"/>
    </row>
    <row r="761" ht="15.75" customHeight="1">
      <c r="B761" s="1"/>
      <c r="C761" s="1"/>
      <c r="E761" s="1"/>
      <c r="F761" s="1"/>
      <c r="G761" s="1"/>
    </row>
    <row r="762" ht="15.75" customHeight="1">
      <c r="B762" s="1"/>
      <c r="C762" s="1"/>
      <c r="E762" s="1"/>
      <c r="F762" s="1"/>
      <c r="G762" s="1"/>
    </row>
    <row r="763" ht="15.75" customHeight="1">
      <c r="B763" s="1"/>
      <c r="C763" s="1"/>
      <c r="E763" s="1"/>
      <c r="F763" s="1"/>
      <c r="G763" s="1"/>
    </row>
    <row r="764" ht="15.75" customHeight="1">
      <c r="B764" s="1"/>
      <c r="C764" s="1"/>
      <c r="E764" s="1"/>
      <c r="F764" s="1"/>
      <c r="G764" s="1"/>
    </row>
    <row r="765" ht="15.75" customHeight="1">
      <c r="B765" s="1"/>
      <c r="C765" s="1"/>
      <c r="E765" s="1"/>
      <c r="F765" s="1"/>
      <c r="G765" s="1"/>
    </row>
    <row r="766" ht="15.75" customHeight="1">
      <c r="B766" s="1"/>
      <c r="C766" s="1"/>
      <c r="E766" s="1"/>
      <c r="F766" s="1"/>
      <c r="G766" s="1"/>
    </row>
    <row r="767" ht="15.75" customHeight="1">
      <c r="B767" s="1"/>
      <c r="C767" s="1"/>
      <c r="E767" s="1"/>
      <c r="F767" s="1"/>
      <c r="G767" s="1"/>
    </row>
    <row r="768" ht="15.75" customHeight="1">
      <c r="B768" s="1"/>
      <c r="C768" s="1"/>
      <c r="E768" s="1"/>
      <c r="F768" s="1"/>
      <c r="G768" s="1"/>
    </row>
    <row r="769" ht="15.75" customHeight="1">
      <c r="B769" s="1"/>
      <c r="C769" s="1"/>
      <c r="E769" s="1"/>
      <c r="F769" s="1"/>
      <c r="G769" s="1"/>
    </row>
    <row r="770" ht="15.75" customHeight="1">
      <c r="B770" s="1"/>
      <c r="C770" s="1"/>
      <c r="E770" s="1"/>
      <c r="F770" s="1"/>
      <c r="G770" s="1"/>
    </row>
    <row r="771" ht="15.75" customHeight="1">
      <c r="B771" s="1"/>
      <c r="C771" s="1"/>
      <c r="E771" s="1"/>
      <c r="F771" s="1"/>
      <c r="G771" s="1"/>
    </row>
    <row r="772" ht="15.75" customHeight="1">
      <c r="B772" s="1"/>
      <c r="C772" s="1"/>
      <c r="E772" s="1"/>
      <c r="F772" s="1"/>
      <c r="G772" s="1"/>
    </row>
    <row r="773" ht="15.75" customHeight="1">
      <c r="B773" s="1"/>
      <c r="C773" s="1"/>
      <c r="E773" s="1"/>
      <c r="F773" s="1"/>
      <c r="G773" s="1"/>
    </row>
    <row r="774" ht="15.75" customHeight="1">
      <c r="B774" s="1"/>
      <c r="C774" s="1"/>
      <c r="E774" s="1"/>
      <c r="F774" s="1"/>
      <c r="G774" s="1"/>
    </row>
    <row r="775" ht="15.75" customHeight="1">
      <c r="B775" s="1"/>
      <c r="C775" s="1"/>
      <c r="E775" s="1"/>
      <c r="F775" s="1"/>
      <c r="G775" s="1"/>
    </row>
    <row r="776" ht="15.75" customHeight="1">
      <c r="B776" s="1"/>
      <c r="C776" s="1"/>
      <c r="E776" s="1"/>
      <c r="F776" s="1"/>
      <c r="G776" s="1"/>
    </row>
    <row r="777" ht="15.75" customHeight="1">
      <c r="B777" s="1"/>
      <c r="C777" s="1"/>
      <c r="E777" s="1"/>
      <c r="F777" s="1"/>
      <c r="G777" s="1"/>
    </row>
    <row r="778" ht="15.75" customHeight="1">
      <c r="B778" s="1"/>
      <c r="C778" s="1"/>
      <c r="E778" s="1"/>
      <c r="F778" s="1"/>
      <c r="G778" s="1"/>
    </row>
    <row r="779" ht="15.75" customHeight="1">
      <c r="B779" s="1"/>
      <c r="C779" s="1"/>
      <c r="E779" s="1"/>
      <c r="F779" s="1"/>
      <c r="G779" s="1"/>
    </row>
    <row r="780" ht="15.75" customHeight="1">
      <c r="B780" s="1"/>
      <c r="C780" s="1"/>
      <c r="E780" s="1"/>
      <c r="F780" s="1"/>
      <c r="G780" s="1"/>
    </row>
    <row r="781" ht="15.75" customHeight="1">
      <c r="B781" s="1"/>
      <c r="C781" s="1"/>
      <c r="E781" s="1"/>
      <c r="F781" s="1"/>
      <c r="G781" s="1"/>
    </row>
    <row r="782" ht="15.75" customHeight="1">
      <c r="B782" s="1"/>
      <c r="C782" s="1"/>
      <c r="E782" s="1"/>
      <c r="F782" s="1"/>
      <c r="G782" s="1"/>
    </row>
    <row r="783" ht="15.75" customHeight="1">
      <c r="B783" s="1"/>
      <c r="C783" s="1"/>
      <c r="E783" s="1"/>
      <c r="F783" s="1"/>
      <c r="G783" s="1"/>
    </row>
    <row r="784" ht="15.75" customHeight="1">
      <c r="B784" s="1"/>
      <c r="C784" s="1"/>
      <c r="E784" s="1"/>
      <c r="F784" s="1"/>
      <c r="G784" s="1"/>
    </row>
    <row r="785" ht="15.75" customHeight="1">
      <c r="B785" s="1"/>
      <c r="C785" s="1"/>
      <c r="E785" s="1"/>
      <c r="F785" s="1"/>
      <c r="G785" s="1"/>
    </row>
    <row r="786" ht="15.75" customHeight="1">
      <c r="B786" s="1"/>
      <c r="C786" s="1"/>
      <c r="E786" s="1"/>
      <c r="F786" s="1"/>
      <c r="G786" s="1"/>
    </row>
    <row r="787" ht="15.75" customHeight="1">
      <c r="B787" s="1"/>
      <c r="C787" s="1"/>
      <c r="E787" s="1"/>
      <c r="F787" s="1"/>
      <c r="G787" s="1"/>
    </row>
    <row r="788" ht="15.75" customHeight="1">
      <c r="B788" s="1"/>
      <c r="C788" s="1"/>
      <c r="E788" s="1"/>
      <c r="F788" s="1"/>
      <c r="G788" s="1"/>
    </row>
    <row r="789" ht="15.75" customHeight="1">
      <c r="B789" s="1"/>
      <c r="C789" s="1"/>
      <c r="E789" s="1"/>
      <c r="F789" s="1"/>
      <c r="G789" s="1"/>
    </row>
    <row r="790" ht="15.75" customHeight="1">
      <c r="B790" s="1"/>
      <c r="C790" s="1"/>
      <c r="E790" s="1"/>
      <c r="F790" s="1"/>
      <c r="G790" s="1"/>
    </row>
    <row r="791" ht="15.75" customHeight="1">
      <c r="B791" s="1"/>
      <c r="C791" s="1"/>
      <c r="E791" s="1"/>
      <c r="F791" s="1"/>
      <c r="G791" s="1"/>
    </row>
    <row r="792" ht="15.75" customHeight="1">
      <c r="B792" s="1"/>
      <c r="C792" s="1"/>
      <c r="E792" s="1"/>
      <c r="F792" s="1"/>
      <c r="G792" s="1"/>
    </row>
    <row r="793" ht="15.75" customHeight="1">
      <c r="B793" s="1"/>
      <c r="C793" s="1"/>
      <c r="E793" s="1"/>
      <c r="F793" s="1"/>
      <c r="G793" s="1"/>
    </row>
    <row r="794" ht="15.75" customHeight="1">
      <c r="B794" s="1"/>
      <c r="C794" s="1"/>
      <c r="E794" s="1"/>
      <c r="F794" s="1"/>
      <c r="G794" s="1"/>
    </row>
    <row r="795" ht="15.75" customHeight="1">
      <c r="B795" s="1"/>
      <c r="C795" s="1"/>
      <c r="E795" s="1"/>
      <c r="F795" s="1"/>
      <c r="G795" s="1"/>
    </row>
    <row r="796" ht="15.75" customHeight="1">
      <c r="B796" s="1"/>
      <c r="C796" s="1"/>
      <c r="E796" s="1"/>
      <c r="F796" s="1"/>
      <c r="G796" s="1"/>
    </row>
    <row r="797" ht="15.75" customHeight="1">
      <c r="B797" s="1"/>
      <c r="C797" s="1"/>
      <c r="E797" s="1"/>
      <c r="F797" s="1"/>
      <c r="G797" s="1"/>
    </row>
    <row r="798" ht="15.75" customHeight="1">
      <c r="B798" s="1"/>
      <c r="C798" s="1"/>
      <c r="E798" s="1"/>
      <c r="F798" s="1"/>
      <c r="G798" s="1"/>
    </row>
    <row r="799" ht="15.75" customHeight="1">
      <c r="B799" s="1"/>
      <c r="C799" s="1"/>
      <c r="E799" s="1"/>
      <c r="F799" s="1"/>
      <c r="G799" s="1"/>
    </row>
    <row r="800" ht="15.75" customHeight="1">
      <c r="B800" s="1"/>
      <c r="C800" s="1"/>
      <c r="E800" s="1"/>
      <c r="F800" s="1"/>
      <c r="G800" s="1"/>
    </row>
    <row r="801" ht="15.75" customHeight="1">
      <c r="B801" s="1"/>
      <c r="C801" s="1"/>
      <c r="E801" s="1"/>
      <c r="F801" s="1"/>
      <c r="G801" s="1"/>
    </row>
    <row r="802" ht="15.75" customHeight="1">
      <c r="B802" s="1"/>
      <c r="C802" s="1"/>
      <c r="E802" s="1"/>
      <c r="F802" s="1"/>
      <c r="G802" s="1"/>
    </row>
    <row r="803" ht="15.75" customHeight="1">
      <c r="B803" s="1"/>
      <c r="C803" s="1"/>
      <c r="E803" s="1"/>
      <c r="F803" s="1"/>
      <c r="G803" s="1"/>
    </row>
    <row r="804" ht="15.75" customHeight="1">
      <c r="B804" s="1"/>
      <c r="C804" s="1"/>
      <c r="E804" s="1"/>
      <c r="F804" s="1"/>
      <c r="G804" s="1"/>
    </row>
    <row r="805" ht="15.75" customHeight="1">
      <c r="B805" s="1"/>
      <c r="C805" s="1"/>
      <c r="E805" s="1"/>
      <c r="F805" s="1"/>
      <c r="G805" s="1"/>
    </row>
    <row r="806" ht="15.75" customHeight="1">
      <c r="B806" s="1"/>
      <c r="C806" s="1"/>
      <c r="E806" s="1"/>
      <c r="F806" s="1"/>
      <c r="G806" s="1"/>
    </row>
    <row r="807" ht="15.75" customHeight="1">
      <c r="B807" s="1"/>
      <c r="C807" s="1"/>
      <c r="E807" s="1"/>
      <c r="F807" s="1"/>
      <c r="G807" s="1"/>
    </row>
    <row r="808" ht="15.75" customHeight="1">
      <c r="B808" s="1"/>
      <c r="C808" s="1"/>
      <c r="E808" s="1"/>
      <c r="F808" s="1"/>
      <c r="G808" s="1"/>
    </row>
    <row r="809" ht="15.75" customHeight="1">
      <c r="B809" s="1"/>
      <c r="C809" s="1"/>
      <c r="E809" s="1"/>
      <c r="F809" s="1"/>
      <c r="G809" s="1"/>
    </row>
    <row r="810" ht="15.75" customHeight="1">
      <c r="B810" s="1"/>
      <c r="C810" s="1"/>
      <c r="E810" s="1"/>
      <c r="F810" s="1"/>
      <c r="G810" s="1"/>
    </row>
    <row r="811" ht="15.75" customHeight="1">
      <c r="B811" s="1"/>
      <c r="C811" s="1"/>
      <c r="E811" s="1"/>
      <c r="F811" s="1"/>
      <c r="G811" s="1"/>
    </row>
    <row r="812" ht="15.75" customHeight="1">
      <c r="B812" s="1"/>
      <c r="C812" s="1"/>
      <c r="E812" s="1"/>
      <c r="F812" s="1"/>
      <c r="G812" s="1"/>
    </row>
    <row r="813" ht="15.75" customHeight="1">
      <c r="B813" s="1"/>
      <c r="C813" s="1"/>
      <c r="E813" s="1"/>
      <c r="F813" s="1"/>
      <c r="G813" s="1"/>
    </row>
    <row r="814" ht="15.75" customHeight="1">
      <c r="B814" s="1"/>
      <c r="C814" s="1"/>
      <c r="E814" s="1"/>
      <c r="F814" s="1"/>
      <c r="G814" s="1"/>
    </row>
    <row r="815" ht="15.75" customHeight="1">
      <c r="B815" s="1"/>
      <c r="C815" s="1"/>
      <c r="E815" s="1"/>
      <c r="F815" s="1"/>
      <c r="G815" s="1"/>
    </row>
    <row r="816" ht="15.75" customHeight="1">
      <c r="B816" s="1"/>
      <c r="C816" s="1"/>
      <c r="E816" s="1"/>
      <c r="F816" s="1"/>
      <c r="G816" s="1"/>
    </row>
    <row r="817" ht="15.75" customHeight="1">
      <c r="B817" s="1"/>
      <c r="C817" s="1"/>
      <c r="E817" s="1"/>
      <c r="F817" s="1"/>
      <c r="G817" s="1"/>
    </row>
    <row r="818" ht="15.75" customHeight="1">
      <c r="B818" s="1"/>
      <c r="C818" s="1"/>
      <c r="E818" s="1"/>
      <c r="F818" s="1"/>
      <c r="G818" s="1"/>
    </row>
    <row r="819" ht="15.75" customHeight="1">
      <c r="B819" s="1"/>
      <c r="C819" s="1"/>
      <c r="E819" s="1"/>
      <c r="F819" s="1"/>
      <c r="G819" s="1"/>
    </row>
    <row r="820" ht="15.75" customHeight="1">
      <c r="B820" s="1"/>
      <c r="C820" s="1"/>
      <c r="E820" s="1"/>
      <c r="F820" s="1"/>
      <c r="G820" s="1"/>
    </row>
    <row r="821" ht="15.75" customHeight="1">
      <c r="B821" s="1"/>
      <c r="C821" s="1"/>
      <c r="E821" s="1"/>
      <c r="F821" s="1"/>
      <c r="G821" s="1"/>
    </row>
    <row r="822" ht="15.75" customHeight="1">
      <c r="B822" s="1"/>
      <c r="C822" s="1"/>
      <c r="E822" s="1"/>
      <c r="F822" s="1"/>
      <c r="G822" s="1"/>
    </row>
    <row r="823" ht="15.75" customHeight="1">
      <c r="B823" s="1"/>
      <c r="C823" s="1"/>
      <c r="E823" s="1"/>
      <c r="F823" s="1"/>
      <c r="G823" s="1"/>
    </row>
    <row r="824" ht="15.75" customHeight="1">
      <c r="B824" s="1"/>
      <c r="C824" s="1"/>
      <c r="E824" s="1"/>
      <c r="F824" s="1"/>
      <c r="G824" s="1"/>
    </row>
    <row r="825" ht="15.75" customHeight="1">
      <c r="B825" s="1"/>
      <c r="C825" s="1"/>
      <c r="E825" s="1"/>
      <c r="F825" s="1"/>
      <c r="G825" s="1"/>
    </row>
    <row r="826" ht="15.75" customHeight="1">
      <c r="B826" s="1"/>
      <c r="C826" s="1"/>
      <c r="E826" s="1"/>
      <c r="F826" s="1"/>
      <c r="G826" s="1"/>
    </row>
    <row r="827" ht="15.75" customHeight="1">
      <c r="B827" s="1"/>
      <c r="C827" s="1"/>
      <c r="E827" s="1"/>
      <c r="F827" s="1"/>
      <c r="G827" s="1"/>
    </row>
    <row r="828" ht="15.75" customHeight="1">
      <c r="B828" s="1"/>
      <c r="C828" s="1"/>
      <c r="E828" s="1"/>
      <c r="F828" s="1"/>
      <c r="G828" s="1"/>
    </row>
    <row r="829" ht="15.75" customHeight="1">
      <c r="B829" s="1"/>
      <c r="C829" s="1"/>
      <c r="E829" s="1"/>
      <c r="F829" s="1"/>
      <c r="G829" s="1"/>
    </row>
    <row r="830" ht="15.75" customHeight="1">
      <c r="B830" s="1"/>
      <c r="C830" s="1"/>
      <c r="E830" s="1"/>
      <c r="F830" s="1"/>
      <c r="G830" s="1"/>
    </row>
    <row r="831" ht="15.75" customHeight="1">
      <c r="B831" s="1"/>
      <c r="C831" s="1"/>
      <c r="E831" s="1"/>
      <c r="F831" s="1"/>
      <c r="G831" s="1"/>
    </row>
    <row r="832" ht="15.75" customHeight="1">
      <c r="B832" s="1"/>
      <c r="C832" s="1"/>
      <c r="E832" s="1"/>
      <c r="F832" s="1"/>
      <c r="G832" s="1"/>
    </row>
    <row r="833" ht="15.75" customHeight="1">
      <c r="B833" s="1"/>
      <c r="C833" s="1"/>
      <c r="E833" s="1"/>
      <c r="F833" s="1"/>
      <c r="G833" s="1"/>
    </row>
    <row r="834" ht="15.75" customHeight="1">
      <c r="B834" s="1"/>
      <c r="C834" s="1"/>
      <c r="E834" s="1"/>
      <c r="F834" s="1"/>
      <c r="G834" s="1"/>
    </row>
    <row r="835" ht="15.75" customHeight="1">
      <c r="B835" s="1"/>
      <c r="C835" s="1"/>
      <c r="E835" s="1"/>
      <c r="F835" s="1"/>
      <c r="G835" s="1"/>
    </row>
    <row r="836" ht="15.75" customHeight="1">
      <c r="B836" s="1"/>
      <c r="C836" s="1"/>
      <c r="E836" s="1"/>
      <c r="F836" s="1"/>
      <c r="G836" s="1"/>
    </row>
    <row r="837" ht="15.75" customHeight="1">
      <c r="B837" s="1"/>
      <c r="C837" s="1"/>
      <c r="E837" s="1"/>
      <c r="F837" s="1"/>
      <c r="G837" s="1"/>
    </row>
    <row r="838" ht="15.75" customHeight="1">
      <c r="B838" s="1"/>
      <c r="C838" s="1"/>
      <c r="E838" s="1"/>
      <c r="F838" s="1"/>
      <c r="G838" s="1"/>
    </row>
    <row r="839" ht="15.75" customHeight="1">
      <c r="B839" s="1"/>
      <c r="C839" s="1"/>
      <c r="E839" s="1"/>
      <c r="F839" s="1"/>
      <c r="G839" s="1"/>
    </row>
    <row r="840" ht="15.75" customHeight="1">
      <c r="B840" s="1"/>
      <c r="C840" s="1"/>
      <c r="E840" s="1"/>
      <c r="F840" s="1"/>
      <c r="G840" s="1"/>
    </row>
    <row r="841" ht="15.75" customHeight="1">
      <c r="B841" s="1"/>
      <c r="C841" s="1"/>
      <c r="E841" s="1"/>
      <c r="F841" s="1"/>
      <c r="G841" s="1"/>
    </row>
    <row r="842" ht="15.75" customHeight="1">
      <c r="B842" s="1"/>
      <c r="C842" s="1"/>
      <c r="E842" s="1"/>
      <c r="F842" s="1"/>
      <c r="G842" s="1"/>
    </row>
    <row r="843" ht="15.75" customHeight="1">
      <c r="B843" s="1"/>
      <c r="C843" s="1"/>
      <c r="E843" s="1"/>
      <c r="F843" s="1"/>
      <c r="G843" s="1"/>
    </row>
    <row r="844" ht="15.75" customHeight="1">
      <c r="B844" s="1"/>
      <c r="C844" s="1"/>
      <c r="E844" s="1"/>
      <c r="F844" s="1"/>
      <c r="G844" s="1"/>
    </row>
    <row r="845" ht="15.75" customHeight="1">
      <c r="B845" s="1"/>
      <c r="C845" s="1"/>
      <c r="E845" s="1"/>
      <c r="F845" s="1"/>
      <c r="G845" s="1"/>
    </row>
    <row r="846" ht="15.75" customHeight="1">
      <c r="B846" s="1"/>
      <c r="C846" s="1"/>
      <c r="E846" s="1"/>
      <c r="F846" s="1"/>
      <c r="G846" s="1"/>
    </row>
    <row r="847" ht="15.75" customHeight="1">
      <c r="B847" s="1"/>
      <c r="C847" s="1"/>
      <c r="E847" s="1"/>
      <c r="F847" s="1"/>
      <c r="G847" s="1"/>
    </row>
    <row r="848" ht="15.75" customHeight="1">
      <c r="B848" s="1"/>
      <c r="C848" s="1"/>
      <c r="E848" s="1"/>
      <c r="F848" s="1"/>
      <c r="G848" s="1"/>
    </row>
    <row r="849" ht="15.75" customHeight="1">
      <c r="B849" s="1"/>
      <c r="C849" s="1"/>
      <c r="E849" s="1"/>
      <c r="F849" s="1"/>
      <c r="G849" s="1"/>
    </row>
    <row r="850" ht="15.75" customHeight="1">
      <c r="B850" s="1"/>
      <c r="C850" s="1"/>
      <c r="E850" s="1"/>
      <c r="F850" s="1"/>
      <c r="G850" s="1"/>
    </row>
    <row r="851" ht="15.75" customHeight="1">
      <c r="B851" s="1"/>
      <c r="C851" s="1"/>
      <c r="E851" s="1"/>
      <c r="F851" s="1"/>
      <c r="G851" s="1"/>
    </row>
    <row r="852" ht="15.75" customHeight="1">
      <c r="B852" s="1"/>
      <c r="C852" s="1"/>
      <c r="E852" s="1"/>
      <c r="F852" s="1"/>
      <c r="G852" s="1"/>
    </row>
    <row r="853" ht="15.75" customHeight="1">
      <c r="B853" s="1"/>
      <c r="C853" s="1"/>
      <c r="E853" s="1"/>
      <c r="F853" s="1"/>
      <c r="G853" s="1"/>
    </row>
    <row r="854" ht="15.75" customHeight="1">
      <c r="B854" s="1"/>
      <c r="C854" s="1"/>
      <c r="E854" s="1"/>
      <c r="F854" s="1"/>
      <c r="G854" s="1"/>
    </row>
    <row r="855" ht="15.75" customHeight="1">
      <c r="B855" s="1"/>
      <c r="C855" s="1"/>
      <c r="E855" s="1"/>
      <c r="F855" s="1"/>
      <c r="G855" s="1"/>
    </row>
    <row r="856" ht="15.75" customHeight="1">
      <c r="B856" s="1"/>
      <c r="C856" s="1"/>
      <c r="E856" s="1"/>
      <c r="F856" s="1"/>
      <c r="G856" s="1"/>
    </row>
    <row r="857" ht="15.75" customHeight="1">
      <c r="B857" s="1"/>
      <c r="C857" s="1"/>
      <c r="E857" s="1"/>
      <c r="F857" s="1"/>
      <c r="G857" s="1"/>
    </row>
    <row r="858" ht="15.75" customHeight="1">
      <c r="B858" s="1"/>
      <c r="C858" s="1"/>
      <c r="E858" s="1"/>
      <c r="F858" s="1"/>
      <c r="G858" s="1"/>
    </row>
    <row r="859" ht="15.75" customHeight="1">
      <c r="B859" s="1"/>
      <c r="C859" s="1"/>
      <c r="E859" s="1"/>
      <c r="F859" s="1"/>
      <c r="G859" s="1"/>
    </row>
    <row r="860" ht="15.75" customHeight="1">
      <c r="B860" s="1"/>
      <c r="C860" s="1"/>
      <c r="E860" s="1"/>
      <c r="F860" s="1"/>
      <c r="G860" s="1"/>
    </row>
    <row r="861" ht="15.75" customHeight="1">
      <c r="B861" s="1"/>
      <c r="C861" s="1"/>
      <c r="E861" s="1"/>
      <c r="F861" s="1"/>
      <c r="G861" s="1"/>
    </row>
    <row r="862" ht="15.75" customHeight="1">
      <c r="B862" s="1"/>
      <c r="C862" s="1"/>
      <c r="E862" s="1"/>
      <c r="F862" s="1"/>
      <c r="G862" s="1"/>
    </row>
    <row r="863" ht="15.75" customHeight="1">
      <c r="B863" s="1"/>
      <c r="C863" s="1"/>
      <c r="E863" s="1"/>
      <c r="F863" s="1"/>
      <c r="G863" s="1"/>
    </row>
    <row r="864" ht="15.75" customHeight="1">
      <c r="B864" s="1"/>
      <c r="C864" s="1"/>
      <c r="E864" s="1"/>
      <c r="F864" s="1"/>
      <c r="G864" s="1"/>
    </row>
    <row r="865" ht="15.75" customHeight="1">
      <c r="B865" s="1"/>
      <c r="C865" s="1"/>
      <c r="E865" s="1"/>
      <c r="F865" s="1"/>
      <c r="G865" s="1"/>
    </row>
    <row r="866" ht="15.75" customHeight="1">
      <c r="B866" s="1"/>
      <c r="C866" s="1"/>
      <c r="E866" s="1"/>
      <c r="F866" s="1"/>
      <c r="G866" s="1"/>
    </row>
    <row r="867" ht="15.75" customHeight="1">
      <c r="B867" s="1"/>
      <c r="C867" s="1"/>
      <c r="E867" s="1"/>
      <c r="F867" s="1"/>
      <c r="G867" s="1"/>
    </row>
    <row r="868" ht="15.75" customHeight="1">
      <c r="B868" s="1"/>
      <c r="C868" s="1"/>
      <c r="E868" s="1"/>
      <c r="F868" s="1"/>
      <c r="G868" s="1"/>
    </row>
    <row r="869" ht="15.75" customHeight="1">
      <c r="B869" s="1"/>
      <c r="C869" s="1"/>
      <c r="E869" s="1"/>
      <c r="F869" s="1"/>
      <c r="G869" s="1"/>
    </row>
    <row r="870" ht="15.75" customHeight="1">
      <c r="B870" s="1"/>
      <c r="C870" s="1"/>
      <c r="E870" s="1"/>
      <c r="F870" s="1"/>
      <c r="G870" s="1"/>
    </row>
    <row r="871" ht="15.75" customHeight="1">
      <c r="B871" s="1"/>
      <c r="C871" s="1"/>
      <c r="E871" s="1"/>
      <c r="F871" s="1"/>
      <c r="G871" s="1"/>
    </row>
    <row r="872" ht="15.75" customHeight="1">
      <c r="B872" s="1"/>
      <c r="C872" s="1"/>
      <c r="E872" s="1"/>
      <c r="F872" s="1"/>
      <c r="G872" s="1"/>
    </row>
    <row r="873" ht="15.75" customHeight="1">
      <c r="B873" s="1"/>
      <c r="C873" s="1"/>
      <c r="E873" s="1"/>
      <c r="F873" s="1"/>
      <c r="G873" s="1"/>
    </row>
    <row r="874" ht="15.75" customHeight="1">
      <c r="B874" s="1"/>
      <c r="C874" s="1"/>
      <c r="E874" s="1"/>
      <c r="F874" s="1"/>
      <c r="G874" s="1"/>
    </row>
    <row r="875" ht="15.75" customHeight="1">
      <c r="B875" s="1"/>
      <c r="C875" s="1"/>
      <c r="E875" s="1"/>
      <c r="F875" s="1"/>
      <c r="G875" s="1"/>
    </row>
    <row r="876" ht="15.75" customHeight="1">
      <c r="B876" s="1"/>
      <c r="C876" s="1"/>
      <c r="E876" s="1"/>
      <c r="F876" s="1"/>
      <c r="G876" s="1"/>
    </row>
    <row r="877" ht="15.75" customHeight="1">
      <c r="B877" s="1"/>
      <c r="C877" s="1"/>
      <c r="E877" s="1"/>
      <c r="F877" s="1"/>
      <c r="G877" s="1"/>
    </row>
    <row r="878" ht="15.75" customHeight="1">
      <c r="B878" s="1"/>
      <c r="C878" s="1"/>
      <c r="E878" s="1"/>
      <c r="F878" s="1"/>
      <c r="G878" s="1"/>
    </row>
    <row r="879" ht="15.75" customHeight="1">
      <c r="B879" s="1"/>
      <c r="C879" s="1"/>
      <c r="E879" s="1"/>
      <c r="F879" s="1"/>
      <c r="G879" s="1"/>
    </row>
    <row r="880" ht="15.75" customHeight="1">
      <c r="B880" s="1"/>
      <c r="C880" s="1"/>
      <c r="E880" s="1"/>
      <c r="F880" s="1"/>
      <c r="G880" s="1"/>
    </row>
    <row r="881" ht="15.75" customHeight="1">
      <c r="B881" s="1"/>
      <c r="C881" s="1"/>
      <c r="E881" s="1"/>
      <c r="F881" s="1"/>
      <c r="G881" s="1"/>
    </row>
    <row r="882" ht="15.75" customHeight="1">
      <c r="B882" s="1"/>
      <c r="C882" s="1"/>
      <c r="E882" s="1"/>
      <c r="F882" s="1"/>
      <c r="G882" s="1"/>
    </row>
    <row r="883" ht="15.75" customHeight="1">
      <c r="B883" s="1"/>
      <c r="C883" s="1"/>
      <c r="E883" s="1"/>
      <c r="F883" s="1"/>
      <c r="G883" s="1"/>
    </row>
    <row r="884" ht="15.75" customHeight="1">
      <c r="B884" s="1"/>
      <c r="C884" s="1"/>
      <c r="E884" s="1"/>
      <c r="F884" s="1"/>
      <c r="G884" s="1"/>
    </row>
    <row r="885" ht="15.75" customHeight="1">
      <c r="B885" s="1"/>
      <c r="C885" s="1"/>
      <c r="E885" s="1"/>
      <c r="F885" s="1"/>
      <c r="G885" s="1"/>
    </row>
    <row r="886" ht="15.75" customHeight="1">
      <c r="B886" s="1"/>
      <c r="C886" s="1"/>
      <c r="E886" s="1"/>
      <c r="F886" s="1"/>
      <c r="G886" s="1"/>
    </row>
    <row r="887" ht="15.75" customHeight="1">
      <c r="B887" s="1"/>
      <c r="C887" s="1"/>
      <c r="E887" s="1"/>
      <c r="F887" s="1"/>
      <c r="G887" s="1"/>
    </row>
    <row r="888" ht="15.75" customHeight="1">
      <c r="B888" s="1"/>
      <c r="C888" s="1"/>
      <c r="E888" s="1"/>
      <c r="F888" s="1"/>
      <c r="G888" s="1"/>
    </row>
    <row r="889" ht="15.75" customHeight="1">
      <c r="B889" s="1"/>
      <c r="C889" s="1"/>
      <c r="E889" s="1"/>
      <c r="F889" s="1"/>
      <c r="G889" s="1"/>
    </row>
    <row r="890" ht="15.75" customHeight="1">
      <c r="B890" s="1"/>
      <c r="C890" s="1"/>
      <c r="E890" s="1"/>
      <c r="F890" s="1"/>
      <c r="G890" s="1"/>
    </row>
    <row r="891" ht="15.75" customHeight="1">
      <c r="B891" s="1"/>
      <c r="C891" s="1"/>
      <c r="E891" s="1"/>
      <c r="F891" s="1"/>
      <c r="G891" s="1"/>
    </row>
    <row r="892" ht="15.75" customHeight="1">
      <c r="B892" s="1"/>
      <c r="C892" s="1"/>
      <c r="E892" s="1"/>
      <c r="F892" s="1"/>
      <c r="G892" s="1"/>
    </row>
    <row r="893" ht="15.75" customHeight="1">
      <c r="B893" s="1"/>
      <c r="C893" s="1"/>
      <c r="E893" s="1"/>
      <c r="F893" s="1"/>
      <c r="G893" s="1"/>
    </row>
    <row r="894" ht="15.75" customHeight="1">
      <c r="B894" s="1"/>
      <c r="C894" s="1"/>
      <c r="E894" s="1"/>
      <c r="F894" s="1"/>
      <c r="G894" s="1"/>
    </row>
    <row r="895" ht="15.75" customHeight="1">
      <c r="B895" s="1"/>
      <c r="C895" s="1"/>
      <c r="E895" s="1"/>
      <c r="F895" s="1"/>
      <c r="G895" s="1"/>
    </row>
    <row r="896" ht="15.75" customHeight="1">
      <c r="B896" s="1"/>
      <c r="C896" s="1"/>
      <c r="E896" s="1"/>
      <c r="F896" s="1"/>
      <c r="G896" s="1"/>
    </row>
    <row r="897" ht="15.75" customHeight="1">
      <c r="B897" s="1"/>
      <c r="C897" s="1"/>
      <c r="E897" s="1"/>
      <c r="F897" s="1"/>
      <c r="G897" s="1"/>
    </row>
    <row r="898" ht="15.75" customHeight="1">
      <c r="B898" s="1"/>
      <c r="C898" s="1"/>
      <c r="E898" s="1"/>
      <c r="F898" s="1"/>
      <c r="G898" s="1"/>
    </row>
    <row r="899" ht="15.75" customHeight="1">
      <c r="B899" s="1"/>
      <c r="C899" s="1"/>
      <c r="E899" s="1"/>
      <c r="F899" s="1"/>
      <c r="G899" s="1"/>
    </row>
    <row r="900" ht="15.75" customHeight="1">
      <c r="B900" s="1"/>
      <c r="C900" s="1"/>
      <c r="E900" s="1"/>
      <c r="F900" s="1"/>
      <c r="G900" s="1"/>
    </row>
    <row r="901" ht="15.75" customHeight="1">
      <c r="B901" s="1"/>
      <c r="C901" s="1"/>
      <c r="E901" s="1"/>
      <c r="F901" s="1"/>
      <c r="G901" s="1"/>
    </row>
    <row r="902" ht="15.75" customHeight="1">
      <c r="B902" s="1"/>
      <c r="C902" s="1"/>
      <c r="E902" s="1"/>
      <c r="F902" s="1"/>
      <c r="G902" s="1"/>
    </row>
    <row r="903" ht="15.75" customHeight="1">
      <c r="B903" s="1"/>
      <c r="C903" s="1"/>
      <c r="E903" s="1"/>
      <c r="F903" s="1"/>
      <c r="G903" s="1"/>
    </row>
    <row r="904" ht="15.75" customHeight="1">
      <c r="B904" s="1"/>
      <c r="C904" s="1"/>
      <c r="E904" s="1"/>
      <c r="F904" s="1"/>
      <c r="G904" s="1"/>
    </row>
    <row r="905" ht="15.75" customHeight="1">
      <c r="B905" s="1"/>
      <c r="C905" s="1"/>
      <c r="E905" s="1"/>
      <c r="F905" s="1"/>
      <c r="G905" s="1"/>
    </row>
    <row r="906" ht="15.75" customHeight="1">
      <c r="B906" s="1"/>
      <c r="C906" s="1"/>
      <c r="E906" s="1"/>
      <c r="F906" s="1"/>
      <c r="G906" s="1"/>
    </row>
    <row r="907" ht="15.75" customHeight="1">
      <c r="B907" s="1"/>
      <c r="C907" s="1"/>
      <c r="E907" s="1"/>
      <c r="F907" s="1"/>
      <c r="G907" s="1"/>
    </row>
    <row r="908" ht="15.75" customHeight="1">
      <c r="B908" s="1"/>
      <c r="C908" s="1"/>
      <c r="E908" s="1"/>
      <c r="F908" s="1"/>
      <c r="G908" s="1"/>
    </row>
    <row r="909" ht="15.75" customHeight="1">
      <c r="B909" s="1"/>
      <c r="C909" s="1"/>
      <c r="E909" s="1"/>
      <c r="F909" s="1"/>
      <c r="G909" s="1"/>
    </row>
    <row r="910" ht="15.75" customHeight="1">
      <c r="B910" s="1"/>
      <c r="C910" s="1"/>
      <c r="E910" s="1"/>
      <c r="F910" s="1"/>
      <c r="G910" s="1"/>
    </row>
    <row r="911" ht="15.75" customHeight="1">
      <c r="B911" s="1"/>
      <c r="C911" s="1"/>
      <c r="E911" s="1"/>
      <c r="F911" s="1"/>
      <c r="G911" s="1"/>
    </row>
    <row r="912" ht="15.75" customHeight="1">
      <c r="B912" s="1"/>
      <c r="C912" s="1"/>
      <c r="E912" s="1"/>
      <c r="F912" s="1"/>
      <c r="G912" s="1"/>
    </row>
    <row r="913" ht="15.75" customHeight="1">
      <c r="B913" s="1"/>
      <c r="C913" s="1"/>
      <c r="E913" s="1"/>
      <c r="F913" s="1"/>
      <c r="G913" s="1"/>
    </row>
    <row r="914" ht="15.75" customHeight="1">
      <c r="B914" s="1"/>
      <c r="C914" s="1"/>
      <c r="E914" s="1"/>
      <c r="F914" s="1"/>
      <c r="G914" s="1"/>
    </row>
    <row r="915" ht="15.75" customHeight="1">
      <c r="B915" s="1"/>
      <c r="C915" s="1"/>
      <c r="E915" s="1"/>
      <c r="F915" s="1"/>
      <c r="G915" s="1"/>
    </row>
    <row r="916" ht="15.75" customHeight="1">
      <c r="B916" s="1"/>
      <c r="C916" s="1"/>
      <c r="E916" s="1"/>
      <c r="F916" s="1"/>
      <c r="G916" s="1"/>
    </row>
    <row r="917" ht="15.75" customHeight="1">
      <c r="B917" s="1"/>
      <c r="C917" s="1"/>
      <c r="E917" s="1"/>
      <c r="F917" s="1"/>
      <c r="G917" s="1"/>
    </row>
    <row r="918" ht="15.75" customHeight="1">
      <c r="B918" s="1"/>
      <c r="C918" s="1"/>
      <c r="E918" s="1"/>
      <c r="F918" s="1"/>
      <c r="G918" s="1"/>
    </row>
    <row r="919" ht="15.75" customHeight="1">
      <c r="B919" s="1"/>
      <c r="C919" s="1"/>
      <c r="E919" s="1"/>
      <c r="F919" s="1"/>
      <c r="G919" s="1"/>
    </row>
    <row r="920" ht="15.75" customHeight="1">
      <c r="B920" s="1"/>
      <c r="C920" s="1"/>
      <c r="E920" s="1"/>
      <c r="F920" s="1"/>
      <c r="G920" s="1"/>
    </row>
    <row r="921" ht="15.75" customHeight="1">
      <c r="B921" s="1"/>
      <c r="C921" s="1"/>
      <c r="E921" s="1"/>
      <c r="F921" s="1"/>
      <c r="G921" s="1"/>
    </row>
    <row r="922" ht="15.75" customHeight="1">
      <c r="B922" s="1"/>
      <c r="C922" s="1"/>
      <c r="E922" s="1"/>
      <c r="F922" s="1"/>
      <c r="G922" s="1"/>
    </row>
    <row r="923" ht="15.75" customHeight="1">
      <c r="B923" s="1"/>
      <c r="C923" s="1"/>
      <c r="E923" s="1"/>
      <c r="F923" s="1"/>
      <c r="G923" s="1"/>
    </row>
    <row r="924" ht="15.75" customHeight="1">
      <c r="B924" s="1"/>
      <c r="C924" s="1"/>
      <c r="E924" s="1"/>
      <c r="F924" s="1"/>
      <c r="G924" s="1"/>
    </row>
    <row r="925" ht="15.75" customHeight="1">
      <c r="B925" s="1"/>
      <c r="C925" s="1"/>
      <c r="E925" s="1"/>
      <c r="F925" s="1"/>
      <c r="G925" s="1"/>
    </row>
    <row r="926" ht="15.75" customHeight="1">
      <c r="B926" s="1"/>
      <c r="C926" s="1"/>
      <c r="E926" s="1"/>
      <c r="F926" s="1"/>
      <c r="G926" s="1"/>
    </row>
    <row r="927" ht="15.75" customHeight="1">
      <c r="B927" s="1"/>
      <c r="C927" s="1"/>
      <c r="E927" s="1"/>
      <c r="F927" s="1"/>
      <c r="G927" s="1"/>
    </row>
    <row r="928" ht="15.75" customHeight="1">
      <c r="B928" s="1"/>
      <c r="C928" s="1"/>
      <c r="E928" s="1"/>
      <c r="F928" s="1"/>
      <c r="G928" s="1"/>
    </row>
    <row r="929" ht="15.75" customHeight="1">
      <c r="B929" s="1"/>
      <c r="C929" s="1"/>
      <c r="E929" s="1"/>
      <c r="F929" s="1"/>
      <c r="G929" s="1"/>
    </row>
    <row r="930" ht="15.75" customHeight="1">
      <c r="B930" s="1"/>
      <c r="C930" s="1"/>
      <c r="E930" s="1"/>
      <c r="F930" s="1"/>
      <c r="G930" s="1"/>
    </row>
    <row r="931" ht="15.75" customHeight="1">
      <c r="B931" s="1"/>
      <c r="C931" s="1"/>
      <c r="E931" s="1"/>
      <c r="F931" s="1"/>
      <c r="G931" s="1"/>
    </row>
    <row r="932" ht="15.75" customHeight="1">
      <c r="B932" s="1"/>
      <c r="C932" s="1"/>
      <c r="E932" s="1"/>
      <c r="F932" s="1"/>
      <c r="G932" s="1"/>
    </row>
    <row r="933" ht="15.75" customHeight="1">
      <c r="B933" s="1"/>
      <c r="C933" s="1"/>
      <c r="E933" s="1"/>
      <c r="F933" s="1"/>
      <c r="G933" s="1"/>
    </row>
    <row r="934" ht="15.75" customHeight="1">
      <c r="B934" s="1"/>
      <c r="C934" s="1"/>
      <c r="E934" s="1"/>
      <c r="F934" s="1"/>
      <c r="G934" s="1"/>
    </row>
    <row r="935" ht="15.75" customHeight="1">
      <c r="B935" s="1"/>
      <c r="C935" s="1"/>
      <c r="E935" s="1"/>
      <c r="F935" s="1"/>
      <c r="G935" s="1"/>
    </row>
    <row r="936" ht="15.75" customHeight="1">
      <c r="B936" s="1"/>
      <c r="C936" s="1"/>
      <c r="E936" s="1"/>
      <c r="F936" s="1"/>
      <c r="G936" s="1"/>
    </row>
    <row r="937" ht="15.75" customHeight="1">
      <c r="B937" s="1"/>
      <c r="C937" s="1"/>
      <c r="E937" s="1"/>
      <c r="F937" s="1"/>
      <c r="G937" s="1"/>
    </row>
    <row r="938" ht="15.75" customHeight="1">
      <c r="B938" s="1"/>
      <c r="C938" s="1"/>
      <c r="E938" s="1"/>
      <c r="F938" s="1"/>
      <c r="G938" s="1"/>
    </row>
    <row r="939" ht="15.75" customHeight="1">
      <c r="B939" s="1"/>
      <c r="C939" s="1"/>
      <c r="E939" s="1"/>
      <c r="F939" s="1"/>
      <c r="G939" s="1"/>
    </row>
    <row r="940" ht="15.75" customHeight="1">
      <c r="B940" s="1"/>
      <c r="C940" s="1"/>
      <c r="E940" s="1"/>
      <c r="F940" s="1"/>
      <c r="G940" s="1"/>
    </row>
    <row r="941" ht="15.75" customHeight="1">
      <c r="B941" s="1"/>
      <c r="C941" s="1"/>
      <c r="E941" s="1"/>
      <c r="F941" s="1"/>
      <c r="G941" s="1"/>
    </row>
    <row r="942" ht="15.75" customHeight="1">
      <c r="B942" s="1"/>
      <c r="C942" s="1"/>
      <c r="E942" s="1"/>
      <c r="F942" s="1"/>
      <c r="G942" s="1"/>
    </row>
    <row r="943" ht="15.75" customHeight="1">
      <c r="B943" s="1"/>
      <c r="C943" s="1"/>
      <c r="E943" s="1"/>
      <c r="F943" s="1"/>
      <c r="G943" s="1"/>
    </row>
    <row r="944" ht="15.75" customHeight="1">
      <c r="B944" s="1"/>
      <c r="C944" s="1"/>
      <c r="E944" s="1"/>
      <c r="F944" s="1"/>
      <c r="G944" s="1"/>
    </row>
    <row r="945" ht="15.75" customHeight="1">
      <c r="B945" s="1"/>
      <c r="C945" s="1"/>
      <c r="E945" s="1"/>
      <c r="F945" s="1"/>
      <c r="G945" s="1"/>
    </row>
    <row r="946" ht="15.75" customHeight="1">
      <c r="B946" s="1"/>
      <c r="C946" s="1"/>
      <c r="E946" s="1"/>
      <c r="F946" s="1"/>
      <c r="G946" s="1"/>
    </row>
    <row r="947" ht="15.75" customHeight="1">
      <c r="B947" s="1"/>
      <c r="C947" s="1"/>
      <c r="E947" s="1"/>
      <c r="F947" s="1"/>
      <c r="G947" s="1"/>
    </row>
    <row r="948" ht="15.75" customHeight="1">
      <c r="B948" s="1"/>
      <c r="C948" s="1"/>
      <c r="E948" s="1"/>
      <c r="F948" s="1"/>
      <c r="G948" s="1"/>
    </row>
    <row r="949" ht="15.75" customHeight="1">
      <c r="B949" s="1"/>
      <c r="C949" s="1"/>
      <c r="E949" s="1"/>
      <c r="F949" s="1"/>
      <c r="G949" s="1"/>
    </row>
    <row r="950" ht="15.75" customHeight="1">
      <c r="B950" s="1"/>
      <c r="C950" s="1"/>
      <c r="E950" s="1"/>
      <c r="F950" s="1"/>
      <c r="G950" s="1"/>
    </row>
    <row r="951" ht="15.75" customHeight="1">
      <c r="B951" s="1"/>
      <c r="C951" s="1"/>
      <c r="E951" s="1"/>
      <c r="F951" s="1"/>
      <c r="G951" s="1"/>
    </row>
    <row r="952" ht="15.75" customHeight="1">
      <c r="B952" s="1"/>
      <c r="C952" s="1"/>
      <c r="E952" s="1"/>
      <c r="F952" s="1"/>
      <c r="G952" s="1"/>
    </row>
    <row r="953" ht="15.75" customHeight="1">
      <c r="B953" s="1"/>
      <c r="C953" s="1"/>
      <c r="E953" s="1"/>
      <c r="F953" s="1"/>
      <c r="G953" s="1"/>
    </row>
    <row r="954" ht="15.75" customHeight="1">
      <c r="B954" s="1"/>
      <c r="C954" s="1"/>
      <c r="E954" s="1"/>
      <c r="F954" s="1"/>
      <c r="G954" s="1"/>
    </row>
    <row r="955" ht="15.75" customHeight="1">
      <c r="B955" s="1"/>
      <c r="C955" s="1"/>
      <c r="E955" s="1"/>
      <c r="F955" s="1"/>
      <c r="G955" s="1"/>
    </row>
    <row r="956" ht="15.75" customHeight="1">
      <c r="B956" s="1"/>
      <c r="C956" s="1"/>
      <c r="E956" s="1"/>
      <c r="F956" s="1"/>
      <c r="G956" s="1"/>
    </row>
    <row r="957" ht="15.75" customHeight="1">
      <c r="B957" s="1"/>
      <c r="C957" s="1"/>
      <c r="E957" s="1"/>
      <c r="F957" s="1"/>
      <c r="G957" s="1"/>
    </row>
    <row r="958" ht="15.75" customHeight="1">
      <c r="B958" s="1"/>
      <c r="C958" s="1"/>
      <c r="E958" s="1"/>
      <c r="F958" s="1"/>
      <c r="G958" s="1"/>
    </row>
    <row r="959" ht="15.75" customHeight="1">
      <c r="B959" s="1"/>
      <c r="C959" s="1"/>
      <c r="E959" s="1"/>
      <c r="F959" s="1"/>
      <c r="G959" s="1"/>
    </row>
    <row r="960" ht="15.75" customHeight="1">
      <c r="B960" s="1"/>
      <c r="C960" s="1"/>
      <c r="E960" s="1"/>
      <c r="F960" s="1"/>
      <c r="G960" s="1"/>
    </row>
    <row r="961" ht="15.75" customHeight="1">
      <c r="B961" s="1"/>
      <c r="C961" s="1"/>
      <c r="E961" s="1"/>
      <c r="F961" s="1"/>
      <c r="G961" s="1"/>
    </row>
    <row r="962" ht="15.75" customHeight="1">
      <c r="B962" s="1"/>
      <c r="C962" s="1"/>
      <c r="E962" s="1"/>
      <c r="F962" s="1"/>
      <c r="G962" s="1"/>
    </row>
    <row r="963" ht="15.75" customHeight="1">
      <c r="B963" s="1"/>
      <c r="C963" s="1"/>
      <c r="E963" s="1"/>
      <c r="F963" s="1"/>
      <c r="G963" s="1"/>
    </row>
    <row r="964" ht="15.75" customHeight="1">
      <c r="B964" s="1"/>
      <c r="C964" s="1"/>
      <c r="E964" s="1"/>
      <c r="F964" s="1"/>
      <c r="G964" s="1"/>
    </row>
    <row r="965" ht="15.75" customHeight="1">
      <c r="B965" s="1"/>
      <c r="C965" s="1"/>
      <c r="E965" s="1"/>
      <c r="F965" s="1"/>
      <c r="G965" s="1"/>
    </row>
    <row r="966" ht="15.75" customHeight="1">
      <c r="B966" s="1"/>
      <c r="C966" s="1"/>
      <c r="E966" s="1"/>
      <c r="F966" s="1"/>
      <c r="G966" s="1"/>
    </row>
    <row r="967" ht="15.75" customHeight="1">
      <c r="B967" s="1"/>
      <c r="C967" s="1"/>
      <c r="E967" s="1"/>
      <c r="F967" s="1"/>
      <c r="G967" s="1"/>
    </row>
    <row r="968" ht="15.75" customHeight="1">
      <c r="B968" s="1"/>
      <c r="C968" s="1"/>
      <c r="E968" s="1"/>
      <c r="F968" s="1"/>
      <c r="G968" s="1"/>
    </row>
    <row r="969" ht="15.75" customHeight="1">
      <c r="B969" s="1"/>
      <c r="C969" s="1"/>
      <c r="E969" s="1"/>
      <c r="F969" s="1"/>
      <c r="G969" s="1"/>
    </row>
    <row r="970" ht="15.75" customHeight="1">
      <c r="B970" s="1"/>
      <c r="C970" s="1"/>
      <c r="E970" s="1"/>
      <c r="F970" s="1"/>
      <c r="G970" s="1"/>
    </row>
    <row r="971" ht="15.75" customHeight="1">
      <c r="B971" s="1"/>
      <c r="C971" s="1"/>
      <c r="E971" s="1"/>
      <c r="F971" s="1"/>
      <c r="G971" s="1"/>
    </row>
    <row r="972" ht="15.75" customHeight="1">
      <c r="B972" s="1"/>
      <c r="C972" s="1"/>
      <c r="E972" s="1"/>
      <c r="F972" s="1"/>
      <c r="G972" s="1"/>
    </row>
    <row r="973" ht="15.75" customHeight="1">
      <c r="B973" s="1"/>
      <c r="C973" s="1"/>
      <c r="E973" s="1"/>
      <c r="F973" s="1"/>
      <c r="G973" s="1"/>
    </row>
    <row r="974" ht="15.75" customHeight="1">
      <c r="B974" s="1"/>
      <c r="C974" s="1"/>
      <c r="E974" s="1"/>
      <c r="F974" s="1"/>
      <c r="G974" s="1"/>
    </row>
    <row r="975" ht="15.75" customHeight="1">
      <c r="B975" s="1"/>
      <c r="C975" s="1"/>
      <c r="E975" s="1"/>
      <c r="F975" s="1"/>
      <c r="G975" s="1"/>
    </row>
    <row r="976" ht="15.75" customHeight="1">
      <c r="B976" s="1"/>
      <c r="C976" s="1"/>
      <c r="E976" s="1"/>
      <c r="F976" s="1"/>
      <c r="G976" s="1"/>
    </row>
    <row r="977" ht="15.75" customHeight="1">
      <c r="B977" s="1"/>
      <c r="C977" s="1"/>
      <c r="E977" s="1"/>
      <c r="F977" s="1"/>
      <c r="G977" s="1"/>
    </row>
    <row r="978" ht="15.75" customHeight="1">
      <c r="B978" s="1"/>
      <c r="C978" s="1"/>
      <c r="E978" s="1"/>
      <c r="F978" s="1"/>
      <c r="G978" s="1"/>
    </row>
    <row r="979" ht="15.75" customHeight="1">
      <c r="B979" s="1"/>
      <c r="C979" s="1"/>
      <c r="E979" s="1"/>
      <c r="F979" s="1"/>
      <c r="G979" s="1"/>
    </row>
    <row r="980" ht="15.75" customHeight="1">
      <c r="B980" s="1"/>
      <c r="C980" s="1"/>
      <c r="E980" s="1"/>
      <c r="F980" s="1"/>
      <c r="G980" s="1"/>
    </row>
    <row r="981" ht="15.75" customHeight="1">
      <c r="B981" s="1"/>
      <c r="C981" s="1"/>
      <c r="E981" s="1"/>
      <c r="F981" s="1"/>
      <c r="G981" s="1"/>
    </row>
    <row r="982" ht="15.75" customHeight="1">
      <c r="B982" s="1"/>
      <c r="C982" s="1"/>
      <c r="E982" s="1"/>
      <c r="F982" s="1"/>
      <c r="G982" s="1"/>
    </row>
    <row r="983" ht="15.75" customHeight="1">
      <c r="B983" s="1"/>
      <c r="C983" s="1"/>
      <c r="E983" s="1"/>
      <c r="F983" s="1"/>
      <c r="G983" s="1"/>
    </row>
    <row r="984" ht="15.75" customHeight="1">
      <c r="B984" s="1"/>
      <c r="C984" s="1"/>
      <c r="E984" s="1"/>
      <c r="F984" s="1"/>
      <c r="G984" s="1"/>
    </row>
    <row r="985" ht="15.75" customHeight="1">
      <c r="B985" s="1"/>
      <c r="C985" s="1"/>
      <c r="E985" s="1"/>
      <c r="F985" s="1"/>
      <c r="G985" s="1"/>
    </row>
    <row r="986" ht="15.75" customHeight="1">
      <c r="B986" s="1"/>
      <c r="C986" s="1"/>
      <c r="E986" s="1"/>
      <c r="F986" s="1"/>
      <c r="G986" s="1"/>
    </row>
    <row r="987" ht="15.75" customHeight="1">
      <c r="B987" s="1"/>
      <c r="C987" s="1"/>
      <c r="E987" s="1"/>
      <c r="F987" s="1"/>
      <c r="G987" s="1"/>
    </row>
    <row r="988" ht="15.75" customHeight="1">
      <c r="B988" s="1"/>
      <c r="C988" s="1"/>
      <c r="E988" s="1"/>
      <c r="F988" s="1"/>
      <c r="G988" s="1"/>
    </row>
    <row r="989" ht="15.75" customHeight="1">
      <c r="B989" s="1"/>
      <c r="C989" s="1"/>
      <c r="E989" s="1"/>
      <c r="F989" s="1"/>
      <c r="G989" s="1"/>
    </row>
    <row r="990" ht="15.75" customHeight="1">
      <c r="B990" s="1"/>
      <c r="C990" s="1"/>
      <c r="E990" s="1"/>
      <c r="F990" s="1"/>
      <c r="G990" s="1"/>
    </row>
    <row r="991" ht="15.75" customHeight="1">
      <c r="B991" s="1"/>
      <c r="C991" s="1"/>
      <c r="E991" s="1"/>
      <c r="F991" s="1"/>
      <c r="G991" s="1"/>
    </row>
    <row r="992" ht="15.75" customHeight="1">
      <c r="B992" s="1"/>
      <c r="C992" s="1"/>
      <c r="E992" s="1"/>
      <c r="F992" s="1"/>
      <c r="G992" s="1"/>
    </row>
    <row r="993" ht="15.75" customHeight="1">
      <c r="B993" s="1"/>
      <c r="C993" s="1"/>
      <c r="E993" s="1"/>
      <c r="F993" s="1"/>
      <c r="G993" s="1"/>
    </row>
    <row r="994" ht="15.75" customHeight="1">
      <c r="B994" s="1"/>
      <c r="C994" s="1"/>
      <c r="E994" s="1"/>
      <c r="F994" s="1"/>
      <c r="G994" s="1"/>
    </row>
    <row r="995" ht="15.75" customHeight="1">
      <c r="B995" s="1"/>
      <c r="C995" s="1"/>
      <c r="E995" s="1"/>
      <c r="F995" s="1"/>
      <c r="G995" s="1"/>
    </row>
    <row r="996" ht="15.75" customHeight="1">
      <c r="B996" s="1"/>
      <c r="C996" s="1"/>
      <c r="E996" s="1"/>
      <c r="F996" s="1"/>
      <c r="G996" s="1"/>
    </row>
    <row r="997" ht="15.75" customHeight="1">
      <c r="B997" s="1"/>
      <c r="C997" s="1"/>
      <c r="E997" s="1"/>
      <c r="F997" s="1"/>
      <c r="G997" s="1"/>
    </row>
    <row r="998" ht="15.75" customHeight="1">
      <c r="B998" s="1"/>
      <c r="C998" s="1"/>
      <c r="E998" s="1"/>
      <c r="F998" s="1"/>
      <c r="G998" s="1"/>
    </row>
    <row r="999" ht="15.75" customHeight="1">
      <c r="B999" s="1"/>
      <c r="C999" s="1"/>
      <c r="E999" s="1"/>
      <c r="F999" s="1"/>
      <c r="G999" s="1"/>
    </row>
    <row r="1000" ht="15.75" customHeight="1">
      <c r="B1000" s="1"/>
      <c r="C1000" s="1"/>
      <c r="E1000" s="1"/>
      <c r="F1000" s="1"/>
      <c r="G1000" s="1"/>
    </row>
  </sheetData>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showGridLines="0" workbookViewId="0"/>
  </sheetViews>
  <sheetFormatPr customHeight="1" defaultColWidth="14.43" defaultRowHeight="15.0" outlineLevelCol="1" outlineLevelRow="1"/>
  <cols>
    <col customWidth="1" min="1" max="2" width="3.43"/>
    <col customWidth="1" min="3" max="3" width="48.14"/>
    <col customWidth="1" hidden="1" min="4" max="4" width="18.57"/>
    <col customWidth="1" hidden="1" min="5" max="5" width="18.43"/>
    <col customWidth="1" min="6" max="6" width="19.71"/>
    <col customWidth="1" min="7" max="7" width="19.86"/>
    <col customWidth="1" min="8" max="8" width="23.86"/>
    <col customWidth="1" min="9" max="9" width="19.57"/>
    <col customWidth="1" min="10" max="10" width="22.0" outlineLevel="1"/>
    <col customWidth="1" min="11" max="11" width="23.0"/>
    <col customWidth="1" min="12" max="12" width="23.86"/>
    <col customWidth="1" min="13" max="13" width="13.43"/>
    <col customWidth="1" min="14" max="14" width="11.43"/>
    <col customWidth="1" min="15" max="15" width="9.14"/>
    <col customWidth="1" min="16" max="16" width="2.43"/>
    <col customWidth="1" min="17" max="24" width="11.43"/>
  </cols>
  <sheetData>
    <row r="1">
      <c r="A1" s="1"/>
      <c r="B1" s="1"/>
      <c r="C1" s="1"/>
      <c r="D1" s="1"/>
      <c r="E1" s="1"/>
      <c r="F1" s="1"/>
      <c r="G1" s="1"/>
      <c r="H1" s="1"/>
      <c r="I1" s="398"/>
      <c r="J1" s="1"/>
      <c r="K1" s="1"/>
      <c r="L1" s="1"/>
      <c r="M1" s="1"/>
      <c r="N1" s="1"/>
      <c r="O1" s="1"/>
      <c r="P1" s="1"/>
      <c r="Q1" s="1"/>
      <c r="R1" s="1"/>
      <c r="S1" s="1"/>
      <c r="T1" s="1"/>
      <c r="U1" s="1"/>
      <c r="V1" s="1"/>
      <c r="W1" s="1"/>
      <c r="X1" s="1"/>
    </row>
    <row r="2" ht="26.25" customHeight="1">
      <c r="A2" s="175"/>
      <c r="B2" s="175"/>
      <c r="C2" s="399" t="s">
        <v>307</v>
      </c>
      <c r="D2" s="29"/>
      <c r="E2" s="29"/>
      <c r="F2" s="29"/>
      <c r="G2" s="29"/>
      <c r="H2" s="29"/>
      <c r="I2" s="29"/>
      <c r="J2" s="30"/>
      <c r="K2" s="175"/>
      <c r="L2" s="175"/>
      <c r="M2" s="175"/>
      <c r="N2" s="175"/>
      <c r="O2" s="175"/>
      <c r="P2" s="175"/>
      <c r="Q2" s="175"/>
      <c r="R2" s="175"/>
      <c r="S2" s="175"/>
      <c r="T2" s="175"/>
      <c r="U2" s="175"/>
      <c r="V2" s="175"/>
      <c r="W2" s="175"/>
      <c r="X2" s="175"/>
    </row>
    <row r="3" ht="48.75" customHeight="1">
      <c r="A3" s="175"/>
      <c r="B3" s="175"/>
      <c r="C3" s="400" t="s">
        <v>308</v>
      </c>
      <c r="K3" s="175"/>
      <c r="L3" s="175"/>
      <c r="M3" s="175"/>
      <c r="N3" s="175"/>
      <c r="O3" s="175"/>
      <c r="P3" s="175"/>
      <c r="Q3" s="175"/>
      <c r="R3" s="175"/>
      <c r="S3" s="175"/>
      <c r="T3" s="175"/>
      <c r="U3" s="175"/>
      <c r="V3" s="175"/>
      <c r="W3" s="175"/>
      <c r="X3" s="175"/>
    </row>
    <row r="4" ht="15.75" customHeight="1">
      <c r="A4" s="175"/>
      <c r="B4" s="175"/>
      <c r="C4" s="401"/>
      <c r="D4" s="402"/>
      <c r="E4" s="402"/>
      <c r="F4" s="402"/>
      <c r="G4" s="403" t="str">
        <f t="shared" ref="G4:I4" si="1">G6/F6-1</f>
        <v>#DIV/0!</v>
      </c>
      <c r="H4" s="403" t="str">
        <f t="shared" si="1"/>
        <v>#DIV/0!</v>
      </c>
      <c r="I4" s="403" t="str">
        <f t="shared" si="1"/>
        <v>#DIV/0!</v>
      </c>
      <c r="J4" s="402"/>
      <c r="K4" s="404" t="str">
        <f>K6/I6-1</f>
        <v>#DIV/0!</v>
      </c>
      <c r="L4" s="242" t="str">
        <f>+AVERAGE(F4:K4)</f>
        <v>#DIV/0!</v>
      </c>
      <c r="M4" s="175"/>
      <c r="N4" s="175"/>
      <c r="O4" s="175"/>
      <c r="P4" s="175"/>
      <c r="Q4" s="175"/>
      <c r="R4" s="175"/>
      <c r="S4" s="175"/>
      <c r="T4" s="175"/>
      <c r="U4" s="175"/>
      <c r="V4" s="175"/>
      <c r="W4" s="175"/>
      <c r="X4" s="175"/>
    </row>
    <row r="5" ht="14.25" customHeight="1">
      <c r="A5" s="175"/>
      <c r="B5" s="175"/>
      <c r="C5" s="405"/>
      <c r="D5" s="406">
        <v>2019.0</v>
      </c>
      <c r="E5" s="407">
        <f>+D5+1</f>
        <v>2020</v>
      </c>
      <c r="F5" s="408">
        <f t="shared" ref="F5:I5" si="2">E5+1</f>
        <v>2021</v>
      </c>
      <c r="G5" s="409">
        <f t="shared" si="2"/>
        <v>2022</v>
      </c>
      <c r="H5" s="408">
        <f t="shared" si="2"/>
        <v>2023</v>
      </c>
      <c r="I5" s="408">
        <f t="shared" si="2"/>
        <v>2024</v>
      </c>
      <c r="J5" s="410">
        <v>2025.0</v>
      </c>
      <c r="K5" s="410" t="s">
        <v>309</v>
      </c>
      <c r="L5" s="175"/>
      <c r="M5" s="175"/>
      <c r="N5" s="175"/>
      <c r="O5" s="175"/>
      <c r="P5" s="175"/>
      <c r="Q5" s="175"/>
      <c r="R5" s="175"/>
      <c r="S5" s="175"/>
      <c r="T5" s="175"/>
      <c r="U5" s="175"/>
      <c r="V5" s="175"/>
      <c r="W5" s="175"/>
      <c r="X5" s="175"/>
    </row>
    <row r="6" ht="18.75" customHeight="1">
      <c r="A6" s="175"/>
      <c r="B6" s="175"/>
      <c r="C6" s="411" t="s">
        <v>310</v>
      </c>
      <c r="D6" s="412"/>
      <c r="E6" s="413"/>
      <c r="F6" s="412"/>
      <c r="G6" s="414"/>
      <c r="H6" s="412"/>
      <c r="I6" s="415"/>
      <c r="J6" s="416"/>
      <c r="K6" s="416">
        <f>+L6*12</f>
        <v>0</v>
      </c>
      <c r="L6" s="175">
        <f t="shared" ref="L6:L23" si="3">+J6/9</f>
        <v>0</v>
      </c>
      <c r="M6" s="175"/>
      <c r="N6" s="175"/>
      <c r="O6" s="175"/>
      <c r="P6" s="175"/>
      <c r="Q6" s="175"/>
      <c r="R6" s="175"/>
      <c r="S6" s="175"/>
      <c r="T6" s="175"/>
      <c r="U6" s="175"/>
      <c r="V6" s="175"/>
      <c r="W6" s="175"/>
      <c r="X6" s="175"/>
    </row>
    <row r="7" ht="14.25" customHeight="1">
      <c r="A7" s="175"/>
      <c r="B7" s="175"/>
      <c r="C7" s="417"/>
      <c r="D7" s="418"/>
      <c r="E7" s="419"/>
      <c r="F7" s="420"/>
      <c r="G7" s="419"/>
      <c r="H7" s="420"/>
      <c r="I7" s="421"/>
      <c r="J7" s="422"/>
      <c r="K7" s="422"/>
      <c r="L7" s="175">
        <f t="shared" si="3"/>
        <v>0</v>
      </c>
      <c r="M7" s="175"/>
      <c r="N7" s="175"/>
      <c r="O7" s="175"/>
      <c r="P7" s="175"/>
      <c r="Q7" s="175"/>
      <c r="R7" s="175"/>
      <c r="S7" s="175"/>
      <c r="T7" s="175"/>
      <c r="U7" s="175"/>
      <c r="V7" s="175"/>
      <c r="W7" s="175"/>
      <c r="X7" s="175"/>
    </row>
    <row r="8" ht="18.75" customHeight="1">
      <c r="A8" s="175"/>
      <c r="B8" s="175"/>
      <c r="C8" s="423" t="s">
        <v>311</v>
      </c>
      <c r="D8" s="424">
        <f t="shared" ref="D8:E8" si="4">+D6-D7</f>
        <v>0</v>
      </c>
      <c r="E8" s="425">
        <f t="shared" si="4"/>
        <v>0</v>
      </c>
      <c r="F8" s="425"/>
      <c r="G8" s="424"/>
      <c r="H8" s="426"/>
      <c r="I8" s="424"/>
      <c r="J8" s="427"/>
      <c r="K8" s="427">
        <f>+K6-K7</f>
        <v>0</v>
      </c>
      <c r="L8" s="175">
        <f t="shared" si="3"/>
        <v>0</v>
      </c>
      <c r="M8" s="175"/>
      <c r="N8" s="175"/>
      <c r="O8" s="175"/>
      <c r="P8" s="175"/>
      <c r="Q8" s="175"/>
      <c r="R8" s="175"/>
      <c r="S8" s="175"/>
      <c r="T8" s="175"/>
      <c r="U8" s="175"/>
      <c r="V8" s="175"/>
      <c r="W8" s="175"/>
      <c r="X8" s="175"/>
    </row>
    <row r="9" ht="16.5" customHeight="1">
      <c r="A9" s="175"/>
      <c r="B9" s="175"/>
      <c r="C9" s="428" t="s">
        <v>312</v>
      </c>
      <c r="D9" s="418"/>
      <c r="E9" s="429"/>
      <c r="F9" s="430"/>
      <c r="G9" s="431"/>
      <c r="H9" s="432"/>
      <c r="I9" s="433"/>
      <c r="J9" s="434"/>
      <c r="K9" s="434">
        <f>+L9*12</f>
        <v>0</v>
      </c>
      <c r="L9" s="175">
        <f t="shared" si="3"/>
        <v>0</v>
      </c>
      <c r="M9" s="175"/>
      <c r="N9" s="175"/>
      <c r="O9" s="175"/>
      <c r="P9" s="175"/>
      <c r="Q9" s="175"/>
      <c r="R9" s="175"/>
      <c r="S9" s="175"/>
      <c r="T9" s="175"/>
      <c r="U9" s="175"/>
      <c r="V9" s="175"/>
      <c r="W9" s="175"/>
      <c r="X9" s="175"/>
    </row>
    <row r="10" ht="21.75" customHeight="1">
      <c r="A10" s="175"/>
      <c r="B10" s="175"/>
      <c r="C10" s="435" t="s">
        <v>313</v>
      </c>
      <c r="D10" s="436">
        <f t="shared" ref="D10:E10" si="5">+D8-D9</f>
        <v>0</v>
      </c>
      <c r="E10" s="437">
        <f t="shared" si="5"/>
        <v>0</v>
      </c>
      <c r="F10" s="437"/>
      <c r="G10" s="436"/>
      <c r="H10" s="438"/>
      <c r="I10" s="436"/>
      <c r="J10" s="439"/>
      <c r="K10" s="439">
        <f>+K8-K9</f>
        <v>0</v>
      </c>
      <c r="L10" s="175">
        <f t="shared" si="3"/>
        <v>0</v>
      </c>
      <c r="M10" s="175"/>
      <c r="N10" s="175"/>
      <c r="O10" s="175"/>
      <c r="P10" s="175"/>
      <c r="Q10" s="175"/>
      <c r="R10" s="175"/>
      <c r="S10" s="175"/>
      <c r="T10" s="175"/>
      <c r="U10" s="175"/>
      <c r="V10" s="175"/>
      <c r="W10" s="175"/>
      <c r="X10" s="175"/>
    </row>
    <row r="11" ht="15.0" customHeight="1">
      <c r="A11" s="175"/>
      <c r="B11" s="175"/>
      <c r="C11" s="417"/>
      <c r="D11" s="440"/>
      <c r="E11" s="429"/>
      <c r="F11" s="430"/>
      <c r="G11" s="441"/>
      <c r="H11" s="442"/>
      <c r="I11" s="443"/>
      <c r="J11" s="434"/>
      <c r="K11" s="434"/>
      <c r="L11" s="175">
        <f t="shared" si="3"/>
        <v>0</v>
      </c>
      <c r="M11" s="175"/>
      <c r="N11" s="175"/>
      <c r="O11" s="175"/>
      <c r="P11" s="175"/>
      <c r="Q11" s="175"/>
      <c r="R11" s="175"/>
      <c r="S11" s="175"/>
      <c r="T11" s="175"/>
      <c r="U11" s="175"/>
      <c r="V11" s="175"/>
      <c r="W11" s="175"/>
      <c r="X11" s="175"/>
    </row>
    <row r="12" ht="20.25" customHeight="1" outlineLevel="1">
      <c r="A12" s="175"/>
      <c r="B12" s="175"/>
      <c r="C12" s="444" t="s">
        <v>314</v>
      </c>
      <c r="D12" s="424">
        <f t="shared" ref="D12:E12" si="6">SUM(D13:D17)</f>
        <v>0</v>
      </c>
      <c r="E12" s="425">
        <f t="shared" si="6"/>
        <v>0</v>
      </c>
      <c r="F12" s="424"/>
      <c r="G12" s="427"/>
      <c r="H12" s="426"/>
      <c r="I12" s="424"/>
      <c r="J12" s="427"/>
      <c r="K12" s="427">
        <f>SUM(K13:K17)</f>
        <v>0</v>
      </c>
      <c r="L12" s="175">
        <f t="shared" si="3"/>
        <v>0</v>
      </c>
      <c r="M12" s="241">
        <f>7859990-J9</f>
        <v>7859990</v>
      </c>
      <c r="N12" s="175"/>
      <c r="O12" s="175"/>
      <c r="P12" s="175"/>
      <c r="Q12" s="175"/>
      <c r="R12" s="175"/>
      <c r="S12" s="175"/>
      <c r="T12" s="175"/>
      <c r="U12" s="175"/>
      <c r="V12" s="175"/>
      <c r="W12" s="175"/>
      <c r="X12" s="175"/>
    </row>
    <row r="13" ht="20.25" customHeight="1" outlineLevel="1">
      <c r="A13" s="175"/>
      <c r="B13" s="175"/>
      <c r="C13" s="445" t="s">
        <v>315</v>
      </c>
      <c r="D13" s="446"/>
      <c r="E13" s="447"/>
      <c r="F13" s="446"/>
      <c r="G13" s="448"/>
      <c r="H13" s="449"/>
      <c r="I13" s="446"/>
      <c r="J13" s="434"/>
      <c r="K13" s="434">
        <f>+L13*12</f>
        <v>0</v>
      </c>
      <c r="L13" s="175">
        <f t="shared" si="3"/>
        <v>0</v>
      </c>
      <c r="M13" s="175"/>
      <c r="N13" s="175"/>
      <c r="O13" s="175"/>
      <c r="P13" s="175"/>
      <c r="Q13" s="175"/>
      <c r="R13" s="175"/>
      <c r="S13" s="175"/>
      <c r="T13" s="175"/>
      <c r="U13" s="175"/>
      <c r="V13" s="175"/>
      <c r="W13" s="175"/>
      <c r="X13" s="175"/>
    </row>
    <row r="14" ht="18.75" hidden="1" customHeight="1" outlineLevel="1">
      <c r="A14" s="175"/>
      <c r="B14" s="175"/>
      <c r="C14" s="417" t="s">
        <v>316</v>
      </c>
      <c r="D14" s="450"/>
      <c r="E14" s="451"/>
      <c r="F14" s="452"/>
      <c r="G14" s="453"/>
      <c r="H14" s="454"/>
      <c r="I14" s="450"/>
      <c r="J14" s="455"/>
      <c r="K14" s="455"/>
      <c r="L14" s="175">
        <f t="shared" si="3"/>
        <v>0</v>
      </c>
      <c r="M14" s="175"/>
      <c r="N14" s="175"/>
      <c r="O14" s="175"/>
      <c r="P14" s="175"/>
      <c r="Q14" s="175"/>
      <c r="R14" s="175"/>
      <c r="S14" s="175"/>
      <c r="T14" s="175"/>
      <c r="U14" s="175"/>
      <c r="V14" s="175"/>
      <c r="W14" s="175"/>
      <c r="X14" s="175"/>
    </row>
    <row r="15" ht="18.0" hidden="1" customHeight="1">
      <c r="A15" s="175"/>
      <c r="B15" s="175"/>
      <c r="C15" s="456" t="s">
        <v>317</v>
      </c>
      <c r="D15" s="457"/>
      <c r="E15" s="451"/>
      <c r="F15" s="458"/>
      <c r="G15" s="453"/>
      <c r="H15" s="459"/>
      <c r="I15" s="457"/>
      <c r="J15" s="460"/>
      <c r="K15" s="460"/>
      <c r="L15" s="175">
        <f t="shared" si="3"/>
        <v>0</v>
      </c>
      <c r="M15" s="175"/>
      <c r="N15" s="175"/>
      <c r="O15" s="175"/>
      <c r="P15" s="175"/>
      <c r="Q15" s="175"/>
      <c r="R15" s="175"/>
      <c r="S15" s="175"/>
      <c r="T15" s="175"/>
      <c r="U15" s="175"/>
      <c r="V15" s="175"/>
      <c r="W15" s="175"/>
      <c r="X15" s="175"/>
    </row>
    <row r="16" ht="14.25" hidden="1" customHeight="1" outlineLevel="1">
      <c r="A16" s="175"/>
      <c r="B16" s="175"/>
      <c r="C16" s="445"/>
      <c r="D16" s="446"/>
      <c r="E16" s="461"/>
      <c r="F16" s="446"/>
      <c r="G16" s="457"/>
      <c r="H16" s="449"/>
      <c r="I16" s="446"/>
      <c r="J16" s="434"/>
      <c r="K16" s="434"/>
      <c r="L16" s="175">
        <f t="shared" si="3"/>
        <v>0</v>
      </c>
      <c r="M16" s="175"/>
      <c r="N16" s="175"/>
      <c r="O16" s="175"/>
      <c r="P16" s="175"/>
      <c r="Q16" s="175"/>
      <c r="R16" s="175"/>
      <c r="S16" s="175"/>
      <c r="T16" s="175"/>
      <c r="U16" s="175"/>
      <c r="V16" s="175"/>
      <c r="W16" s="175"/>
      <c r="X16" s="175"/>
    </row>
    <row r="17" ht="14.25" hidden="1" customHeight="1" outlineLevel="1">
      <c r="A17" s="175"/>
      <c r="B17" s="175"/>
      <c r="C17" s="456"/>
      <c r="D17" s="420"/>
      <c r="E17" s="462"/>
      <c r="F17" s="457"/>
      <c r="G17" s="463"/>
      <c r="H17" s="464"/>
      <c r="I17" s="465"/>
      <c r="J17" s="466"/>
      <c r="K17" s="467">
        <f>(I17/4)*12</f>
        <v>0</v>
      </c>
      <c r="L17" s="175">
        <f t="shared" si="3"/>
        <v>0</v>
      </c>
      <c r="M17" s="175"/>
      <c r="N17" s="175"/>
      <c r="O17" s="175"/>
      <c r="P17" s="175"/>
      <c r="Q17" s="175"/>
      <c r="R17" s="175"/>
      <c r="S17" s="175"/>
      <c r="T17" s="175"/>
      <c r="U17" s="175"/>
      <c r="V17" s="175"/>
      <c r="W17" s="175"/>
      <c r="X17" s="175"/>
      <c r="Y17" s="1"/>
      <c r="Z17" s="1"/>
    </row>
    <row r="18" ht="13.5" customHeight="1" outlineLevel="1">
      <c r="A18" s="175"/>
      <c r="B18" s="175"/>
      <c r="C18" s="468"/>
      <c r="D18" s="469"/>
      <c r="E18" s="470"/>
      <c r="F18" s="471"/>
      <c r="G18" s="472"/>
      <c r="H18" s="470"/>
      <c r="I18" s="469"/>
      <c r="J18" s="473"/>
      <c r="K18" s="455"/>
      <c r="L18" s="175">
        <f t="shared" si="3"/>
        <v>0</v>
      </c>
      <c r="M18" s="175"/>
      <c r="N18" s="175"/>
      <c r="O18" s="175"/>
      <c r="P18" s="175"/>
      <c r="Q18" s="175"/>
      <c r="R18" s="175"/>
      <c r="S18" s="175"/>
      <c r="T18" s="175"/>
      <c r="U18" s="175"/>
      <c r="V18" s="175"/>
      <c r="W18" s="175"/>
      <c r="X18" s="175"/>
    </row>
    <row r="19" ht="22.5" customHeight="1" outlineLevel="1">
      <c r="A19" s="175"/>
      <c r="B19" s="175"/>
      <c r="C19" s="474" t="s">
        <v>318</v>
      </c>
      <c r="D19" s="475">
        <f t="shared" ref="D19:E19" si="7">+D10-D12</f>
        <v>0</v>
      </c>
      <c r="E19" s="476">
        <f t="shared" si="7"/>
        <v>0</v>
      </c>
      <c r="F19" s="475"/>
      <c r="G19" s="477"/>
      <c r="H19" s="476"/>
      <c r="I19" s="436"/>
      <c r="J19" s="476"/>
      <c r="K19" s="475">
        <f>+K10-K12</f>
        <v>0</v>
      </c>
      <c r="L19" s="175">
        <f t="shared" si="3"/>
        <v>0</v>
      </c>
      <c r="M19" s="175"/>
      <c r="N19" s="175"/>
      <c r="O19" s="175"/>
      <c r="P19" s="175"/>
      <c r="Q19" s="175"/>
      <c r="R19" s="175"/>
      <c r="S19" s="175"/>
      <c r="T19" s="175"/>
      <c r="U19" s="175"/>
      <c r="V19" s="175"/>
      <c r="W19" s="175"/>
      <c r="X19" s="175"/>
      <c r="Y19" s="1"/>
      <c r="Z19" s="1"/>
    </row>
    <row r="20" ht="16.5" customHeight="1" outlineLevel="1">
      <c r="A20" s="175"/>
      <c r="B20" s="175"/>
      <c r="C20" s="456" t="s">
        <v>319</v>
      </c>
      <c r="D20" s="452"/>
      <c r="E20" s="478"/>
      <c r="F20" s="452"/>
      <c r="G20" s="479"/>
      <c r="H20" s="480"/>
      <c r="I20" s="481"/>
      <c r="J20" s="482"/>
      <c r="K20" s="483">
        <v>0.0</v>
      </c>
      <c r="L20" s="175">
        <f t="shared" si="3"/>
        <v>0</v>
      </c>
      <c r="M20" s="175"/>
      <c r="N20" s="175"/>
      <c r="O20" s="175"/>
      <c r="P20" s="175"/>
      <c r="Q20" s="175"/>
      <c r="R20" s="175"/>
      <c r="S20" s="175"/>
      <c r="T20" s="175"/>
      <c r="U20" s="175"/>
      <c r="V20" s="175"/>
      <c r="W20" s="175"/>
      <c r="X20" s="175"/>
    </row>
    <row r="21" ht="15.0" hidden="1" customHeight="1" outlineLevel="1">
      <c r="A21" s="175"/>
      <c r="B21" s="175"/>
      <c r="C21" s="456" t="s">
        <v>320</v>
      </c>
      <c r="D21" s="484"/>
      <c r="E21" s="413"/>
      <c r="F21" s="412"/>
      <c r="G21" s="485"/>
      <c r="H21" s="413"/>
      <c r="I21" s="412"/>
      <c r="J21" s="486"/>
      <c r="K21" s="412"/>
      <c r="L21" s="175">
        <f t="shared" si="3"/>
        <v>0</v>
      </c>
      <c r="M21" s="175">
        <v>288830.0</v>
      </c>
      <c r="N21" s="175"/>
      <c r="O21" s="175"/>
      <c r="P21" s="175"/>
      <c r="Q21" s="175"/>
      <c r="R21" s="175"/>
      <c r="S21" s="175"/>
      <c r="T21" s="175"/>
      <c r="U21" s="175"/>
      <c r="V21" s="175"/>
      <c r="W21" s="175"/>
      <c r="X21" s="175"/>
      <c r="Y21" s="1"/>
      <c r="Z21" s="1"/>
    </row>
    <row r="22" ht="15.75" hidden="1" customHeight="1" outlineLevel="1">
      <c r="A22" s="175"/>
      <c r="B22" s="175"/>
      <c r="C22" s="487"/>
      <c r="D22" s="484"/>
      <c r="E22" s="413"/>
      <c r="F22" s="412"/>
      <c r="G22" s="485"/>
      <c r="H22" s="413"/>
      <c r="I22" s="412"/>
      <c r="J22" s="413"/>
      <c r="K22" s="412"/>
      <c r="L22" s="175">
        <f t="shared" si="3"/>
        <v>0</v>
      </c>
      <c r="M22" s="175"/>
      <c r="N22" s="175"/>
      <c r="O22" s="175"/>
      <c r="P22" s="175"/>
      <c r="Q22" s="175"/>
      <c r="R22" s="175"/>
      <c r="S22" s="175"/>
      <c r="T22" s="175"/>
      <c r="U22" s="175"/>
      <c r="V22" s="175"/>
      <c r="W22" s="175"/>
      <c r="X22" s="175"/>
      <c r="Y22" s="1"/>
      <c r="Z22" s="1"/>
      <c r="AA22" s="1"/>
      <c r="AB22" s="1"/>
      <c r="AC22" s="1"/>
      <c r="AD22" s="1"/>
    </row>
    <row r="23" ht="9.0" customHeight="1" outlineLevel="1">
      <c r="A23" s="175"/>
      <c r="B23" s="175"/>
      <c r="C23" s="488"/>
      <c r="D23" s="433"/>
      <c r="E23" s="429"/>
      <c r="F23" s="418"/>
      <c r="G23" s="489"/>
      <c r="H23" s="429"/>
      <c r="I23" s="418"/>
      <c r="J23" s="241"/>
      <c r="K23" s="416"/>
      <c r="L23" s="175">
        <f t="shared" si="3"/>
        <v>0</v>
      </c>
      <c r="M23" s="175"/>
      <c r="N23" s="175"/>
      <c r="O23" s="175"/>
      <c r="P23" s="175"/>
      <c r="Q23" s="175"/>
      <c r="R23" s="175"/>
      <c r="S23" s="175"/>
      <c r="T23" s="175"/>
      <c r="U23" s="175"/>
      <c r="V23" s="175"/>
      <c r="W23" s="175"/>
      <c r="X23" s="175"/>
      <c r="Y23" s="1"/>
      <c r="Z23" s="1"/>
      <c r="AA23" s="1"/>
      <c r="AB23" s="1"/>
      <c r="AC23" s="1"/>
      <c r="AD23" s="1"/>
    </row>
    <row r="24" ht="20.25" customHeight="1" outlineLevel="1">
      <c r="A24" s="175"/>
      <c r="B24" s="175"/>
      <c r="C24" s="444" t="s">
        <v>321</v>
      </c>
      <c r="D24" s="424">
        <f>SUM(D20:D21)</f>
        <v>0</v>
      </c>
      <c r="E24" s="426">
        <f>SUM(E20:E23)</f>
        <v>0</v>
      </c>
      <c r="F24" s="424"/>
      <c r="G24" s="427"/>
      <c r="H24" s="426"/>
      <c r="I24" s="424"/>
      <c r="J24" s="426"/>
      <c r="K24" s="424">
        <f>SUM(K20:K23)</f>
        <v>0</v>
      </c>
      <c r="L24" s="175">
        <f t="shared" ref="L24:L28" si="8">+J24/10</f>
        <v>0</v>
      </c>
      <c r="M24" s="175"/>
      <c r="N24" s="175"/>
      <c r="O24" s="175"/>
      <c r="P24" s="175"/>
      <c r="Q24" s="175"/>
      <c r="R24" s="175"/>
      <c r="S24" s="175"/>
      <c r="T24" s="175"/>
      <c r="U24" s="175"/>
      <c r="V24" s="175"/>
      <c r="W24" s="175"/>
      <c r="X24" s="175"/>
    </row>
    <row r="25" ht="15.75" hidden="1" customHeight="1" outlineLevel="1">
      <c r="A25" s="175"/>
      <c r="B25" s="175"/>
      <c r="C25" s="487" t="s">
        <v>322</v>
      </c>
      <c r="D25" s="412"/>
      <c r="E25" s="413"/>
      <c r="F25" s="486"/>
      <c r="G25" s="483"/>
      <c r="H25" s="490"/>
      <c r="I25" s="491"/>
      <c r="J25" s="492"/>
      <c r="K25" s="492"/>
      <c r="L25" s="175">
        <f t="shared" si="8"/>
        <v>0</v>
      </c>
      <c r="M25" s="175"/>
      <c r="N25" s="175"/>
      <c r="O25" s="175"/>
      <c r="P25" s="175"/>
      <c r="Q25" s="175"/>
      <c r="R25" s="175"/>
      <c r="S25" s="175"/>
      <c r="T25" s="175"/>
      <c r="U25" s="175"/>
      <c r="V25" s="175"/>
      <c r="W25" s="175"/>
      <c r="X25" s="175"/>
    </row>
    <row r="26" ht="14.25" hidden="1" customHeight="1" outlineLevel="1">
      <c r="A26" s="175"/>
      <c r="B26" s="175"/>
      <c r="C26" s="456" t="s">
        <v>323</v>
      </c>
      <c r="D26" s="452"/>
      <c r="E26" s="478"/>
      <c r="F26" s="430"/>
      <c r="G26" s="452"/>
      <c r="H26" s="482"/>
      <c r="I26" s="493"/>
      <c r="J26" s="467"/>
      <c r="K26" s="467"/>
      <c r="L26" s="175">
        <f t="shared" si="8"/>
        <v>0</v>
      </c>
      <c r="M26" s="175"/>
      <c r="N26" s="175"/>
      <c r="O26" s="175"/>
      <c r="P26" s="175"/>
      <c r="Q26" s="175"/>
      <c r="R26" s="175"/>
      <c r="S26" s="175"/>
      <c r="T26" s="175"/>
      <c r="U26" s="175"/>
      <c r="V26" s="175"/>
      <c r="W26" s="175"/>
      <c r="X26" s="175"/>
      <c r="Y26" s="1"/>
      <c r="Z26" s="1"/>
    </row>
    <row r="27" ht="14.25" hidden="1" customHeight="1" outlineLevel="1">
      <c r="A27" s="175"/>
      <c r="B27" s="175"/>
      <c r="C27" s="456" t="s">
        <v>324</v>
      </c>
      <c r="D27" s="452"/>
      <c r="E27" s="478"/>
      <c r="F27" s="452"/>
      <c r="G27" s="483"/>
      <c r="H27" s="482"/>
      <c r="I27" s="493"/>
      <c r="J27" s="467"/>
      <c r="K27" s="467"/>
      <c r="L27" s="175">
        <f t="shared" si="8"/>
        <v>0</v>
      </c>
      <c r="M27" s="175"/>
      <c r="N27" s="175"/>
      <c r="O27" s="175"/>
      <c r="P27" s="175"/>
      <c r="Q27" s="175"/>
      <c r="R27" s="175"/>
      <c r="S27" s="175"/>
      <c r="T27" s="175"/>
      <c r="U27" s="175"/>
      <c r="V27" s="175"/>
      <c r="W27" s="175"/>
      <c r="X27" s="175"/>
      <c r="Y27" s="1"/>
      <c r="Z27" s="1"/>
    </row>
    <row r="28" ht="17.25" hidden="1" customHeight="1" outlineLevel="1">
      <c r="A28" s="175"/>
      <c r="B28" s="175"/>
      <c r="C28" s="417"/>
      <c r="D28" s="452"/>
      <c r="E28" s="478"/>
      <c r="F28" s="494"/>
      <c r="G28" s="452"/>
      <c r="H28" s="482"/>
      <c r="I28" s="493"/>
      <c r="J28" s="467"/>
      <c r="K28" s="467"/>
      <c r="L28" s="175">
        <f t="shared" si="8"/>
        <v>0</v>
      </c>
      <c r="M28" s="175"/>
      <c r="N28" s="175"/>
      <c r="O28" s="175"/>
      <c r="P28" s="175"/>
      <c r="Q28" s="175"/>
      <c r="R28" s="175"/>
      <c r="S28" s="175"/>
      <c r="T28" s="175"/>
      <c r="U28" s="175"/>
      <c r="V28" s="175"/>
      <c r="W28" s="175"/>
      <c r="X28" s="175"/>
      <c r="Y28" s="1"/>
      <c r="Z28" s="1"/>
    </row>
    <row r="29" ht="17.25" customHeight="1" outlineLevel="1">
      <c r="A29" s="175"/>
      <c r="B29" s="175"/>
      <c r="C29" s="495" t="s">
        <v>325</v>
      </c>
      <c r="D29" s="496">
        <f t="shared" ref="D29:E29" si="9">SUM(D25:D28)</f>
        <v>0</v>
      </c>
      <c r="E29" s="497">
        <f t="shared" si="9"/>
        <v>0</v>
      </c>
      <c r="F29" s="498"/>
      <c r="G29" s="496"/>
      <c r="H29" s="497"/>
      <c r="I29" s="499"/>
      <c r="J29" s="500"/>
      <c r="K29" s="500">
        <f>SUM(K25:K27)</f>
        <v>0</v>
      </c>
      <c r="L29" s="429"/>
      <c r="M29" s="175"/>
      <c r="N29" s="175"/>
      <c r="O29" s="175"/>
      <c r="P29" s="175"/>
      <c r="Q29" s="175"/>
      <c r="R29" s="175"/>
      <c r="S29" s="175"/>
      <c r="T29" s="175"/>
      <c r="U29" s="175"/>
      <c r="V29" s="175"/>
      <c r="W29" s="175"/>
      <c r="X29" s="175"/>
      <c r="Y29" s="1"/>
      <c r="Z29" s="1"/>
    </row>
    <row r="30" ht="22.5" customHeight="1">
      <c r="A30" s="72"/>
      <c r="B30" s="72"/>
      <c r="C30" s="501" t="s">
        <v>326</v>
      </c>
      <c r="D30" s="502">
        <f t="shared" ref="D30:E30" si="10">D19+D24-D29</f>
        <v>0</v>
      </c>
      <c r="E30" s="503">
        <f t="shared" si="10"/>
        <v>0</v>
      </c>
      <c r="F30" s="503"/>
      <c r="G30" s="502"/>
      <c r="H30" s="504"/>
      <c r="I30" s="502"/>
      <c r="J30" s="505"/>
      <c r="K30" s="505">
        <f>K19+K24-K29</f>
        <v>0</v>
      </c>
      <c r="L30" s="175"/>
      <c r="M30" s="175"/>
      <c r="N30" s="72"/>
      <c r="O30" s="72"/>
      <c r="P30" s="72"/>
      <c r="Q30" s="72"/>
      <c r="R30" s="72"/>
      <c r="S30" s="72"/>
      <c r="T30" s="72"/>
      <c r="U30" s="72"/>
      <c r="V30" s="72"/>
      <c r="W30" s="72"/>
      <c r="X30" s="72"/>
    </row>
    <row r="31" ht="14.25" customHeight="1">
      <c r="A31" s="175"/>
      <c r="B31" s="175"/>
      <c r="C31" s="175"/>
      <c r="D31" s="506"/>
      <c r="E31" s="507"/>
      <c r="F31" s="507"/>
      <c r="G31" s="507"/>
      <c r="H31" s="508"/>
      <c r="I31" s="508"/>
      <c r="J31" s="175"/>
      <c r="K31" s="175"/>
      <c r="L31" s="175"/>
      <c r="M31" s="175"/>
      <c r="N31" s="175"/>
      <c r="O31" s="175"/>
      <c r="P31" s="175"/>
      <c r="Q31" s="175"/>
      <c r="R31" s="175"/>
      <c r="S31" s="175"/>
      <c r="T31" s="175"/>
      <c r="U31" s="175"/>
      <c r="V31" s="175"/>
      <c r="W31" s="175"/>
      <c r="X31" s="175"/>
    </row>
    <row r="32" ht="13.5" hidden="1" customHeight="1">
      <c r="A32" s="175"/>
      <c r="B32" s="175"/>
      <c r="C32" s="175"/>
      <c r="D32" s="506"/>
      <c r="E32" s="509"/>
      <c r="F32" s="509"/>
      <c r="G32" s="509"/>
      <c r="H32" s="506"/>
      <c r="I32" s="506"/>
      <c r="J32" s="175"/>
      <c r="K32" s="175"/>
      <c r="L32" s="175"/>
      <c r="M32" s="175"/>
      <c r="N32" s="175"/>
      <c r="O32" s="175"/>
      <c r="P32" s="175"/>
      <c r="Q32" s="175"/>
      <c r="R32" s="175"/>
      <c r="S32" s="175"/>
      <c r="T32" s="175"/>
      <c r="U32" s="175"/>
      <c r="V32" s="175"/>
      <c r="W32" s="175"/>
      <c r="X32" s="175"/>
    </row>
    <row r="33" ht="13.5" hidden="1" customHeight="1">
      <c r="A33" s="506"/>
      <c r="B33" s="506"/>
      <c r="C33" s="510" t="str">
        <f t="shared" ref="C33:C36" si="12">#REF!</f>
        <v>#REF!</v>
      </c>
      <c r="D33" s="511">
        <f t="shared" ref="D33:E33" si="11">+D5</f>
        <v>2019</v>
      </c>
      <c r="E33" s="512">
        <f t="shared" si="11"/>
        <v>2020</v>
      </c>
      <c r="F33" s="512"/>
      <c r="G33" s="512">
        <f>+G5</f>
        <v>2022</v>
      </c>
      <c r="H33" s="513"/>
      <c r="I33" s="513"/>
      <c r="J33" s="506"/>
      <c r="K33" s="506"/>
      <c r="L33" s="506"/>
      <c r="M33" s="506"/>
      <c r="N33" s="506"/>
      <c r="O33" s="506"/>
      <c r="P33" s="506"/>
      <c r="Q33" s="506"/>
      <c r="R33" s="506"/>
      <c r="S33" s="506"/>
      <c r="T33" s="506"/>
      <c r="U33" s="506"/>
      <c r="V33" s="506"/>
      <c r="W33" s="506"/>
      <c r="X33" s="506"/>
    </row>
    <row r="34" ht="13.5" hidden="1" customHeight="1">
      <c r="A34" s="175"/>
      <c r="B34" s="175"/>
      <c r="C34" s="514" t="str">
        <f t="shared" si="12"/>
        <v>#REF!</v>
      </c>
      <c r="D34" s="515" t="str">
        <f t="shared" ref="D34:E34" si="13">#REF!</f>
        <v>#REF!</v>
      </c>
      <c r="E34" s="516" t="str">
        <f t="shared" si="13"/>
        <v>#REF!</v>
      </c>
      <c r="F34" s="516"/>
      <c r="G34" s="516" t="str">
        <f t="shared" ref="G34:G36" si="15">#REF!</f>
        <v>#REF!</v>
      </c>
      <c r="H34" s="517"/>
      <c r="I34" s="517"/>
      <c r="J34" s="175"/>
      <c r="K34" s="175"/>
      <c r="L34" s="175"/>
      <c r="M34" s="175"/>
      <c r="N34" s="175"/>
      <c r="O34" s="175"/>
      <c r="P34" s="175"/>
      <c r="Q34" s="175"/>
      <c r="R34" s="175"/>
      <c r="S34" s="175"/>
      <c r="T34" s="175"/>
      <c r="U34" s="175"/>
      <c r="V34" s="175"/>
      <c r="W34" s="175"/>
      <c r="X34" s="175"/>
    </row>
    <row r="35" ht="13.5" hidden="1" customHeight="1">
      <c r="A35" s="175"/>
      <c r="B35" s="175"/>
      <c r="C35" s="518" t="str">
        <f t="shared" si="12"/>
        <v>#REF!</v>
      </c>
      <c r="D35" s="519" t="str">
        <f t="shared" ref="D35:E35" si="14">#REF!</f>
        <v>#REF!</v>
      </c>
      <c r="E35" s="520" t="str">
        <f t="shared" si="14"/>
        <v>#REF!</v>
      </c>
      <c r="F35" s="520"/>
      <c r="G35" s="520" t="str">
        <f t="shared" si="15"/>
        <v>#REF!</v>
      </c>
      <c r="H35" s="521"/>
      <c r="I35" s="521"/>
      <c r="J35" s="175"/>
      <c r="K35" s="175"/>
      <c r="L35" s="175"/>
      <c r="M35" s="175"/>
      <c r="N35" s="175"/>
      <c r="O35" s="175"/>
      <c r="P35" s="175"/>
      <c r="Q35" s="175"/>
      <c r="R35" s="175"/>
      <c r="S35" s="175"/>
      <c r="T35" s="175"/>
      <c r="U35" s="175"/>
      <c r="V35" s="175"/>
      <c r="W35" s="175"/>
      <c r="X35" s="175"/>
    </row>
    <row r="36" ht="14.25" hidden="1" customHeight="1">
      <c r="A36" s="175"/>
      <c r="B36" s="175"/>
      <c r="C36" s="522" t="str">
        <f t="shared" si="12"/>
        <v>#REF!</v>
      </c>
      <c r="D36" s="523" t="str">
        <f t="shared" ref="D36:E36" si="16">#REF!</f>
        <v>#REF!</v>
      </c>
      <c r="E36" s="524" t="str">
        <f t="shared" si="16"/>
        <v>#REF!</v>
      </c>
      <c r="F36" s="524"/>
      <c r="G36" s="524" t="str">
        <f t="shared" si="15"/>
        <v>#REF!</v>
      </c>
      <c r="H36" s="521"/>
      <c r="I36" s="521"/>
      <c r="J36" s="175"/>
      <c r="K36" s="175"/>
      <c r="L36" s="175"/>
      <c r="M36" s="175"/>
      <c r="N36" s="175"/>
      <c r="O36" s="175"/>
      <c r="P36" s="175"/>
      <c r="Q36" s="175"/>
      <c r="R36" s="175"/>
      <c r="S36" s="175"/>
      <c r="T36" s="175"/>
      <c r="U36" s="175"/>
      <c r="V36" s="175"/>
      <c r="W36" s="175"/>
      <c r="X36" s="175"/>
    </row>
    <row r="37" ht="14.25" hidden="1" customHeight="1">
      <c r="A37" s="175"/>
      <c r="B37" s="175"/>
      <c r="C37" s="175"/>
      <c r="D37" s="506"/>
      <c r="E37" s="509"/>
      <c r="F37" s="509"/>
      <c r="G37" s="509"/>
      <c r="H37" s="506"/>
      <c r="I37" s="506"/>
      <c r="J37" s="175"/>
      <c r="K37" s="175"/>
      <c r="L37" s="175"/>
      <c r="M37" s="175"/>
      <c r="N37" s="175"/>
      <c r="O37" s="175"/>
      <c r="P37" s="175"/>
      <c r="Q37" s="175"/>
      <c r="R37" s="175"/>
      <c r="S37" s="175"/>
      <c r="T37" s="175"/>
      <c r="U37" s="175"/>
      <c r="V37" s="175"/>
      <c r="W37" s="175"/>
      <c r="X37" s="175"/>
    </row>
    <row r="38" ht="14.25" customHeight="1">
      <c r="A38" s="175"/>
      <c r="B38" s="175"/>
      <c r="C38" s="175"/>
      <c r="D38" s="506"/>
      <c r="E38" s="509"/>
      <c r="F38" s="509"/>
      <c r="G38" s="509"/>
      <c r="H38" s="506"/>
      <c r="I38" s="506"/>
      <c r="J38" s="175"/>
      <c r="K38" s="175"/>
      <c r="L38" s="175"/>
      <c r="M38" s="175"/>
      <c r="N38" s="175"/>
      <c r="O38" s="175"/>
      <c r="P38" s="175"/>
      <c r="Q38" s="175"/>
      <c r="R38" s="175"/>
      <c r="S38" s="175"/>
      <c r="T38" s="175"/>
      <c r="U38" s="175"/>
      <c r="V38" s="175"/>
      <c r="W38" s="175"/>
      <c r="X38" s="175"/>
    </row>
    <row r="39" ht="21.0" customHeight="1">
      <c r="A39" s="175"/>
      <c r="B39" s="175"/>
      <c r="C39" s="525" t="str">
        <f>+C2</f>
        <v>GRUPO OVANDO CONTRUCCIÓN- IMOBILIARIA- TRANSPORTES S.A. de C.V.</v>
      </c>
      <c r="D39" s="129"/>
      <c r="E39" s="129"/>
      <c r="F39" s="129"/>
      <c r="G39" s="129"/>
      <c r="H39" s="129"/>
      <c r="I39" s="526"/>
      <c r="J39" s="527"/>
      <c r="K39" s="527"/>
      <c r="L39" s="175"/>
      <c r="M39" s="528"/>
      <c r="N39" s="175"/>
      <c r="O39" s="175"/>
      <c r="P39" s="175"/>
      <c r="Q39" s="175"/>
      <c r="R39" s="175"/>
      <c r="S39" s="175"/>
      <c r="T39" s="175"/>
      <c r="U39" s="175"/>
      <c r="V39" s="175"/>
      <c r="W39" s="175"/>
      <c r="X39" s="175"/>
    </row>
    <row r="40" ht="12.0" customHeight="1">
      <c r="A40" s="175"/>
      <c r="B40" s="175"/>
      <c r="C40" s="529"/>
      <c r="D40" s="530"/>
      <c r="E40" s="530"/>
      <c r="F40" s="530"/>
      <c r="G40" s="530"/>
      <c r="H40" s="530"/>
      <c r="I40" s="531"/>
      <c r="J40" s="175"/>
      <c r="K40" s="175"/>
      <c r="L40" s="175"/>
      <c r="M40" s="175"/>
      <c r="N40" s="175"/>
      <c r="O40" s="175"/>
      <c r="P40" s="175"/>
      <c r="Q40" s="175"/>
      <c r="R40" s="175"/>
      <c r="S40" s="175"/>
      <c r="T40" s="175"/>
      <c r="U40" s="175"/>
      <c r="V40" s="175"/>
      <c r="W40" s="175"/>
      <c r="X40" s="175"/>
    </row>
    <row r="41" ht="26.25" customHeight="1">
      <c r="A41" s="175"/>
      <c r="B41" s="175"/>
      <c r="C41" s="405"/>
      <c r="D41" s="513"/>
      <c r="E41" s="1"/>
      <c r="I41" s="513"/>
      <c r="J41" s="175"/>
      <c r="K41" s="175"/>
      <c r="L41" s="175"/>
      <c r="M41" s="175"/>
      <c r="N41" s="175"/>
      <c r="O41" s="175"/>
      <c r="P41" s="175"/>
      <c r="Q41" s="175"/>
      <c r="R41" s="175"/>
      <c r="S41" s="175"/>
      <c r="T41" s="175"/>
      <c r="U41" s="175"/>
      <c r="V41" s="175"/>
      <c r="W41" s="175"/>
      <c r="X41" s="175"/>
    </row>
    <row r="42" ht="14.25" customHeight="1">
      <c r="A42" s="175"/>
      <c r="B42" s="175"/>
      <c r="C42" s="405"/>
      <c r="D42" s="532">
        <v>2019.0</v>
      </c>
      <c r="E42" s="533">
        <f>+D42+1</f>
        <v>2020</v>
      </c>
      <c r="F42" s="534">
        <f t="shared" ref="F42:H42" si="17">E42+1</f>
        <v>2021</v>
      </c>
      <c r="G42" s="534">
        <f t="shared" si="17"/>
        <v>2022</v>
      </c>
      <c r="H42" s="534">
        <f t="shared" si="17"/>
        <v>2023</v>
      </c>
      <c r="I42" s="534">
        <v>2024.0</v>
      </c>
      <c r="J42" s="534">
        <f>+I42+1</f>
        <v>2025</v>
      </c>
      <c r="K42" s="175"/>
      <c r="L42" s="175"/>
      <c r="M42" s="175"/>
      <c r="N42" s="175"/>
      <c r="O42" s="175"/>
      <c r="P42" s="175"/>
      <c r="Q42" s="175"/>
      <c r="R42" s="175"/>
      <c r="S42" s="175"/>
      <c r="T42" s="175"/>
      <c r="U42" s="175"/>
      <c r="V42" s="175"/>
      <c r="W42" s="175"/>
      <c r="X42" s="175"/>
    </row>
    <row r="43" ht="24.75" customHeight="1">
      <c r="A43" s="175"/>
      <c r="B43" s="175"/>
      <c r="C43" s="535" t="s">
        <v>327</v>
      </c>
      <c r="D43" s="532"/>
      <c r="E43" s="536"/>
      <c r="F43" s="537"/>
      <c r="G43" s="536"/>
      <c r="H43" s="428"/>
      <c r="I43" s="538"/>
      <c r="J43" s="538"/>
      <c r="K43" s="175"/>
      <c r="L43" s="175"/>
      <c r="M43" s="175"/>
      <c r="N43" s="175"/>
      <c r="O43" s="175"/>
      <c r="P43" s="175"/>
      <c r="Q43" s="175"/>
      <c r="R43" s="175"/>
      <c r="S43" s="175"/>
      <c r="T43" s="175"/>
      <c r="U43" s="175"/>
      <c r="V43" s="175"/>
      <c r="W43" s="175"/>
      <c r="X43" s="175"/>
    </row>
    <row r="44" ht="14.25" customHeight="1">
      <c r="A44" s="175"/>
      <c r="B44" s="175"/>
      <c r="C44" s="435" t="s">
        <v>328</v>
      </c>
      <c r="D44" s="425">
        <f t="shared" ref="D44:J44" si="18">SUM(D45:D63)</f>
        <v>0</v>
      </c>
      <c r="E44" s="424">
        <f t="shared" si="18"/>
        <v>0</v>
      </c>
      <c r="F44" s="426">
        <f t="shared" si="18"/>
        <v>0</v>
      </c>
      <c r="G44" s="424">
        <f t="shared" si="18"/>
        <v>0</v>
      </c>
      <c r="H44" s="424">
        <f t="shared" si="18"/>
        <v>0</v>
      </c>
      <c r="I44" s="424">
        <f t="shared" si="18"/>
        <v>0</v>
      </c>
      <c r="J44" s="424">
        <f t="shared" si="18"/>
        <v>0</v>
      </c>
      <c r="K44" s="175"/>
      <c r="L44" s="175"/>
      <c r="M44" s="175"/>
      <c r="N44" s="175"/>
      <c r="O44" s="175"/>
      <c r="P44" s="175"/>
      <c r="Q44" s="175"/>
      <c r="R44" s="175"/>
      <c r="S44" s="175"/>
      <c r="T44" s="175"/>
      <c r="U44" s="175"/>
      <c r="V44" s="175"/>
      <c r="W44" s="175"/>
      <c r="X44" s="175"/>
    </row>
    <row r="45" ht="18.75" customHeight="1">
      <c r="A45" s="175"/>
      <c r="B45" s="175"/>
      <c r="C45" s="539" t="s">
        <v>329</v>
      </c>
      <c r="D45" s="540"/>
      <c r="E45" s="541"/>
      <c r="F45" s="542"/>
      <c r="G45" s="541"/>
      <c r="H45" s="541"/>
      <c r="I45" s="541"/>
      <c r="J45" s="541"/>
      <c r="K45" s="175"/>
      <c r="L45" s="527"/>
      <c r="M45" s="175"/>
      <c r="N45" s="175"/>
      <c r="O45" s="175"/>
      <c r="P45" s="175"/>
      <c r="Q45" s="175"/>
      <c r="R45" s="175"/>
      <c r="S45" s="175"/>
      <c r="T45" s="175"/>
      <c r="U45" s="175"/>
      <c r="V45" s="175"/>
      <c r="W45" s="175"/>
      <c r="X45" s="175"/>
    </row>
    <row r="46" ht="18.0" customHeight="1">
      <c r="A46" s="175"/>
      <c r="B46" s="175"/>
      <c r="C46" s="543" t="s">
        <v>330</v>
      </c>
      <c r="D46" s="540"/>
      <c r="E46" s="541"/>
      <c r="F46" s="542"/>
      <c r="G46" s="541"/>
      <c r="H46" s="541"/>
      <c r="I46" s="541"/>
      <c r="J46" s="541"/>
      <c r="K46" s="175"/>
      <c r="L46" s="175"/>
      <c r="M46" s="175"/>
      <c r="N46" s="175"/>
      <c r="O46" s="175"/>
      <c r="P46" s="175"/>
      <c r="Q46" s="175"/>
      <c r="R46" s="175"/>
      <c r="S46" s="175"/>
      <c r="T46" s="175"/>
      <c r="U46" s="175"/>
      <c r="V46" s="175"/>
      <c r="W46" s="175"/>
      <c r="X46" s="175"/>
      <c r="Y46" s="1"/>
      <c r="Z46" s="1"/>
      <c r="AA46" s="1"/>
      <c r="AB46" s="1"/>
      <c r="AC46" s="1"/>
      <c r="AD46" s="1"/>
    </row>
    <row r="47" ht="18.0" customHeight="1">
      <c r="A47" s="175"/>
      <c r="B47" s="175"/>
      <c r="C47" s="543" t="s">
        <v>331</v>
      </c>
      <c r="D47" s="540"/>
      <c r="E47" s="541"/>
      <c r="F47" s="542"/>
      <c r="G47" s="541"/>
      <c r="H47" s="541"/>
      <c r="I47" s="541"/>
      <c r="J47" s="541"/>
      <c r="K47" s="175"/>
      <c r="L47" s="175"/>
      <c r="M47" s="175"/>
      <c r="N47" s="175"/>
      <c r="O47" s="175"/>
      <c r="P47" s="175"/>
      <c r="Q47" s="175"/>
      <c r="R47" s="175"/>
      <c r="S47" s="175"/>
      <c r="T47" s="175"/>
      <c r="U47" s="175"/>
      <c r="V47" s="175"/>
      <c r="W47" s="175"/>
      <c r="X47" s="175"/>
    </row>
    <row r="48" ht="17.25" customHeight="1">
      <c r="A48" s="175"/>
      <c r="B48" s="175"/>
      <c r="C48" s="543" t="s">
        <v>332</v>
      </c>
      <c r="D48" s="540"/>
      <c r="E48" s="541"/>
      <c r="F48" s="542"/>
      <c r="G48" s="541"/>
      <c r="H48" s="541"/>
      <c r="I48" s="541"/>
      <c r="J48" s="541"/>
      <c r="K48" s="175"/>
      <c r="L48" s="175"/>
      <c r="M48" s="175"/>
      <c r="N48" s="175"/>
      <c r="O48" s="175"/>
      <c r="P48" s="175"/>
      <c r="Q48" s="175"/>
      <c r="R48" s="175"/>
      <c r="S48" s="175"/>
      <c r="T48" s="175"/>
      <c r="U48" s="175"/>
      <c r="V48" s="175"/>
      <c r="W48" s="175"/>
      <c r="X48" s="175"/>
      <c r="Y48" s="1"/>
      <c r="Z48" s="1"/>
      <c r="AA48" s="1"/>
      <c r="AB48" s="1"/>
      <c r="AC48" s="1"/>
      <c r="AD48" s="1"/>
    </row>
    <row r="49" ht="17.25" customHeight="1">
      <c r="A49" s="175"/>
      <c r="B49" s="175"/>
      <c r="C49" s="543" t="s">
        <v>333</v>
      </c>
      <c r="D49" s="540"/>
      <c r="E49" s="541"/>
      <c r="F49" s="542"/>
      <c r="G49" s="541"/>
      <c r="H49" s="541"/>
      <c r="I49" s="541"/>
      <c r="J49" s="541"/>
      <c r="K49" s="175"/>
      <c r="L49" s="175"/>
      <c r="M49" s="175"/>
      <c r="N49" s="175"/>
      <c r="O49" s="175"/>
      <c r="P49" s="175"/>
      <c r="Q49" s="175"/>
      <c r="R49" s="175"/>
      <c r="S49" s="175"/>
      <c r="T49" s="175"/>
      <c r="U49" s="175"/>
      <c r="V49" s="175"/>
      <c r="W49" s="175"/>
      <c r="X49" s="175"/>
      <c r="Y49" s="1"/>
      <c r="Z49" s="1"/>
    </row>
    <row r="50" ht="16.5" customHeight="1">
      <c r="A50" s="175"/>
      <c r="B50" s="175"/>
      <c r="C50" s="543" t="s">
        <v>334</v>
      </c>
      <c r="D50" s="540"/>
      <c r="E50" s="541"/>
      <c r="F50" s="542"/>
      <c r="G50" s="541"/>
      <c r="H50" s="541"/>
      <c r="I50" s="541"/>
      <c r="J50" s="541"/>
      <c r="K50" s="175"/>
      <c r="L50" s="175"/>
      <c r="M50" s="175"/>
      <c r="N50" s="175"/>
      <c r="O50" s="175"/>
      <c r="P50" s="175"/>
      <c r="Q50" s="175"/>
      <c r="R50" s="175"/>
      <c r="S50" s="175"/>
      <c r="T50" s="175"/>
      <c r="U50" s="175"/>
      <c r="V50" s="175"/>
      <c r="W50" s="175"/>
      <c r="X50" s="175"/>
      <c r="Y50" s="1"/>
      <c r="Z50" s="1"/>
      <c r="AA50" s="1"/>
      <c r="AB50" s="1"/>
      <c r="AC50" s="1"/>
      <c r="AD50" s="1"/>
    </row>
    <row r="51" ht="15.0" customHeight="1">
      <c r="A51" s="175"/>
      <c r="B51" s="175"/>
      <c r="C51" s="544"/>
      <c r="D51" s="540"/>
      <c r="E51" s="541"/>
      <c r="F51" s="542"/>
      <c r="G51" s="541"/>
      <c r="H51" s="541"/>
      <c r="I51" s="541"/>
      <c r="J51" s="541"/>
      <c r="K51" s="175"/>
      <c r="L51" s="175"/>
      <c r="M51" s="175"/>
      <c r="N51" s="175"/>
      <c r="O51" s="175"/>
      <c r="P51" s="175"/>
      <c r="Q51" s="175"/>
      <c r="R51" s="175"/>
      <c r="S51" s="175"/>
      <c r="T51" s="175"/>
      <c r="U51" s="175"/>
      <c r="V51" s="175"/>
      <c r="W51" s="175"/>
      <c r="X51" s="175"/>
      <c r="Y51" s="1"/>
      <c r="Z51" s="1"/>
      <c r="AA51" s="1"/>
      <c r="AB51" s="1"/>
      <c r="AC51" s="1"/>
      <c r="AD51" s="1"/>
    </row>
    <row r="52" ht="17.25" hidden="1" customHeight="1">
      <c r="A52" s="175"/>
      <c r="B52" s="175"/>
      <c r="C52" s="545"/>
      <c r="D52" s="540"/>
      <c r="E52" s="541"/>
      <c r="F52" s="542"/>
      <c r="G52" s="541"/>
      <c r="H52" s="541"/>
      <c r="I52" s="541"/>
      <c r="J52" s="541"/>
      <c r="K52" s="175"/>
      <c r="L52" s="175"/>
      <c r="M52" s="175"/>
      <c r="N52" s="175"/>
      <c r="O52" s="175"/>
      <c r="P52" s="175"/>
      <c r="Q52" s="175"/>
      <c r="R52" s="175"/>
      <c r="S52" s="175"/>
      <c r="T52" s="175"/>
      <c r="U52" s="175"/>
      <c r="V52" s="175"/>
      <c r="W52" s="175"/>
      <c r="X52" s="175"/>
    </row>
    <row r="53" ht="14.25" hidden="1" customHeight="1">
      <c r="A53" s="175"/>
      <c r="B53" s="175"/>
      <c r="C53" s="543"/>
      <c r="D53" s="540"/>
      <c r="E53" s="541"/>
      <c r="F53" s="542"/>
      <c r="G53" s="541"/>
      <c r="H53" s="541"/>
      <c r="I53" s="541"/>
      <c r="J53" s="541"/>
      <c r="K53" s="175"/>
      <c r="L53" s="175"/>
      <c r="M53" s="175"/>
      <c r="N53" s="175"/>
      <c r="O53" s="175"/>
      <c r="P53" s="175"/>
      <c r="Q53" s="175"/>
      <c r="R53" s="175"/>
      <c r="S53" s="175"/>
      <c r="T53" s="175"/>
      <c r="U53" s="175"/>
      <c r="V53" s="175"/>
      <c r="W53" s="175"/>
      <c r="X53" s="175"/>
      <c r="Y53" s="1"/>
      <c r="Z53" s="1"/>
    </row>
    <row r="54" ht="14.25" hidden="1" customHeight="1">
      <c r="A54" s="175"/>
      <c r="B54" s="175"/>
      <c r="C54" s="543"/>
      <c r="D54" s="540"/>
      <c r="E54" s="541"/>
      <c r="F54" s="542"/>
      <c r="G54" s="541"/>
      <c r="H54" s="541"/>
      <c r="I54" s="541"/>
      <c r="J54" s="446"/>
      <c r="K54" s="175"/>
      <c r="L54" s="175"/>
      <c r="M54" s="175"/>
      <c r="N54" s="175"/>
      <c r="O54" s="175"/>
      <c r="P54" s="175"/>
      <c r="Q54" s="175"/>
      <c r="R54" s="175"/>
      <c r="S54" s="175"/>
      <c r="T54" s="175"/>
      <c r="U54" s="175"/>
      <c r="V54" s="175"/>
      <c r="W54" s="175"/>
      <c r="X54" s="175"/>
      <c r="Y54" s="1"/>
      <c r="Z54" s="1"/>
    </row>
    <row r="55" ht="14.25" hidden="1" customHeight="1">
      <c r="A55" s="175"/>
      <c r="B55" s="175"/>
      <c r="C55" s="543"/>
      <c r="D55" s="540"/>
      <c r="E55" s="541"/>
      <c r="F55" s="542"/>
      <c r="G55" s="541"/>
      <c r="H55" s="541"/>
      <c r="I55" s="457"/>
      <c r="J55" s="457"/>
      <c r="K55" s="175"/>
      <c r="L55" s="175"/>
      <c r="M55" s="175"/>
      <c r="N55" s="175"/>
      <c r="O55" s="175"/>
      <c r="P55" s="175"/>
      <c r="Q55" s="175"/>
      <c r="R55" s="175"/>
      <c r="S55" s="175"/>
      <c r="T55" s="175"/>
      <c r="U55" s="175"/>
      <c r="V55" s="175"/>
      <c r="W55" s="175"/>
      <c r="X55" s="175"/>
      <c r="Y55" s="1"/>
      <c r="Z55" s="1"/>
    </row>
    <row r="56" ht="14.25" hidden="1" customHeight="1">
      <c r="A56" s="175"/>
      <c r="B56" s="175"/>
      <c r="C56" s="543"/>
      <c r="D56" s="540"/>
      <c r="E56" s="541"/>
      <c r="F56" s="542"/>
      <c r="G56" s="541"/>
      <c r="H56" s="541"/>
      <c r="I56" s="457"/>
      <c r="J56" s="457"/>
      <c r="K56" s="175"/>
      <c r="L56" s="175"/>
      <c r="M56" s="175"/>
      <c r="N56" s="175"/>
      <c r="O56" s="175"/>
      <c r="P56" s="175"/>
      <c r="Q56" s="175"/>
      <c r="R56" s="175"/>
      <c r="S56" s="175"/>
      <c r="T56" s="175"/>
      <c r="U56" s="175"/>
      <c r="V56" s="175"/>
      <c r="W56" s="175"/>
      <c r="X56" s="175"/>
      <c r="Y56" s="1"/>
      <c r="Z56" s="1"/>
    </row>
    <row r="57" ht="14.25" hidden="1" customHeight="1">
      <c r="A57" s="175"/>
      <c r="B57" s="175"/>
      <c r="C57" s="543"/>
      <c r="D57" s="540"/>
      <c r="E57" s="541"/>
      <c r="F57" s="542"/>
      <c r="G57" s="541"/>
      <c r="H57" s="541"/>
      <c r="I57" s="457"/>
      <c r="J57" s="457"/>
      <c r="K57" s="175"/>
      <c r="L57" s="175"/>
      <c r="M57" s="175"/>
      <c r="N57" s="175"/>
      <c r="O57" s="175"/>
      <c r="P57" s="175"/>
      <c r="Q57" s="175"/>
      <c r="R57" s="175"/>
      <c r="S57" s="175"/>
      <c r="T57" s="175"/>
      <c r="U57" s="175"/>
      <c r="V57" s="175"/>
      <c r="W57" s="175"/>
      <c r="X57" s="175"/>
      <c r="Y57" s="1"/>
      <c r="Z57" s="1"/>
    </row>
    <row r="58" ht="14.25" hidden="1" customHeight="1">
      <c r="A58" s="175"/>
      <c r="B58" s="175"/>
      <c r="C58" s="543"/>
      <c r="D58" s="540"/>
      <c r="E58" s="541"/>
      <c r="F58" s="542"/>
      <c r="G58" s="541"/>
      <c r="H58" s="541"/>
      <c r="I58" s="457"/>
      <c r="J58" s="457"/>
      <c r="K58" s="175"/>
      <c r="L58" s="175"/>
      <c r="M58" s="175"/>
      <c r="N58" s="175"/>
      <c r="O58" s="175"/>
      <c r="P58" s="175"/>
      <c r="Q58" s="175"/>
      <c r="R58" s="175"/>
      <c r="S58" s="175"/>
      <c r="T58" s="175"/>
      <c r="U58" s="175"/>
      <c r="V58" s="175"/>
      <c r="W58" s="175"/>
      <c r="X58" s="175"/>
    </row>
    <row r="59" ht="14.25" hidden="1" customHeight="1">
      <c r="A59" s="175"/>
      <c r="B59" s="175"/>
      <c r="C59" s="546"/>
      <c r="D59" s="451"/>
      <c r="E59" s="547"/>
      <c r="F59" s="548"/>
      <c r="G59" s="549"/>
      <c r="H59" s="541"/>
      <c r="I59" s="550"/>
      <c r="J59" s="550"/>
      <c r="K59" s="175"/>
      <c r="L59" s="175"/>
      <c r="M59" s="175"/>
      <c r="N59" s="175"/>
      <c r="O59" s="175"/>
      <c r="P59" s="175"/>
      <c r="Q59" s="175"/>
      <c r="R59" s="175"/>
      <c r="S59" s="175"/>
      <c r="T59" s="175"/>
      <c r="U59" s="175"/>
      <c r="V59" s="175"/>
      <c r="W59" s="175"/>
      <c r="X59" s="175"/>
    </row>
    <row r="60" ht="14.25" hidden="1" customHeight="1">
      <c r="A60" s="175"/>
      <c r="B60" s="175"/>
      <c r="C60" s="545"/>
      <c r="D60" s="451"/>
      <c r="E60" s="547"/>
      <c r="F60" s="548"/>
      <c r="G60" s="549"/>
      <c r="H60" s="541"/>
      <c r="I60" s="551"/>
      <c r="J60" s="551"/>
      <c r="K60" s="175"/>
      <c r="L60" s="175"/>
      <c r="M60" s="175"/>
      <c r="N60" s="175"/>
      <c r="O60" s="175"/>
      <c r="P60" s="175"/>
      <c r="Q60" s="175"/>
      <c r="R60" s="175"/>
      <c r="S60" s="175"/>
      <c r="T60" s="175"/>
      <c r="U60" s="175"/>
      <c r="V60" s="175"/>
      <c r="W60" s="175"/>
      <c r="X60" s="175"/>
    </row>
    <row r="61" ht="14.25" hidden="1" customHeight="1">
      <c r="A61" s="175"/>
      <c r="B61" s="175"/>
      <c r="C61" s="545"/>
      <c r="D61" s="451"/>
      <c r="E61" s="547"/>
      <c r="F61" s="548"/>
      <c r="G61" s="549"/>
      <c r="H61" s="541"/>
      <c r="I61" s="550"/>
      <c r="J61" s="550"/>
      <c r="K61" s="175"/>
      <c r="L61" s="175"/>
      <c r="M61" s="175"/>
      <c r="N61" s="175"/>
      <c r="O61" s="175"/>
      <c r="P61" s="175"/>
      <c r="Q61" s="175"/>
      <c r="R61" s="175"/>
      <c r="S61" s="175"/>
      <c r="T61" s="175"/>
      <c r="U61" s="175"/>
      <c r="V61" s="175"/>
      <c r="W61" s="175"/>
      <c r="X61" s="175"/>
    </row>
    <row r="62" ht="14.25" hidden="1" customHeight="1">
      <c r="A62" s="175"/>
      <c r="B62" s="175"/>
      <c r="C62" s="545"/>
      <c r="D62" s="451"/>
      <c r="E62" s="547"/>
      <c r="F62" s="548"/>
      <c r="G62" s="549"/>
      <c r="H62" s="541"/>
      <c r="I62" s="551"/>
      <c r="J62" s="551"/>
      <c r="K62" s="175"/>
      <c r="L62" s="175"/>
      <c r="M62" s="175"/>
      <c r="N62" s="175"/>
      <c r="O62" s="175"/>
      <c r="P62" s="175"/>
      <c r="Q62" s="175"/>
      <c r="R62" s="175"/>
      <c r="S62" s="175"/>
      <c r="T62" s="175"/>
      <c r="U62" s="175"/>
      <c r="V62" s="175"/>
      <c r="W62" s="175"/>
      <c r="X62" s="175"/>
    </row>
    <row r="63" ht="14.25" hidden="1" customHeight="1">
      <c r="A63" s="175"/>
      <c r="B63" s="175"/>
      <c r="C63" s="544"/>
      <c r="D63" s="552"/>
      <c r="E63" s="553"/>
      <c r="F63" s="454"/>
      <c r="G63" s="554"/>
      <c r="H63" s="555"/>
      <c r="I63" s="550"/>
      <c r="J63" s="556"/>
      <c r="K63" s="175"/>
      <c r="L63" s="175"/>
      <c r="M63" s="175"/>
      <c r="N63" s="175"/>
      <c r="O63" s="175"/>
      <c r="P63" s="175"/>
      <c r="Q63" s="175"/>
      <c r="R63" s="175"/>
      <c r="S63" s="175"/>
      <c r="T63" s="175"/>
      <c r="U63" s="175"/>
      <c r="V63" s="175"/>
      <c r="W63" s="175"/>
      <c r="X63" s="175"/>
    </row>
    <row r="64" ht="17.25" customHeight="1">
      <c r="A64" s="175"/>
      <c r="B64" s="175"/>
      <c r="C64" s="435" t="s">
        <v>335</v>
      </c>
      <c r="D64" s="557">
        <f>+SUM(D65:D88)</f>
        <v>0</v>
      </c>
      <c r="E64" s="558">
        <f>+SUM(E65:E76)</f>
        <v>0</v>
      </c>
      <c r="F64" s="558">
        <f>+SUM(F65:F77)</f>
        <v>0</v>
      </c>
      <c r="G64" s="557">
        <f>+SUM(G65:G82)</f>
        <v>0</v>
      </c>
      <c r="H64" s="559">
        <f t="shared" ref="H64:I64" si="19">+SUM(H65:H80)</f>
        <v>0</v>
      </c>
      <c r="I64" s="560">
        <f t="shared" si="19"/>
        <v>0</v>
      </c>
      <c r="J64" s="561">
        <f>+SUM(J65:J81)</f>
        <v>0</v>
      </c>
      <c r="K64" s="175"/>
      <c r="L64" s="175"/>
      <c r="M64" s="175"/>
      <c r="N64" s="175"/>
      <c r="O64" s="175"/>
      <c r="P64" s="175"/>
      <c r="Q64" s="175"/>
      <c r="R64" s="175"/>
      <c r="S64" s="175"/>
      <c r="T64" s="175"/>
      <c r="U64" s="175"/>
      <c r="V64" s="175"/>
      <c r="W64" s="175"/>
      <c r="X64" s="175"/>
    </row>
    <row r="65" ht="16.5" customHeight="1" outlineLevel="1">
      <c r="A65" s="175"/>
      <c r="B65" s="175"/>
      <c r="C65" s="562" t="s">
        <v>336</v>
      </c>
      <c r="D65" s="563"/>
      <c r="E65" s="555"/>
      <c r="F65" s="541"/>
      <c r="G65" s="564"/>
      <c r="H65" s="564" t="str">
        <f t="shared" ref="H65:H66" si="20">+G65</f>
        <v/>
      </c>
      <c r="I65" s="564"/>
      <c r="J65" s="564" t="str">
        <f>+H65</f>
        <v/>
      </c>
      <c r="K65" s="175"/>
      <c r="L65" s="175"/>
      <c r="M65" s="175"/>
      <c r="N65" s="175"/>
      <c r="O65" s="175"/>
      <c r="P65" s="175"/>
      <c r="Q65" s="175"/>
      <c r="R65" s="175"/>
      <c r="S65" s="175"/>
      <c r="T65" s="175"/>
      <c r="U65" s="175"/>
      <c r="V65" s="175"/>
      <c r="W65" s="175"/>
      <c r="X65" s="175"/>
    </row>
    <row r="66" ht="15.0" customHeight="1" outlineLevel="1">
      <c r="A66" s="175"/>
      <c r="B66" s="175"/>
      <c r="C66" s="562" t="s">
        <v>337</v>
      </c>
      <c r="D66" s="459"/>
      <c r="E66" s="547"/>
      <c r="F66" s="547"/>
      <c r="G66" s="564"/>
      <c r="H66" s="565" t="str">
        <f t="shared" si="20"/>
        <v/>
      </c>
      <c r="I66" s="565" t="str">
        <f>+H66</f>
        <v/>
      </c>
      <c r="J66" s="547"/>
      <c r="K66" s="175"/>
      <c r="L66" s="175"/>
      <c r="M66" s="175"/>
      <c r="N66" s="175"/>
      <c r="O66" s="175"/>
      <c r="P66" s="175"/>
      <c r="Q66" s="175"/>
      <c r="R66" s="175"/>
      <c r="S66" s="175"/>
      <c r="T66" s="175"/>
      <c r="U66" s="175"/>
      <c r="V66" s="175"/>
      <c r="W66" s="175"/>
      <c r="X66" s="175"/>
    </row>
    <row r="67" ht="16.5" customHeight="1" outlineLevel="1">
      <c r="A67" s="175"/>
      <c r="B67" s="175"/>
      <c r="C67" s="562" t="s">
        <v>338</v>
      </c>
      <c r="D67" s="459"/>
      <c r="E67" s="547"/>
      <c r="F67" s="547"/>
      <c r="G67" s="564"/>
      <c r="H67" s="547"/>
      <c r="I67" s="565"/>
      <c r="J67" s="547"/>
      <c r="K67" s="175"/>
      <c r="L67" s="175"/>
      <c r="M67" s="175"/>
      <c r="N67" s="175"/>
      <c r="O67" s="175"/>
      <c r="P67" s="175"/>
      <c r="Q67" s="175"/>
      <c r="R67" s="175"/>
      <c r="S67" s="175"/>
      <c r="T67" s="175"/>
      <c r="U67" s="175"/>
      <c r="V67" s="175"/>
      <c r="W67" s="175"/>
      <c r="X67" s="175"/>
      <c r="Y67" s="1"/>
      <c r="Z67" s="1"/>
    </row>
    <row r="68" ht="17.25" customHeight="1" outlineLevel="1">
      <c r="A68" s="175"/>
      <c r="B68" s="175"/>
      <c r="C68" s="562" t="s">
        <v>339</v>
      </c>
      <c r="D68" s="459"/>
      <c r="E68" s="547"/>
      <c r="F68" s="547"/>
      <c r="G68" s="564"/>
      <c r="H68" s="547"/>
      <c r="I68" s="565"/>
      <c r="J68" s="547"/>
      <c r="K68" s="175"/>
      <c r="L68" s="175"/>
      <c r="M68" s="175"/>
      <c r="N68" s="175"/>
      <c r="O68" s="175"/>
      <c r="P68" s="175"/>
      <c r="Q68" s="175"/>
      <c r="R68" s="175"/>
      <c r="S68" s="175"/>
      <c r="T68" s="175"/>
      <c r="U68" s="175"/>
      <c r="V68" s="175"/>
      <c r="W68" s="175"/>
      <c r="X68" s="175"/>
      <c r="Y68" s="1"/>
      <c r="Z68" s="1"/>
    </row>
    <row r="69" ht="16.5" hidden="1" customHeight="1" outlineLevel="1">
      <c r="A69" s="175"/>
      <c r="B69" s="175"/>
      <c r="C69" s="562"/>
      <c r="D69" s="459"/>
      <c r="E69" s="547"/>
      <c r="F69" s="547"/>
      <c r="G69" s="564"/>
      <c r="H69" s="547"/>
      <c r="I69" s="565"/>
      <c r="J69" s="547"/>
      <c r="K69" s="175"/>
      <c r="L69" s="175"/>
      <c r="M69" s="175"/>
      <c r="N69" s="175"/>
      <c r="O69" s="175"/>
      <c r="P69" s="175"/>
      <c r="Q69" s="175"/>
      <c r="R69" s="175"/>
      <c r="S69" s="175"/>
      <c r="T69" s="175"/>
      <c r="U69" s="175"/>
      <c r="V69" s="175"/>
      <c r="W69" s="175"/>
      <c r="X69" s="175"/>
      <c r="Y69" s="1"/>
      <c r="Z69" s="1"/>
    </row>
    <row r="70" ht="15.75" hidden="1" customHeight="1" outlineLevel="1">
      <c r="A70" s="175"/>
      <c r="B70" s="175"/>
      <c r="C70" s="562"/>
      <c r="D70" s="459"/>
      <c r="E70" s="547"/>
      <c r="F70" s="547"/>
      <c r="G70" s="564"/>
      <c r="H70" s="547"/>
      <c r="I70" s="565"/>
      <c r="J70" s="547"/>
      <c r="K70" s="175"/>
      <c r="L70" s="175"/>
      <c r="M70" s="175"/>
      <c r="N70" s="175"/>
      <c r="O70" s="175"/>
      <c r="P70" s="175"/>
      <c r="Q70" s="175"/>
      <c r="R70" s="175"/>
      <c r="S70" s="175"/>
      <c r="T70" s="175"/>
      <c r="U70" s="175"/>
      <c r="V70" s="175"/>
      <c r="W70" s="175"/>
      <c r="X70" s="175"/>
      <c r="Y70" s="1"/>
      <c r="Z70" s="1"/>
    </row>
    <row r="71" ht="16.5" hidden="1" customHeight="1" outlineLevel="1">
      <c r="A71" s="175"/>
      <c r="B71" s="175"/>
      <c r="C71" s="562"/>
      <c r="D71" s="459"/>
      <c r="E71" s="547"/>
      <c r="F71" s="547"/>
      <c r="G71" s="564"/>
      <c r="H71" s="547"/>
      <c r="I71" s="565"/>
      <c r="J71" s="547"/>
      <c r="K71" s="175"/>
      <c r="L71" s="175"/>
      <c r="M71" s="175"/>
      <c r="N71" s="175"/>
      <c r="O71" s="175"/>
      <c r="P71" s="175"/>
      <c r="Q71" s="175"/>
      <c r="R71" s="175"/>
      <c r="S71" s="175"/>
      <c r="T71" s="175"/>
      <c r="U71" s="175"/>
      <c r="V71" s="175"/>
      <c r="W71" s="175"/>
      <c r="X71" s="175"/>
      <c r="Y71" s="1"/>
      <c r="Z71" s="1"/>
    </row>
    <row r="72" ht="16.5" hidden="1" customHeight="1" outlineLevel="1">
      <c r="A72" s="175"/>
      <c r="B72" s="175"/>
      <c r="C72" s="562"/>
      <c r="D72" s="459"/>
      <c r="E72" s="547"/>
      <c r="F72" s="547"/>
      <c r="G72" s="564"/>
      <c r="H72" s="547"/>
      <c r="I72" s="565"/>
      <c r="J72" s="547"/>
      <c r="K72" s="175"/>
      <c r="L72" s="175"/>
      <c r="M72" s="175"/>
      <c r="N72" s="175"/>
      <c r="O72" s="175"/>
      <c r="P72" s="175"/>
      <c r="Q72" s="175"/>
      <c r="R72" s="175"/>
      <c r="S72" s="175"/>
      <c r="T72" s="175"/>
      <c r="U72" s="175"/>
      <c r="V72" s="175"/>
      <c r="W72" s="175"/>
      <c r="X72" s="175"/>
      <c r="Y72" s="1"/>
      <c r="Z72" s="1"/>
    </row>
    <row r="73" ht="14.25" hidden="1" customHeight="1" outlineLevel="1">
      <c r="A73" s="175"/>
      <c r="B73" s="175"/>
      <c r="C73" s="562"/>
      <c r="D73" s="459"/>
      <c r="E73" s="547"/>
      <c r="F73" s="547"/>
      <c r="G73" s="564"/>
      <c r="H73" s="547"/>
      <c r="I73" s="565"/>
      <c r="J73" s="547"/>
      <c r="K73" s="175"/>
      <c r="L73" s="175"/>
      <c r="M73" s="175"/>
      <c r="N73" s="175"/>
      <c r="O73" s="175"/>
      <c r="P73" s="175"/>
      <c r="Q73" s="175"/>
      <c r="R73" s="175"/>
      <c r="S73" s="175"/>
      <c r="T73" s="175"/>
      <c r="U73" s="175"/>
      <c r="V73" s="175"/>
      <c r="W73" s="175"/>
      <c r="X73" s="175"/>
      <c r="Y73" s="1"/>
      <c r="Z73" s="1"/>
    </row>
    <row r="74" ht="14.25" hidden="1" customHeight="1" outlineLevel="1">
      <c r="A74" s="175"/>
      <c r="B74" s="175"/>
      <c r="C74" s="562"/>
      <c r="D74" s="459"/>
      <c r="E74" s="547"/>
      <c r="F74" s="547"/>
      <c r="G74" s="564"/>
      <c r="H74" s="547"/>
      <c r="I74" s="566"/>
      <c r="J74" s="551"/>
      <c r="K74" s="175"/>
      <c r="L74" s="175"/>
      <c r="M74" s="175"/>
      <c r="N74" s="175"/>
      <c r="O74" s="175"/>
      <c r="P74" s="175"/>
      <c r="Q74" s="175"/>
      <c r="R74" s="175"/>
      <c r="S74" s="175"/>
      <c r="T74" s="175"/>
      <c r="U74" s="175"/>
      <c r="V74" s="175"/>
      <c r="W74" s="175"/>
      <c r="X74" s="175"/>
      <c r="Y74" s="1"/>
      <c r="Z74" s="1"/>
    </row>
    <row r="75" ht="14.25" hidden="1" customHeight="1" outlineLevel="1">
      <c r="A75" s="175"/>
      <c r="B75" s="175"/>
      <c r="C75" s="562"/>
      <c r="D75" s="459"/>
      <c r="E75" s="547"/>
      <c r="F75" s="547"/>
      <c r="G75" s="564"/>
      <c r="H75" s="547"/>
      <c r="I75" s="566"/>
      <c r="J75" s="551"/>
      <c r="K75" s="175"/>
      <c r="L75" s="175"/>
      <c r="M75" s="175"/>
      <c r="N75" s="175"/>
      <c r="O75" s="175"/>
      <c r="P75" s="175"/>
      <c r="Q75" s="175"/>
      <c r="R75" s="175"/>
      <c r="S75" s="175"/>
      <c r="T75" s="175"/>
      <c r="U75" s="175"/>
      <c r="V75" s="175"/>
      <c r="W75" s="175"/>
      <c r="X75" s="175"/>
      <c r="Y75" s="1"/>
      <c r="Z75" s="1"/>
    </row>
    <row r="76" ht="14.25" hidden="1" customHeight="1" outlineLevel="1">
      <c r="A76" s="175"/>
      <c r="B76" s="175"/>
      <c r="C76" s="562"/>
      <c r="D76" s="459"/>
      <c r="E76" s="547"/>
      <c r="F76" s="547"/>
      <c r="G76" s="564"/>
      <c r="H76" s="547"/>
      <c r="I76" s="566"/>
      <c r="J76" s="551"/>
      <c r="K76" s="175"/>
      <c r="L76" s="175"/>
      <c r="M76" s="175"/>
      <c r="N76" s="175"/>
      <c r="O76" s="175"/>
      <c r="P76" s="175"/>
      <c r="Q76" s="175"/>
      <c r="R76" s="175"/>
      <c r="S76" s="175"/>
      <c r="T76" s="175"/>
      <c r="U76" s="175"/>
      <c r="V76" s="175"/>
      <c r="W76" s="175"/>
      <c r="X76" s="175"/>
      <c r="Y76" s="1"/>
      <c r="Z76" s="1"/>
    </row>
    <row r="77" ht="14.25" hidden="1" customHeight="1" outlineLevel="1">
      <c r="A77" s="175"/>
      <c r="B77" s="175"/>
      <c r="C77" s="562"/>
      <c r="D77" s="459"/>
      <c r="E77" s="547"/>
      <c r="F77" s="547"/>
      <c r="G77" s="564"/>
      <c r="H77" s="547"/>
      <c r="I77" s="566"/>
      <c r="J77" s="551"/>
      <c r="K77" s="175"/>
      <c r="L77" s="175"/>
      <c r="M77" s="175"/>
      <c r="N77" s="175"/>
      <c r="O77" s="175"/>
      <c r="P77" s="175"/>
      <c r="Q77" s="175"/>
      <c r="R77" s="175"/>
      <c r="S77" s="175"/>
      <c r="T77" s="175"/>
      <c r="U77" s="175"/>
      <c r="V77" s="175"/>
      <c r="W77" s="175"/>
      <c r="X77" s="175"/>
      <c r="Y77" s="1"/>
      <c r="Z77" s="1"/>
    </row>
    <row r="78" ht="14.25" hidden="1" customHeight="1" outlineLevel="1">
      <c r="A78" s="175"/>
      <c r="B78" s="175"/>
      <c r="C78" s="567"/>
      <c r="D78" s="459"/>
      <c r="E78" s="553"/>
      <c r="F78" s="547"/>
      <c r="G78" s="449"/>
      <c r="H78" s="547"/>
      <c r="I78" s="568"/>
      <c r="J78" s="569"/>
      <c r="K78" s="175"/>
      <c r="L78" s="175"/>
      <c r="M78" s="175"/>
      <c r="N78" s="175"/>
      <c r="O78" s="175"/>
      <c r="P78" s="175"/>
      <c r="Q78" s="175"/>
      <c r="R78" s="175"/>
      <c r="S78" s="175"/>
      <c r="T78" s="175"/>
      <c r="U78" s="175"/>
      <c r="V78" s="175"/>
      <c r="W78" s="175"/>
      <c r="X78" s="175"/>
      <c r="Y78" s="1"/>
      <c r="Z78" s="1"/>
      <c r="AA78" s="1"/>
      <c r="AB78" s="1"/>
      <c r="AC78" s="1"/>
      <c r="AD78" s="1"/>
    </row>
    <row r="79" ht="14.25" hidden="1" customHeight="1" outlineLevel="1">
      <c r="A79" s="175"/>
      <c r="B79" s="175"/>
      <c r="C79" s="567"/>
      <c r="D79" s="459"/>
      <c r="E79" s="553"/>
      <c r="F79" s="547"/>
      <c r="G79" s="547"/>
      <c r="H79" s="547"/>
      <c r="I79" s="568"/>
      <c r="J79" s="569"/>
      <c r="K79" s="175"/>
      <c r="L79" s="175"/>
      <c r="M79" s="175"/>
      <c r="N79" s="175"/>
      <c r="O79" s="175"/>
      <c r="P79" s="175"/>
      <c r="Q79" s="175"/>
      <c r="R79" s="175"/>
      <c r="S79" s="175"/>
      <c r="T79" s="175"/>
      <c r="U79" s="175"/>
      <c r="V79" s="175"/>
      <c r="W79" s="175"/>
      <c r="X79" s="175"/>
      <c r="Y79" s="1"/>
      <c r="Z79" s="1"/>
      <c r="AA79" s="1"/>
      <c r="AB79" s="1"/>
      <c r="AC79" s="1"/>
      <c r="AD79" s="1"/>
    </row>
    <row r="80" ht="14.25" hidden="1" customHeight="1" outlineLevel="1">
      <c r="A80" s="175"/>
      <c r="B80" s="175"/>
      <c r="C80" s="567"/>
      <c r="D80" s="459"/>
      <c r="E80" s="553"/>
      <c r="F80" s="547"/>
      <c r="G80" s="449"/>
      <c r="H80" s="547"/>
      <c r="I80" s="568"/>
      <c r="J80" s="569"/>
      <c r="K80" s="175"/>
      <c r="L80" s="175"/>
      <c r="M80" s="175"/>
      <c r="N80" s="175"/>
      <c r="O80" s="175"/>
      <c r="P80" s="175"/>
      <c r="Q80" s="175"/>
      <c r="R80" s="175"/>
      <c r="S80" s="175"/>
      <c r="T80" s="175"/>
      <c r="U80" s="175"/>
      <c r="V80" s="175"/>
      <c r="W80" s="175"/>
      <c r="X80" s="175"/>
      <c r="Y80" s="1"/>
      <c r="Z80" s="1"/>
      <c r="AA80" s="1"/>
      <c r="AB80" s="1"/>
      <c r="AC80" s="1"/>
      <c r="AD80" s="1"/>
    </row>
    <row r="81" ht="14.25" hidden="1" customHeight="1" outlineLevel="1">
      <c r="A81" s="175"/>
      <c r="B81" s="175"/>
      <c r="C81" s="567"/>
      <c r="D81" s="459"/>
      <c r="E81" s="553"/>
      <c r="F81" s="547"/>
      <c r="G81" s="449"/>
      <c r="H81" s="547"/>
      <c r="I81" s="568"/>
      <c r="J81" s="569"/>
      <c r="K81" s="175"/>
      <c r="L81" s="175"/>
      <c r="M81" s="175"/>
      <c r="N81" s="175"/>
      <c r="O81" s="175"/>
      <c r="P81" s="175"/>
      <c r="Q81" s="175"/>
      <c r="R81" s="175"/>
      <c r="S81" s="175"/>
      <c r="T81" s="175"/>
      <c r="U81" s="175"/>
      <c r="V81" s="175"/>
      <c r="W81" s="175"/>
      <c r="X81" s="175"/>
      <c r="Y81" s="1"/>
      <c r="Z81" s="1"/>
      <c r="AA81" s="1"/>
      <c r="AB81" s="1"/>
      <c r="AC81" s="1"/>
      <c r="AD81" s="1"/>
    </row>
    <row r="82" ht="14.25" customHeight="1" outlineLevel="1">
      <c r="A82" s="175"/>
      <c r="B82" s="175"/>
      <c r="C82" s="567"/>
      <c r="D82" s="459"/>
      <c r="E82" s="553"/>
      <c r="F82" s="547"/>
      <c r="G82" s="454"/>
      <c r="H82" s="547"/>
      <c r="I82" s="568"/>
      <c r="J82" s="569"/>
      <c r="K82" s="175"/>
      <c r="L82" s="175"/>
      <c r="M82" s="175"/>
      <c r="N82" s="175"/>
      <c r="O82" s="175"/>
      <c r="P82" s="175"/>
      <c r="Q82" s="175"/>
      <c r="R82" s="175"/>
      <c r="S82" s="175"/>
      <c r="T82" s="175"/>
      <c r="U82" s="175"/>
      <c r="V82" s="175"/>
      <c r="W82" s="175"/>
      <c r="X82" s="175"/>
      <c r="Y82" s="1"/>
      <c r="Z82" s="1"/>
    </row>
    <row r="83" ht="15.75" customHeight="1">
      <c r="A83" s="175"/>
      <c r="B83" s="175"/>
      <c r="C83" s="435" t="s">
        <v>340</v>
      </c>
      <c r="D83" s="557">
        <f>+SUM(D90:D94)</f>
        <v>0</v>
      </c>
      <c r="E83" s="558">
        <f>+SUM(E84:E92)</f>
        <v>0</v>
      </c>
      <c r="F83" s="558"/>
      <c r="G83" s="570"/>
      <c r="H83" s="558"/>
      <c r="I83" s="558"/>
      <c r="J83" s="558"/>
      <c r="K83" s="175"/>
      <c r="L83" s="175"/>
      <c r="M83" s="175"/>
      <c r="N83" s="175"/>
      <c r="O83" s="175"/>
      <c r="P83" s="175"/>
      <c r="Q83" s="175"/>
      <c r="R83" s="175"/>
      <c r="S83" s="175"/>
      <c r="T83" s="175"/>
      <c r="U83" s="175"/>
      <c r="V83" s="175"/>
      <c r="W83" s="175"/>
      <c r="X83" s="175"/>
    </row>
    <row r="84" ht="16.5" customHeight="1" outlineLevel="1">
      <c r="A84" s="175"/>
      <c r="B84" s="175"/>
      <c r="C84" s="571"/>
      <c r="D84" s="459"/>
      <c r="E84" s="547"/>
      <c r="F84" s="542"/>
      <c r="G84" s="547"/>
      <c r="H84" s="548"/>
      <c r="I84" s="551"/>
      <c r="J84" s="551"/>
      <c r="K84" s="175"/>
      <c r="L84" s="175"/>
      <c r="M84" s="175"/>
      <c r="N84" s="175"/>
      <c r="O84" s="175"/>
      <c r="P84" s="175"/>
      <c r="Q84" s="175"/>
      <c r="R84" s="175"/>
      <c r="S84" s="175"/>
      <c r="T84" s="175"/>
      <c r="U84" s="175"/>
      <c r="V84" s="175"/>
      <c r="W84" s="175"/>
      <c r="X84" s="175"/>
      <c r="Y84" s="1"/>
      <c r="Z84" s="1"/>
    </row>
    <row r="85" ht="17.25" hidden="1" customHeight="1" outlineLevel="1">
      <c r="A85" s="175"/>
      <c r="B85" s="175"/>
      <c r="C85" s="562"/>
      <c r="D85" s="459"/>
      <c r="E85" s="547"/>
      <c r="F85" s="548"/>
      <c r="G85" s="547"/>
      <c r="H85" s="548"/>
      <c r="I85" s="551"/>
      <c r="J85" s="551"/>
      <c r="K85" s="175"/>
      <c r="L85" s="175"/>
      <c r="M85" s="175"/>
      <c r="N85" s="175"/>
      <c r="O85" s="175"/>
      <c r="P85" s="175"/>
      <c r="Q85" s="175"/>
      <c r="R85" s="175"/>
      <c r="S85" s="175"/>
      <c r="T85" s="175"/>
      <c r="U85" s="175"/>
      <c r="V85" s="175"/>
      <c r="W85" s="175"/>
      <c r="X85" s="175"/>
      <c r="Y85" s="1"/>
      <c r="Z85" s="1"/>
    </row>
    <row r="86" ht="17.25" hidden="1" customHeight="1" outlineLevel="1">
      <c r="A86" s="175"/>
      <c r="B86" s="175"/>
      <c r="C86" s="562"/>
      <c r="D86" s="459"/>
      <c r="E86" s="547"/>
      <c r="F86" s="548"/>
      <c r="G86" s="547"/>
      <c r="H86" s="548"/>
      <c r="I86" s="551"/>
      <c r="J86" s="551"/>
      <c r="K86" s="175"/>
      <c r="L86" s="175"/>
      <c r="M86" s="175"/>
      <c r="N86" s="175"/>
      <c r="O86" s="175"/>
      <c r="P86" s="175"/>
      <c r="Q86" s="175"/>
      <c r="R86" s="175"/>
      <c r="S86" s="175"/>
      <c r="T86" s="175"/>
      <c r="U86" s="175"/>
      <c r="V86" s="175"/>
      <c r="W86" s="175"/>
      <c r="X86" s="175"/>
      <c r="Y86" s="1"/>
      <c r="Z86" s="1"/>
    </row>
    <row r="87" ht="16.5" hidden="1" customHeight="1" outlineLevel="1">
      <c r="A87" s="175"/>
      <c r="B87" s="175"/>
      <c r="C87" s="562"/>
      <c r="D87" s="459"/>
      <c r="E87" s="547"/>
      <c r="F87" s="548"/>
      <c r="G87" s="547"/>
      <c r="H87" s="548"/>
      <c r="I87" s="551"/>
      <c r="J87" s="551"/>
      <c r="K87" s="175"/>
      <c r="L87" s="175"/>
      <c r="M87" s="175"/>
      <c r="N87" s="175"/>
      <c r="O87" s="175"/>
      <c r="P87" s="175"/>
      <c r="Q87" s="175"/>
      <c r="R87" s="175"/>
      <c r="S87" s="175"/>
      <c r="T87" s="175"/>
      <c r="U87" s="175"/>
      <c r="V87" s="175"/>
      <c r="W87" s="175"/>
      <c r="X87" s="175"/>
      <c r="Y87" s="1"/>
      <c r="Z87" s="1"/>
    </row>
    <row r="88" ht="15.75" hidden="1" customHeight="1" outlineLevel="1">
      <c r="A88" s="175"/>
      <c r="B88" s="175"/>
      <c r="C88" s="567"/>
      <c r="D88" s="447"/>
      <c r="E88" s="553"/>
      <c r="F88" s="454"/>
      <c r="G88" s="553"/>
      <c r="H88" s="454"/>
      <c r="I88" s="569"/>
      <c r="J88" s="569"/>
      <c r="K88" s="175"/>
      <c r="L88" s="175"/>
      <c r="M88" s="175"/>
      <c r="N88" s="175"/>
      <c r="O88" s="175"/>
      <c r="P88" s="175"/>
      <c r="Q88" s="175"/>
      <c r="R88" s="175"/>
      <c r="S88" s="175"/>
      <c r="T88" s="175"/>
      <c r="U88" s="175"/>
      <c r="V88" s="175"/>
      <c r="W88" s="175"/>
      <c r="X88" s="175"/>
      <c r="Y88" s="1"/>
      <c r="Z88" s="1"/>
    </row>
    <row r="89" ht="15.0" hidden="1" customHeight="1">
      <c r="A89" s="1"/>
      <c r="B89" s="1"/>
      <c r="C89" s="562"/>
      <c r="D89" s="572"/>
      <c r="E89" s="573"/>
      <c r="F89" s="572"/>
      <c r="G89" s="573"/>
      <c r="H89" s="572"/>
      <c r="I89" s="573"/>
      <c r="J89" s="573"/>
      <c r="K89" s="1"/>
      <c r="L89" s="1"/>
      <c r="M89" s="1"/>
      <c r="N89" s="1"/>
      <c r="O89" s="1"/>
      <c r="P89" s="1"/>
      <c r="Q89" s="1"/>
      <c r="R89" s="1"/>
      <c r="S89" s="1"/>
      <c r="T89" s="1"/>
      <c r="U89" s="1"/>
      <c r="V89" s="1"/>
      <c r="W89" s="1"/>
      <c r="X89" s="1"/>
    </row>
    <row r="90" ht="15.75" hidden="1" customHeight="1">
      <c r="A90" s="175"/>
      <c r="B90" s="175"/>
      <c r="C90" s="574"/>
      <c r="D90" s="563"/>
      <c r="E90" s="575"/>
      <c r="F90" s="576"/>
      <c r="G90" s="577"/>
      <c r="H90" s="578"/>
      <c r="I90" s="579"/>
      <c r="J90" s="579"/>
      <c r="K90" s="175"/>
      <c r="L90" s="175"/>
      <c r="M90" s="175"/>
      <c r="N90" s="175"/>
      <c r="O90" s="175"/>
      <c r="P90" s="175"/>
      <c r="Q90" s="175"/>
      <c r="R90" s="175"/>
      <c r="S90" s="175"/>
      <c r="T90" s="175"/>
      <c r="U90" s="175"/>
      <c r="V90" s="175"/>
      <c r="W90" s="175"/>
      <c r="X90" s="175"/>
    </row>
    <row r="91" ht="15.75" hidden="1" customHeight="1">
      <c r="A91" s="175"/>
      <c r="B91" s="175"/>
      <c r="C91" s="580"/>
      <c r="D91" s="563"/>
      <c r="E91" s="575"/>
      <c r="F91" s="576"/>
      <c r="G91" s="577"/>
      <c r="H91" s="578"/>
      <c r="I91" s="549"/>
      <c r="J91" s="549"/>
      <c r="K91" s="175"/>
      <c r="L91" s="175"/>
      <c r="M91" s="175"/>
      <c r="N91" s="175"/>
      <c r="O91" s="175"/>
      <c r="P91" s="175"/>
      <c r="Q91" s="175"/>
      <c r="R91" s="175"/>
      <c r="S91" s="175"/>
      <c r="T91" s="175"/>
      <c r="U91" s="175"/>
      <c r="V91" s="175"/>
      <c r="W91" s="175"/>
      <c r="X91" s="175"/>
    </row>
    <row r="92" ht="15.75" hidden="1" customHeight="1">
      <c r="A92" s="175"/>
      <c r="B92" s="175"/>
      <c r="C92" s="580"/>
      <c r="D92" s="563"/>
      <c r="E92" s="575"/>
      <c r="F92" s="576"/>
      <c r="G92" s="577"/>
      <c r="H92" s="578"/>
      <c r="I92" s="549"/>
      <c r="J92" s="549"/>
      <c r="K92" s="175"/>
      <c r="L92" s="175"/>
      <c r="M92" s="175"/>
      <c r="N92" s="175"/>
      <c r="O92" s="175"/>
      <c r="P92" s="175"/>
      <c r="Q92" s="175"/>
      <c r="R92" s="175"/>
      <c r="S92" s="175"/>
      <c r="T92" s="175"/>
      <c r="U92" s="175"/>
      <c r="V92" s="175"/>
      <c r="W92" s="175"/>
      <c r="X92" s="175"/>
      <c r="Y92" s="1"/>
      <c r="Z92" s="1"/>
    </row>
    <row r="93" ht="15.75" hidden="1" customHeight="1">
      <c r="A93" s="175"/>
      <c r="B93" s="175"/>
      <c r="C93" s="580"/>
      <c r="D93" s="563"/>
      <c r="E93" s="575"/>
      <c r="F93" s="576"/>
      <c r="G93" s="577"/>
      <c r="H93" s="578"/>
      <c r="I93" s="551"/>
      <c r="J93" s="551"/>
      <c r="K93" s="175"/>
      <c r="L93" s="175"/>
      <c r="M93" s="175"/>
      <c r="N93" s="175"/>
      <c r="O93" s="175"/>
      <c r="P93" s="175"/>
      <c r="Q93" s="175"/>
      <c r="R93" s="175"/>
      <c r="S93" s="175"/>
      <c r="T93" s="175"/>
      <c r="U93" s="175"/>
      <c r="V93" s="175"/>
      <c r="W93" s="175"/>
      <c r="X93" s="175"/>
      <c r="Y93" s="1"/>
      <c r="Z93" s="1"/>
    </row>
    <row r="94" ht="15.75" hidden="1" customHeight="1">
      <c r="A94" s="175"/>
      <c r="B94" s="175"/>
      <c r="C94" s="581"/>
      <c r="D94" s="447"/>
      <c r="E94" s="553"/>
      <c r="F94" s="454"/>
      <c r="G94" s="554"/>
      <c r="H94" s="582"/>
      <c r="I94" s="569"/>
      <c r="J94" s="569"/>
      <c r="K94" s="175"/>
      <c r="L94" s="175"/>
      <c r="M94" s="175"/>
      <c r="N94" s="175"/>
      <c r="O94" s="175"/>
      <c r="P94" s="175"/>
      <c r="Q94" s="175"/>
      <c r="R94" s="175"/>
      <c r="S94" s="175"/>
      <c r="T94" s="175"/>
      <c r="U94" s="175"/>
      <c r="V94" s="175"/>
      <c r="W94" s="175"/>
      <c r="X94" s="175"/>
    </row>
    <row r="95" ht="14.25" customHeight="1">
      <c r="A95" s="175"/>
      <c r="B95" s="175"/>
      <c r="C95" s="583" t="s">
        <v>341</v>
      </c>
      <c r="D95" s="425">
        <f t="shared" ref="D95:J95" si="21">+SUM(D44,D64,D83)</f>
        <v>0</v>
      </c>
      <c r="E95" s="424">
        <f t="shared" si="21"/>
        <v>0</v>
      </c>
      <c r="F95" s="426">
        <f t="shared" si="21"/>
        <v>0</v>
      </c>
      <c r="G95" s="424">
        <f t="shared" si="21"/>
        <v>0</v>
      </c>
      <c r="H95" s="426">
        <f t="shared" si="21"/>
        <v>0</v>
      </c>
      <c r="I95" s="424">
        <f t="shared" si="21"/>
        <v>0</v>
      </c>
      <c r="J95" s="424">
        <f t="shared" si="21"/>
        <v>0</v>
      </c>
      <c r="K95" s="175"/>
      <c r="L95" s="175"/>
      <c r="M95" s="175"/>
      <c r="N95" s="175"/>
      <c r="O95" s="175"/>
      <c r="P95" s="175"/>
      <c r="Q95" s="175"/>
      <c r="R95" s="175"/>
      <c r="S95" s="175"/>
      <c r="T95" s="175"/>
      <c r="U95" s="175"/>
      <c r="V95" s="175"/>
      <c r="W95" s="175"/>
      <c r="X95" s="175"/>
    </row>
    <row r="96" ht="18.0" customHeight="1">
      <c r="A96" s="175"/>
      <c r="B96" s="175"/>
      <c r="C96" s="584"/>
      <c r="D96" s="585"/>
      <c r="E96" s="586"/>
      <c r="F96" s="586"/>
      <c r="G96" s="586"/>
      <c r="H96" s="175"/>
      <c r="I96" s="587"/>
      <c r="J96" s="587"/>
      <c r="K96" s="527">
        <f>+I95-33670456</f>
        <v>-33670456</v>
      </c>
      <c r="L96" s="175"/>
      <c r="M96" s="175"/>
      <c r="N96" s="175"/>
      <c r="O96" s="175"/>
      <c r="P96" s="175"/>
      <c r="Q96" s="175"/>
      <c r="R96" s="175"/>
      <c r="S96" s="175"/>
      <c r="T96" s="175"/>
      <c r="U96" s="175"/>
      <c r="V96" s="175"/>
      <c r="W96" s="175"/>
      <c r="X96" s="175"/>
    </row>
    <row r="97" ht="14.25" customHeight="1">
      <c r="A97" s="175"/>
      <c r="B97" s="175"/>
      <c r="C97" s="588" t="s">
        <v>342</v>
      </c>
      <c r="D97" s="589" t="str">
        <f>+D73</f>
        <v/>
      </c>
      <c r="E97" s="589">
        <f>+E66+E68+E70+E72+E74+E76</f>
        <v>0</v>
      </c>
      <c r="F97" s="589"/>
      <c r="G97" s="589"/>
      <c r="H97" s="589"/>
      <c r="I97" s="589"/>
      <c r="J97" s="589"/>
      <c r="K97" s="175"/>
      <c r="L97" s="175"/>
      <c r="M97" s="175"/>
      <c r="N97" s="175"/>
      <c r="O97" s="175"/>
      <c r="P97" s="175"/>
      <c r="Q97" s="175"/>
      <c r="R97" s="175"/>
      <c r="S97" s="175"/>
      <c r="T97" s="175"/>
      <c r="U97" s="175"/>
      <c r="V97" s="175"/>
      <c r="W97" s="175"/>
      <c r="X97" s="175"/>
    </row>
    <row r="98" ht="14.25" customHeight="1">
      <c r="A98" s="175"/>
      <c r="B98" s="175"/>
      <c r="C98" s="588" t="s">
        <v>343</v>
      </c>
      <c r="D98" s="589"/>
      <c r="E98" s="589">
        <f>+E97-D97</f>
        <v>0</v>
      </c>
      <c r="F98" s="589"/>
      <c r="G98" s="589"/>
      <c r="H98" s="589"/>
      <c r="I98" s="589"/>
      <c r="J98" s="589"/>
      <c r="K98" s="175"/>
      <c r="L98" s="175"/>
      <c r="M98" s="175"/>
      <c r="N98" s="175"/>
      <c r="O98" s="175"/>
      <c r="P98" s="175"/>
      <c r="Q98" s="175"/>
      <c r="R98" s="175"/>
      <c r="S98" s="175"/>
      <c r="T98" s="175"/>
      <c r="U98" s="175"/>
      <c r="V98" s="175"/>
      <c r="W98" s="175"/>
      <c r="X98" s="175"/>
    </row>
    <row r="99" ht="14.25" customHeight="1">
      <c r="A99" s="175"/>
      <c r="B99" s="175"/>
      <c r="C99" s="590"/>
      <c r="D99" s="37"/>
      <c r="E99" s="37"/>
      <c r="F99" s="37"/>
      <c r="G99" s="37"/>
      <c r="H99" s="38"/>
      <c r="I99" s="398"/>
      <c r="J99" s="175"/>
      <c r="K99" s="175"/>
      <c r="L99" s="175"/>
      <c r="M99" s="175"/>
      <c r="N99" s="175"/>
      <c r="O99" s="175"/>
      <c r="P99" s="175"/>
      <c r="Q99" s="175"/>
      <c r="R99" s="175"/>
      <c r="S99" s="175"/>
      <c r="T99" s="175"/>
      <c r="U99" s="175"/>
      <c r="V99" s="175"/>
      <c r="W99" s="175"/>
      <c r="X99" s="175"/>
    </row>
    <row r="100" ht="14.25" customHeight="1">
      <c r="A100" s="175"/>
      <c r="B100" s="175"/>
      <c r="C100" s="591"/>
      <c r="D100" s="138"/>
      <c r="E100" s="138"/>
      <c r="F100" s="138"/>
      <c r="G100" s="138"/>
      <c r="H100" s="139"/>
      <c r="I100" s="398"/>
      <c r="J100" s="175"/>
      <c r="K100" s="175"/>
      <c r="L100" s="175"/>
      <c r="M100" s="175"/>
      <c r="N100" s="175"/>
      <c r="O100" s="175"/>
      <c r="P100" s="175"/>
      <c r="Q100" s="175"/>
      <c r="R100" s="175"/>
      <c r="S100" s="175"/>
      <c r="T100" s="175"/>
      <c r="U100" s="175"/>
      <c r="V100" s="175"/>
      <c r="W100" s="175"/>
      <c r="X100" s="175"/>
    </row>
    <row r="101" ht="14.25" customHeight="1">
      <c r="A101" s="175"/>
      <c r="B101" s="175"/>
      <c r="C101" s="592"/>
      <c r="D101" s="593"/>
      <c r="E101" s="594"/>
      <c r="F101" s="594"/>
      <c r="G101" s="595"/>
      <c r="H101" s="175"/>
      <c r="I101" s="513"/>
      <c r="J101" s="175"/>
      <c r="K101" s="175"/>
      <c r="L101" s="175"/>
      <c r="M101" s="175"/>
      <c r="N101" s="175"/>
      <c r="O101" s="175"/>
      <c r="P101" s="175"/>
      <c r="Q101" s="175"/>
      <c r="R101" s="175"/>
      <c r="S101" s="175"/>
      <c r="T101" s="175"/>
      <c r="U101" s="175"/>
      <c r="V101" s="175"/>
      <c r="W101" s="175"/>
      <c r="X101" s="175"/>
    </row>
    <row r="102" ht="14.25" customHeight="1">
      <c r="A102" s="175"/>
      <c r="B102" s="175"/>
      <c r="C102" s="428"/>
      <c r="D102" s="533">
        <f t="shared" ref="D102:G102" si="22">+D42</f>
        <v>2019</v>
      </c>
      <c r="E102" s="532">
        <f t="shared" si="22"/>
        <v>2020</v>
      </c>
      <c r="F102" s="596">
        <f t="shared" si="22"/>
        <v>2021</v>
      </c>
      <c r="G102" s="534">
        <f t="shared" si="22"/>
        <v>2022</v>
      </c>
      <c r="H102" s="534">
        <v>2023.0</v>
      </c>
      <c r="I102" s="532">
        <v>2024.0</v>
      </c>
      <c r="J102" s="534">
        <f>+I102+1</f>
        <v>2025</v>
      </c>
      <c r="K102" s="175"/>
      <c r="L102" s="175"/>
      <c r="M102" s="175"/>
      <c r="N102" s="175"/>
      <c r="O102" s="175"/>
      <c r="P102" s="175"/>
      <c r="Q102" s="175"/>
      <c r="R102" s="175"/>
      <c r="S102" s="175"/>
      <c r="T102" s="175"/>
      <c r="U102" s="175"/>
      <c r="V102" s="175"/>
      <c r="W102" s="175"/>
      <c r="X102" s="175"/>
    </row>
    <row r="103" ht="17.25" customHeight="1">
      <c r="A103" s="175"/>
      <c r="B103" s="175"/>
      <c r="C103" s="597" t="s">
        <v>344</v>
      </c>
      <c r="D103" s="598"/>
      <c r="E103" s="599"/>
      <c r="F103" s="600"/>
      <c r="G103" s="601"/>
      <c r="H103" s="405"/>
      <c r="I103" s="602"/>
      <c r="J103" s="603"/>
      <c r="K103" s="175"/>
      <c r="L103" s="175"/>
      <c r="M103" s="175"/>
      <c r="N103" s="175"/>
      <c r="O103" s="175"/>
      <c r="P103" s="175"/>
      <c r="Q103" s="175"/>
      <c r="R103" s="175"/>
      <c r="S103" s="175"/>
      <c r="T103" s="175"/>
      <c r="U103" s="175"/>
      <c r="V103" s="175"/>
      <c r="W103" s="175"/>
      <c r="X103" s="175"/>
    </row>
    <row r="104" ht="16.5" customHeight="1">
      <c r="A104" s="175"/>
      <c r="B104" s="175"/>
      <c r="C104" s="604" t="s">
        <v>345</v>
      </c>
      <c r="D104" s="424">
        <f t="shared" ref="D104:J104" si="23">SUM(D105:D118)</f>
        <v>0</v>
      </c>
      <c r="E104" s="424">
        <f t="shared" si="23"/>
        <v>0</v>
      </c>
      <c r="F104" s="425">
        <f t="shared" si="23"/>
        <v>0</v>
      </c>
      <c r="G104" s="424">
        <f t="shared" si="23"/>
        <v>0</v>
      </c>
      <c r="H104" s="425">
        <f t="shared" si="23"/>
        <v>0</v>
      </c>
      <c r="I104" s="424">
        <f t="shared" si="23"/>
        <v>0</v>
      </c>
      <c r="J104" s="427">
        <f t="shared" si="23"/>
        <v>0</v>
      </c>
      <c r="K104" s="175"/>
      <c r="L104" s="175"/>
      <c r="M104" s="175"/>
      <c r="N104" s="175"/>
      <c r="O104" s="175"/>
      <c r="P104" s="175"/>
      <c r="Q104" s="175"/>
      <c r="R104" s="175"/>
      <c r="S104" s="175"/>
      <c r="T104" s="175"/>
      <c r="U104" s="175"/>
      <c r="V104" s="175"/>
      <c r="W104" s="175"/>
      <c r="X104" s="175"/>
    </row>
    <row r="105" ht="16.5" customHeight="1">
      <c r="A105" s="175"/>
      <c r="B105" s="175"/>
      <c r="C105" s="605" t="s">
        <v>346</v>
      </c>
      <c r="D105" s="446"/>
      <c r="E105" s="555"/>
      <c r="F105" s="606"/>
      <c r="G105" s="607"/>
      <c r="H105" s="608"/>
      <c r="I105" s="609"/>
      <c r="J105" s="610"/>
      <c r="K105" s="175"/>
      <c r="L105" s="175"/>
      <c r="M105" s="175"/>
      <c r="N105" s="175"/>
      <c r="O105" s="175"/>
      <c r="P105" s="175"/>
      <c r="Q105" s="175"/>
      <c r="R105" s="175"/>
      <c r="S105" s="175"/>
      <c r="T105" s="175"/>
      <c r="U105" s="175"/>
      <c r="V105" s="175"/>
      <c r="W105" s="175"/>
      <c r="X105" s="175"/>
      <c r="Y105" s="1"/>
      <c r="Z105" s="1"/>
      <c r="AA105" s="1"/>
      <c r="AB105" s="1"/>
      <c r="AC105" s="1"/>
      <c r="AD105" s="1"/>
    </row>
    <row r="106" ht="16.5" customHeight="1">
      <c r="A106" s="175"/>
      <c r="B106" s="175"/>
      <c r="C106" s="605" t="s">
        <v>302</v>
      </c>
      <c r="D106" s="457"/>
      <c r="E106" s="547"/>
      <c r="F106" s="611"/>
      <c r="G106" s="612"/>
      <c r="H106" s="613"/>
      <c r="I106" s="614"/>
      <c r="J106" s="615"/>
      <c r="K106" s="175"/>
      <c r="L106" s="175"/>
      <c r="M106" s="175"/>
      <c r="N106" s="175"/>
      <c r="O106" s="175"/>
      <c r="P106" s="175"/>
      <c r="Q106" s="175"/>
      <c r="R106" s="175"/>
      <c r="S106" s="175"/>
      <c r="T106" s="175"/>
      <c r="U106" s="175"/>
      <c r="V106" s="175"/>
      <c r="W106" s="175"/>
      <c r="X106" s="175"/>
      <c r="Y106" s="1"/>
      <c r="Z106" s="1"/>
      <c r="AA106" s="1"/>
      <c r="AB106" s="1"/>
      <c r="AC106" s="1"/>
      <c r="AD106" s="1"/>
    </row>
    <row r="107" ht="16.5" customHeight="1">
      <c r="A107" s="175"/>
      <c r="B107" s="175"/>
      <c r="C107" s="605" t="s">
        <v>301</v>
      </c>
      <c r="D107" s="457"/>
      <c r="E107" s="547"/>
      <c r="F107" s="611"/>
      <c r="G107" s="612"/>
      <c r="H107" s="613"/>
      <c r="I107" s="614"/>
      <c r="J107" s="615"/>
      <c r="K107" s="175"/>
      <c r="L107" s="175"/>
      <c r="M107" s="175"/>
      <c r="N107" s="175"/>
      <c r="O107" s="175"/>
      <c r="P107" s="175"/>
      <c r="Q107" s="175"/>
      <c r="R107" s="175"/>
      <c r="S107" s="175"/>
      <c r="T107" s="175"/>
      <c r="U107" s="175"/>
      <c r="V107" s="175"/>
      <c r="W107" s="175"/>
      <c r="X107" s="175"/>
      <c r="Y107" s="1"/>
      <c r="Z107" s="1"/>
      <c r="AA107" s="1"/>
      <c r="AB107" s="1"/>
      <c r="AC107" s="1"/>
      <c r="AD107" s="1"/>
    </row>
    <row r="108" ht="16.5" customHeight="1">
      <c r="A108" s="175"/>
      <c r="B108" s="175"/>
      <c r="C108" s="605" t="s">
        <v>347</v>
      </c>
      <c r="D108" s="457"/>
      <c r="E108" s="547"/>
      <c r="F108" s="611"/>
      <c r="G108" s="612"/>
      <c r="H108" s="613"/>
      <c r="I108" s="614"/>
      <c r="J108" s="615"/>
      <c r="K108" s="175"/>
      <c r="L108" s="175"/>
      <c r="M108" s="175"/>
      <c r="N108" s="175"/>
      <c r="O108" s="175"/>
      <c r="P108" s="175"/>
      <c r="Q108" s="175"/>
      <c r="R108" s="175"/>
      <c r="S108" s="175"/>
      <c r="T108" s="175"/>
      <c r="U108" s="175"/>
      <c r="V108" s="175"/>
      <c r="W108" s="175"/>
      <c r="X108" s="175"/>
      <c r="Y108" s="1"/>
      <c r="Z108" s="1"/>
      <c r="AA108" s="1"/>
      <c r="AB108" s="1"/>
      <c r="AC108" s="1"/>
      <c r="AD108" s="1"/>
    </row>
    <row r="109" ht="14.25" customHeight="1" outlineLevel="1">
      <c r="A109" s="175"/>
      <c r="B109" s="175"/>
      <c r="C109" s="605" t="s">
        <v>348</v>
      </c>
      <c r="D109" s="457"/>
      <c r="E109" s="547"/>
      <c r="F109" s="611"/>
      <c r="G109" s="612"/>
      <c r="H109" s="613"/>
      <c r="I109" s="614"/>
      <c r="J109" s="615"/>
      <c r="K109" s="175"/>
      <c r="L109" s="175"/>
      <c r="M109" s="175"/>
      <c r="N109" s="175"/>
      <c r="O109" s="175"/>
      <c r="P109" s="175"/>
      <c r="Q109" s="175"/>
      <c r="R109" s="175"/>
      <c r="S109" s="175"/>
      <c r="T109" s="175"/>
      <c r="U109" s="175"/>
      <c r="V109" s="175"/>
      <c r="W109" s="175"/>
      <c r="X109" s="175"/>
    </row>
    <row r="110" ht="14.25" hidden="1" customHeight="1" outlineLevel="1">
      <c r="A110" s="175"/>
      <c r="B110" s="175"/>
      <c r="C110" s="605"/>
      <c r="D110" s="458"/>
      <c r="E110" s="541"/>
      <c r="F110" s="616"/>
      <c r="G110" s="617"/>
      <c r="H110" s="618"/>
      <c r="I110" s="609"/>
      <c r="J110" s="610"/>
      <c r="K110" s="175"/>
      <c r="L110" s="175"/>
      <c r="M110" s="175"/>
      <c r="N110" s="175"/>
      <c r="O110" s="175"/>
      <c r="P110" s="175"/>
      <c r="Q110" s="175"/>
      <c r="R110" s="175"/>
      <c r="S110" s="175"/>
      <c r="T110" s="175"/>
      <c r="U110" s="175"/>
      <c r="V110" s="175"/>
      <c r="W110" s="175"/>
      <c r="X110" s="175"/>
    </row>
    <row r="111" ht="14.25" hidden="1" customHeight="1" outlineLevel="1">
      <c r="A111" s="175"/>
      <c r="B111" s="175"/>
      <c r="C111" s="605"/>
      <c r="D111" s="458"/>
      <c r="E111" s="541"/>
      <c r="F111" s="616"/>
      <c r="G111" s="617"/>
      <c r="H111" s="618"/>
      <c r="I111" s="609"/>
      <c r="J111" s="610"/>
      <c r="K111" s="175"/>
      <c r="L111" s="175"/>
      <c r="M111" s="175"/>
      <c r="N111" s="175"/>
      <c r="O111" s="175"/>
      <c r="P111" s="175"/>
      <c r="Q111" s="175"/>
      <c r="R111" s="175"/>
      <c r="S111" s="175"/>
      <c r="T111" s="175"/>
      <c r="U111" s="175"/>
      <c r="V111" s="175"/>
      <c r="W111" s="175"/>
      <c r="X111" s="175"/>
      <c r="Y111" s="1"/>
      <c r="Z111" s="1"/>
    </row>
    <row r="112" ht="14.25" hidden="1" customHeight="1" outlineLevel="1">
      <c r="A112" s="175"/>
      <c r="B112" s="175"/>
      <c r="C112" s="605"/>
      <c r="D112" s="458"/>
      <c r="E112" s="541"/>
      <c r="F112" s="616"/>
      <c r="G112" s="617"/>
      <c r="H112" s="618"/>
      <c r="I112" s="609"/>
      <c r="J112" s="610"/>
      <c r="K112" s="175"/>
      <c r="L112" s="175"/>
      <c r="M112" s="175"/>
      <c r="N112" s="175"/>
      <c r="O112" s="175"/>
      <c r="P112" s="175"/>
      <c r="Q112" s="175"/>
      <c r="R112" s="175"/>
      <c r="S112" s="175"/>
      <c r="T112" s="175"/>
      <c r="U112" s="175"/>
      <c r="V112" s="175"/>
      <c r="W112" s="175"/>
      <c r="X112" s="175"/>
      <c r="Y112" s="1"/>
      <c r="Z112" s="1"/>
      <c r="AA112" s="1"/>
      <c r="AB112" s="1"/>
      <c r="AC112" s="1"/>
      <c r="AD112" s="1"/>
    </row>
    <row r="113" ht="14.25" hidden="1" customHeight="1" outlineLevel="1">
      <c r="A113" s="175"/>
      <c r="B113" s="175"/>
      <c r="C113" s="605"/>
      <c r="D113" s="458"/>
      <c r="E113" s="541"/>
      <c r="F113" s="616"/>
      <c r="G113" s="617"/>
      <c r="H113" s="618"/>
      <c r="I113" s="609"/>
      <c r="J113" s="610"/>
      <c r="K113" s="175"/>
      <c r="L113" s="175"/>
      <c r="M113" s="175"/>
      <c r="N113" s="175"/>
      <c r="O113" s="175"/>
      <c r="P113" s="175"/>
      <c r="Q113" s="175"/>
      <c r="R113" s="175"/>
      <c r="S113" s="175"/>
      <c r="T113" s="175"/>
      <c r="U113" s="175"/>
      <c r="V113" s="175"/>
      <c r="W113" s="175"/>
      <c r="X113" s="175"/>
      <c r="Y113" s="1"/>
      <c r="Z113" s="1"/>
    </row>
    <row r="114" ht="14.25" hidden="1" customHeight="1" outlineLevel="1">
      <c r="A114" s="175"/>
      <c r="B114" s="175"/>
      <c r="C114" s="605"/>
      <c r="D114" s="458"/>
      <c r="E114" s="541"/>
      <c r="F114" s="616"/>
      <c r="G114" s="617"/>
      <c r="H114" s="618"/>
      <c r="I114" s="609"/>
      <c r="J114" s="610"/>
      <c r="K114" s="175"/>
      <c r="L114" s="175"/>
      <c r="M114" s="175"/>
      <c r="N114" s="175"/>
      <c r="O114" s="175"/>
      <c r="P114" s="175"/>
      <c r="Q114" s="175"/>
      <c r="R114" s="175"/>
      <c r="S114" s="175"/>
      <c r="T114" s="175"/>
      <c r="U114" s="175"/>
      <c r="V114" s="175"/>
      <c r="W114" s="175"/>
      <c r="X114" s="175"/>
      <c r="Y114" s="1"/>
      <c r="Z114" s="1"/>
    </row>
    <row r="115" ht="14.25" hidden="1" customHeight="1" outlineLevel="1">
      <c r="A115" s="175"/>
      <c r="B115" s="175"/>
      <c r="C115" s="605"/>
      <c r="D115" s="458"/>
      <c r="E115" s="541"/>
      <c r="F115" s="616"/>
      <c r="G115" s="617"/>
      <c r="H115" s="618"/>
      <c r="I115" s="547"/>
      <c r="J115" s="565"/>
      <c r="K115" s="175"/>
      <c r="L115" s="175"/>
      <c r="M115" s="175"/>
      <c r="N115" s="175"/>
      <c r="O115" s="175"/>
      <c r="P115" s="175"/>
      <c r="Q115" s="175"/>
      <c r="R115" s="175"/>
      <c r="S115" s="175"/>
      <c r="T115" s="175"/>
      <c r="U115" s="175"/>
      <c r="V115" s="175"/>
      <c r="W115" s="175"/>
      <c r="X115" s="175"/>
      <c r="Y115" s="1"/>
      <c r="Z115" s="1"/>
    </row>
    <row r="116" ht="14.25" hidden="1" customHeight="1" outlineLevel="1">
      <c r="A116" s="175"/>
      <c r="B116" s="175"/>
      <c r="C116" s="605"/>
      <c r="D116" s="458"/>
      <c r="E116" s="541"/>
      <c r="F116" s="616"/>
      <c r="G116" s="617"/>
      <c r="H116" s="618"/>
      <c r="I116" s="609"/>
      <c r="J116" s="610"/>
      <c r="K116" s="175"/>
      <c r="L116" s="175"/>
      <c r="M116" s="175"/>
      <c r="N116" s="175"/>
      <c r="O116" s="175"/>
      <c r="P116" s="175"/>
      <c r="Q116" s="175"/>
      <c r="R116" s="175"/>
      <c r="S116" s="175"/>
      <c r="T116" s="175"/>
      <c r="U116" s="175"/>
      <c r="V116" s="175"/>
      <c r="W116" s="175"/>
      <c r="X116" s="175"/>
      <c r="Y116" s="1"/>
      <c r="Z116" s="1"/>
    </row>
    <row r="117" ht="14.25" hidden="1" customHeight="1" outlineLevel="1">
      <c r="A117" s="175"/>
      <c r="B117" s="175"/>
      <c r="C117" s="619"/>
      <c r="D117" s="458"/>
      <c r="E117" s="541"/>
      <c r="F117" s="616"/>
      <c r="G117" s="617"/>
      <c r="H117" s="618"/>
      <c r="I117" s="609"/>
      <c r="J117" s="610"/>
      <c r="K117" s="175"/>
      <c r="L117" s="175"/>
      <c r="M117" s="175"/>
      <c r="N117" s="175"/>
      <c r="O117" s="175"/>
      <c r="P117" s="175"/>
      <c r="Q117" s="175"/>
      <c r="R117" s="175"/>
      <c r="S117" s="175"/>
      <c r="T117" s="175"/>
      <c r="U117" s="175"/>
      <c r="V117" s="175"/>
      <c r="W117" s="175"/>
      <c r="X117" s="175"/>
      <c r="Y117" s="1"/>
      <c r="Z117" s="1"/>
    </row>
    <row r="118" ht="14.25" customHeight="1" outlineLevel="1">
      <c r="A118" s="620"/>
      <c r="B118" s="175"/>
      <c r="C118" s="621"/>
      <c r="D118" s="450"/>
      <c r="E118" s="555"/>
      <c r="F118" s="622"/>
      <c r="G118" s="623"/>
      <c r="H118" s="624"/>
      <c r="I118" s="625"/>
      <c r="J118" s="626"/>
      <c r="K118" s="627"/>
      <c r="L118" s="620"/>
      <c r="M118" s="620"/>
      <c r="N118" s="620"/>
      <c r="O118" s="620"/>
      <c r="P118" s="620"/>
      <c r="Q118" s="620"/>
      <c r="R118" s="620"/>
      <c r="S118" s="620"/>
      <c r="T118" s="620"/>
      <c r="U118" s="620"/>
      <c r="V118" s="620"/>
      <c r="W118" s="620"/>
      <c r="X118" s="620"/>
    </row>
    <row r="119" ht="14.25" customHeight="1">
      <c r="A119" s="175"/>
      <c r="B119" s="175"/>
      <c r="C119" s="604" t="s">
        <v>349</v>
      </c>
      <c r="D119" s="424">
        <f t="shared" ref="D119:E119" si="24">SUM(D120:D122)</f>
        <v>0</v>
      </c>
      <c r="E119" s="424">
        <f t="shared" si="24"/>
        <v>0</v>
      </c>
      <c r="F119" s="425"/>
      <c r="G119" s="424"/>
      <c r="H119" s="425"/>
      <c r="I119" s="424"/>
      <c r="J119" s="427"/>
      <c r="K119" s="175"/>
      <c r="L119" s="175"/>
      <c r="M119" s="175"/>
      <c r="N119" s="175"/>
      <c r="O119" s="175"/>
      <c r="P119" s="175"/>
      <c r="Q119" s="175"/>
      <c r="R119" s="175"/>
      <c r="S119" s="175"/>
      <c r="T119" s="175"/>
      <c r="U119" s="175"/>
      <c r="V119" s="175"/>
      <c r="W119" s="175"/>
      <c r="X119" s="175"/>
    </row>
    <row r="120" ht="14.25" hidden="1" customHeight="1">
      <c r="A120" s="175"/>
      <c r="B120" s="175"/>
      <c r="C120" s="487" t="s">
        <v>350</v>
      </c>
      <c r="D120" s="563"/>
      <c r="E120" s="628"/>
      <c r="F120" s="629"/>
      <c r="G120" s="628"/>
      <c r="H120" s="630"/>
      <c r="I120" s="614"/>
      <c r="J120" s="614"/>
      <c r="K120" s="175"/>
      <c r="L120" s="175"/>
      <c r="M120" s="175"/>
      <c r="N120" s="175"/>
      <c r="O120" s="175"/>
      <c r="P120" s="175"/>
      <c r="Q120" s="175"/>
      <c r="R120" s="175"/>
      <c r="S120" s="175"/>
      <c r="T120" s="175"/>
      <c r="U120" s="175"/>
      <c r="V120" s="175"/>
      <c r="W120" s="175"/>
      <c r="X120" s="175"/>
      <c r="Y120" s="1"/>
      <c r="Z120" s="1"/>
    </row>
    <row r="121" ht="14.25" hidden="1" customHeight="1">
      <c r="A121" s="175"/>
      <c r="B121" s="175"/>
      <c r="C121" s="456" t="s">
        <v>351</v>
      </c>
      <c r="D121" s="459"/>
      <c r="E121" s="631"/>
      <c r="F121" s="632"/>
      <c r="G121" s="631"/>
      <c r="H121" s="633"/>
      <c r="I121" s="609"/>
      <c r="J121" s="609"/>
      <c r="K121" s="175"/>
      <c r="L121" s="175"/>
      <c r="M121" s="175"/>
      <c r="N121" s="175"/>
      <c r="O121" s="175"/>
      <c r="P121" s="175"/>
      <c r="Q121" s="175"/>
      <c r="R121" s="175"/>
      <c r="S121" s="175"/>
      <c r="T121" s="175"/>
      <c r="U121" s="175"/>
      <c r="V121" s="175"/>
      <c r="W121" s="175"/>
      <c r="X121" s="175"/>
      <c r="Y121" s="1"/>
      <c r="Z121" s="1"/>
    </row>
    <row r="122" ht="14.25" customHeight="1">
      <c r="A122" s="175"/>
      <c r="B122" s="175"/>
      <c r="C122" s="487"/>
      <c r="D122" s="540"/>
      <c r="E122" s="634"/>
      <c r="F122" s="415"/>
      <c r="G122" s="635"/>
      <c r="H122" s="636"/>
      <c r="I122" s="637"/>
      <c r="J122" s="637"/>
      <c r="K122" s="175"/>
      <c r="L122" s="175"/>
      <c r="M122" s="175"/>
      <c r="N122" s="175"/>
      <c r="O122" s="175"/>
      <c r="P122" s="175"/>
      <c r="Q122" s="175"/>
      <c r="R122" s="175"/>
      <c r="S122" s="175"/>
      <c r="T122" s="175"/>
      <c r="U122" s="175"/>
      <c r="V122" s="175"/>
      <c r="W122" s="175"/>
      <c r="X122" s="175"/>
    </row>
    <row r="123" ht="14.25" customHeight="1">
      <c r="A123" s="72"/>
      <c r="B123" s="72"/>
      <c r="C123" s="435" t="s">
        <v>352</v>
      </c>
      <c r="D123" s="638">
        <f t="shared" ref="D123:J123" si="25">+D104+D119</f>
        <v>0</v>
      </c>
      <c r="E123" s="639">
        <f t="shared" si="25"/>
        <v>0</v>
      </c>
      <c r="F123" s="570">
        <f t="shared" si="25"/>
        <v>0</v>
      </c>
      <c r="G123" s="639">
        <f t="shared" si="25"/>
        <v>0</v>
      </c>
      <c r="H123" s="640">
        <f t="shared" si="25"/>
        <v>0</v>
      </c>
      <c r="I123" s="424">
        <f t="shared" si="25"/>
        <v>0</v>
      </c>
      <c r="J123" s="424">
        <f t="shared" si="25"/>
        <v>0</v>
      </c>
      <c r="K123" s="72"/>
      <c r="L123" s="72"/>
      <c r="M123" s="72"/>
      <c r="N123" s="72"/>
      <c r="O123" s="72"/>
      <c r="P123" s="72"/>
      <c r="Q123" s="72"/>
      <c r="R123" s="72"/>
      <c r="S123" s="72"/>
      <c r="T123" s="72"/>
      <c r="U123" s="72"/>
      <c r="V123" s="72"/>
      <c r="W123" s="72"/>
      <c r="X123" s="72"/>
    </row>
    <row r="124" ht="14.25" customHeight="1">
      <c r="A124" s="175"/>
      <c r="B124" s="175"/>
      <c r="C124" s="445"/>
      <c r="D124" s="462"/>
      <c r="E124" s="555"/>
      <c r="F124" s="448"/>
      <c r="G124" s="623"/>
      <c r="H124" s="445"/>
      <c r="I124" s="641"/>
      <c r="J124" s="641"/>
      <c r="K124" s="175"/>
      <c r="L124" s="175"/>
      <c r="M124" s="175"/>
      <c r="N124" s="175"/>
      <c r="O124" s="175"/>
      <c r="P124" s="175"/>
      <c r="Q124" s="175"/>
      <c r="R124" s="175"/>
      <c r="S124" s="175"/>
      <c r="T124" s="175"/>
      <c r="U124" s="175"/>
      <c r="V124" s="175"/>
      <c r="W124" s="175"/>
      <c r="X124" s="175"/>
    </row>
    <row r="125" ht="14.25" customHeight="1">
      <c r="A125" s="175"/>
      <c r="B125" s="175"/>
      <c r="C125" s="435" t="s">
        <v>353</v>
      </c>
      <c r="D125" s="638">
        <f t="shared" ref="D125:J125" si="26">SUM(D126:D134)</f>
        <v>0</v>
      </c>
      <c r="E125" s="558">
        <f t="shared" si="26"/>
        <v>0</v>
      </c>
      <c r="F125" s="570">
        <f t="shared" si="26"/>
        <v>0</v>
      </c>
      <c r="G125" s="558">
        <f t="shared" si="26"/>
        <v>0</v>
      </c>
      <c r="H125" s="642">
        <f t="shared" si="26"/>
        <v>0</v>
      </c>
      <c r="I125" s="643">
        <f t="shared" si="26"/>
        <v>0</v>
      </c>
      <c r="J125" s="643">
        <f t="shared" si="26"/>
        <v>0</v>
      </c>
      <c r="K125" s="175"/>
      <c r="L125" s="175"/>
      <c r="M125" s="175"/>
      <c r="N125" s="175"/>
      <c r="O125" s="175"/>
      <c r="P125" s="175"/>
      <c r="Q125" s="175"/>
      <c r="R125" s="175"/>
      <c r="S125" s="175"/>
      <c r="T125" s="175"/>
      <c r="U125" s="175"/>
      <c r="V125" s="175"/>
      <c r="W125" s="175"/>
      <c r="X125" s="175"/>
    </row>
    <row r="126" ht="14.25" customHeight="1">
      <c r="A126" s="175"/>
      <c r="B126" s="175"/>
      <c r="C126" s="487" t="s">
        <v>354</v>
      </c>
      <c r="D126" s="616"/>
      <c r="E126" s="541"/>
      <c r="F126" s="564"/>
      <c r="G126" s="541"/>
      <c r="H126" s="564"/>
      <c r="I126" s="614"/>
      <c r="J126" s="614"/>
      <c r="K126" s="175"/>
      <c r="L126" s="175"/>
      <c r="M126" s="175"/>
      <c r="N126" s="175"/>
      <c r="O126" s="175"/>
      <c r="P126" s="175"/>
      <c r="Q126" s="175"/>
      <c r="R126" s="175"/>
      <c r="S126" s="175"/>
      <c r="T126" s="175"/>
      <c r="U126" s="175"/>
      <c r="V126" s="175"/>
      <c r="W126" s="175"/>
      <c r="X126" s="175"/>
    </row>
    <row r="127" ht="14.25" customHeight="1">
      <c r="A127" s="175"/>
      <c r="B127" s="175"/>
      <c r="C127" s="580" t="s">
        <v>355</v>
      </c>
      <c r="D127" s="1"/>
      <c r="E127" s="564"/>
      <c r="F127" s="564"/>
      <c r="G127" s="564"/>
      <c r="H127" s="609"/>
      <c r="I127" s="609"/>
      <c r="J127" s="609"/>
      <c r="K127" s="175"/>
      <c r="L127" s="175"/>
      <c r="M127" s="175"/>
      <c r="N127" s="175"/>
      <c r="O127" s="175"/>
      <c r="P127" s="175"/>
      <c r="Q127" s="175"/>
      <c r="R127" s="175"/>
      <c r="S127" s="175"/>
      <c r="T127" s="175"/>
      <c r="U127" s="175"/>
      <c r="V127" s="175"/>
      <c r="W127" s="175"/>
      <c r="X127" s="175"/>
    </row>
    <row r="128" ht="14.25" customHeight="1">
      <c r="A128" s="175"/>
      <c r="B128" s="175"/>
      <c r="C128" s="580" t="s">
        <v>356</v>
      </c>
      <c r="D128" s="451"/>
      <c r="E128" s="547"/>
      <c r="F128" s="565"/>
      <c r="G128" s="565"/>
      <c r="H128" s="644"/>
      <c r="I128" s="609"/>
      <c r="J128" s="609"/>
      <c r="K128" s="175"/>
      <c r="L128" s="175"/>
      <c r="M128" s="175"/>
      <c r="N128" s="175"/>
      <c r="O128" s="175"/>
      <c r="P128" s="175"/>
      <c r="Q128" s="175"/>
      <c r="R128" s="175"/>
      <c r="S128" s="175"/>
      <c r="T128" s="175"/>
      <c r="U128" s="175"/>
      <c r="V128" s="175"/>
      <c r="W128" s="175"/>
      <c r="X128" s="175"/>
      <c r="Y128" s="1"/>
      <c r="Z128" s="1"/>
    </row>
    <row r="129" ht="14.25" customHeight="1">
      <c r="A129" s="175"/>
      <c r="B129" s="175"/>
      <c r="C129" s="580"/>
      <c r="D129" s="451"/>
      <c r="E129" s="547"/>
      <c r="F129" s="565"/>
      <c r="G129" s="547"/>
      <c r="H129" s="644"/>
      <c r="I129" s="609"/>
      <c r="J129" s="609"/>
      <c r="K129" s="175"/>
      <c r="L129" s="175"/>
      <c r="M129" s="175"/>
      <c r="N129" s="175"/>
      <c r="O129" s="175"/>
      <c r="P129" s="175"/>
      <c r="Q129" s="175"/>
      <c r="R129" s="175"/>
      <c r="S129" s="175"/>
      <c r="T129" s="175"/>
      <c r="U129" s="175"/>
      <c r="V129" s="175"/>
      <c r="W129" s="175"/>
      <c r="X129" s="175"/>
      <c r="Y129" s="1"/>
      <c r="Z129" s="1"/>
    </row>
    <row r="130" ht="14.25" hidden="1" customHeight="1">
      <c r="A130" s="175"/>
      <c r="B130" s="175"/>
      <c r="C130" s="580"/>
      <c r="D130" s="451"/>
      <c r="E130" s="547"/>
      <c r="F130" s="565"/>
      <c r="G130" s="547"/>
      <c r="H130" s="644"/>
      <c r="I130" s="609"/>
      <c r="J130" s="609"/>
      <c r="K130" s="175"/>
      <c r="L130" s="175"/>
      <c r="M130" s="175"/>
      <c r="N130" s="175"/>
      <c r="O130" s="175"/>
      <c r="P130" s="175"/>
      <c r="Q130" s="175"/>
      <c r="R130" s="175"/>
      <c r="S130" s="175"/>
      <c r="T130" s="175"/>
      <c r="U130" s="175"/>
      <c r="V130" s="175"/>
      <c r="W130" s="175"/>
      <c r="X130" s="175"/>
      <c r="Y130" s="1"/>
      <c r="Z130" s="1"/>
    </row>
    <row r="131" ht="14.25" hidden="1" customHeight="1">
      <c r="A131" s="175"/>
      <c r="B131" s="175"/>
      <c r="C131" s="580"/>
      <c r="D131" s="451"/>
      <c r="E131" s="547"/>
      <c r="F131" s="565"/>
      <c r="G131" s="547"/>
      <c r="H131" s="644"/>
      <c r="I131" s="609"/>
      <c r="J131" s="609"/>
      <c r="K131" s="175"/>
      <c r="L131" s="175"/>
      <c r="M131" s="175"/>
      <c r="N131" s="175"/>
      <c r="O131" s="175"/>
      <c r="P131" s="175"/>
      <c r="Q131" s="175"/>
      <c r="R131" s="175"/>
      <c r="S131" s="175"/>
      <c r="T131" s="175"/>
      <c r="U131" s="175"/>
      <c r="V131" s="175"/>
      <c r="W131" s="175"/>
      <c r="X131" s="175"/>
      <c r="Y131" s="1"/>
      <c r="Z131" s="1"/>
    </row>
    <row r="132" ht="14.25" hidden="1" customHeight="1">
      <c r="A132" s="175"/>
      <c r="B132" s="175"/>
      <c r="C132" s="580"/>
      <c r="D132" s="451"/>
      <c r="E132" s="547"/>
      <c r="F132" s="565"/>
      <c r="G132" s="547"/>
      <c r="H132" s="644"/>
      <c r="I132" s="609"/>
      <c r="J132" s="609"/>
      <c r="K132" s="175"/>
      <c r="L132" s="175"/>
      <c r="M132" s="175"/>
      <c r="N132" s="175"/>
      <c r="O132" s="175"/>
      <c r="P132" s="175"/>
      <c r="Q132" s="175"/>
      <c r="R132" s="175"/>
      <c r="S132" s="175"/>
      <c r="T132" s="175"/>
      <c r="U132" s="175"/>
      <c r="V132" s="175"/>
      <c r="W132" s="175"/>
      <c r="X132" s="175"/>
      <c r="Y132" s="1"/>
      <c r="Z132" s="1"/>
    </row>
    <row r="133" ht="14.25" hidden="1" customHeight="1">
      <c r="A133" s="175"/>
      <c r="B133" s="175"/>
      <c r="C133" s="580"/>
      <c r="D133" s="451"/>
      <c r="E133" s="547"/>
      <c r="F133" s="565"/>
      <c r="G133" s="547"/>
      <c r="H133" s="644"/>
      <c r="I133" s="609"/>
      <c r="J133" s="609"/>
      <c r="K133" s="175"/>
      <c r="L133" s="175"/>
      <c r="M133" s="175"/>
      <c r="N133" s="175"/>
      <c r="O133" s="175"/>
      <c r="P133" s="175"/>
      <c r="Q133" s="175"/>
      <c r="R133" s="175"/>
      <c r="S133" s="175"/>
      <c r="T133" s="175"/>
      <c r="U133" s="175"/>
      <c r="V133" s="175"/>
      <c r="W133" s="175"/>
      <c r="X133" s="175"/>
      <c r="Y133" s="1"/>
      <c r="Z133" s="1"/>
    </row>
    <row r="134" ht="14.25" hidden="1" customHeight="1">
      <c r="A134" s="175"/>
      <c r="B134" s="175"/>
      <c r="C134" s="645"/>
      <c r="D134" s="552"/>
      <c r="E134" s="553"/>
      <c r="F134" s="453"/>
      <c r="G134" s="553"/>
      <c r="H134" s="646"/>
      <c r="I134" s="625"/>
      <c r="J134" s="625"/>
      <c r="K134" s="175"/>
      <c r="L134" s="175"/>
      <c r="M134" s="175"/>
      <c r="N134" s="175"/>
      <c r="O134" s="175"/>
      <c r="P134" s="175"/>
      <c r="Q134" s="175"/>
      <c r="R134" s="175"/>
      <c r="S134" s="175"/>
      <c r="T134" s="175"/>
      <c r="U134" s="175"/>
      <c r="V134" s="175"/>
      <c r="W134" s="175"/>
      <c r="X134" s="175"/>
    </row>
    <row r="135" ht="14.25" customHeight="1">
      <c r="A135" s="175"/>
      <c r="B135" s="175"/>
      <c r="C135" s="435" t="s">
        <v>357</v>
      </c>
      <c r="D135" s="638">
        <f t="shared" ref="D135:J135" si="27">D125</f>
        <v>0</v>
      </c>
      <c r="E135" s="558">
        <f t="shared" si="27"/>
        <v>0</v>
      </c>
      <c r="F135" s="570">
        <f t="shared" si="27"/>
        <v>0</v>
      </c>
      <c r="G135" s="558">
        <f t="shared" si="27"/>
        <v>0</v>
      </c>
      <c r="H135" s="640">
        <f t="shared" si="27"/>
        <v>0</v>
      </c>
      <c r="I135" s="424">
        <f t="shared" si="27"/>
        <v>0</v>
      </c>
      <c r="J135" s="424">
        <f t="shared" si="27"/>
        <v>0</v>
      </c>
      <c r="K135" s="175"/>
      <c r="L135" s="175"/>
      <c r="M135" s="175"/>
      <c r="N135" s="175"/>
      <c r="O135" s="175"/>
      <c r="P135" s="175"/>
      <c r="Q135" s="175"/>
      <c r="R135" s="175"/>
      <c r="S135" s="175"/>
      <c r="T135" s="175"/>
      <c r="U135" s="175"/>
      <c r="V135" s="175"/>
      <c r="W135" s="175"/>
      <c r="X135" s="175"/>
    </row>
    <row r="136" ht="14.25" customHeight="1">
      <c r="A136" s="175"/>
      <c r="B136" s="175"/>
      <c r="C136" s="445"/>
      <c r="D136" s="446"/>
      <c r="E136" s="555"/>
      <c r="F136" s="647"/>
      <c r="G136" s="648"/>
      <c r="H136" s="648"/>
      <c r="I136" s="641"/>
      <c r="J136" s="641"/>
      <c r="K136" s="175"/>
      <c r="L136" s="175"/>
      <c r="M136" s="175"/>
      <c r="N136" s="175"/>
      <c r="O136" s="175"/>
      <c r="P136" s="175"/>
      <c r="Q136" s="175"/>
      <c r="R136" s="175"/>
      <c r="S136" s="175"/>
      <c r="T136" s="175"/>
      <c r="U136" s="175"/>
      <c r="V136" s="175"/>
      <c r="W136" s="175"/>
      <c r="X136" s="175"/>
    </row>
    <row r="137" ht="14.25" customHeight="1">
      <c r="A137" s="175"/>
      <c r="B137" s="175"/>
      <c r="C137" s="583" t="s">
        <v>358</v>
      </c>
      <c r="D137" s="649">
        <f t="shared" ref="D137:G137" si="28">+D123+D135</f>
        <v>0</v>
      </c>
      <c r="E137" s="650">
        <f t="shared" si="28"/>
        <v>0</v>
      </c>
      <c r="F137" s="650">
        <f t="shared" si="28"/>
        <v>0</v>
      </c>
      <c r="G137" s="651">
        <f t="shared" si="28"/>
        <v>0</v>
      </c>
      <c r="H137" s="651">
        <f t="shared" ref="H137:J137" si="29">+H135+H123</f>
        <v>0</v>
      </c>
      <c r="I137" s="652">
        <f t="shared" si="29"/>
        <v>0</v>
      </c>
      <c r="J137" s="652">
        <f t="shared" si="29"/>
        <v>0</v>
      </c>
      <c r="K137" s="175"/>
      <c r="L137" s="175"/>
      <c r="M137" s="175"/>
      <c r="N137" s="175"/>
      <c r="O137" s="175"/>
      <c r="P137" s="175"/>
      <c r="Q137" s="175"/>
      <c r="R137" s="175"/>
      <c r="S137" s="175"/>
      <c r="T137" s="175"/>
      <c r="U137" s="175"/>
      <c r="V137" s="175"/>
      <c r="W137" s="175"/>
      <c r="X137" s="175"/>
    </row>
    <row r="138" ht="14.25" customHeight="1" outlineLevel="1">
      <c r="A138" s="175"/>
      <c r="B138" s="175"/>
      <c r="C138" s="653"/>
      <c r="D138" s="654">
        <f t="shared" ref="D138:J138" si="30">+D95</f>
        <v>0</v>
      </c>
      <c r="E138" s="655">
        <f t="shared" si="30"/>
        <v>0</v>
      </c>
      <c r="F138" s="655">
        <f t="shared" si="30"/>
        <v>0</v>
      </c>
      <c r="G138" s="655">
        <f t="shared" si="30"/>
        <v>0</v>
      </c>
      <c r="H138" s="655">
        <f t="shared" si="30"/>
        <v>0</v>
      </c>
      <c r="I138" s="654">
        <f t="shared" si="30"/>
        <v>0</v>
      </c>
      <c r="J138" s="654">
        <f t="shared" si="30"/>
        <v>0</v>
      </c>
      <c r="K138" s="175"/>
      <c r="L138" s="175"/>
      <c r="M138" s="175"/>
      <c r="N138" s="175"/>
      <c r="O138" s="653"/>
      <c r="P138" s="175"/>
      <c r="Q138" s="175"/>
      <c r="R138" s="175"/>
      <c r="S138" s="175"/>
      <c r="T138" s="175"/>
      <c r="U138" s="175"/>
      <c r="V138" s="175"/>
      <c r="W138" s="175"/>
      <c r="X138" s="175"/>
    </row>
    <row r="139" ht="14.25" customHeight="1" outlineLevel="1">
      <c r="A139" s="175"/>
      <c r="B139" s="175"/>
      <c r="C139" s="175"/>
      <c r="D139" s="656">
        <f>+D137-D138</f>
        <v>0</v>
      </c>
      <c r="E139" s="656">
        <f t="shared" ref="E139:J139" si="31">+E137-E95</f>
        <v>0</v>
      </c>
      <c r="F139" s="656">
        <f t="shared" si="31"/>
        <v>0</v>
      </c>
      <c r="G139" s="656">
        <f t="shared" si="31"/>
        <v>0</v>
      </c>
      <c r="H139" s="656">
        <f t="shared" si="31"/>
        <v>0</v>
      </c>
      <c r="I139" s="656">
        <f t="shared" si="31"/>
        <v>0</v>
      </c>
      <c r="J139" s="656">
        <f t="shared" si="31"/>
        <v>0</v>
      </c>
      <c r="K139" s="175"/>
      <c r="L139" s="175"/>
      <c r="M139" s="175"/>
      <c r="N139" s="175"/>
      <c r="O139" s="175"/>
      <c r="P139" s="175"/>
      <c r="Q139" s="175"/>
      <c r="R139" s="175"/>
      <c r="S139" s="175"/>
      <c r="T139" s="175"/>
      <c r="U139" s="175"/>
      <c r="V139" s="175"/>
      <c r="W139" s="175"/>
      <c r="X139" s="175"/>
    </row>
    <row r="140" ht="14.25" customHeight="1">
      <c r="A140" s="175"/>
      <c r="B140" s="175"/>
      <c r="C140" s="175"/>
      <c r="D140" s="506"/>
      <c r="E140" s="509"/>
      <c r="F140" s="509"/>
      <c r="G140" s="509"/>
      <c r="H140" s="506"/>
      <c r="I140" s="506"/>
      <c r="J140" s="175"/>
      <c r="K140" s="175"/>
      <c r="L140" s="175"/>
      <c r="M140" s="175"/>
      <c r="N140" s="175"/>
      <c r="O140" s="175"/>
      <c r="P140" s="175"/>
      <c r="Q140" s="175"/>
      <c r="R140" s="175"/>
      <c r="S140" s="175"/>
      <c r="T140" s="175"/>
      <c r="U140" s="175"/>
      <c r="V140" s="175"/>
      <c r="W140" s="175"/>
      <c r="X140" s="175"/>
    </row>
    <row r="141" ht="14.25" hidden="1" customHeight="1">
      <c r="A141" s="175"/>
      <c r="B141" s="175"/>
      <c r="C141" s="175" t="str">
        <f t="shared" ref="C141:C146" si="32">#REF!</f>
        <v>#REF!</v>
      </c>
      <c r="D141" s="657" t="str">
        <f>+#REF!</f>
        <v>#REF!</v>
      </c>
      <c r="E141" s="658" t="str">
        <f t="shared" ref="E141:E146" si="33">#REF!</f>
        <v>#REF!</v>
      </c>
      <c r="F141" s="658"/>
      <c r="G141" s="659" t="str">
        <f>#REF!</f>
        <v>#REF!</v>
      </c>
      <c r="H141" s="657"/>
      <c r="I141" s="660"/>
      <c r="J141" s="175"/>
      <c r="K141" s="175"/>
      <c r="L141" s="175"/>
      <c r="M141" s="175"/>
      <c r="N141" s="175"/>
      <c r="O141" s="657" t="s">
        <v>359</v>
      </c>
      <c r="P141" s="661" t="str">
        <f>+G160</f>
        <v/>
      </c>
      <c r="Q141" s="175"/>
      <c r="R141" s="175"/>
      <c r="S141" s="175"/>
      <c r="T141" s="175"/>
      <c r="U141" s="175"/>
      <c r="V141" s="175"/>
      <c r="W141" s="175"/>
      <c r="X141" s="175"/>
    </row>
    <row r="142" ht="14.25" hidden="1" customHeight="1">
      <c r="A142" s="662" t="str">
        <f>#REF!</f>
        <v>#REF!</v>
      </c>
      <c r="B142" s="662"/>
      <c r="C142" s="514" t="str">
        <f t="shared" si="32"/>
        <v>#REF!</v>
      </c>
      <c r="D142" s="663" t="str">
        <f t="shared" ref="D142:D146" si="34">+#REF!/#REF!</f>
        <v>#REF!</v>
      </c>
      <c r="E142" s="664" t="str">
        <f t="shared" si="33"/>
        <v>#REF!</v>
      </c>
      <c r="F142" s="664"/>
      <c r="G142" s="665" t="str">
        <f t="shared" ref="G142:G146" si="35">+E142/E$145</f>
        <v>#REF!</v>
      </c>
      <c r="H142" s="666"/>
      <c r="I142" s="667"/>
      <c r="J142" s="175"/>
      <c r="K142" s="175"/>
      <c r="L142" s="175"/>
      <c r="M142" s="175"/>
      <c r="N142" s="175"/>
      <c r="O142" s="668" t="str">
        <f t="shared" ref="O142:O146" si="36">+#REF!/#REF!</f>
        <v>#REF!</v>
      </c>
      <c r="P142" s="669"/>
      <c r="Q142" s="175"/>
      <c r="R142" s="175"/>
      <c r="S142" s="175"/>
      <c r="T142" s="175"/>
      <c r="U142" s="175"/>
      <c r="V142" s="175"/>
      <c r="W142" s="175"/>
      <c r="X142" s="175"/>
    </row>
    <row r="143" ht="14.25" hidden="1" customHeight="1">
      <c r="A143" s="137"/>
      <c r="B143" s="670"/>
      <c r="C143" s="522" t="str">
        <f t="shared" si="32"/>
        <v>#REF!</v>
      </c>
      <c r="D143" s="663" t="str">
        <f t="shared" si="34"/>
        <v>#REF!</v>
      </c>
      <c r="E143" s="671" t="str">
        <f t="shared" si="33"/>
        <v>#REF!</v>
      </c>
      <c r="F143" s="671"/>
      <c r="G143" s="665" t="str">
        <f t="shared" si="35"/>
        <v>#REF!</v>
      </c>
      <c r="H143" s="672"/>
      <c r="I143" s="667"/>
      <c r="J143" s="175"/>
      <c r="K143" s="175"/>
      <c r="L143" s="175"/>
      <c r="M143" s="175"/>
      <c r="N143" s="175"/>
      <c r="O143" s="668" t="str">
        <f t="shared" si="36"/>
        <v>#REF!</v>
      </c>
      <c r="P143" s="673"/>
      <c r="Q143" s="175"/>
      <c r="R143" s="175"/>
      <c r="S143" s="175"/>
      <c r="T143" s="175"/>
      <c r="U143" s="175"/>
      <c r="V143" s="175"/>
      <c r="W143" s="175"/>
      <c r="X143" s="175"/>
    </row>
    <row r="144" ht="14.25" hidden="1" customHeight="1">
      <c r="A144" s="662" t="str">
        <f>#REF!</f>
        <v>#REF!</v>
      </c>
      <c r="B144" s="674"/>
      <c r="C144" s="675" t="str">
        <f t="shared" si="32"/>
        <v>#REF!</v>
      </c>
      <c r="D144" s="663" t="str">
        <f t="shared" si="34"/>
        <v>#REF!</v>
      </c>
      <c r="E144" s="676" t="str">
        <f t="shared" si="33"/>
        <v>#REF!</v>
      </c>
      <c r="F144" s="676"/>
      <c r="G144" s="665" t="str">
        <f t="shared" si="35"/>
        <v>#REF!</v>
      </c>
      <c r="H144" s="667"/>
      <c r="I144" s="667"/>
      <c r="J144" s="175"/>
      <c r="K144" s="175"/>
      <c r="L144" s="175"/>
      <c r="M144" s="175"/>
      <c r="N144" s="175"/>
      <c r="O144" s="668" t="str">
        <f t="shared" si="36"/>
        <v>#REF!</v>
      </c>
      <c r="P144" s="677"/>
      <c r="Q144" s="175"/>
      <c r="R144" s="175"/>
      <c r="S144" s="175"/>
      <c r="T144" s="175"/>
      <c r="U144" s="175"/>
      <c r="V144" s="175"/>
      <c r="W144" s="175"/>
      <c r="X144" s="175"/>
    </row>
    <row r="145" ht="14.25" hidden="1" customHeight="1">
      <c r="A145" s="137"/>
      <c r="B145" s="670"/>
      <c r="C145" s="522" t="str">
        <f t="shared" si="32"/>
        <v>#REF!</v>
      </c>
      <c r="D145" s="663" t="str">
        <f t="shared" si="34"/>
        <v>#REF!</v>
      </c>
      <c r="E145" s="671" t="str">
        <f t="shared" si="33"/>
        <v>#REF!</v>
      </c>
      <c r="F145" s="671"/>
      <c r="G145" s="665" t="str">
        <f t="shared" si="35"/>
        <v>#REF!</v>
      </c>
      <c r="H145" s="672"/>
      <c r="I145" s="667"/>
      <c r="J145" s="175"/>
      <c r="K145" s="175"/>
      <c r="L145" s="175"/>
      <c r="M145" s="175"/>
      <c r="N145" s="175"/>
      <c r="O145" s="663" t="str">
        <f t="shared" si="36"/>
        <v>#REF!</v>
      </c>
      <c r="P145" s="673"/>
      <c r="Q145" s="175"/>
      <c r="R145" s="175"/>
      <c r="S145" s="175"/>
      <c r="T145" s="175"/>
      <c r="U145" s="175"/>
      <c r="V145" s="175"/>
      <c r="W145" s="175"/>
      <c r="X145" s="175"/>
    </row>
    <row r="146" ht="14.25" hidden="1" customHeight="1">
      <c r="A146" s="175"/>
      <c r="B146" s="175"/>
      <c r="C146" s="678" t="str">
        <f t="shared" si="32"/>
        <v>#REF!</v>
      </c>
      <c r="D146" s="663" t="str">
        <f t="shared" si="34"/>
        <v>#REF!</v>
      </c>
      <c r="E146" s="679" t="str">
        <f t="shared" si="33"/>
        <v>#REF!</v>
      </c>
      <c r="F146" s="679"/>
      <c r="G146" s="665" t="str">
        <f t="shared" si="35"/>
        <v>#REF!</v>
      </c>
      <c r="H146" s="672"/>
      <c r="I146" s="667"/>
      <c r="J146" s="175"/>
      <c r="K146" s="175"/>
      <c r="L146" s="175"/>
      <c r="M146" s="175"/>
      <c r="N146" s="175"/>
      <c r="O146" s="668" t="str">
        <f t="shared" si="36"/>
        <v>#REF!</v>
      </c>
      <c r="P146" s="680"/>
      <c r="Q146" s="175"/>
      <c r="R146" s="175"/>
      <c r="S146" s="175"/>
      <c r="T146" s="175"/>
      <c r="U146" s="175"/>
      <c r="V146" s="175"/>
      <c r="W146" s="175"/>
      <c r="X146" s="175"/>
    </row>
    <row r="147" ht="14.25" customHeight="1">
      <c r="A147" s="175"/>
      <c r="B147" s="175"/>
      <c r="C147" s="72"/>
      <c r="D147" s="681"/>
      <c r="E147" s="682"/>
      <c r="F147" s="682"/>
      <c r="G147" s="683"/>
      <c r="H147" s="681"/>
      <c r="I147" s="681"/>
      <c r="J147" s="175"/>
      <c r="K147" s="175"/>
      <c r="L147" s="175"/>
      <c r="M147" s="175"/>
      <c r="N147" s="175"/>
      <c r="O147" s="684"/>
      <c r="P147" s="685"/>
      <c r="Q147" s="175"/>
      <c r="R147" s="175"/>
      <c r="S147" s="175"/>
      <c r="T147" s="175"/>
      <c r="U147" s="175"/>
      <c r="V147" s="175"/>
      <c r="W147" s="175"/>
      <c r="X147" s="175"/>
    </row>
    <row r="148" ht="14.25" hidden="1" customHeight="1">
      <c r="A148" s="175"/>
      <c r="B148" s="175"/>
      <c r="C148" s="72"/>
      <c r="D148" s="681"/>
      <c r="E148" s="682"/>
      <c r="F148" s="682"/>
      <c r="G148" s="683"/>
      <c r="H148" s="681"/>
      <c r="I148" s="681"/>
      <c r="J148" s="175"/>
      <c r="K148" s="175"/>
      <c r="L148" s="175"/>
      <c r="M148" s="175"/>
      <c r="N148" s="175"/>
      <c r="O148" s="684"/>
      <c r="P148" s="685"/>
      <c r="Q148" s="175"/>
      <c r="R148" s="175"/>
      <c r="S148" s="175"/>
      <c r="T148" s="175"/>
      <c r="U148" s="175"/>
      <c r="V148" s="175"/>
      <c r="W148" s="175"/>
      <c r="X148" s="175"/>
    </row>
    <row r="149" ht="14.25" hidden="1" customHeight="1">
      <c r="A149" s="175"/>
      <c r="B149" s="175"/>
      <c r="C149" s="175"/>
      <c r="D149" s="506"/>
      <c r="E149" s="509"/>
      <c r="F149" s="509"/>
      <c r="G149" s="509"/>
      <c r="H149" s="506"/>
      <c r="I149" s="506"/>
      <c r="J149" s="175"/>
      <c r="K149" s="175"/>
      <c r="L149" s="175"/>
      <c r="M149" s="175"/>
      <c r="N149" s="175"/>
      <c r="O149" s="175"/>
      <c r="P149" s="175"/>
      <c r="Q149" s="175"/>
      <c r="R149" s="175"/>
      <c r="S149" s="175"/>
      <c r="T149" s="175"/>
      <c r="U149" s="175"/>
      <c r="V149" s="175"/>
      <c r="W149" s="175"/>
      <c r="X149" s="175"/>
    </row>
    <row r="150" ht="14.25" hidden="1" customHeight="1">
      <c r="A150" s="175"/>
      <c r="B150" s="175"/>
      <c r="C150" s="686"/>
      <c r="D150" s="506"/>
      <c r="E150" s="509"/>
      <c r="F150" s="509"/>
      <c r="G150" s="509"/>
      <c r="H150" s="506"/>
      <c r="I150" s="506"/>
      <c r="J150" s="175"/>
      <c r="K150" s="175"/>
      <c r="L150" s="175"/>
      <c r="M150" s="175"/>
      <c r="N150" s="175"/>
      <c r="O150" s="175"/>
      <c r="P150" s="175"/>
      <c r="Q150" s="175"/>
      <c r="R150" s="175"/>
      <c r="S150" s="175"/>
      <c r="T150" s="175"/>
      <c r="U150" s="175"/>
      <c r="V150" s="175"/>
      <c r="W150" s="175"/>
      <c r="X150" s="175"/>
    </row>
    <row r="151" ht="14.25" hidden="1" customHeight="1">
      <c r="A151" s="175"/>
      <c r="B151" s="175"/>
      <c r="C151" s="175"/>
      <c r="D151" s="506"/>
      <c r="E151" s="509"/>
      <c r="F151" s="509"/>
      <c r="G151" s="509"/>
      <c r="H151" s="506"/>
      <c r="I151" s="506"/>
      <c r="J151" s="175"/>
      <c r="K151" s="175"/>
      <c r="L151" s="175"/>
      <c r="M151" s="175"/>
      <c r="N151" s="175"/>
      <c r="O151" s="175"/>
      <c r="P151" s="175"/>
      <c r="Q151" s="175"/>
      <c r="R151" s="175"/>
      <c r="S151" s="175"/>
      <c r="T151" s="175"/>
      <c r="U151" s="175"/>
      <c r="V151" s="175"/>
      <c r="W151" s="175"/>
      <c r="X151" s="175"/>
    </row>
    <row r="152" ht="14.25" hidden="1" customHeight="1">
      <c r="A152" s="175"/>
      <c r="B152" s="175"/>
      <c r="C152" s="175"/>
      <c r="D152" s="506"/>
      <c r="E152" s="509"/>
      <c r="F152" s="509"/>
      <c r="G152" s="509"/>
      <c r="H152" s="506"/>
      <c r="I152" s="506"/>
      <c r="J152" s="175"/>
      <c r="K152" s="175"/>
      <c r="L152" s="175"/>
      <c r="M152" s="175"/>
      <c r="N152" s="175"/>
      <c r="O152" s="175"/>
      <c r="P152" s="175"/>
      <c r="Q152" s="175"/>
      <c r="R152" s="175"/>
      <c r="S152" s="175"/>
      <c r="T152" s="175"/>
      <c r="U152" s="175"/>
      <c r="V152" s="175"/>
      <c r="W152" s="175"/>
      <c r="X152" s="175"/>
    </row>
    <row r="153" ht="14.25" hidden="1" customHeight="1">
      <c r="A153" s="175"/>
      <c r="B153" s="175"/>
      <c r="C153" s="175"/>
      <c r="D153" s="506"/>
      <c r="E153" s="509"/>
      <c r="F153" s="509"/>
      <c r="G153" s="509"/>
      <c r="H153" s="506"/>
      <c r="I153" s="506"/>
      <c r="J153" s="175"/>
      <c r="K153" s="175"/>
      <c r="L153" s="175"/>
      <c r="M153" s="175"/>
      <c r="N153" s="175"/>
      <c r="O153" s="175"/>
      <c r="P153" s="175"/>
      <c r="Q153" s="175"/>
      <c r="R153" s="175"/>
      <c r="S153" s="175"/>
      <c r="T153" s="175"/>
      <c r="U153" s="175"/>
      <c r="V153" s="175"/>
      <c r="W153" s="175"/>
      <c r="X153" s="175"/>
    </row>
    <row r="154" ht="14.25" hidden="1" customHeight="1">
      <c r="A154" s="175"/>
      <c r="B154" s="175"/>
      <c r="C154" s="175"/>
      <c r="D154" s="506"/>
      <c r="E154" s="509"/>
      <c r="F154" s="509"/>
      <c r="G154" s="509"/>
      <c r="H154" s="506"/>
      <c r="I154" s="506"/>
      <c r="J154" s="175"/>
      <c r="K154" s="175"/>
      <c r="L154" s="175"/>
      <c r="M154" s="175"/>
      <c r="N154" s="175"/>
      <c r="O154" s="175"/>
      <c r="P154" s="175"/>
      <c r="Q154" s="175"/>
      <c r="R154" s="175"/>
      <c r="S154" s="175"/>
      <c r="T154" s="175"/>
      <c r="U154" s="175"/>
      <c r="V154" s="175"/>
      <c r="W154" s="175"/>
      <c r="X154" s="175"/>
    </row>
    <row r="155" ht="14.25" hidden="1" customHeight="1">
      <c r="A155" s="175"/>
      <c r="B155" s="175"/>
      <c r="C155" s="175"/>
      <c r="D155" s="506"/>
      <c r="E155" s="509"/>
      <c r="F155" s="509"/>
      <c r="G155" s="509"/>
      <c r="H155" s="506"/>
      <c r="I155" s="506"/>
      <c r="J155" s="175"/>
      <c r="K155" s="175"/>
      <c r="L155" s="175"/>
      <c r="M155" s="175"/>
      <c r="N155" s="175"/>
      <c r="O155" s="175"/>
      <c r="P155" s="175"/>
      <c r="Q155" s="175"/>
      <c r="R155" s="175"/>
      <c r="S155" s="175"/>
      <c r="T155" s="175"/>
      <c r="U155" s="175"/>
      <c r="V155" s="175"/>
      <c r="W155" s="175"/>
      <c r="X155" s="175"/>
    </row>
    <row r="156" ht="14.25" hidden="1" customHeight="1">
      <c r="A156" s="175"/>
      <c r="B156" s="175"/>
      <c r="C156" s="175"/>
      <c r="D156" s="506"/>
      <c r="E156" s="509"/>
      <c r="F156" s="509"/>
      <c r="G156" s="509"/>
      <c r="H156" s="506"/>
      <c r="I156" s="506"/>
      <c r="J156" s="175"/>
      <c r="K156" s="175"/>
      <c r="L156" s="175"/>
      <c r="M156" s="175"/>
      <c r="N156" s="175"/>
      <c r="O156" s="175"/>
      <c r="P156" s="175"/>
      <c r="Q156" s="175"/>
      <c r="R156" s="175"/>
      <c r="S156" s="175"/>
      <c r="T156" s="175"/>
      <c r="U156" s="175"/>
      <c r="V156" s="175"/>
      <c r="W156" s="175"/>
      <c r="X156" s="175"/>
    </row>
    <row r="157" ht="15.0" hidden="1" customHeight="1">
      <c r="A157" s="175"/>
      <c r="B157" s="175"/>
      <c r="C157" s="175"/>
      <c r="D157" s="506"/>
      <c r="E157" s="509"/>
      <c r="F157" s="509"/>
      <c r="G157" s="509"/>
      <c r="H157" s="506"/>
      <c r="I157" s="506"/>
      <c r="J157" s="175"/>
      <c r="K157" s="175"/>
      <c r="L157" s="175"/>
      <c r="M157" s="175"/>
      <c r="N157" s="175"/>
      <c r="O157" s="175"/>
      <c r="P157" s="175"/>
      <c r="Q157" s="175"/>
      <c r="R157" s="175"/>
      <c r="S157" s="175"/>
      <c r="T157" s="175"/>
      <c r="U157" s="175"/>
      <c r="V157" s="175"/>
      <c r="W157" s="175"/>
      <c r="X157" s="175"/>
    </row>
    <row r="158" ht="14.25" hidden="1" customHeight="1" outlineLevel="1">
      <c r="A158" s="175"/>
      <c r="B158" s="175"/>
      <c r="C158" s="175"/>
      <c r="D158" s="506"/>
      <c r="E158" s="509"/>
      <c r="F158" s="509"/>
      <c r="G158" s="509"/>
      <c r="H158" s="506"/>
      <c r="I158" s="506"/>
      <c r="J158" s="175"/>
      <c r="K158" s="175"/>
      <c r="L158" s="175"/>
      <c r="M158" s="175"/>
      <c r="N158" s="175"/>
      <c r="O158" s="175"/>
      <c r="P158" s="175"/>
      <c r="Q158" s="175"/>
      <c r="R158" s="175"/>
      <c r="S158" s="175"/>
      <c r="T158" s="175"/>
      <c r="U158" s="175"/>
      <c r="V158" s="175"/>
      <c r="W158" s="175"/>
      <c r="X158" s="175"/>
    </row>
    <row r="159" ht="14.25" customHeight="1" outlineLevel="1">
      <c r="A159" s="175"/>
      <c r="B159" s="175"/>
      <c r="C159" s="175"/>
      <c r="D159" s="513"/>
      <c r="E159" s="687"/>
      <c r="F159" s="687"/>
      <c r="G159" s="687"/>
      <c r="H159" s="513"/>
      <c r="I159" s="513"/>
      <c r="J159" s="72"/>
      <c r="K159" s="175"/>
      <c r="L159" s="175"/>
      <c r="M159" s="175"/>
      <c r="N159" s="175"/>
      <c r="O159" s="175"/>
      <c r="P159" s="175"/>
      <c r="Q159" s="175"/>
      <c r="R159" s="175"/>
      <c r="S159" s="175"/>
      <c r="T159" s="175"/>
      <c r="U159" s="175"/>
      <c r="V159" s="175"/>
      <c r="W159" s="175"/>
      <c r="X159" s="175"/>
    </row>
    <row r="160" ht="30.0" customHeight="1" outlineLevel="1">
      <c r="A160" s="688"/>
      <c r="B160" s="688"/>
      <c r="C160" s="689"/>
      <c r="D160" s="690"/>
      <c r="E160" s="691"/>
      <c r="F160" s="691"/>
      <c r="G160" s="691"/>
      <c r="H160" s="690"/>
      <c r="I160" s="690"/>
      <c r="J160" s="692"/>
      <c r="K160" s="175"/>
      <c r="L160" s="175"/>
      <c r="M160" s="175"/>
      <c r="N160" s="175"/>
      <c r="O160" s="175"/>
      <c r="P160" s="175"/>
      <c r="Q160" s="175"/>
      <c r="R160" s="175"/>
      <c r="S160" s="175"/>
      <c r="T160" s="175"/>
      <c r="U160" s="175"/>
      <c r="V160" s="175"/>
      <c r="W160" s="175"/>
      <c r="X160" s="175"/>
    </row>
    <row r="161" ht="14.25" customHeight="1" outlineLevel="1">
      <c r="A161" s="175"/>
      <c r="B161" s="175"/>
      <c r="C161" s="175"/>
      <c r="D161" s="506"/>
      <c r="E161" s="509"/>
      <c r="F161" s="509"/>
      <c r="G161" s="509"/>
      <c r="H161" s="506"/>
      <c r="I161" s="506"/>
      <c r="J161" s="693"/>
      <c r="K161" s="175"/>
      <c r="L161" s="175"/>
      <c r="M161" s="175"/>
      <c r="N161" s="175"/>
      <c r="O161" s="175"/>
      <c r="P161" s="175"/>
      <c r="Q161" s="175"/>
      <c r="R161" s="175"/>
      <c r="S161" s="175"/>
      <c r="T161" s="175"/>
      <c r="U161" s="175"/>
      <c r="V161" s="175"/>
      <c r="W161" s="175"/>
      <c r="X161" s="175"/>
    </row>
    <row r="162" ht="14.25" customHeight="1" outlineLevel="1">
      <c r="A162" s="175"/>
      <c r="B162" s="175"/>
      <c r="C162" s="175"/>
      <c r="D162" s="654"/>
      <c r="E162" s="655"/>
      <c r="F162" s="655"/>
      <c r="G162" s="655"/>
      <c r="H162" s="654"/>
      <c r="I162" s="654"/>
      <c r="J162" s="693"/>
      <c r="K162" s="175"/>
      <c r="L162" s="175"/>
      <c r="M162" s="175"/>
      <c r="N162" s="175"/>
      <c r="O162" s="175"/>
      <c r="P162" s="175"/>
      <c r="Q162" s="175"/>
      <c r="R162" s="175"/>
      <c r="S162" s="175"/>
      <c r="T162" s="175"/>
      <c r="U162" s="175"/>
      <c r="V162" s="175"/>
      <c r="W162" s="175"/>
      <c r="X162" s="175"/>
    </row>
    <row r="163" ht="14.25" customHeight="1" outlineLevel="1">
      <c r="A163" s="175"/>
      <c r="B163" s="175"/>
      <c r="C163" s="175"/>
      <c r="D163" s="654"/>
      <c r="E163" s="655"/>
      <c r="F163" s="655"/>
      <c r="G163" s="655"/>
      <c r="H163" s="654"/>
      <c r="I163" s="654"/>
      <c r="J163" s="693"/>
      <c r="K163" s="175"/>
      <c r="L163" s="175"/>
      <c r="M163" s="175"/>
      <c r="N163" s="175"/>
      <c r="O163" s="175"/>
      <c r="P163" s="175"/>
      <c r="Q163" s="175"/>
      <c r="R163" s="175"/>
      <c r="S163" s="175"/>
      <c r="T163" s="175"/>
      <c r="U163" s="175"/>
      <c r="V163" s="175"/>
      <c r="W163" s="175"/>
      <c r="X163" s="175"/>
    </row>
    <row r="164" ht="20.25" customHeight="1" outlineLevel="1">
      <c r="A164" s="175"/>
      <c r="B164" s="175"/>
      <c r="C164" s="694" t="s">
        <v>360</v>
      </c>
      <c r="D164" s="695"/>
      <c r="E164" s="695">
        <f>+D164+1</f>
        <v>1</v>
      </c>
      <c r="F164" s="695">
        <f t="shared" ref="F164:I164" si="37">E164+1</f>
        <v>2</v>
      </c>
      <c r="G164" s="695">
        <f t="shared" si="37"/>
        <v>3</v>
      </c>
      <c r="H164" s="695">
        <f t="shared" si="37"/>
        <v>4</v>
      </c>
      <c r="I164" s="695">
        <f t="shared" si="37"/>
        <v>5</v>
      </c>
      <c r="J164" s="72">
        <f>+I164+1</f>
        <v>6</v>
      </c>
      <c r="K164" s="175"/>
      <c r="L164" s="175"/>
      <c r="M164" s="175"/>
      <c r="N164" s="175"/>
      <c r="O164" s="175"/>
      <c r="P164" s="175"/>
      <c r="Q164" s="175"/>
      <c r="R164" s="175"/>
      <c r="S164" s="175"/>
      <c r="T164" s="175"/>
      <c r="U164" s="175"/>
      <c r="V164" s="175"/>
      <c r="W164" s="175"/>
      <c r="X164" s="1"/>
    </row>
    <row r="165" ht="14.25" customHeight="1" outlineLevel="1">
      <c r="A165" s="175"/>
      <c r="B165" s="175"/>
      <c r="C165" s="1" t="s">
        <v>361</v>
      </c>
      <c r="D165" s="696">
        <f t="shared" ref="D165:I165" si="38">D8</f>
        <v>0</v>
      </c>
      <c r="E165" s="696">
        <f t="shared" si="38"/>
        <v>0</v>
      </c>
      <c r="F165" s="696" t="str">
        <f t="shared" si="38"/>
        <v/>
      </c>
      <c r="G165" s="696" t="str">
        <f t="shared" si="38"/>
        <v/>
      </c>
      <c r="H165" s="696" t="str">
        <f t="shared" si="38"/>
        <v/>
      </c>
      <c r="I165" s="696" t="str">
        <f t="shared" si="38"/>
        <v/>
      </c>
      <c r="J165" s="696">
        <f>K8</f>
        <v>0</v>
      </c>
      <c r="K165" s="175"/>
      <c r="L165" s="175"/>
      <c r="M165" s="175"/>
      <c r="N165" s="175"/>
      <c r="O165" s="175"/>
      <c r="P165" s="175"/>
      <c r="Q165" s="175"/>
      <c r="R165" s="175"/>
      <c r="S165" s="175"/>
      <c r="T165" s="175"/>
      <c r="U165" s="175"/>
      <c r="V165" s="175"/>
      <c r="W165" s="175"/>
      <c r="X165" s="1"/>
    </row>
    <row r="166" ht="14.25" customHeight="1" outlineLevel="1">
      <c r="A166" s="175"/>
      <c r="B166" s="175"/>
      <c r="C166" s="1" t="s">
        <v>362</v>
      </c>
      <c r="D166" s="697" t="str">
        <f t="shared" ref="D166:J166" si="39">D206</f>
        <v/>
      </c>
      <c r="E166" s="697" t="str">
        <f t="shared" si="39"/>
        <v/>
      </c>
      <c r="F166" s="697" t="str">
        <f t="shared" si="39"/>
        <v/>
      </c>
      <c r="G166" s="697" t="str">
        <f t="shared" si="39"/>
        <v/>
      </c>
      <c r="H166" s="697" t="str">
        <f t="shared" si="39"/>
        <v/>
      </c>
      <c r="I166" s="697" t="str">
        <f t="shared" si="39"/>
        <v/>
      </c>
      <c r="J166" s="697" t="str">
        <f t="shared" si="39"/>
        <v/>
      </c>
      <c r="K166" s="175"/>
      <c r="L166" s="175"/>
      <c r="M166" s="175"/>
      <c r="N166" s="175"/>
      <c r="O166" s="175"/>
      <c r="P166" s="175"/>
      <c r="Q166" s="175"/>
      <c r="R166" s="175"/>
      <c r="S166" s="175"/>
      <c r="T166" s="175"/>
      <c r="U166" s="175"/>
      <c r="V166" s="175"/>
      <c r="W166" s="175"/>
      <c r="X166" s="1"/>
    </row>
    <row r="167" ht="14.25" customHeight="1" outlineLevel="1">
      <c r="A167" s="175"/>
      <c r="B167" s="175"/>
      <c r="C167" s="1" t="s">
        <v>313</v>
      </c>
      <c r="D167" s="697">
        <f t="shared" ref="D167:J167" si="40">D207</f>
        <v>0</v>
      </c>
      <c r="E167" s="697">
        <f t="shared" si="40"/>
        <v>0</v>
      </c>
      <c r="F167" s="697">
        <f t="shared" si="40"/>
        <v>0</v>
      </c>
      <c r="G167" s="697">
        <f t="shared" si="40"/>
        <v>0</v>
      </c>
      <c r="H167" s="697">
        <f t="shared" si="40"/>
        <v>0</v>
      </c>
      <c r="I167" s="697">
        <f t="shared" si="40"/>
        <v>0</v>
      </c>
      <c r="J167" s="697">
        <f t="shared" si="40"/>
        <v>0</v>
      </c>
      <c r="K167" s="175"/>
      <c r="L167" s="175"/>
      <c r="M167" s="175"/>
      <c r="N167" s="175"/>
      <c r="O167" s="175"/>
      <c r="P167" s="175"/>
      <c r="Q167" s="175"/>
      <c r="R167" s="175"/>
      <c r="S167" s="175"/>
      <c r="T167" s="175"/>
      <c r="U167" s="175"/>
      <c r="V167" s="175"/>
      <c r="W167" s="175"/>
      <c r="X167" s="1"/>
    </row>
    <row r="168" ht="14.25" customHeight="1" outlineLevel="1">
      <c r="A168" s="175"/>
      <c r="B168" s="175"/>
      <c r="C168" s="1" t="s">
        <v>363</v>
      </c>
      <c r="D168" s="697">
        <f t="shared" ref="D168:J168" si="41">D208</f>
        <v>0</v>
      </c>
      <c r="E168" s="697">
        <f t="shared" si="41"/>
        <v>0</v>
      </c>
      <c r="F168" s="697" t="str">
        <f t="shared" si="41"/>
        <v/>
      </c>
      <c r="G168" s="697" t="str">
        <f t="shared" si="41"/>
        <v/>
      </c>
      <c r="H168" s="697" t="str">
        <f t="shared" si="41"/>
        <v/>
      </c>
      <c r="I168" s="697" t="str">
        <f t="shared" si="41"/>
        <v/>
      </c>
      <c r="J168" s="697">
        <f t="shared" si="41"/>
        <v>0</v>
      </c>
      <c r="K168" s="175"/>
      <c r="L168" s="175"/>
      <c r="M168" s="175"/>
      <c r="N168" s="175"/>
      <c r="O168" s="175"/>
      <c r="P168" s="175"/>
      <c r="Q168" s="175"/>
      <c r="R168" s="175"/>
      <c r="S168" s="175"/>
      <c r="T168" s="175"/>
      <c r="U168" s="175"/>
      <c r="V168" s="175"/>
      <c r="W168" s="175"/>
      <c r="X168" s="1"/>
    </row>
    <row r="169" ht="14.25" customHeight="1" outlineLevel="1">
      <c r="A169" s="175"/>
      <c r="B169" s="175"/>
      <c r="C169" s="1" t="s">
        <v>364</v>
      </c>
      <c r="D169" s="697">
        <f t="shared" ref="D169:J169" si="42">D209</f>
        <v>0</v>
      </c>
      <c r="E169" s="697">
        <f t="shared" si="42"/>
        <v>0</v>
      </c>
      <c r="F169" s="697">
        <f t="shared" si="42"/>
        <v>0</v>
      </c>
      <c r="G169" s="697">
        <f t="shared" si="42"/>
        <v>0</v>
      </c>
      <c r="H169" s="697">
        <f t="shared" si="42"/>
        <v>0</v>
      </c>
      <c r="I169" s="697">
        <f t="shared" si="42"/>
        <v>0</v>
      </c>
      <c r="J169" s="697">
        <f t="shared" si="42"/>
        <v>0</v>
      </c>
      <c r="K169" s="175"/>
      <c r="L169" s="175"/>
      <c r="M169" s="175"/>
      <c r="N169" s="175"/>
      <c r="O169" s="175"/>
      <c r="P169" s="175"/>
      <c r="Q169" s="175"/>
      <c r="R169" s="175"/>
      <c r="S169" s="175"/>
      <c r="T169" s="175"/>
      <c r="U169" s="175"/>
      <c r="V169" s="175"/>
      <c r="W169" s="175"/>
      <c r="X169" s="1"/>
    </row>
    <row r="170" ht="14.25" customHeight="1" outlineLevel="1">
      <c r="A170" s="175"/>
      <c r="B170" s="175"/>
      <c r="C170" s="1" t="s">
        <v>321</v>
      </c>
      <c r="D170" s="697">
        <f t="shared" ref="D170:J170" si="43">+D24</f>
        <v>0</v>
      </c>
      <c r="E170" s="697">
        <f t="shared" si="43"/>
        <v>0</v>
      </c>
      <c r="F170" s="697" t="str">
        <f t="shared" si="43"/>
        <v/>
      </c>
      <c r="G170" s="697" t="str">
        <f t="shared" si="43"/>
        <v/>
      </c>
      <c r="H170" s="697" t="str">
        <f t="shared" si="43"/>
        <v/>
      </c>
      <c r="I170" s="697" t="str">
        <f t="shared" si="43"/>
        <v/>
      </c>
      <c r="J170" s="697" t="str">
        <f t="shared" si="43"/>
        <v/>
      </c>
      <c r="K170" s="175"/>
      <c r="L170" s="175"/>
      <c r="M170" s="175"/>
      <c r="N170" s="175"/>
      <c r="O170" s="175"/>
      <c r="P170" s="175"/>
      <c r="Q170" s="175"/>
      <c r="R170" s="175"/>
      <c r="S170" s="175"/>
      <c r="T170" s="175"/>
      <c r="U170" s="175"/>
      <c r="V170" s="175"/>
      <c r="W170" s="175"/>
      <c r="X170" s="1"/>
    </row>
    <row r="171" ht="14.25" customHeight="1" outlineLevel="1">
      <c r="A171" s="175"/>
      <c r="B171" s="175"/>
      <c r="C171" s="1" t="s">
        <v>365</v>
      </c>
      <c r="D171" s="697">
        <f>+D169-D170</f>
        <v>0</v>
      </c>
      <c r="E171" s="697">
        <f t="shared" ref="E171:J171" si="44">+SUM(E169:E170)</f>
        <v>0</v>
      </c>
      <c r="F171" s="697">
        <f t="shared" si="44"/>
        <v>0</v>
      </c>
      <c r="G171" s="697">
        <f t="shared" si="44"/>
        <v>0</v>
      </c>
      <c r="H171" s="697">
        <f t="shared" si="44"/>
        <v>0</v>
      </c>
      <c r="I171" s="697">
        <f t="shared" si="44"/>
        <v>0</v>
      </c>
      <c r="J171" s="697">
        <f t="shared" si="44"/>
        <v>0</v>
      </c>
      <c r="K171" s="175"/>
      <c r="L171" s="175"/>
      <c r="M171" s="175"/>
      <c r="N171" s="175"/>
      <c r="O171" s="175"/>
      <c r="P171" s="175"/>
      <c r="Q171" s="175"/>
      <c r="R171" s="175"/>
      <c r="S171" s="175"/>
      <c r="T171" s="175"/>
      <c r="U171" s="175"/>
      <c r="V171" s="175"/>
      <c r="W171" s="175"/>
      <c r="X171" s="1"/>
    </row>
    <row r="172" ht="14.25" customHeight="1" outlineLevel="1">
      <c r="A172" s="175"/>
      <c r="B172" s="175"/>
      <c r="C172" s="1"/>
      <c r="D172" s="654"/>
      <c r="E172" s="655"/>
      <c r="F172" s="655"/>
      <c r="G172" s="655"/>
      <c r="H172" s="655"/>
      <c r="I172" s="506"/>
      <c r="J172" s="175"/>
      <c r="K172" s="175"/>
      <c r="L172" s="175"/>
      <c r="M172" s="175"/>
      <c r="N172" s="175"/>
      <c r="O172" s="175"/>
      <c r="P172" s="175"/>
      <c r="Q172" s="175"/>
      <c r="R172" s="175"/>
      <c r="S172" s="175"/>
      <c r="T172" s="175"/>
      <c r="U172" s="175"/>
      <c r="V172" s="175"/>
      <c r="W172" s="175"/>
      <c r="X172" s="1"/>
    </row>
    <row r="173" ht="14.25" customHeight="1" outlineLevel="1">
      <c r="A173" s="175"/>
      <c r="B173" s="175"/>
      <c r="C173" s="1" t="s">
        <v>366</v>
      </c>
      <c r="D173" s="654"/>
      <c r="E173" s="655"/>
      <c r="F173" s="655"/>
      <c r="G173" s="655"/>
      <c r="H173" s="506"/>
      <c r="I173" s="506"/>
      <c r="J173" s="175"/>
      <c r="K173" s="175"/>
      <c r="L173" s="175"/>
      <c r="M173" s="175"/>
      <c r="N173" s="175"/>
      <c r="O173" s="175"/>
      <c r="P173" s="175"/>
      <c r="Q173" s="175"/>
      <c r="R173" s="175"/>
      <c r="S173" s="175"/>
      <c r="T173" s="175"/>
      <c r="U173" s="175"/>
      <c r="V173" s="175"/>
      <c r="W173" s="175"/>
      <c r="X173" s="1"/>
    </row>
    <row r="174" ht="14.25" customHeight="1" outlineLevel="1">
      <c r="A174" s="175"/>
      <c r="B174" s="175"/>
      <c r="C174" s="1" t="s">
        <v>367</v>
      </c>
      <c r="D174" s="654"/>
      <c r="E174" s="655"/>
      <c r="F174" s="655"/>
      <c r="G174" s="655"/>
      <c r="H174" s="506"/>
      <c r="I174" s="506"/>
      <c r="J174" s="175"/>
      <c r="K174" s="175"/>
      <c r="L174" s="175"/>
      <c r="M174" s="175"/>
      <c r="N174" s="175"/>
      <c r="O174" s="175"/>
      <c r="P174" s="175"/>
      <c r="Q174" s="175"/>
      <c r="R174" s="175"/>
      <c r="S174" s="175"/>
      <c r="T174" s="175"/>
      <c r="U174" s="175"/>
      <c r="V174" s="175"/>
      <c r="W174" s="175"/>
      <c r="X174" s="1"/>
    </row>
    <row r="175" ht="14.25" customHeight="1" outlineLevel="1">
      <c r="A175" s="175"/>
      <c r="B175" s="175"/>
      <c r="C175" s="175"/>
      <c r="D175" s="654"/>
      <c r="E175" s="655"/>
      <c r="F175" s="655"/>
      <c r="G175" s="655"/>
      <c r="H175" s="506"/>
      <c r="I175" s="506"/>
      <c r="J175" s="175"/>
      <c r="K175" s="175"/>
      <c r="L175" s="175"/>
      <c r="M175" s="175"/>
      <c r="N175" s="175"/>
      <c r="O175" s="175"/>
      <c r="P175" s="175"/>
      <c r="Q175" s="175"/>
      <c r="R175" s="175"/>
      <c r="S175" s="175"/>
      <c r="T175" s="175"/>
      <c r="U175" s="175"/>
      <c r="V175" s="175"/>
      <c r="W175" s="175"/>
      <c r="X175" s="1"/>
    </row>
    <row r="176" ht="14.25" customHeight="1" outlineLevel="1">
      <c r="A176" s="175"/>
      <c r="B176" s="175"/>
      <c r="C176" s="175"/>
      <c r="D176" s="506"/>
      <c r="E176" s="509"/>
      <c r="F176" s="509"/>
      <c r="G176" s="509"/>
      <c r="H176" s="506"/>
      <c r="I176" s="506"/>
      <c r="J176" s="175"/>
      <c r="K176" s="175"/>
      <c r="L176" s="175"/>
      <c r="M176" s="175"/>
      <c r="N176" s="175"/>
      <c r="O176" s="175"/>
      <c r="P176" s="175"/>
      <c r="Q176" s="175"/>
      <c r="R176" s="175"/>
      <c r="S176" s="175"/>
      <c r="T176" s="175"/>
      <c r="U176" s="175"/>
      <c r="V176" s="175"/>
      <c r="W176" s="175"/>
      <c r="X176" s="1"/>
    </row>
    <row r="177" ht="14.25" customHeight="1" outlineLevel="1">
      <c r="A177" s="175"/>
      <c r="B177" s="175"/>
      <c r="C177" s="175"/>
      <c r="D177" s="398"/>
      <c r="E177" s="698"/>
      <c r="F177" s="698"/>
      <c r="G177" s="509"/>
      <c r="H177" s="506"/>
      <c r="I177" s="506"/>
      <c r="J177" s="175"/>
      <c r="K177" s="175"/>
      <c r="L177" s="175"/>
      <c r="M177" s="175"/>
      <c r="N177" s="175"/>
      <c r="O177" s="175"/>
      <c r="P177" s="175"/>
      <c r="Q177" s="175"/>
      <c r="R177" s="175"/>
      <c r="S177" s="175"/>
      <c r="T177" s="175"/>
      <c r="U177" s="175"/>
      <c r="V177" s="175"/>
      <c r="W177" s="175"/>
      <c r="X177" s="1"/>
    </row>
    <row r="178" ht="24.0" customHeight="1" outlineLevel="1">
      <c r="A178" s="175"/>
      <c r="B178" s="175"/>
      <c r="C178" s="699" t="s">
        <v>368</v>
      </c>
      <c r="D178" s="699" t="str">
        <f t="shared" ref="D178:J178" si="45">+D164</f>
        <v/>
      </c>
      <c r="E178" s="695">
        <f t="shared" si="45"/>
        <v>1</v>
      </c>
      <c r="F178" s="695">
        <f t="shared" si="45"/>
        <v>2</v>
      </c>
      <c r="G178" s="695">
        <f t="shared" si="45"/>
        <v>3</v>
      </c>
      <c r="H178" s="695">
        <f t="shared" si="45"/>
        <v>4</v>
      </c>
      <c r="I178" s="695">
        <f t="shared" si="45"/>
        <v>5</v>
      </c>
      <c r="J178" s="695">
        <f t="shared" si="45"/>
        <v>6</v>
      </c>
      <c r="K178" s="700" t="s">
        <v>369</v>
      </c>
      <c r="L178" s="72" t="s">
        <v>370</v>
      </c>
      <c r="M178" s="701" t="s">
        <v>371</v>
      </c>
      <c r="N178" s="701" t="s">
        <v>372</v>
      </c>
      <c r="O178" s="175"/>
      <c r="P178" s="175"/>
      <c r="Q178" s="175"/>
      <c r="R178" s="175"/>
      <c r="S178" s="175"/>
      <c r="T178" s="175"/>
      <c r="U178" s="175"/>
      <c r="V178" s="175"/>
      <c r="W178" s="175"/>
      <c r="X178" s="175"/>
      <c r="Y178" s="175"/>
    </row>
    <row r="179" ht="14.25" customHeight="1" outlineLevel="1">
      <c r="A179" s="175"/>
      <c r="B179" s="175"/>
      <c r="C179" s="1" t="s">
        <v>373</v>
      </c>
      <c r="D179" s="702" t="str">
        <f t="shared" ref="D179:J179" si="46">+D165/D$165</f>
        <v>#DIV/0!</v>
      </c>
      <c r="E179" s="702" t="str">
        <f t="shared" si="46"/>
        <v>#DIV/0!</v>
      </c>
      <c r="F179" s="702" t="str">
        <f t="shared" si="46"/>
        <v>#DIV/0!</v>
      </c>
      <c r="G179" s="702" t="str">
        <f t="shared" si="46"/>
        <v>#DIV/0!</v>
      </c>
      <c r="H179" s="702" t="str">
        <f t="shared" si="46"/>
        <v>#DIV/0!</v>
      </c>
      <c r="I179" s="702" t="str">
        <f t="shared" si="46"/>
        <v>#DIV/0!</v>
      </c>
      <c r="J179" s="702" t="str">
        <f t="shared" si="46"/>
        <v>#DIV/0!</v>
      </c>
      <c r="K179" s="703"/>
      <c r="L179" s="704"/>
      <c r="M179" s="704"/>
      <c r="N179" s="175"/>
      <c r="O179" s="175"/>
      <c r="P179" s="175"/>
      <c r="Q179" s="175"/>
      <c r="R179" s="175"/>
      <c r="S179" s="175"/>
      <c r="T179" s="175"/>
      <c r="U179" s="175"/>
      <c r="V179" s="175"/>
      <c r="W179" s="175"/>
      <c r="X179" s="175"/>
    </row>
    <row r="180" ht="14.25" customHeight="1" outlineLevel="1">
      <c r="A180" s="175"/>
      <c r="B180" s="175"/>
      <c r="C180" s="1" t="s">
        <v>312</v>
      </c>
      <c r="D180" s="702" t="str">
        <f t="shared" ref="D180:J180" si="47">+D166/D$165</f>
        <v>#DIV/0!</v>
      </c>
      <c r="E180" s="702" t="str">
        <f t="shared" si="47"/>
        <v>#DIV/0!</v>
      </c>
      <c r="F180" s="702" t="str">
        <f t="shared" si="47"/>
        <v>#DIV/0!</v>
      </c>
      <c r="G180" s="702" t="str">
        <f t="shared" si="47"/>
        <v>#DIV/0!</v>
      </c>
      <c r="H180" s="702" t="str">
        <f t="shared" si="47"/>
        <v>#DIV/0!</v>
      </c>
      <c r="I180" s="702" t="str">
        <f t="shared" si="47"/>
        <v>#DIV/0!</v>
      </c>
      <c r="J180" s="702" t="str">
        <f t="shared" si="47"/>
        <v>#DIV/0!</v>
      </c>
      <c r="K180" s="705" t="str">
        <f t="shared" ref="K180:K185" si="49">+AVERAGE(F180:J180)</f>
        <v>#DIV/0!</v>
      </c>
      <c r="L180" s="706" t="str">
        <f t="shared" ref="L180:L185" si="50">+STDEV(F180:J180)</f>
        <v>#DIV/0!</v>
      </c>
      <c r="M180" s="706" t="str">
        <f t="shared" ref="M180:M185" si="51">+L180+K180</f>
        <v>#DIV/0!</v>
      </c>
      <c r="N180" s="242" t="str">
        <f t="shared" ref="N180:N185" si="52">+L180-K180</f>
        <v>#DIV/0!</v>
      </c>
      <c r="O180" s="175"/>
      <c r="P180" s="175"/>
      <c r="Q180" s="175"/>
      <c r="R180" s="175"/>
      <c r="S180" s="175"/>
      <c r="T180" s="175"/>
      <c r="U180" s="175"/>
      <c r="V180" s="175"/>
      <c r="W180" s="175"/>
      <c r="X180" s="175"/>
    </row>
    <row r="181" ht="14.25" customHeight="1" outlineLevel="1">
      <c r="A181" s="175"/>
      <c r="B181" s="175"/>
      <c r="C181" s="1" t="s">
        <v>374</v>
      </c>
      <c r="D181" s="702" t="str">
        <f t="shared" ref="D181:J181" si="48">+D167/D$165</f>
        <v>#DIV/0!</v>
      </c>
      <c r="E181" s="702" t="str">
        <f t="shared" si="48"/>
        <v>#DIV/0!</v>
      </c>
      <c r="F181" s="702" t="str">
        <f t="shared" si="48"/>
        <v>#DIV/0!</v>
      </c>
      <c r="G181" s="702" t="str">
        <f t="shared" si="48"/>
        <v>#DIV/0!</v>
      </c>
      <c r="H181" s="702" t="str">
        <f t="shared" si="48"/>
        <v>#DIV/0!</v>
      </c>
      <c r="I181" s="702" t="str">
        <f t="shared" si="48"/>
        <v>#DIV/0!</v>
      </c>
      <c r="J181" s="702" t="str">
        <f t="shared" si="48"/>
        <v>#DIV/0!</v>
      </c>
      <c r="K181" s="705" t="str">
        <f t="shared" si="49"/>
        <v>#DIV/0!</v>
      </c>
      <c r="L181" s="706" t="str">
        <f t="shared" si="50"/>
        <v>#DIV/0!</v>
      </c>
      <c r="M181" s="706" t="str">
        <f t="shared" si="51"/>
        <v>#DIV/0!</v>
      </c>
      <c r="N181" s="242" t="str">
        <f t="shared" si="52"/>
        <v>#DIV/0!</v>
      </c>
      <c r="O181" s="175"/>
      <c r="P181" s="175"/>
      <c r="Q181" s="175"/>
      <c r="R181" s="175"/>
      <c r="S181" s="175"/>
      <c r="T181" s="175"/>
      <c r="U181" s="175"/>
      <c r="V181" s="175"/>
      <c r="W181" s="175"/>
      <c r="X181" s="175"/>
    </row>
    <row r="182" ht="15.0" hidden="1" customHeight="1" outlineLevel="1">
      <c r="A182" s="175"/>
      <c r="B182" s="175"/>
      <c r="C182" s="1" t="str">
        <f>+#REF!</f>
        <v>#REF!</v>
      </c>
      <c r="D182" s="707"/>
      <c r="E182" s="702" t="str">
        <f t="shared" ref="E182:G182" si="53">+E168/E$165</f>
        <v>#DIV/0!</v>
      </c>
      <c r="F182" s="702" t="str">
        <f t="shared" si="53"/>
        <v>#DIV/0!</v>
      </c>
      <c r="G182" s="702" t="str">
        <f t="shared" si="53"/>
        <v>#DIV/0!</v>
      </c>
      <c r="H182" s="506"/>
      <c r="I182" s="506"/>
      <c r="J182" s="506" t="str">
        <f>+AVERAGE(D182:I182)</f>
        <v>#DIV/0!</v>
      </c>
      <c r="K182" s="705" t="str">
        <f t="shared" si="49"/>
        <v>#DIV/0!</v>
      </c>
      <c r="L182" s="706" t="str">
        <f t="shared" si="50"/>
        <v>#DIV/0!</v>
      </c>
      <c r="M182" s="706" t="str">
        <f t="shared" si="51"/>
        <v>#DIV/0!</v>
      </c>
      <c r="N182" s="242" t="str">
        <f t="shared" si="52"/>
        <v>#DIV/0!</v>
      </c>
      <c r="O182" s="175"/>
      <c r="P182" s="175"/>
      <c r="Q182" s="175"/>
      <c r="R182" s="175"/>
      <c r="S182" s="175"/>
      <c r="T182" s="175"/>
      <c r="U182" s="175"/>
      <c r="V182" s="175"/>
      <c r="W182" s="175"/>
      <c r="X182" s="175"/>
    </row>
    <row r="183" ht="14.25" customHeight="1" outlineLevel="1">
      <c r="A183" s="175"/>
      <c r="B183" s="175"/>
      <c r="C183" s="708" t="s">
        <v>375</v>
      </c>
      <c r="D183" s="709" t="str">
        <f t="shared" ref="D183:J183" si="54">+D169/D$165</f>
        <v>#DIV/0!</v>
      </c>
      <c r="E183" s="709" t="str">
        <f t="shared" si="54"/>
        <v>#DIV/0!</v>
      </c>
      <c r="F183" s="709" t="str">
        <f t="shared" si="54"/>
        <v>#DIV/0!</v>
      </c>
      <c r="G183" s="710" t="str">
        <f t="shared" si="54"/>
        <v>#DIV/0!</v>
      </c>
      <c r="H183" s="711" t="str">
        <f t="shared" si="54"/>
        <v>#DIV/0!</v>
      </c>
      <c r="I183" s="712" t="str">
        <f t="shared" si="54"/>
        <v>#DIV/0!</v>
      </c>
      <c r="J183" s="712" t="str">
        <f t="shared" si="54"/>
        <v>#DIV/0!</v>
      </c>
      <c r="K183" s="705" t="str">
        <f t="shared" si="49"/>
        <v>#DIV/0!</v>
      </c>
      <c r="L183" s="706" t="str">
        <f t="shared" si="50"/>
        <v>#DIV/0!</v>
      </c>
      <c r="M183" s="706" t="str">
        <f t="shared" si="51"/>
        <v>#DIV/0!</v>
      </c>
      <c r="N183" s="242" t="str">
        <f t="shared" si="52"/>
        <v>#DIV/0!</v>
      </c>
      <c r="O183" s="175"/>
      <c r="P183" s="175"/>
      <c r="Q183" s="175"/>
      <c r="R183" s="175"/>
      <c r="S183" s="175"/>
      <c r="T183" s="175"/>
      <c r="U183" s="175"/>
      <c r="V183" s="175"/>
      <c r="W183" s="175"/>
      <c r="X183" s="175"/>
    </row>
    <row r="184" ht="14.25" customHeight="1" outlineLevel="1">
      <c r="A184" s="175"/>
      <c r="B184" s="175"/>
      <c r="C184" s="1" t="str">
        <f>+C24</f>
        <v>RESULTADO INTEGRAL DE FINANCIAMIENTO</v>
      </c>
      <c r="D184" s="702" t="str">
        <f t="shared" ref="D184:J184" si="55">+D170/D$165</f>
        <v>#DIV/0!</v>
      </c>
      <c r="E184" s="702" t="str">
        <f t="shared" si="55"/>
        <v>#DIV/0!</v>
      </c>
      <c r="F184" s="702" t="str">
        <f t="shared" si="55"/>
        <v>#DIV/0!</v>
      </c>
      <c r="G184" s="702" t="str">
        <f t="shared" si="55"/>
        <v>#DIV/0!</v>
      </c>
      <c r="H184" s="702" t="str">
        <f t="shared" si="55"/>
        <v>#DIV/0!</v>
      </c>
      <c r="I184" s="702" t="str">
        <f t="shared" si="55"/>
        <v>#DIV/0!</v>
      </c>
      <c r="J184" s="702" t="str">
        <f t="shared" si="55"/>
        <v>#DIV/0!</v>
      </c>
      <c r="K184" s="705" t="str">
        <f t="shared" si="49"/>
        <v>#DIV/0!</v>
      </c>
      <c r="L184" s="706" t="str">
        <f t="shared" si="50"/>
        <v>#DIV/0!</v>
      </c>
      <c r="M184" s="706" t="str">
        <f t="shared" si="51"/>
        <v>#DIV/0!</v>
      </c>
      <c r="N184" s="242" t="str">
        <f t="shared" si="52"/>
        <v>#DIV/0!</v>
      </c>
      <c r="O184" s="175"/>
      <c r="P184" s="175"/>
      <c r="Q184" s="175"/>
      <c r="R184" s="175"/>
      <c r="S184" s="175"/>
      <c r="T184" s="175"/>
      <c r="U184" s="175"/>
      <c r="V184" s="175"/>
      <c r="W184" s="175"/>
      <c r="X184" s="175"/>
    </row>
    <row r="185" ht="14.25" customHeight="1" outlineLevel="1">
      <c r="A185" s="175"/>
      <c r="B185" s="175"/>
      <c r="C185" s="1" t="s">
        <v>376</v>
      </c>
      <c r="D185" s="702" t="str">
        <f t="shared" ref="D185:J185" si="56">+D171/D$165</f>
        <v>#DIV/0!</v>
      </c>
      <c r="E185" s="702" t="str">
        <f t="shared" si="56"/>
        <v>#DIV/0!</v>
      </c>
      <c r="F185" s="702" t="str">
        <f t="shared" si="56"/>
        <v>#DIV/0!</v>
      </c>
      <c r="G185" s="702" t="str">
        <f t="shared" si="56"/>
        <v>#DIV/0!</v>
      </c>
      <c r="H185" s="702" t="str">
        <f t="shared" si="56"/>
        <v>#DIV/0!</v>
      </c>
      <c r="I185" s="702" t="str">
        <f t="shared" si="56"/>
        <v>#DIV/0!</v>
      </c>
      <c r="J185" s="702" t="str">
        <f t="shared" si="56"/>
        <v>#DIV/0!</v>
      </c>
      <c r="K185" s="705" t="str">
        <f t="shared" si="49"/>
        <v>#DIV/0!</v>
      </c>
      <c r="L185" s="706" t="str">
        <f t="shared" si="50"/>
        <v>#DIV/0!</v>
      </c>
      <c r="M185" s="706" t="str">
        <f t="shared" si="51"/>
        <v>#DIV/0!</v>
      </c>
      <c r="N185" s="242" t="str">
        <f t="shared" si="52"/>
        <v>#DIV/0!</v>
      </c>
      <c r="O185" s="175"/>
      <c r="P185" s="175"/>
      <c r="Q185" s="175"/>
      <c r="R185" s="175"/>
      <c r="S185" s="175"/>
      <c r="T185" s="175"/>
      <c r="U185" s="175"/>
      <c r="V185" s="175"/>
      <c r="W185" s="175"/>
      <c r="X185" s="175"/>
    </row>
    <row r="186" ht="14.25" customHeight="1" outlineLevel="1">
      <c r="A186" s="175"/>
      <c r="B186" s="175"/>
      <c r="C186" s="1"/>
      <c r="D186" s="707"/>
      <c r="E186" s="702"/>
      <c r="F186" s="702"/>
      <c r="G186" s="509"/>
      <c r="H186" s="506"/>
      <c r="I186" s="713"/>
      <c r="J186" s="714"/>
      <c r="K186" s="714"/>
      <c r="L186" s="714"/>
      <c r="M186" s="175"/>
      <c r="N186" s="175"/>
      <c r="O186" s="175"/>
      <c r="P186" s="175"/>
      <c r="Q186" s="175"/>
      <c r="R186" s="175"/>
      <c r="S186" s="175"/>
      <c r="T186" s="175"/>
      <c r="U186" s="175"/>
      <c r="V186" s="175"/>
      <c r="W186" s="175"/>
      <c r="X186" s="1"/>
    </row>
    <row r="187" ht="14.25" customHeight="1" outlineLevel="1">
      <c r="A187" s="175"/>
      <c r="B187" s="175"/>
      <c r="C187" s="1"/>
      <c r="D187" s="707"/>
      <c r="E187" s="702"/>
      <c r="F187" s="702"/>
      <c r="G187" s="509"/>
      <c r="H187" s="506"/>
      <c r="I187" s="506"/>
      <c r="J187" s="175"/>
      <c r="K187" s="175"/>
      <c r="L187" s="175"/>
      <c r="M187" s="175"/>
      <c r="N187" s="175"/>
      <c r="O187" s="175"/>
      <c r="P187" s="175"/>
      <c r="Q187" s="175"/>
      <c r="R187" s="175"/>
      <c r="S187" s="175"/>
      <c r="T187" s="175"/>
      <c r="U187" s="175"/>
      <c r="V187" s="175"/>
      <c r="W187" s="175"/>
      <c r="X187" s="1"/>
    </row>
    <row r="188" ht="10.5" customHeight="1" outlineLevel="1">
      <c r="A188" s="175"/>
      <c r="B188" s="175"/>
      <c r="C188" s="1"/>
      <c r="D188" s="707"/>
      <c r="E188" s="702"/>
      <c r="F188" s="702"/>
      <c r="G188" s="509"/>
      <c r="H188" s="506"/>
      <c r="I188" s="506"/>
      <c r="J188" s="175"/>
      <c r="K188" s="175"/>
      <c r="L188" s="175"/>
      <c r="M188" s="175"/>
      <c r="N188" s="175"/>
      <c r="O188" s="175"/>
      <c r="P188" s="175"/>
      <c r="Q188" s="175"/>
      <c r="R188" s="175"/>
      <c r="S188" s="175"/>
      <c r="T188" s="175"/>
      <c r="U188" s="175"/>
      <c r="V188" s="175"/>
      <c r="W188" s="175"/>
      <c r="X188" s="1"/>
    </row>
    <row r="189" ht="14.25" customHeight="1" outlineLevel="1">
      <c r="A189" s="175"/>
      <c r="B189" s="175"/>
      <c r="C189" s="1"/>
      <c r="D189" s="707"/>
      <c r="E189" s="702"/>
      <c r="F189" s="702"/>
      <c r="G189" s="509"/>
      <c r="H189" s="506"/>
      <c r="I189" s="506"/>
      <c r="J189" s="175"/>
      <c r="K189" s="175"/>
      <c r="L189" s="175"/>
      <c r="M189" s="175"/>
      <c r="N189" s="175"/>
      <c r="O189" s="175"/>
      <c r="P189" s="175"/>
      <c r="Q189" s="175"/>
      <c r="R189" s="175"/>
      <c r="S189" s="175"/>
      <c r="T189" s="175"/>
      <c r="U189" s="175"/>
      <c r="V189" s="175"/>
      <c r="W189" s="175"/>
      <c r="X189" s="1"/>
    </row>
    <row r="190" ht="14.25" customHeight="1" outlineLevel="1">
      <c r="A190" s="175"/>
      <c r="B190" s="175"/>
      <c r="C190" s="175"/>
      <c r="D190" s="506"/>
      <c r="E190" s="509"/>
      <c r="F190" s="509"/>
      <c r="G190" s="509"/>
      <c r="H190" s="506"/>
      <c r="I190" s="506"/>
      <c r="J190" s="175"/>
      <c r="K190" s="175"/>
      <c r="L190" s="175"/>
      <c r="M190" s="175"/>
      <c r="N190" s="175"/>
      <c r="O190" s="175"/>
      <c r="P190" s="175"/>
      <c r="Q190" s="175"/>
      <c r="R190" s="175"/>
      <c r="S190" s="175"/>
      <c r="T190" s="175"/>
      <c r="U190" s="175"/>
      <c r="V190" s="175"/>
      <c r="W190" s="175"/>
      <c r="X190" s="1"/>
    </row>
    <row r="191" ht="26.25" customHeight="1" outlineLevel="1">
      <c r="A191" s="175"/>
      <c r="B191" s="175"/>
      <c r="C191" s="699" t="s">
        <v>377</v>
      </c>
      <c r="D191" s="695" t="str">
        <f t="shared" ref="D191:J191" si="57">+D178</f>
        <v/>
      </c>
      <c r="E191" s="715">
        <f t="shared" si="57"/>
        <v>1</v>
      </c>
      <c r="F191" s="715">
        <f t="shared" si="57"/>
        <v>2</v>
      </c>
      <c r="G191" s="715">
        <f t="shared" si="57"/>
        <v>3</v>
      </c>
      <c r="H191" s="715">
        <f t="shared" si="57"/>
        <v>4</v>
      </c>
      <c r="I191" s="695">
        <f t="shared" si="57"/>
        <v>5</v>
      </c>
      <c r="J191" s="695">
        <f t="shared" si="57"/>
        <v>6</v>
      </c>
      <c r="K191" s="700" t="s">
        <v>378</v>
      </c>
      <c r="L191" s="700" t="s">
        <v>379</v>
      </c>
      <c r="M191" s="716"/>
      <c r="N191" s="175"/>
      <c r="O191" s="175"/>
      <c r="P191" s="175"/>
      <c r="Q191" s="175"/>
      <c r="R191" s="175"/>
      <c r="S191" s="175"/>
      <c r="T191" s="175"/>
      <c r="U191" s="175"/>
      <c r="V191" s="175"/>
      <c r="W191" s="175"/>
      <c r="X191" s="175"/>
      <c r="Y191" s="175"/>
    </row>
    <row r="192" ht="14.25" customHeight="1" outlineLevel="1">
      <c r="A192" s="175"/>
      <c r="B192" s="175"/>
      <c r="C192" s="1" t="s">
        <v>373</v>
      </c>
      <c r="D192" s="697">
        <f t="shared" ref="D192:I192" si="58">+D8</f>
        <v>0</v>
      </c>
      <c r="E192" s="697">
        <f t="shared" si="58"/>
        <v>0</v>
      </c>
      <c r="F192" s="697" t="str">
        <f t="shared" si="58"/>
        <v/>
      </c>
      <c r="G192" s="697" t="str">
        <f t="shared" si="58"/>
        <v/>
      </c>
      <c r="H192" s="697" t="str">
        <f t="shared" si="58"/>
        <v/>
      </c>
      <c r="I192" s="697" t="str">
        <f t="shared" si="58"/>
        <v/>
      </c>
      <c r="J192" s="697">
        <f t="shared" ref="J192:J194" si="60">+K8</f>
        <v>0</v>
      </c>
      <c r="K192" s="717" t="str">
        <f t="shared" ref="K192:K196" si="61">+(J192/G192)^(1/4)</f>
        <v>#DIV/0!</v>
      </c>
      <c r="L192" s="207" t="str">
        <f t="shared" ref="L192:L194" si="62">+K192-1</f>
        <v>#DIV/0!</v>
      </c>
      <c r="M192" s="716"/>
      <c r="N192" s="175"/>
      <c r="O192" s="175"/>
      <c r="P192" s="175"/>
      <c r="Q192" s="175"/>
      <c r="R192" s="175"/>
      <c r="S192" s="175"/>
      <c r="T192" s="175"/>
      <c r="U192" s="175"/>
      <c r="V192" s="175"/>
      <c r="W192" s="175"/>
      <c r="X192" s="175"/>
      <c r="Y192" s="175"/>
    </row>
    <row r="193" ht="14.25" customHeight="1" outlineLevel="1">
      <c r="A193" s="175"/>
      <c r="B193" s="175"/>
      <c r="C193" s="1" t="s">
        <v>312</v>
      </c>
      <c r="D193" s="697" t="str">
        <f t="shared" ref="D193:I193" si="59">+D9</f>
        <v/>
      </c>
      <c r="E193" s="697" t="str">
        <f t="shared" si="59"/>
        <v/>
      </c>
      <c r="F193" s="697" t="str">
        <f t="shared" si="59"/>
        <v/>
      </c>
      <c r="G193" s="697" t="str">
        <f t="shared" si="59"/>
        <v/>
      </c>
      <c r="H193" s="697" t="str">
        <f t="shared" si="59"/>
        <v/>
      </c>
      <c r="I193" s="697" t="str">
        <f t="shared" si="59"/>
        <v/>
      </c>
      <c r="J193" s="697">
        <f t="shared" si="60"/>
        <v>0</v>
      </c>
      <c r="K193" s="717" t="str">
        <f t="shared" si="61"/>
        <v>#DIV/0!</v>
      </c>
      <c r="L193" s="681" t="str">
        <f t="shared" si="62"/>
        <v>#DIV/0!</v>
      </c>
      <c r="M193" s="716"/>
      <c r="N193" s="175" t="s">
        <v>380</v>
      </c>
      <c r="O193" s="175"/>
      <c r="P193" s="175"/>
      <c r="Q193" s="175"/>
      <c r="R193" s="175"/>
      <c r="S193" s="175"/>
      <c r="T193" s="175"/>
      <c r="U193" s="175"/>
      <c r="V193" s="175"/>
      <c r="W193" s="175"/>
      <c r="X193" s="175"/>
      <c r="Y193" s="175"/>
    </row>
    <row r="194" ht="14.25" customHeight="1">
      <c r="A194" s="175"/>
      <c r="B194" s="175"/>
      <c r="C194" s="1" t="s">
        <v>374</v>
      </c>
      <c r="D194" s="697">
        <f t="shared" ref="D194:I194" si="63">+D10</f>
        <v>0</v>
      </c>
      <c r="E194" s="697">
        <f t="shared" si="63"/>
        <v>0</v>
      </c>
      <c r="F194" s="697" t="str">
        <f t="shared" si="63"/>
        <v/>
      </c>
      <c r="G194" s="697" t="str">
        <f t="shared" si="63"/>
        <v/>
      </c>
      <c r="H194" s="697" t="str">
        <f t="shared" si="63"/>
        <v/>
      </c>
      <c r="I194" s="697" t="str">
        <f t="shared" si="63"/>
        <v/>
      </c>
      <c r="J194" s="697">
        <f t="shared" si="60"/>
        <v>0</v>
      </c>
      <c r="K194" s="717" t="str">
        <f t="shared" si="61"/>
        <v>#DIV/0!</v>
      </c>
      <c r="L194" s="681" t="str">
        <f t="shared" si="62"/>
        <v>#DIV/0!</v>
      </c>
      <c r="M194" s="717" t="str">
        <f>+(J194/G194)^(1/3)</f>
        <v>#DIV/0!</v>
      </c>
      <c r="N194" s="242" t="str">
        <f>M194-1</f>
        <v>#DIV/0!</v>
      </c>
      <c r="O194" s="241"/>
      <c r="P194" s="175"/>
      <c r="Q194" s="175"/>
      <c r="R194" s="175"/>
      <c r="S194" s="175"/>
      <c r="T194" s="175"/>
      <c r="U194" s="175"/>
      <c r="V194" s="175"/>
      <c r="W194" s="175"/>
      <c r="X194" s="175"/>
      <c r="Y194" s="175"/>
    </row>
    <row r="195" ht="15.75" hidden="1" customHeight="1">
      <c r="A195" s="175"/>
      <c r="B195" s="175"/>
      <c r="C195" s="1" t="str">
        <f>+C182</f>
        <v>#REF!</v>
      </c>
      <c r="D195" s="697"/>
      <c r="E195" s="718"/>
      <c r="F195" s="718"/>
      <c r="G195" s="718"/>
      <c r="H195" s="506"/>
      <c r="I195" s="506"/>
      <c r="J195" s="506"/>
      <c r="K195" s="717" t="str">
        <f t="shared" si="61"/>
        <v>#DIV/0!</v>
      </c>
      <c r="L195" s="700">
        <v>1.22806045218804</v>
      </c>
      <c r="M195" s="716"/>
      <c r="N195" s="175"/>
      <c r="O195" s="175"/>
      <c r="P195" s="175"/>
      <c r="Q195" s="175"/>
      <c r="R195" s="175"/>
      <c r="S195" s="175"/>
      <c r="T195" s="175"/>
      <c r="U195" s="175"/>
      <c r="V195" s="175"/>
      <c r="W195" s="175"/>
      <c r="X195" s="175"/>
      <c r="Y195" s="175"/>
    </row>
    <row r="196" ht="14.25" customHeight="1">
      <c r="A196" s="175"/>
      <c r="B196" s="175"/>
      <c r="C196" s="719" t="s">
        <v>375</v>
      </c>
      <c r="D196" s="720">
        <f t="shared" ref="D196:J196" si="64">+D19</f>
        <v>0</v>
      </c>
      <c r="E196" s="720">
        <f t="shared" si="64"/>
        <v>0</v>
      </c>
      <c r="F196" s="720" t="str">
        <f t="shared" si="64"/>
        <v/>
      </c>
      <c r="G196" s="720" t="str">
        <f t="shared" si="64"/>
        <v/>
      </c>
      <c r="H196" s="720" t="str">
        <f t="shared" si="64"/>
        <v/>
      </c>
      <c r="I196" s="720" t="str">
        <f t="shared" si="64"/>
        <v/>
      </c>
      <c r="J196" s="718" t="str">
        <f t="shared" si="64"/>
        <v/>
      </c>
      <c r="K196" s="717" t="str">
        <f t="shared" si="61"/>
        <v>#DIV/0!</v>
      </c>
      <c r="L196" s="681" t="str">
        <f t="shared" ref="L196:L197" si="66">+K196-1</f>
        <v>#DIV/0!</v>
      </c>
      <c r="M196" s="716"/>
      <c r="N196" s="175"/>
      <c r="O196" s="175"/>
      <c r="P196" s="175"/>
      <c r="Q196" s="175"/>
      <c r="R196" s="175"/>
      <c r="S196" s="175"/>
      <c r="T196" s="175"/>
      <c r="U196" s="175"/>
      <c r="V196" s="175"/>
      <c r="W196" s="175"/>
      <c r="X196" s="175"/>
      <c r="Y196" s="175"/>
    </row>
    <row r="197" ht="14.25" customHeight="1">
      <c r="A197" s="175"/>
      <c r="B197" s="175"/>
      <c r="C197" s="1" t="str">
        <f>+C184</f>
        <v>RESULTADO INTEGRAL DE FINANCIAMIENTO</v>
      </c>
      <c r="D197" s="697">
        <f t="shared" ref="D197:J197" si="65">+D170</f>
        <v>0</v>
      </c>
      <c r="E197" s="697">
        <f t="shared" si="65"/>
        <v>0</v>
      </c>
      <c r="F197" s="697" t="str">
        <f t="shared" si="65"/>
        <v/>
      </c>
      <c r="G197" s="697" t="str">
        <f t="shared" si="65"/>
        <v/>
      </c>
      <c r="H197" s="697" t="str">
        <f t="shared" si="65"/>
        <v/>
      </c>
      <c r="I197" s="697" t="str">
        <f t="shared" si="65"/>
        <v/>
      </c>
      <c r="J197" s="697" t="str">
        <f t="shared" si="65"/>
        <v/>
      </c>
      <c r="K197" s="717"/>
      <c r="L197" s="681">
        <f t="shared" si="66"/>
        <v>-1</v>
      </c>
      <c r="M197" s="175"/>
      <c r="N197" s="175"/>
      <c r="O197" s="175"/>
      <c r="P197" s="175"/>
      <c r="Q197" s="175"/>
      <c r="R197" s="175"/>
      <c r="S197" s="175"/>
      <c r="T197" s="175"/>
      <c r="U197" s="175"/>
      <c r="V197" s="175"/>
      <c r="W197" s="175"/>
      <c r="X197" s="175"/>
      <c r="Y197" s="175"/>
    </row>
    <row r="198" ht="14.25" customHeight="1">
      <c r="A198" s="175"/>
      <c r="B198" s="175"/>
      <c r="C198" s="1" t="s">
        <v>376</v>
      </c>
      <c r="D198" s="697"/>
      <c r="E198" s="718"/>
      <c r="F198" s="718"/>
      <c r="G198" s="718"/>
      <c r="H198" s="697"/>
      <c r="I198" s="506"/>
      <c r="J198" s="175"/>
      <c r="K198" s="175"/>
      <c r="L198" s="175"/>
      <c r="M198" s="175"/>
      <c r="N198" s="175"/>
      <c r="O198" s="175"/>
      <c r="P198" s="175"/>
      <c r="Q198" s="175"/>
      <c r="R198" s="175"/>
      <c r="S198" s="175"/>
      <c r="T198" s="175"/>
      <c r="U198" s="175"/>
      <c r="V198" s="175"/>
      <c r="W198" s="175"/>
      <c r="X198" s="175"/>
    </row>
    <row r="199" ht="14.25" customHeight="1">
      <c r="A199" s="175"/>
      <c r="B199" s="175"/>
      <c r="C199" s="1"/>
      <c r="D199" s="721"/>
      <c r="E199" s="722"/>
      <c r="F199" s="722"/>
      <c r="G199" s="509"/>
      <c r="H199" s="506"/>
      <c r="I199" s="506"/>
      <c r="J199" s="175"/>
      <c r="K199" s="175"/>
      <c r="L199" s="175"/>
      <c r="M199" s="175"/>
      <c r="N199" s="175"/>
      <c r="O199" s="175"/>
      <c r="P199" s="175"/>
      <c r="Q199" s="175"/>
      <c r="R199" s="175"/>
      <c r="S199" s="175"/>
      <c r="T199" s="175"/>
      <c r="U199" s="175"/>
      <c r="V199" s="175"/>
      <c r="W199" s="175"/>
      <c r="X199" s="175"/>
    </row>
    <row r="200" ht="14.25" customHeight="1">
      <c r="A200" s="175"/>
      <c r="B200" s="175"/>
      <c r="C200" s="1"/>
      <c r="D200" s="721"/>
      <c r="E200" s="722"/>
      <c r="F200" s="722"/>
      <c r="G200" s="509"/>
      <c r="H200" s="506"/>
      <c r="I200" s="506"/>
      <c r="J200" s="175"/>
      <c r="K200" s="175"/>
      <c r="L200" s="175"/>
      <c r="M200" s="175"/>
      <c r="N200" s="175"/>
      <c r="O200" s="175"/>
      <c r="P200" s="175"/>
      <c r="Q200" s="175"/>
      <c r="R200" s="175"/>
      <c r="S200" s="175"/>
      <c r="T200" s="175"/>
      <c r="U200" s="175"/>
      <c r="V200" s="175"/>
      <c r="W200" s="175"/>
      <c r="X200" s="175"/>
    </row>
    <row r="201" ht="27.0" customHeight="1">
      <c r="A201" s="175"/>
      <c r="B201" s="175"/>
      <c r="C201" s="175"/>
      <c r="D201" s="506"/>
      <c r="E201" s="509"/>
      <c r="F201" s="509"/>
      <c r="G201" s="509"/>
      <c r="H201" s="506"/>
      <c r="I201" s="506"/>
      <c r="J201" s="175"/>
      <c r="K201" s="175"/>
      <c r="L201" s="175"/>
      <c r="M201" s="175"/>
      <c r="N201" s="175"/>
      <c r="O201" s="175"/>
      <c r="P201" s="175"/>
      <c r="Q201" s="175"/>
      <c r="R201" s="175"/>
      <c r="S201" s="175"/>
      <c r="T201" s="175"/>
      <c r="U201" s="175"/>
      <c r="V201" s="175"/>
      <c r="W201" s="175"/>
      <c r="X201" s="175"/>
    </row>
    <row r="202" ht="72.75" customHeight="1">
      <c r="A202" s="175"/>
      <c r="B202" s="175"/>
      <c r="C202" s="723"/>
      <c r="I202" s="506"/>
      <c r="J202" s="714"/>
      <c r="K202" s="714"/>
      <c r="L202" s="175"/>
      <c r="M202" s="175"/>
      <c r="N202" s="175"/>
      <c r="O202" s="175"/>
      <c r="P202" s="175"/>
      <c r="Q202" s="175"/>
      <c r="R202" s="175"/>
      <c r="S202" s="175"/>
      <c r="T202" s="175"/>
      <c r="U202" s="175"/>
      <c r="V202" s="175"/>
      <c r="W202" s="175"/>
      <c r="X202" s="175"/>
    </row>
    <row r="203" ht="14.25" customHeight="1">
      <c r="A203" s="175"/>
      <c r="B203" s="175"/>
      <c r="C203" s="1"/>
      <c r="D203" s="707"/>
      <c r="E203" s="702"/>
      <c r="F203" s="702"/>
      <c r="G203" s="509"/>
      <c r="H203" s="506"/>
      <c r="I203" s="506"/>
      <c r="J203" s="175"/>
      <c r="K203" s="175"/>
      <c r="L203" s="175"/>
      <c r="M203" s="175"/>
      <c r="N203" s="175"/>
      <c r="O203" s="175"/>
      <c r="P203" s="175"/>
      <c r="Q203" s="175"/>
      <c r="R203" s="175"/>
      <c r="S203" s="175"/>
      <c r="T203" s="175"/>
      <c r="U203" s="175"/>
      <c r="V203" s="175"/>
      <c r="W203" s="175"/>
      <c r="X203" s="175"/>
    </row>
    <row r="204" ht="23.25" customHeight="1">
      <c r="A204" s="175"/>
      <c r="B204" s="175"/>
      <c r="C204" s="724" t="s">
        <v>381</v>
      </c>
      <c r="D204" s="725" t="str">
        <f t="shared" ref="D204:J204" si="67">+D191</f>
        <v/>
      </c>
      <c r="E204" s="725">
        <f t="shared" si="67"/>
        <v>1</v>
      </c>
      <c r="F204" s="725">
        <f t="shared" si="67"/>
        <v>2</v>
      </c>
      <c r="G204" s="725">
        <f t="shared" si="67"/>
        <v>3</v>
      </c>
      <c r="H204" s="725">
        <f t="shared" si="67"/>
        <v>4</v>
      </c>
      <c r="I204" s="725">
        <f t="shared" si="67"/>
        <v>5</v>
      </c>
      <c r="J204" s="725">
        <f t="shared" si="67"/>
        <v>6</v>
      </c>
      <c r="K204" s="726" t="s">
        <v>378</v>
      </c>
      <c r="L204" s="726" t="s">
        <v>379</v>
      </c>
      <c r="M204" s="175"/>
      <c r="N204" s="175"/>
      <c r="O204" s="175"/>
      <c r="P204" s="175"/>
      <c r="Q204" s="175"/>
      <c r="R204" s="175"/>
      <c r="S204" s="175"/>
      <c r="T204" s="175"/>
      <c r="U204" s="175"/>
      <c r="V204" s="175"/>
      <c r="W204" s="175"/>
      <c r="X204" s="175"/>
      <c r="Y204" s="175"/>
      <c r="Z204" s="1"/>
    </row>
    <row r="205" ht="15.75" customHeight="1">
      <c r="A205" s="175"/>
      <c r="B205" s="175"/>
      <c r="C205" s="1" t="s">
        <v>311</v>
      </c>
      <c r="D205" s="696">
        <f t="shared" ref="D205:J205" si="68">D165</f>
        <v>0</v>
      </c>
      <c r="E205" s="727">
        <f t="shared" si="68"/>
        <v>0</v>
      </c>
      <c r="F205" s="727" t="str">
        <f t="shared" si="68"/>
        <v/>
      </c>
      <c r="G205" s="727" t="str">
        <f t="shared" si="68"/>
        <v/>
      </c>
      <c r="H205" s="727" t="str">
        <f t="shared" si="68"/>
        <v/>
      </c>
      <c r="I205" s="696" t="str">
        <f t="shared" si="68"/>
        <v/>
      </c>
      <c r="J205" s="696">
        <f t="shared" si="68"/>
        <v>0</v>
      </c>
      <c r="K205" s="717" t="str">
        <f t="shared" ref="K205:K213" si="70">+(J205/G205)^(1/5)</f>
        <v>#DIV/0!</v>
      </c>
      <c r="L205" s="728" t="str">
        <f t="shared" ref="L205:L211" si="71">+K205-1</f>
        <v>#DIV/0!</v>
      </c>
      <c r="M205" s="175"/>
      <c r="N205" s="175"/>
      <c r="O205" s="175"/>
      <c r="P205" s="175"/>
      <c r="Q205" s="175"/>
      <c r="R205" s="175"/>
      <c r="S205" s="175"/>
      <c r="T205" s="175"/>
      <c r="U205" s="175"/>
      <c r="V205" s="175"/>
      <c r="W205" s="175"/>
      <c r="X205" s="175"/>
      <c r="Y205" s="175"/>
      <c r="Z205" s="1"/>
    </row>
    <row r="206" ht="14.25" customHeight="1">
      <c r="A206" s="175"/>
      <c r="B206" s="175"/>
      <c r="C206" s="1" t="s">
        <v>382</v>
      </c>
      <c r="D206" s="697" t="str">
        <f t="shared" ref="D206:J206" si="69">+D9</f>
        <v/>
      </c>
      <c r="E206" s="718" t="str">
        <f t="shared" si="69"/>
        <v/>
      </c>
      <c r="F206" s="718" t="str">
        <f t="shared" si="69"/>
        <v/>
      </c>
      <c r="G206" s="718" t="str">
        <f t="shared" si="69"/>
        <v/>
      </c>
      <c r="H206" s="718" t="str">
        <f t="shared" si="69"/>
        <v/>
      </c>
      <c r="I206" s="697" t="str">
        <f t="shared" si="69"/>
        <v/>
      </c>
      <c r="J206" s="697" t="str">
        <f t="shared" si="69"/>
        <v/>
      </c>
      <c r="K206" s="717" t="str">
        <f t="shared" si="70"/>
        <v>#DIV/0!</v>
      </c>
      <c r="L206" s="729" t="str">
        <f t="shared" si="71"/>
        <v>#DIV/0!</v>
      </c>
      <c r="M206" s="175"/>
      <c r="N206" s="175"/>
      <c r="O206" s="175"/>
      <c r="P206" s="175"/>
      <c r="Q206" s="175"/>
      <c r="R206" s="175"/>
      <c r="S206" s="175"/>
      <c r="T206" s="175"/>
      <c r="U206" s="175"/>
      <c r="V206" s="175"/>
      <c r="W206" s="175"/>
      <c r="X206" s="175"/>
      <c r="Y206" s="175"/>
      <c r="Z206" s="1"/>
    </row>
    <row r="207" ht="14.25" customHeight="1">
      <c r="A207" s="175"/>
      <c r="B207" s="175"/>
      <c r="C207" s="1" t="s">
        <v>313</v>
      </c>
      <c r="D207" s="697">
        <f t="shared" ref="D207:J207" si="72">+D205-D206</f>
        <v>0</v>
      </c>
      <c r="E207" s="718">
        <f t="shared" si="72"/>
        <v>0</v>
      </c>
      <c r="F207" s="718">
        <f t="shared" si="72"/>
        <v>0</v>
      </c>
      <c r="G207" s="718">
        <f t="shared" si="72"/>
        <v>0</v>
      </c>
      <c r="H207" s="718">
        <f t="shared" si="72"/>
        <v>0</v>
      </c>
      <c r="I207" s="697">
        <f t="shared" si="72"/>
        <v>0</v>
      </c>
      <c r="J207" s="697">
        <f t="shared" si="72"/>
        <v>0</v>
      </c>
      <c r="K207" s="717" t="str">
        <f t="shared" si="70"/>
        <v>#DIV/0!</v>
      </c>
      <c r="L207" s="729" t="str">
        <f t="shared" si="71"/>
        <v>#DIV/0!</v>
      </c>
      <c r="M207" s="175"/>
      <c r="N207" s="175"/>
      <c r="O207" s="175"/>
      <c r="P207" s="175"/>
      <c r="Q207" s="175"/>
      <c r="R207" s="175"/>
      <c r="S207" s="175"/>
      <c r="T207" s="175"/>
      <c r="U207" s="175"/>
      <c r="V207" s="175"/>
      <c r="W207" s="175"/>
      <c r="X207" s="175"/>
      <c r="Y207" s="175"/>
      <c r="Z207" s="1"/>
    </row>
    <row r="208" ht="14.25" customHeight="1">
      <c r="A208" s="175"/>
      <c r="B208" s="175"/>
      <c r="C208" s="1" t="s">
        <v>383</v>
      </c>
      <c r="D208" s="697">
        <f t="shared" ref="D208:I208" si="73">+D12</f>
        <v>0</v>
      </c>
      <c r="E208" s="697">
        <f t="shared" si="73"/>
        <v>0</v>
      </c>
      <c r="F208" s="697" t="str">
        <f t="shared" si="73"/>
        <v/>
      </c>
      <c r="G208" s="697" t="str">
        <f t="shared" si="73"/>
        <v/>
      </c>
      <c r="H208" s="697" t="str">
        <f t="shared" si="73"/>
        <v/>
      </c>
      <c r="I208" s="697" t="str">
        <f t="shared" si="73"/>
        <v/>
      </c>
      <c r="J208" s="697">
        <f>+K12</f>
        <v>0</v>
      </c>
      <c r="K208" s="717" t="str">
        <f t="shared" si="70"/>
        <v>#DIV/0!</v>
      </c>
      <c r="L208" s="729" t="str">
        <f t="shared" si="71"/>
        <v>#DIV/0!</v>
      </c>
      <c r="M208" s="175"/>
      <c r="N208" s="175"/>
      <c r="O208" s="175"/>
      <c r="P208" s="175"/>
      <c r="Q208" s="175"/>
      <c r="R208" s="175"/>
      <c r="S208" s="175"/>
      <c r="T208" s="175"/>
      <c r="U208" s="175"/>
      <c r="V208" s="175"/>
      <c r="W208" s="175"/>
      <c r="X208" s="175"/>
      <c r="Y208" s="175"/>
      <c r="Z208" s="1"/>
    </row>
    <row r="209" ht="14.25" customHeight="1">
      <c r="A209" s="175"/>
      <c r="B209" s="175"/>
      <c r="C209" s="1" t="s">
        <v>384</v>
      </c>
      <c r="D209" s="697">
        <f t="shared" ref="D209:J209" si="74">+D207-D208</f>
        <v>0</v>
      </c>
      <c r="E209" s="718">
        <f t="shared" si="74"/>
        <v>0</v>
      </c>
      <c r="F209" s="718">
        <f t="shared" si="74"/>
        <v>0</v>
      </c>
      <c r="G209" s="718">
        <f t="shared" si="74"/>
        <v>0</v>
      </c>
      <c r="H209" s="718">
        <f t="shared" si="74"/>
        <v>0</v>
      </c>
      <c r="I209" s="697">
        <f t="shared" si="74"/>
        <v>0</v>
      </c>
      <c r="J209" s="697">
        <f t="shared" si="74"/>
        <v>0</v>
      </c>
      <c r="K209" s="717" t="str">
        <f t="shared" si="70"/>
        <v>#DIV/0!</v>
      </c>
      <c r="L209" s="728" t="str">
        <f t="shared" si="71"/>
        <v>#DIV/0!</v>
      </c>
      <c r="M209" s="175"/>
      <c r="N209" s="175"/>
      <c r="O209" s="175"/>
      <c r="P209" s="175"/>
      <c r="Q209" s="175"/>
      <c r="R209" s="175"/>
      <c r="S209" s="175"/>
      <c r="T209" s="175"/>
      <c r="U209" s="175"/>
      <c r="V209" s="175"/>
      <c r="W209" s="175"/>
      <c r="X209" s="175"/>
      <c r="Y209" s="175"/>
      <c r="Z209" s="1"/>
    </row>
    <row r="210" ht="14.25" customHeight="1">
      <c r="A210" s="175"/>
      <c r="B210" s="175"/>
      <c r="C210" s="1" t="s">
        <v>376</v>
      </c>
      <c r="D210" s="697">
        <f t="shared" ref="D210:J210" si="75">+D209</f>
        <v>0</v>
      </c>
      <c r="E210" s="718">
        <f t="shared" si="75"/>
        <v>0</v>
      </c>
      <c r="F210" s="718">
        <f t="shared" si="75"/>
        <v>0</v>
      </c>
      <c r="G210" s="718">
        <f t="shared" si="75"/>
        <v>0</v>
      </c>
      <c r="H210" s="718">
        <f t="shared" si="75"/>
        <v>0</v>
      </c>
      <c r="I210" s="697">
        <f t="shared" si="75"/>
        <v>0</v>
      </c>
      <c r="J210" s="697">
        <f t="shared" si="75"/>
        <v>0</v>
      </c>
      <c r="K210" s="717" t="str">
        <f t="shared" si="70"/>
        <v>#DIV/0!</v>
      </c>
      <c r="L210" s="729" t="str">
        <f t="shared" si="71"/>
        <v>#DIV/0!</v>
      </c>
      <c r="M210" s="175"/>
      <c r="N210" s="175"/>
      <c r="O210" s="175"/>
      <c r="P210" s="175"/>
      <c r="Q210" s="175"/>
      <c r="R210" s="175"/>
      <c r="S210" s="175"/>
      <c r="T210" s="175"/>
      <c r="U210" s="175"/>
      <c r="V210" s="175"/>
      <c r="W210" s="175"/>
      <c r="X210" s="175"/>
      <c r="Y210" s="175"/>
      <c r="Z210" s="1"/>
    </row>
    <row r="211" ht="14.25" customHeight="1">
      <c r="A211" s="175"/>
      <c r="B211" s="175"/>
      <c r="C211" s="1" t="s">
        <v>385</v>
      </c>
      <c r="D211" s="697">
        <f t="shared" ref="D211:J211" si="76">+D210*(1-0.3)</f>
        <v>0</v>
      </c>
      <c r="E211" s="718">
        <f t="shared" si="76"/>
        <v>0</v>
      </c>
      <c r="F211" s="718">
        <f t="shared" si="76"/>
        <v>0</v>
      </c>
      <c r="G211" s="718">
        <f t="shared" si="76"/>
        <v>0</v>
      </c>
      <c r="H211" s="718">
        <f t="shared" si="76"/>
        <v>0</v>
      </c>
      <c r="I211" s="697">
        <f t="shared" si="76"/>
        <v>0</v>
      </c>
      <c r="J211" s="697">
        <f t="shared" si="76"/>
        <v>0</v>
      </c>
      <c r="K211" s="717" t="str">
        <f t="shared" si="70"/>
        <v>#DIV/0!</v>
      </c>
      <c r="L211" s="729" t="str">
        <f t="shared" si="71"/>
        <v>#DIV/0!</v>
      </c>
      <c r="M211" s="175"/>
      <c r="N211" s="175"/>
      <c r="O211" s="175"/>
      <c r="P211" s="175"/>
      <c r="Q211" s="175"/>
      <c r="R211" s="175"/>
      <c r="S211" s="175"/>
      <c r="T211" s="175"/>
      <c r="U211" s="175"/>
      <c r="V211" s="175"/>
      <c r="W211" s="175"/>
      <c r="X211" s="175"/>
      <c r="Y211" s="175"/>
      <c r="Z211" s="1"/>
    </row>
    <row r="212" ht="14.25" customHeight="1">
      <c r="A212" s="175"/>
      <c r="B212" s="175"/>
      <c r="C212" s="1" t="s">
        <v>386</v>
      </c>
      <c r="D212" s="730">
        <v>0.3</v>
      </c>
      <c r="E212" s="731" t="str">
        <f t="shared" ref="E212:J212" si="77">(E210-E211)/E210</f>
        <v>#DIV/0!</v>
      </c>
      <c r="F212" s="731" t="str">
        <f t="shared" si="77"/>
        <v>#DIV/0!</v>
      </c>
      <c r="G212" s="731" t="str">
        <f t="shared" si="77"/>
        <v>#DIV/0!</v>
      </c>
      <c r="H212" s="731" t="str">
        <f t="shared" si="77"/>
        <v>#DIV/0!</v>
      </c>
      <c r="I212" s="730" t="str">
        <f t="shared" si="77"/>
        <v>#DIV/0!</v>
      </c>
      <c r="J212" s="730" t="str">
        <f t="shared" si="77"/>
        <v>#DIV/0!</v>
      </c>
      <c r="K212" s="717" t="str">
        <f t="shared" si="70"/>
        <v>#DIV/0!</v>
      </c>
      <c r="L212" s="729"/>
      <c r="M212" s="175"/>
      <c r="N212" s="175"/>
      <c r="O212" s="175"/>
      <c r="P212" s="175"/>
      <c r="Q212" s="175"/>
      <c r="R212" s="175"/>
      <c r="S212" s="175"/>
      <c r="T212" s="175"/>
      <c r="U212" s="175"/>
      <c r="V212" s="175"/>
      <c r="W212" s="175"/>
      <c r="X212" s="175"/>
      <c r="Y212" s="175"/>
      <c r="Z212" s="1"/>
    </row>
    <row r="213" ht="14.25" customHeight="1">
      <c r="A213" s="175"/>
      <c r="B213" s="175"/>
      <c r="C213" s="1" t="s">
        <v>387</v>
      </c>
      <c r="D213" s="732">
        <f t="shared" ref="D213:J213" si="78">D209*(1-D212)</f>
        <v>0</v>
      </c>
      <c r="E213" s="732" t="str">
        <f t="shared" si="78"/>
        <v>#DIV/0!</v>
      </c>
      <c r="F213" s="732" t="str">
        <f t="shared" si="78"/>
        <v>#DIV/0!</v>
      </c>
      <c r="G213" s="732" t="str">
        <f t="shared" si="78"/>
        <v>#DIV/0!</v>
      </c>
      <c r="H213" s="732" t="str">
        <f t="shared" si="78"/>
        <v>#DIV/0!</v>
      </c>
      <c r="I213" s="733" t="str">
        <f t="shared" si="78"/>
        <v>#DIV/0!</v>
      </c>
      <c r="J213" s="733" t="str">
        <f t="shared" si="78"/>
        <v>#DIV/0!</v>
      </c>
      <c r="K213" s="717" t="str">
        <f t="shared" si="70"/>
        <v>#DIV/0!</v>
      </c>
      <c r="L213" s="729" t="str">
        <f>+K213-1</f>
        <v>#DIV/0!</v>
      </c>
      <c r="M213" s="175"/>
      <c r="N213" s="175"/>
      <c r="O213" s="175"/>
      <c r="P213" s="175"/>
      <c r="Q213" s="175"/>
      <c r="R213" s="175"/>
      <c r="S213" s="175"/>
      <c r="T213" s="175"/>
      <c r="U213" s="175"/>
      <c r="V213" s="175"/>
      <c r="W213" s="175"/>
      <c r="X213" s="175"/>
      <c r="Y213" s="175"/>
    </row>
    <row r="214" ht="14.25" customHeight="1">
      <c r="A214" s="175"/>
      <c r="B214" s="175"/>
      <c r="C214" s="1"/>
      <c r="D214" s="398"/>
      <c r="E214" s="698"/>
      <c r="F214" s="698"/>
      <c r="G214" s="698"/>
      <c r="H214" s="506"/>
      <c r="I214" s="713"/>
      <c r="J214" s="734"/>
      <c r="K214" s="717"/>
      <c r="L214" s="175"/>
      <c r="M214" s="175"/>
      <c r="N214" s="175"/>
      <c r="O214" s="175"/>
      <c r="P214" s="175"/>
      <c r="Q214" s="175"/>
      <c r="R214" s="175"/>
      <c r="S214" s="175"/>
      <c r="T214" s="175"/>
      <c r="U214" s="175"/>
      <c r="V214" s="175"/>
      <c r="W214" s="175"/>
      <c r="X214" s="1"/>
    </row>
    <row r="215" ht="14.25" hidden="1" customHeight="1">
      <c r="A215" s="175"/>
      <c r="B215" s="175"/>
      <c r="C215" s="1" t="s">
        <v>388</v>
      </c>
      <c r="D215" s="697" t="str">
        <f t="shared" ref="D215:G215" si="79">+D213*D216</f>
        <v>#ERROR!</v>
      </c>
      <c r="E215" s="718" t="str">
        <f t="shared" si="79"/>
        <v>#DIV/0!</v>
      </c>
      <c r="F215" s="718" t="str">
        <f t="shared" si="79"/>
        <v>#DIV/0!</v>
      </c>
      <c r="G215" s="718" t="str">
        <f t="shared" si="79"/>
        <v>#DIV/0!</v>
      </c>
      <c r="H215" s="506"/>
      <c r="I215" s="506"/>
      <c r="J215" s="175"/>
      <c r="K215" s="175"/>
      <c r="L215" s="175"/>
      <c r="M215" s="175"/>
      <c r="N215" s="175"/>
      <c r="O215" s="175"/>
      <c r="P215" s="175"/>
      <c r="Q215" s="175"/>
      <c r="R215" s="175"/>
      <c r="S215" s="175"/>
      <c r="T215" s="175"/>
      <c r="U215" s="175"/>
      <c r="V215" s="175"/>
      <c r="W215" s="175"/>
      <c r="X215" s="1"/>
    </row>
    <row r="216" ht="14.25" hidden="1" customHeight="1">
      <c r="A216" s="175"/>
      <c r="B216" s="175"/>
      <c r="C216" s="1" t="s">
        <v>389</v>
      </c>
      <c r="D216" s="730" t="str">
        <f>'Reinvestment Rate 25'!#REF!</f>
        <v>#ERROR!</v>
      </c>
      <c r="E216" s="731" t="str">
        <f>'Reinvestment Rate 25'!#REF!</f>
        <v>#ERROR!</v>
      </c>
      <c r="F216" s="731" t="str">
        <f>'Reinvestment Rate 25'!#REF!</f>
        <v>#ERROR!</v>
      </c>
      <c r="G216" s="731" t="str">
        <f>'Reinvestment Rate 25'!#REF!</f>
        <v>#ERROR!</v>
      </c>
      <c r="H216" s="506"/>
      <c r="I216" s="506"/>
      <c r="J216" s="175"/>
      <c r="K216" s="175"/>
      <c r="L216" s="175"/>
      <c r="M216" s="175"/>
      <c r="N216" s="175"/>
      <c r="O216" s="175"/>
      <c r="P216" s="175"/>
      <c r="Q216" s="175"/>
      <c r="R216" s="175"/>
      <c r="S216" s="175"/>
      <c r="T216" s="175"/>
      <c r="U216" s="175"/>
      <c r="V216" s="175"/>
      <c r="W216" s="175"/>
      <c r="X216" s="1"/>
    </row>
    <row r="217" ht="12.0" hidden="1" customHeight="1">
      <c r="A217" s="175"/>
      <c r="B217" s="175"/>
      <c r="C217" s="572" t="s">
        <v>390</v>
      </c>
      <c r="D217" s="735" t="str">
        <f t="shared" ref="D217:G217" si="80">D213-D215</f>
        <v>#ERROR!</v>
      </c>
      <c r="E217" s="736" t="str">
        <f t="shared" si="80"/>
        <v>#DIV/0!</v>
      </c>
      <c r="F217" s="736" t="str">
        <f t="shared" si="80"/>
        <v>#DIV/0!</v>
      </c>
      <c r="G217" s="736" t="str">
        <f t="shared" si="80"/>
        <v>#DIV/0!</v>
      </c>
      <c r="H217" s="506"/>
      <c r="I217" s="506"/>
      <c r="J217" s="175"/>
      <c r="K217" s="175"/>
      <c r="L217" s="175"/>
      <c r="M217" s="175"/>
      <c r="N217" s="175"/>
      <c r="O217" s="175"/>
      <c r="P217" s="175"/>
      <c r="Q217" s="175"/>
      <c r="R217" s="175"/>
      <c r="S217" s="175"/>
      <c r="T217" s="175"/>
      <c r="U217" s="175"/>
      <c r="V217" s="175"/>
      <c r="W217" s="175"/>
      <c r="X217" s="1"/>
    </row>
    <row r="218" ht="14.25" customHeight="1">
      <c r="A218" s="175"/>
      <c r="B218" s="175"/>
      <c r="C218" s="175"/>
      <c r="D218" s="506"/>
      <c r="E218" s="509"/>
      <c r="F218" s="509"/>
      <c r="G218" s="509"/>
      <c r="H218" s="506"/>
      <c r="I218" s="506"/>
      <c r="J218" s="175"/>
      <c r="K218" s="175"/>
      <c r="L218" s="175"/>
      <c r="M218" s="175"/>
      <c r="N218" s="175"/>
      <c r="O218" s="175"/>
      <c r="P218" s="175"/>
      <c r="Q218" s="175"/>
      <c r="R218" s="175"/>
      <c r="S218" s="175"/>
      <c r="T218" s="175"/>
      <c r="U218" s="175"/>
      <c r="V218" s="175"/>
      <c r="W218" s="175"/>
      <c r="X218" s="1"/>
    </row>
    <row r="219" ht="14.25" customHeight="1">
      <c r="A219" s="175"/>
      <c r="B219" s="175"/>
      <c r="C219" s="175"/>
      <c r="D219" s="506"/>
      <c r="E219" s="509"/>
      <c r="F219" s="509"/>
      <c r="G219" s="509"/>
      <c r="H219" s="506"/>
      <c r="I219" s="506"/>
      <c r="J219" s="175"/>
      <c r="K219" s="175"/>
      <c r="L219" s="175"/>
      <c r="M219" s="175"/>
      <c r="N219" s="175"/>
      <c r="O219" s="175"/>
      <c r="P219" s="175"/>
      <c r="Q219" s="175"/>
      <c r="R219" s="175"/>
      <c r="S219" s="175"/>
      <c r="T219" s="175"/>
      <c r="U219" s="175"/>
      <c r="V219" s="175"/>
      <c r="W219" s="175"/>
      <c r="X219" s="1"/>
    </row>
    <row r="220" ht="14.25" hidden="1" customHeight="1">
      <c r="A220" s="175"/>
      <c r="B220" s="175"/>
      <c r="C220" s="694" t="s">
        <v>391</v>
      </c>
      <c r="D220" s="737" t="str">
        <f>+D204</f>
        <v/>
      </c>
      <c r="E220" s="738">
        <v>2019.0</v>
      </c>
      <c r="F220" s="738"/>
      <c r="G220" s="739" t="s">
        <v>378</v>
      </c>
      <c r="H220" s="506"/>
      <c r="I220" s="506"/>
      <c r="J220" s="175"/>
      <c r="K220" s="175"/>
      <c r="L220" s="175"/>
      <c r="M220" s="175"/>
      <c r="N220" s="175"/>
      <c r="O220" s="175"/>
      <c r="P220" s="175"/>
      <c r="Q220" s="175"/>
      <c r="R220" s="175"/>
      <c r="S220" s="175"/>
      <c r="T220" s="175"/>
      <c r="U220" s="175"/>
      <c r="V220" s="175"/>
      <c r="W220" s="175"/>
      <c r="X220" s="1"/>
    </row>
    <row r="221" ht="14.25" hidden="1" customHeight="1">
      <c r="A221" s="175"/>
      <c r="B221" s="175"/>
      <c r="C221" s="740" t="s">
        <v>392</v>
      </c>
      <c r="D221" s="741" t="str">
        <f t="shared" ref="D221:E221" si="81">+#REF!</f>
        <v>#REF!</v>
      </c>
      <c r="E221" s="742" t="str">
        <f t="shared" si="81"/>
        <v>#REF!</v>
      </c>
      <c r="F221" s="742"/>
      <c r="G221" s="698"/>
      <c r="H221" s="506"/>
      <c r="I221" s="506"/>
      <c r="J221" s="175"/>
      <c r="K221" s="175"/>
      <c r="L221" s="175"/>
      <c r="M221" s="175"/>
      <c r="N221" s="175"/>
      <c r="O221" s="175"/>
      <c r="P221" s="175"/>
      <c r="Q221" s="175"/>
      <c r="R221" s="175"/>
      <c r="S221" s="175"/>
      <c r="T221" s="175"/>
      <c r="U221" s="175"/>
      <c r="V221" s="175"/>
      <c r="W221" s="175"/>
      <c r="X221" s="1"/>
    </row>
    <row r="222" ht="14.25" hidden="1" customHeight="1">
      <c r="A222" s="175"/>
      <c r="B222" s="175"/>
      <c r="C222" s="740" t="s">
        <v>393</v>
      </c>
      <c r="D222" s="741" t="str">
        <f t="shared" ref="D222:E222" si="82">+D216</f>
        <v>#ERROR!</v>
      </c>
      <c r="E222" s="742" t="str">
        <f t="shared" si="82"/>
        <v>#ERROR!</v>
      </c>
      <c r="F222" s="742"/>
      <c r="G222" s="743" t="str">
        <f>(E222/#REF!)^(1/5-1)</f>
        <v>#ERROR!</v>
      </c>
      <c r="H222" s="506"/>
      <c r="I222" s="506"/>
      <c r="J222" s="175"/>
      <c r="K222" s="175"/>
      <c r="L222" s="175"/>
      <c r="M222" s="175"/>
      <c r="N222" s="175"/>
      <c r="O222" s="175"/>
      <c r="P222" s="175"/>
      <c r="Q222" s="175"/>
      <c r="R222" s="175"/>
      <c r="S222" s="175"/>
      <c r="T222" s="175"/>
      <c r="U222" s="175"/>
      <c r="V222" s="175"/>
      <c r="W222" s="175"/>
      <c r="X222" s="1"/>
    </row>
    <row r="223" ht="14.25" hidden="1" customHeight="1">
      <c r="A223" s="175"/>
      <c r="B223" s="175"/>
      <c r="C223" s="744" t="s">
        <v>394</v>
      </c>
      <c r="D223" s="741" t="str">
        <f t="shared" ref="D223:E223" si="83">+D221*D222</f>
        <v>#REF!</v>
      </c>
      <c r="E223" s="742" t="str">
        <f t="shared" si="83"/>
        <v>#REF!</v>
      </c>
      <c r="F223" s="742"/>
      <c r="G223" s="745" t="str">
        <f>+AVERAGE(D223:E223)</f>
        <v>#REF!</v>
      </c>
      <c r="H223" s="506"/>
      <c r="I223" s="506"/>
      <c r="J223" s="175"/>
      <c r="K223" s="175"/>
      <c r="L223" s="175"/>
      <c r="M223" s="175"/>
      <c r="N223" s="175"/>
      <c r="O223" s="175"/>
      <c r="P223" s="175"/>
      <c r="Q223" s="175"/>
      <c r="R223" s="175"/>
      <c r="S223" s="175"/>
      <c r="T223" s="175"/>
      <c r="U223" s="175"/>
      <c r="V223" s="175"/>
      <c r="W223" s="175"/>
      <c r="X223" s="1"/>
    </row>
    <row r="224" ht="14.25" hidden="1" customHeight="1">
      <c r="A224" s="175"/>
      <c r="B224" s="175"/>
      <c r="C224" s="744" t="s">
        <v>395</v>
      </c>
      <c r="D224" s="741"/>
      <c r="E224" s="742"/>
      <c r="F224" s="742"/>
      <c r="G224" s="698"/>
      <c r="H224" s="506"/>
      <c r="I224" s="506"/>
      <c r="J224" s="175"/>
      <c r="K224" s="175"/>
      <c r="L224" s="175"/>
      <c r="M224" s="175"/>
      <c r="N224" s="175"/>
      <c r="O224" s="175"/>
      <c r="P224" s="175"/>
      <c r="Q224" s="175"/>
      <c r="R224" s="175"/>
      <c r="S224" s="175"/>
      <c r="T224" s="175"/>
      <c r="U224" s="175"/>
      <c r="V224" s="175"/>
      <c r="W224" s="175"/>
      <c r="X224" s="1"/>
    </row>
    <row r="225" ht="14.25" hidden="1" customHeight="1">
      <c r="A225" s="175"/>
      <c r="B225" s="175"/>
      <c r="C225" s="744" t="s">
        <v>396</v>
      </c>
      <c r="D225" s="746">
        <f t="shared" ref="D225:E225" si="84">+D213</f>
        <v>0</v>
      </c>
      <c r="E225" s="747" t="str">
        <f t="shared" si="84"/>
        <v>#DIV/0!</v>
      </c>
      <c r="F225" s="747"/>
      <c r="G225" s="748" t="str">
        <f>+((E225/#REF!)^(1/4))-1</f>
        <v>#DIV/0!</v>
      </c>
      <c r="H225" s="506"/>
      <c r="I225" s="506"/>
      <c r="J225" s="175"/>
      <c r="K225" s="175"/>
      <c r="L225" s="175"/>
      <c r="M225" s="175"/>
      <c r="N225" s="175"/>
      <c r="O225" s="175"/>
      <c r="P225" s="175"/>
      <c r="Q225" s="175"/>
      <c r="R225" s="175"/>
      <c r="S225" s="175"/>
      <c r="T225" s="175"/>
      <c r="U225" s="175"/>
      <c r="V225" s="175"/>
      <c r="W225" s="175"/>
      <c r="X225" s="1"/>
    </row>
    <row r="226" ht="21.75" hidden="1" customHeight="1">
      <c r="A226" s="175"/>
      <c r="B226" s="175"/>
      <c r="C226" s="749" t="s">
        <v>397</v>
      </c>
      <c r="D226" s="506"/>
      <c r="E226" s="509"/>
      <c r="F226" s="509"/>
      <c r="G226" s="698"/>
      <c r="H226" s="506"/>
      <c r="I226" s="506"/>
      <c r="J226" s="175"/>
      <c r="K226" s="175"/>
      <c r="L226" s="175"/>
      <c r="M226" s="175"/>
      <c r="N226" s="175"/>
      <c r="O226" s="175"/>
      <c r="P226" s="175"/>
      <c r="Q226" s="175"/>
      <c r="R226" s="175"/>
      <c r="S226" s="175"/>
      <c r="T226" s="175"/>
      <c r="U226" s="175"/>
      <c r="V226" s="175"/>
      <c r="W226" s="175"/>
      <c r="X226" s="1"/>
    </row>
    <row r="227" ht="14.25" hidden="1" customHeight="1">
      <c r="A227" s="175"/>
      <c r="B227" s="175"/>
      <c r="C227" s="750" t="s">
        <v>398</v>
      </c>
      <c r="D227" s="398"/>
      <c r="E227" s="698"/>
      <c r="F227" s="698"/>
      <c r="G227" s="698"/>
      <c r="H227" s="506"/>
      <c r="I227" s="506"/>
      <c r="J227" s="175"/>
      <c r="K227" s="175"/>
      <c r="L227" s="175"/>
      <c r="M227" s="175"/>
      <c r="N227" s="175"/>
      <c r="O227" s="175"/>
      <c r="P227" s="175"/>
      <c r="Q227" s="175"/>
      <c r="R227" s="175"/>
      <c r="S227" s="175"/>
      <c r="T227" s="175"/>
      <c r="U227" s="175"/>
      <c r="V227" s="175"/>
      <c r="W227" s="175"/>
      <c r="X227" s="1"/>
    </row>
    <row r="228" ht="14.25" hidden="1" customHeight="1">
      <c r="A228" s="175"/>
      <c r="B228" s="175"/>
      <c r="C228" s="175"/>
      <c r="D228" s="506"/>
      <c r="E228" s="509"/>
      <c r="F228" s="509"/>
      <c r="G228" s="509"/>
      <c r="H228" s="506"/>
      <c r="I228" s="506"/>
      <c r="J228" s="751"/>
      <c r="K228" s="175"/>
      <c r="L228" s="175"/>
      <c r="M228" s="175"/>
      <c r="N228" s="175"/>
      <c r="O228" s="175"/>
      <c r="P228" s="175"/>
      <c r="Q228" s="175"/>
      <c r="R228" s="175"/>
      <c r="S228" s="175"/>
      <c r="T228" s="175"/>
      <c r="U228" s="175"/>
      <c r="V228" s="175"/>
      <c r="W228" s="175"/>
      <c r="X228" s="1"/>
    </row>
    <row r="229" ht="14.25" hidden="1" customHeight="1">
      <c r="A229" s="175"/>
      <c r="B229" s="175"/>
      <c r="C229" s="750" t="s">
        <v>399</v>
      </c>
      <c r="D229" s="506"/>
      <c r="E229" s="752">
        <v>0.05</v>
      </c>
      <c r="F229" s="683"/>
      <c r="G229" s="509"/>
      <c r="H229" s="506"/>
      <c r="I229" s="506"/>
      <c r="J229" s="175"/>
      <c r="K229" s="175"/>
      <c r="L229" s="175"/>
      <c r="M229" s="175"/>
      <c r="N229" s="175"/>
      <c r="O229" s="175"/>
      <c r="P229" s="175"/>
      <c r="Q229" s="175"/>
      <c r="R229" s="175"/>
      <c r="S229" s="175"/>
      <c r="T229" s="175"/>
      <c r="U229" s="175"/>
      <c r="V229" s="175"/>
      <c r="W229" s="175"/>
      <c r="X229" s="1"/>
    </row>
    <row r="230" ht="14.25" hidden="1" customHeight="1">
      <c r="A230" s="175"/>
      <c r="B230" s="175"/>
      <c r="C230" s="694" t="s">
        <v>400</v>
      </c>
      <c r="D230" s="398"/>
      <c r="E230" s="698"/>
      <c r="F230" s="698"/>
      <c r="G230" s="509"/>
      <c r="H230" s="506"/>
      <c r="I230" s="506"/>
      <c r="J230" s="175"/>
      <c r="K230" s="175"/>
      <c r="L230" s="175"/>
      <c r="M230" s="175"/>
      <c r="N230" s="175"/>
      <c r="O230" s="175"/>
      <c r="P230" s="175"/>
      <c r="Q230" s="175"/>
      <c r="R230" s="175"/>
      <c r="S230" s="175"/>
      <c r="T230" s="175"/>
      <c r="U230" s="175"/>
      <c r="V230" s="175"/>
      <c r="W230" s="175"/>
      <c r="X230" s="1"/>
    </row>
    <row r="231" ht="14.25" hidden="1" customHeight="1">
      <c r="A231" s="175"/>
      <c r="B231" s="175"/>
      <c r="C231" s="753" t="str">
        <f>+#REF!</f>
        <v>#REF!</v>
      </c>
      <c r="D231" s="754" t="str">
        <f>+#REF!-$E$229</f>
        <v>#REF!</v>
      </c>
      <c r="E231" s="755" t="str">
        <f>+#REF!</f>
        <v>#REF!</v>
      </c>
      <c r="F231" s="756"/>
      <c r="G231" s="509"/>
      <c r="H231" s="506"/>
      <c r="I231" s="506"/>
      <c r="J231" s="175"/>
      <c r="K231" s="175"/>
      <c r="L231" s="175"/>
      <c r="M231" s="175"/>
      <c r="N231" s="175"/>
      <c r="O231" s="175"/>
      <c r="P231" s="175"/>
      <c r="Q231" s="175"/>
      <c r="R231" s="175"/>
      <c r="S231" s="175"/>
      <c r="T231" s="175"/>
      <c r="U231" s="175"/>
      <c r="V231" s="175"/>
      <c r="W231" s="175"/>
      <c r="X231" s="1"/>
    </row>
    <row r="232" ht="14.25" hidden="1" customHeight="1">
      <c r="A232" s="175"/>
      <c r="B232" s="175"/>
      <c r="C232" s="757" t="s">
        <v>401</v>
      </c>
      <c r="D232" s="758">
        <v>3.0</v>
      </c>
      <c r="E232" s="759">
        <v>5.0</v>
      </c>
      <c r="F232" s="760"/>
      <c r="G232" s="509"/>
      <c r="H232" s="506"/>
      <c r="I232" s="506"/>
      <c r="J232" s="175"/>
      <c r="K232" s="175"/>
      <c r="L232" s="175"/>
      <c r="M232" s="175"/>
      <c r="N232" s="175"/>
      <c r="O232" s="175"/>
      <c r="P232" s="175"/>
      <c r="Q232" s="175"/>
      <c r="R232" s="175"/>
      <c r="S232" s="175"/>
      <c r="T232" s="175"/>
      <c r="U232" s="175"/>
      <c r="V232" s="175"/>
      <c r="W232" s="175"/>
      <c r="X232" s="1"/>
    </row>
    <row r="233" ht="14.25" hidden="1" customHeight="1">
      <c r="A233" s="175"/>
      <c r="B233" s="175"/>
      <c r="C233" s="4"/>
      <c r="D233" s="761" t="str">
        <f>#REF!+1</f>
        <v>#REF!</v>
      </c>
      <c r="E233" s="762" t="str">
        <f>#REF!</f>
        <v>#REF!</v>
      </c>
      <c r="F233" s="762"/>
      <c r="G233" s="509"/>
      <c r="H233" s="506"/>
      <c r="I233" s="506"/>
      <c r="J233" s="175"/>
      <c r="K233" s="175"/>
      <c r="L233" s="175"/>
      <c r="M233" s="175"/>
      <c r="N233" s="175"/>
      <c r="O233" s="175"/>
      <c r="P233" s="175"/>
      <c r="Q233" s="175"/>
      <c r="R233" s="175"/>
      <c r="S233" s="175"/>
      <c r="T233" s="175"/>
      <c r="U233" s="175"/>
      <c r="V233" s="175"/>
      <c r="W233" s="175"/>
      <c r="X233" s="1"/>
    </row>
    <row r="234" ht="14.25" hidden="1" customHeight="1">
      <c r="A234" s="175"/>
      <c r="B234" s="175"/>
      <c r="C234" s="763" t="s">
        <v>387</v>
      </c>
      <c r="D234" s="764" t="str">
        <f>+#REF!*(1+D231)</f>
        <v>#REF!</v>
      </c>
      <c r="E234" s="765" t="str">
        <f>#REF!*(1+#REF!)</f>
        <v>#REF!</v>
      </c>
      <c r="F234" s="766"/>
      <c r="G234" s="509"/>
      <c r="H234" s="506"/>
      <c r="I234" s="506"/>
      <c r="J234" s="175"/>
      <c r="K234" s="175"/>
      <c r="L234" s="175"/>
      <c r="M234" s="175"/>
      <c r="N234" s="175"/>
      <c r="O234" s="175"/>
      <c r="P234" s="175"/>
      <c r="Q234" s="175"/>
      <c r="R234" s="175"/>
      <c r="S234" s="175"/>
      <c r="T234" s="175"/>
      <c r="U234" s="175"/>
      <c r="V234" s="175"/>
      <c r="W234" s="175"/>
      <c r="X234" s="1"/>
    </row>
    <row r="235" ht="14.25" hidden="1" customHeight="1">
      <c r="A235" s="175"/>
      <c r="B235" s="175"/>
      <c r="C235" s="767" t="s">
        <v>388</v>
      </c>
      <c r="D235" s="741" t="str">
        <f>#REF!*$G$222</f>
        <v>#REF!</v>
      </c>
      <c r="E235" s="742" t="str">
        <f>+#REF!</f>
        <v>#REF!</v>
      </c>
      <c r="F235" s="742"/>
      <c r="G235" s="509"/>
      <c r="H235" s="506"/>
      <c r="I235" s="506"/>
      <c r="J235" s="175"/>
      <c r="K235" s="175"/>
      <c r="L235" s="175"/>
      <c r="M235" s="175"/>
      <c r="N235" s="175"/>
      <c r="O235" s="175"/>
      <c r="P235" s="175"/>
      <c r="Q235" s="175"/>
      <c r="R235" s="175"/>
      <c r="S235" s="175"/>
      <c r="T235" s="175"/>
      <c r="U235" s="175"/>
      <c r="V235" s="175"/>
      <c r="W235" s="175"/>
      <c r="X235" s="1"/>
    </row>
    <row r="236" ht="14.25" hidden="1" customHeight="1">
      <c r="A236" s="175"/>
      <c r="B236" s="175"/>
      <c r="C236" s="767" t="s">
        <v>390</v>
      </c>
      <c r="D236" s="764" t="str">
        <f>D234-(D234*D235)</f>
        <v>#REF!</v>
      </c>
      <c r="E236" s="765" t="str">
        <f>(E234*(1-E235))/(C231-#REF!)</f>
        <v>#REF!</v>
      </c>
      <c r="F236" s="766"/>
      <c r="G236" s="509"/>
      <c r="H236" s="506"/>
      <c r="I236" s="506"/>
      <c r="J236" s="175"/>
      <c r="K236" s="175"/>
      <c r="L236" s="175"/>
      <c r="M236" s="175"/>
      <c r="N236" s="175"/>
      <c r="O236" s="175"/>
      <c r="P236" s="175"/>
      <c r="Q236" s="175"/>
      <c r="R236" s="175"/>
      <c r="S236" s="175"/>
      <c r="T236" s="175"/>
      <c r="U236" s="175"/>
      <c r="V236" s="175"/>
      <c r="W236" s="175"/>
      <c r="X236" s="1"/>
    </row>
    <row r="237" ht="14.25" hidden="1" customHeight="1">
      <c r="A237" s="175"/>
      <c r="B237" s="175"/>
      <c r="C237" s="767" t="s">
        <v>402</v>
      </c>
      <c r="D237" s="768" t="str">
        <f t="shared" ref="D237:E237" si="85">1/(1+$C$231)^D232</f>
        <v>#REF!</v>
      </c>
      <c r="E237" s="769" t="str">
        <f t="shared" si="85"/>
        <v>#REF!</v>
      </c>
      <c r="F237" s="769"/>
      <c r="G237" s="509"/>
      <c r="H237" s="506"/>
      <c r="I237" s="506"/>
      <c r="J237" s="175"/>
      <c r="K237" s="175"/>
      <c r="L237" s="175"/>
      <c r="M237" s="175"/>
      <c r="N237" s="175"/>
      <c r="O237" s="175"/>
      <c r="P237" s="175"/>
      <c r="Q237" s="175"/>
      <c r="R237" s="175"/>
      <c r="S237" s="175"/>
      <c r="T237" s="175"/>
      <c r="U237" s="175"/>
      <c r="V237" s="175"/>
      <c r="W237" s="175"/>
      <c r="X237" s="1"/>
    </row>
    <row r="238" ht="14.25" hidden="1" customHeight="1">
      <c r="A238" s="175"/>
      <c r="B238" s="175"/>
      <c r="C238" s="770" t="s">
        <v>403</v>
      </c>
      <c r="D238" s="771" t="str">
        <f t="shared" ref="D238:E238" si="86">D236*D237</f>
        <v>#REF!</v>
      </c>
      <c r="E238" s="772" t="str">
        <f t="shared" si="86"/>
        <v>#REF!</v>
      </c>
      <c r="F238" s="747"/>
      <c r="G238" s="509"/>
      <c r="H238" s="506"/>
      <c r="I238" s="506"/>
      <c r="J238" s="175"/>
      <c r="K238" s="175"/>
      <c r="L238" s="175"/>
      <c r="M238" s="175"/>
      <c r="N238" s="175"/>
      <c r="O238" s="175"/>
      <c r="P238" s="175"/>
      <c r="Q238" s="175"/>
      <c r="R238" s="175"/>
      <c r="S238" s="175"/>
      <c r="T238" s="175"/>
      <c r="U238" s="175"/>
      <c r="V238" s="175"/>
      <c r="W238" s="175"/>
      <c r="X238" s="1"/>
    </row>
    <row r="239" ht="14.25" hidden="1" customHeight="1">
      <c r="A239" s="175"/>
      <c r="B239" s="175"/>
      <c r="C239" s="175"/>
      <c r="D239" s="506"/>
      <c r="E239" s="509"/>
      <c r="F239" s="509"/>
      <c r="G239" s="509"/>
      <c r="H239" s="506"/>
      <c r="I239" s="506"/>
      <c r="J239" s="175"/>
      <c r="K239" s="175"/>
      <c r="L239" s="175"/>
      <c r="M239" s="175"/>
      <c r="N239" s="175"/>
      <c r="O239" s="175"/>
      <c r="P239" s="175"/>
      <c r="Q239" s="175"/>
      <c r="R239" s="175"/>
      <c r="S239" s="175"/>
      <c r="T239" s="175"/>
      <c r="U239" s="175"/>
      <c r="V239" s="175"/>
      <c r="W239" s="175"/>
      <c r="X239" s="1"/>
    </row>
    <row r="240" ht="14.25" hidden="1" customHeight="1">
      <c r="A240" s="175"/>
      <c r="B240" s="175"/>
      <c r="C240" s="175"/>
      <c r="D240" s="506"/>
      <c r="E240" s="509"/>
      <c r="F240" s="509"/>
      <c r="G240" s="509"/>
      <c r="H240" s="506"/>
      <c r="I240" s="506"/>
      <c r="J240" s="175"/>
      <c r="K240" s="175"/>
      <c r="L240" s="175"/>
      <c r="M240" s="175"/>
      <c r="N240" s="175"/>
      <c r="O240" s="175"/>
      <c r="P240" s="175"/>
      <c r="Q240" s="175"/>
      <c r="R240" s="175"/>
      <c r="S240" s="175"/>
      <c r="T240" s="175"/>
      <c r="U240" s="175"/>
      <c r="V240" s="175"/>
      <c r="W240" s="175"/>
      <c r="X240" s="1"/>
    </row>
    <row r="241" ht="14.25" hidden="1" customHeight="1">
      <c r="A241" s="175"/>
      <c r="B241" s="175"/>
      <c r="C241" s="773" t="s">
        <v>404</v>
      </c>
      <c r="D241" s="506"/>
      <c r="E241" s="509"/>
      <c r="F241" s="509"/>
      <c r="G241" s="509"/>
      <c r="H241" s="506"/>
      <c r="I241" s="506"/>
      <c r="J241" s="175"/>
      <c r="K241" s="175"/>
      <c r="L241" s="175"/>
      <c r="M241" s="175"/>
      <c r="N241" s="175"/>
      <c r="O241" s="175"/>
      <c r="P241" s="175"/>
      <c r="Q241" s="175"/>
      <c r="R241" s="175"/>
      <c r="S241" s="175"/>
      <c r="T241" s="175"/>
      <c r="U241" s="175"/>
      <c r="V241" s="175"/>
      <c r="W241" s="175"/>
      <c r="X241" s="1"/>
    </row>
    <row r="242" ht="14.25" hidden="1" customHeight="1">
      <c r="A242" s="175"/>
      <c r="B242" s="175"/>
      <c r="C242" s="774" t="s">
        <v>405</v>
      </c>
      <c r="D242" s="506"/>
      <c r="E242" s="509"/>
      <c r="F242" s="509"/>
      <c r="G242" s="509"/>
      <c r="H242" s="506"/>
      <c r="I242" s="506"/>
      <c r="J242" s="175"/>
      <c r="K242" s="175"/>
      <c r="L242" s="175"/>
      <c r="M242" s="175"/>
      <c r="N242" s="175"/>
      <c r="O242" s="175"/>
      <c r="P242" s="175"/>
      <c r="Q242" s="175"/>
      <c r="R242" s="175"/>
      <c r="S242" s="175"/>
      <c r="T242" s="175"/>
      <c r="U242" s="175"/>
      <c r="V242" s="175"/>
      <c r="W242" s="175"/>
      <c r="X242" s="1"/>
    </row>
    <row r="243" ht="14.25" hidden="1" customHeight="1">
      <c r="A243" s="175"/>
      <c r="B243" s="175"/>
      <c r="C243" s="774"/>
      <c r="D243" s="506"/>
      <c r="E243" s="509"/>
      <c r="F243" s="509"/>
      <c r="G243" s="509"/>
      <c r="H243" s="506"/>
      <c r="I243" s="506"/>
      <c r="J243" s="175"/>
      <c r="K243" s="175"/>
      <c r="L243" s="175"/>
      <c r="M243" s="175"/>
      <c r="N243" s="175"/>
      <c r="O243" s="175"/>
      <c r="P243" s="175"/>
      <c r="Q243" s="175"/>
      <c r="R243" s="175"/>
      <c r="S243" s="175"/>
      <c r="T243" s="175"/>
      <c r="U243" s="175"/>
      <c r="V243" s="175"/>
      <c r="W243" s="175"/>
      <c r="X243" s="1"/>
    </row>
    <row r="244" ht="14.25" hidden="1" customHeight="1">
      <c r="A244" s="175"/>
      <c r="B244" s="175"/>
      <c r="C244" s="775" t="s">
        <v>406</v>
      </c>
      <c r="D244" s="506"/>
      <c r="E244" s="509"/>
      <c r="F244" s="509"/>
      <c r="G244" s="509"/>
      <c r="H244" s="506"/>
      <c r="I244" s="506"/>
      <c r="J244" s="175"/>
      <c r="K244" s="175"/>
      <c r="L244" s="175"/>
      <c r="M244" s="175"/>
      <c r="N244" s="175"/>
      <c r="O244" s="175"/>
      <c r="P244" s="175"/>
      <c r="Q244" s="175"/>
      <c r="R244" s="175"/>
      <c r="S244" s="175"/>
      <c r="T244" s="175"/>
      <c r="U244" s="175"/>
      <c r="V244" s="175"/>
      <c r="W244" s="175"/>
      <c r="X244" s="1"/>
    </row>
    <row r="245" ht="14.25" hidden="1" customHeight="1">
      <c r="A245" s="175"/>
      <c r="B245" s="175"/>
      <c r="C245" s="774" t="s">
        <v>407</v>
      </c>
      <c r="D245" s="506" t="s">
        <v>408</v>
      </c>
      <c r="E245" s="509"/>
      <c r="F245" s="509"/>
      <c r="G245" s="509"/>
      <c r="H245" s="506"/>
      <c r="I245" s="506"/>
      <c r="J245" s="175"/>
      <c r="K245" s="175"/>
      <c r="L245" s="175"/>
      <c r="M245" s="175"/>
      <c r="N245" s="175"/>
      <c r="O245" s="175"/>
      <c r="P245" s="175"/>
      <c r="Q245" s="175"/>
      <c r="R245" s="175"/>
      <c r="S245" s="175"/>
      <c r="T245" s="175"/>
      <c r="U245" s="175"/>
      <c r="V245" s="175"/>
      <c r="W245" s="175"/>
      <c r="X245" s="1"/>
    </row>
    <row r="246" ht="14.25" hidden="1" customHeight="1">
      <c r="A246" s="175"/>
      <c r="B246" s="175"/>
      <c r="C246" s="774" t="s">
        <v>409</v>
      </c>
      <c r="D246" s="506"/>
      <c r="E246" s="509"/>
      <c r="F246" s="509"/>
      <c r="G246" s="509"/>
      <c r="H246" s="506"/>
      <c r="I246" s="506"/>
      <c r="J246" s="175"/>
      <c r="K246" s="175"/>
      <c r="L246" s="175"/>
      <c r="M246" s="175"/>
      <c r="N246" s="175"/>
      <c r="O246" s="175"/>
      <c r="P246" s="175"/>
      <c r="Q246" s="175"/>
      <c r="R246" s="175"/>
      <c r="S246" s="175"/>
      <c r="T246" s="175"/>
      <c r="U246" s="175"/>
      <c r="V246" s="175"/>
      <c r="W246" s="175"/>
      <c r="X246" s="1"/>
    </row>
    <row r="247" ht="14.25" hidden="1" customHeight="1">
      <c r="A247" s="175"/>
      <c r="B247" s="175"/>
      <c r="C247" s="775" t="s">
        <v>410</v>
      </c>
      <c r="D247" s="506"/>
      <c r="E247" s="509"/>
      <c r="F247" s="509"/>
      <c r="G247" s="509"/>
      <c r="H247" s="506"/>
      <c r="I247" s="506"/>
      <c r="J247" s="175"/>
      <c r="K247" s="175"/>
      <c r="L247" s="175"/>
      <c r="M247" s="175"/>
      <c r="N247" s="175"/>
      <c r="O247" s="175"/>
      <c r="P247" s="175"/>
      <c r="Q247" s="175"/>
      <c r="R247" s="175"/>
      <c r="S247" s="175"/>
      <c r="T247" s="175"/>
      <c r="U247" s="175"/>
      <c r="V247" s="175"/>
      <c r="W247" s="175"/>
      <c r="X247" s="1"/>
    </row>
    <row r="248" ht="14.25" hidden="1" customHeight="1">
      <c r="A248" s="175"/>
      <c r="B248" s="175"/>
      <c r="C248" s="175"/>
      <c r="D248" s="506"/>
      <c r="E248" s="509"/>
      <c r="F248" s="509"/>
      <c r="G248" s="509"/>
      <c r="H248" s="506"/>
      <c r="I248" s="506"/>
      <c r="J248" s="175"/>
      <c r="K248" s="175"/>
      <c r="L248" s="175"/>
      <c r="M248" s="175"/>
      <c r="N248" s="175"/>
      <c r="O248" s="175"/>
      <c r="P248" s="175"/>
      <c r="Q248" s="175"/>
      <c r="R248" s="175"/>
      <c r="S248" s="175"/>
      <c r="T248" s="175"/>
      <c r="U248" s="175"/>
      <c r="V248" s="175"/>
      <c r="W248" s="175"/>
      <c r="X248" s="1"/>
    </row>
    <row r="249" ht="14.25" hidden="1" customHeight="1">
      <c r="A249" s="175"/>
      <c r="B249" s="175"/>
      <c r="C249" s="175"/>
      <c r="D249" s="506"/>
      <c r="E249" s="509"/>
      <c r="F249" s="509"/>
      <c r="G249" s="509"/>
      <c r="H249" s="506"/>
      <c r="I249" s="506"/>
      <c r="J249" s="175"/>
      <c r="K249" s="175"/>
      <c r="L249" s="175"/>
      <c r="M249" s="175"/>
      <c r="N249" s="175"/>
      <c r="O249" s="175"/>
      <c r="P249" s="175"/>
      <c r="Q249" s="175"/>
      <c r="R249" s="175"/>
      <c r="S249" s="175"/>
      <c r="T249" s="175"/>
      <c r="U249" s="175"/>
      <c r="V249" s="175"/>
      <c r="W249" s="175"/>
      <c r="X249" s="1"/>
    </row>
    <row r="250" ht="14.25" hidden="1" customHeight="1">
      <c r="A250" s="175"/>
      <c r="B250" s="175"/>
      <c r="C250" s="175"/>
      <c r="D250" s="506"/>
      <c r="E250" s="509"/>
      <c r="F250" s="509"/>
      <c r="G250" s="509"/>
      <c r="H250" s="506"/>
      <c r="I250" s="506"/>
      <c r="J250" s="175"/>
      <c r="K250" s="175"/>
      <c r="L250" s="175"/>
      <c r="M250" s="175"/>
      <c r="N250" s="175"/>
      <c r="O250" s="175"/>
      <c r="P250" s="175"/>
      <c r="Q250" s="175"/>
      <c r="R250" s="175"/>
      <c r="S250" s="175"/>
      <c r="T250" s="175"/>
      <c r="U250" s="175"/>
      <c r="V250" s="175"/>
      <c r="W250" s="175"/>
      <c r="X250" s="1"/>
    </row>
    <row r="251" ht="14.25" hidden="1" customHeight="1">
      <c r="A251" s="175"/>
      <c r="B251" s="175"/>
      <c r="C251" s="694" t="s">
        <v>381</v>
      </c>
      <c r="D251" s="776">
        <v>2021.0</v>
      </c>
      <c r="E251" s="777">
        <v>2024.0</v>
      </c>
      <c r="F251" s="777"/>
      <c r="G251" s="739" t="s">
        <v>378</v>
      </c>
      <c r="H251" s="506"/>
      <c r="I251" s="506"/>
      <c r="J251" s="175"/>
      <c r="K251" s="175"/>
      <c r="L251" s="175"/>
      <c r="M251" s="175"/>
      <c r="N251" s="175"/>
      <c r="O251" s="175"/>
      <c r="P251" s="175"/>
      <c r="Q251" s="175"/>
      <c r="R251" s="175"/>
      <c r="S251" s="175"/>
      <c r="T251" s="175"/>
      <c r="U251" s="175"/>
      <c r="V251" s="175"/>
      <c r="W251" s="175"/>
      <c r="X251" s="1"/>
    </row>
    <row r="252" ht="14.25" hidden="1" customHeight="1">
      <c r="A252" s="175"/>
      <c r="B252" s="175"/>
      <c r="C252" s="1" t="s">
        <v>411</v>
      </c>
      <c r="D252" s="696">
        <v>9.0845E7</v>
      </c>
      <c r="E252" s="727">
        <v>1.22066E8</v>
      </c>
      <c r="F252" s="727"/>
      <c r="G252" s="778" t="str">
        <f t="shared" ref="G252:G257" si="88">+(E252/#REF!)^(1/4)</f>
        <v>#REF!</v>
      </c>
      <c r="H252" s="506"/>
      <c r="I252" s="506"/>
      <c r="J252" s="751"/>
      <c r="K252" s="175"/>
      <c r="L252" s="175"/>
      <c r="M252" s="175"/>
      <c r="N252" s="175"/>
      <c r="O252" s="175"/>
      <c r="P252" s="175"/>
      <c r="Q252" s="175"/>
      <c r="R252" s="175"/>
      <c r="S252" s="175"/>
      <c r="T252" s="175"/>
      <c r="U252" s="175"/>
      <c r="V252" s="175"/>
      <c r="W252" s="175"/>
      <c r="X252" s="1"/>
    </row>
    <row r="253" ht="14.25" hidden="1" customHeight="1">
      <c r="A253" s="175"/>
      <c r="B253" s="175"/>
      <c r="C253" s="1" t="s">
        <v>375</v>
      </c>
      <c r="D253" s="697" t="str">
        <f t="shared" ref="D253:E253" si="87">+D$252*#REF!</f>
        <v>#REF!</v>
      </c>
      <c r="E253" s="718" t="str">
        <f t="shared" si="87"/>
        <v>#REF!</v>
      </c>
      <c r="F253" s="718"/>
      <c r="G253" s="778" t="str">
        <f t="shared" si="88"/>
        <v>#REF!</v>
      </c>
      <c r="H253" s="506"/>
      <c r="I253" s="506"/>
      <c r="J253" s="175"/>
      <c r="K253" s="175"/>
      <c r="L253" s="175"/>
      <c r="M253" s="175"/>
      <c r="N253" s="175"/>
      <c r="O253" s="175"/>
      <c r="P253" s="175"/>
      <c r="Q253" s="175"/>
      <c r="R253" s="175"/>
      <c r="S253" s="175"/>
      <c r="T253" s="175"/>
      <c r="U253" s="175"/>
      <c r="V253" s="175"/>
      <c r="W253" s="175"/>
      <c r="X253" s="1"/>
    </row>
    <row r="254" ht="14.25" hidden="1" customHeight="1">
      <c r="A254" s="175"/>
      <c r="B254" s="175"/>
      <c r="C254" s="1" t="s">
        <v>376</v>
      </c>
      <c r="D254" s="697" t="str">
        <f t="shared" ref="D254:E254" si="89">+D$205*#REF!</f>
        <v>#REF!</v>
      </c>
      <c r="E254" s="718" t="str">
        <f t="shared" si="89"/>
        <v>#REF!</v>
      </c>
      <c r="F254" s="718"/>
      <c r="G254" s="778" t="str">
        <f t="shared" si="88"/>
        <v>#REF!</v>
      </c>
      <c r="H254" s="506"/>
      <c r="I254" s="506"/>
      <c r="J254" s="175"/>
      <c r="K254" s="175"/>
      <c r="L254" s="175"/>
      <c r="M254" s="175"/>
      <c r="N254" s="175"/>
      <c r="O254" s="175"/>
      <c r="P254" s="175"/>
      <c r="Q254" s="175"/>
      <c r="R254" s="175"/>
      <c r="S254" s="175"/>
      <c r="T254" s="175"/>
      <c r="U254" s="175"/>
      <c r="V254" s="175"/>
      <c r="W254" s="175"/>
      <c r="X254" s="1"/>
    </row>
    <row r="255" ht="14.25" hidden="1" customHeight="1">
      <c r="A255" s="175"/>
      <c r="B255" s="175"/>
      <c r="C255" s="1" t="s">
        <v>385</v>
      </c>
      <c r="D255" s="697" t="str">
        <f t="shared" ref="D255:E255" si="90">+D254*(1-0.3)</f>
        <v>#REF!</v>
      </c>
      <c r="E255" s="718" t="str">
        <f t="shared" si="90"/>
        <v>#REF!</v>
      </c>
      <c r="F255" s="718"/>
      <c r="G255" s="778" t="str">
        <f t="shared" si="88"/>
        <v>#REF!</v>
      </c>
      <c r="H255" s="506"/>
      <c r="I255" s="506"/>
      <c r="J255" s="175"/>
      <c r="K255" s="175"/>
      <c r="L255" s="175"/>
      <c r="M255" s="175"/>
      <c r="N255" s="175"/>
      <c r="O255" s="175"/>
      <c r="P255" s="175"/>
      <c r="Q255" s="175"/>
      <c r="R255" s="175"/>
      <c r="S255" s="175"/>
      <c r="T255" s="175"/>
      <c r="U255" s="175"/>
      <c r="V255" s="175"/>
      <c r="W255" s="175"/>
      <c r="X255" s="1"/>
    </row>
    <row r="256" ht="14.25" hidden="1" customHeight="1">
      <c r="A256" s="175"/>
      <c r="B256" s="175"/>
      <c r="C256" s="1" t="s">
        <v>386</v>
      </c>
      <c r="D256" s="730" t="str">
        <f t="shared" ref="D256:E256" si="91">(D254-D255)/D254</f>
        <v>#REF!</v>
      </c>
      <c r="E256" s="731" t="str">
        <f t="shared" si="91"/>
        <v>#REF!</v>
      </c>
      <c r="F256" s="731"/>
      <c r="G256" s="778" t="str">
        <f t="shared" si="88"/>
        <v>#REF!</v>
      </c>
      <c r="H256" s="506"/>
      <c r="I256" s="506"/>
      <c r="J256" s="175"/>
      <c r="K256" s="175"/>
      <c r="L256" s="175"/>
      <c r="M256" s="175"/>
      <c r="N256" s="175"/>
      <c r="O256" s="175"/>
      <c r="P256" s="175"/>
      <c r="Q256" s="175"/>
      <c r="R256" s="175"/>
      <c r="S256" s="175"/>
      <c r="T256" s="175"/>
      <c r="U256" s="175"/>
      <c r="V256" s="175"/>
      <c r="W256" s="175"/>
      <c r="X256" s="1"/>
    </row>
    <row r="257" ht="14.25" hidden="1" customHeight="1">
      <c r="A257" s="175"/>
      <c r="B257" s="175"/>
      <c r="C257" s="1" t="s">
        <v>387</v>
      </c>
      <c r="D257" s="733" t="str">
        <f t="shared" ref="D257:E257" si="92">D253*(1-D256)</f>
        <v>#REF!</v>
      </c>
      <c r="E257" s="732" t="str">
        <f t="shared" si="92"/>
        <v>#REF!</v>
      </c>
      <c r="F257" s="732"/>
      <c r="G257" s="778" t="str">
        <f t="shared" si="88"/>
        <v>#REF!</v>
      </c>
      <c r="H257" s="506"/>
      <c r="I257" s="506"/>
      <c r="J257" s="175"/>
      <c r="K257" s="175"/>
      <c r="L257" s="175"/>
      <c r="M257" s="175"/>
      <c r="N257" s="175"/>
      <c r="O257" s="175"/>
      <c r="P257" s="175"/>
      <c r="Q257" s="175"/>
      <c r="R257" s="175"/>
      <c r="S257" s="175"/>
      <c r="T257" s="175"/>
      <c r="U257" s="175"/>
      <c r="V257" s="175"/>
      <c r="W257" s="175"/>
      <c r="X257" s="1"/>
    </row>
    <row r="258" ht="14.25" hidden="1" customHeight="1">
      <c r="A258" s="175"/>
      <c r="B258" s="175"/>
      <c r="C258" s="1"/>
      <c r="D258" s="398"/>
      <c r="E258" s="698"/>
      <c r="F258" s="698"/>
      <c r="G258" s="778"/>
      <c r="H258" s="506"/>
      <c r="I258" s="506"/>
      <c r="J258" s="175"/>
      <c r="K258" s="175"/>
      <c r="L258" s="175"/>
      <c r="M258" s="175"/>
      <c r="N258" s="175"/>
      <c r="O258" s="175"/>
      <c r="P258" s="175"/>
      <c r="Q258" s="175"/>
      <c r="R258" s="175"/>
      <c r="S258" s="175"/>
      <c r="T258" s="175"/>
      <c r="U258" s="175"/>
      <c r="V258" s="175"/>
      <c r="W258" s="175"/>
      <c r="X258" s="1"/>
    </row>
    <row r="259" ht="14.25" hidden="1" customHeight="1">
      <c r="A259" s="175"/>
      <c r="B259" s="175"/>
      <c r="C259" s="1" t="s">
        <v>388</v>
      </c>
      <c r="D259" s="697" t="str">
        <f t="shared" ref="D259:E259" si="93">+D257*D260</f>
        <v>#REF!</v>
      </c>
      <c r="E259" s="718" t="str">
        <f t="shared" si="93"/>
        <v>#REF!</v>
      </c>
      <c r="F259" s="718"/>
      <c r="G259" s="778"/>
      <c r="H259" s="506"/>
      <c r="I259" s="506"/>
      <c r="J259" s="175"/>
      <c r="K259" s="175"/>
      <c r="L259" s="175"/>
      <c r="M259" s="175"/>
      <c r="N259" s="175"/>
      <c r="O259" s="175"/>
      <c r="P259" s="175"/>
      <c r="Q259" s="175"/>
      <c r="R259" s="175"/>
      <c r="S259" s="175"/>
      <c r="T259" s="175"/>
      <c r="U259" s="175"/>
      <c r="V259" s="175"/>
      <c r="W259" s="175"/>
      <c r="X259" s="1"/>
    </row>
    <row r="260" ht="14.25" hidden="1" customHeight="1">
      <c r="A260" s="175"/>
      <c r="B260" s="175"/>
      <c r="C260" s="1" t="s">
        <v>389</v>
      </c>
      <c r="D260" s="730" t="str">
        <f>'Reinvestment Rate 25'!#REF!</f>
        <v>#ERROR!</v>
      </c>
      <c r="E260" s="731" t="str">
        <f>'Reinvestment Rate 25'!#REF!</f>
        <v>#ERROR!</v>
      </c>
      <c r="F260" s="731"/>
      <c r="G260" s="778" t="str">
        <f>+(E260/D260)^(1/3)</f>
        <v>#ERROR!</v>
      </c>
      <c r="H260" s="506"/>
      <c r="I260" s="506"/>
      <c r="J260" s="175"/>
      <c r="K260" s="175"/>
      <c r="L260" s="175"/>
      <c r="M260" s="175"/>
      <c r="N260" s="175"/>
      <c r="O260" s="175"/>
      <c r="P260" s="175"/>
      <c r="Q260" s="175"/>
      <c r="R260" s="175"/>
      <c r="S260" s="175"/>
      <c r="T260" s="175"/>
      <c r="U260" s="175"/>
      <c r="V260" s="175"/>
      <c r="W260" s="175"/>
      <c r="X260" s="1"/>
    </row>
    <row r="261" ht="14.25" hidden="1" customHeight="1">
      <c r="A261" s="175"/>
      <c r="B261" s="175"/>
      <c r="C261" s="572" t="s">
        <v>390</v>
      </c>
      <c r="D261" s="735" t="str">
        <f t="shared" ref="D261:E261" si="94">D257-D259</f>
        <v>#REF!</v>
      </c>
      <c r="E261" s="736" t="str">
        <f t="shared" si="94"/>
        <v>#REF!</v>
      </c>
      <c r="F261" s="779"/>
      <c r="G261" s="509"/>
      <c r="H261" s="506"/>
      <c r="I261" s="506"/>
      <c r="J261" s="175"/>
      <c r="K261" s="175"/>
      <c r="L261" s="175"/>
      <c r="M261" s="175"/>
      <c r="N261" s="175"/>
      <c r="O261" s="175"/>
      <c r="P261" s="175"/>
      <c r="Q261" s="175"/>
      <c r="R261" s="175"/>
      <c r="S261" s="175"/>
      <c r="T261" s="175"/>
      <c r="U261" s="175"/>
      <c r="V261" s="175"/>
      <c r="W261" s="175"/>
      <c r="X261" s="1"/>
    </row>
    <row r="262" ht="14.25" hidden="1" customHeight="1">
      <c r="A262" s="175"/>
      <c r="B262" s="175"/>
      <c r="C262" s="175"/>
      <c r="D262" s="506"/>
      <c r="E262" s="509"/>
      <c r="F262" s="509"/>
      <c r="G262" s="509"/>
      <c r="H262" s="506"/>
      <c r="I262" s="506"/>
      <c r="J262" s="175"/>
      <c r="K262" s="175"/>
      <c r="L262" s="175"/>
      <c r="M262" s="175"/>
      <c r="N262" s="175"/>
      <c r="O262" s="175"/>
      <c r="P262" s="175"/>
      <c r="Q262" s="175"/>
      <c r="R262" s="175"/>
      <c r="S262" s="175"/>
      <c r="T262" s="175"/>
      <c r="U262" s="175"/>
      <c r="V262" s="175"/>
      <c r="W262" s="175"/>
      <c r="X262" s="1"/>
    </row>
    <row r="263" ht="14.25" hidden="1" customHeight="1">
      <c r="A263" s="175"/>
      <c r="B263" s="175"/>
      <c r="C263" s="175"/>
      <c r="D263" s="506"/>
      <c r="E263" s="509"/>
      <c r="F263" s="509"/>
      <c r="G263" s="509"/>
      <c r="H263" s="506"/>
      <c r="I263" s="506"/>
      <c r="J263" s="175"/>
      <c r="K263" s="175"/>
      <c r="L263" s="175"/>
      <c r="M263" s="175"/>
      <c r="N263" s="175"/>
      <c r="O263" s="175"/>
      <c r="P263" s="175"/>
      <c r="Q263" s="175"/>
      <c r="R263" s="175"/>
      <c r="S263" s="175"/>
      <c r="T263" s="175"/>
      <c r="U263" s="175"/>
      <c r="V263" s="175"/>
      <c r="W263" s="175"/>
      <c r="X263" s="1"/>
    </row>
    <row r="264" ht="14.25" hidden="1" customHeight="1">
      <c r="A264" s="175"/>
      <c r="B264" s="175"/>
      <c r="C264" s="694" t="s">
        <v>391</v>
      </c>
      <c r="D264" s="780">
        <f t="shared" ref="D264:E264" si="95">+D251</f>
        <v>2021</v>
      </c>
      <c r="E264" s="781">
        <f t="shared" si="95"/>
        <v>2024</v>
      </c>
      <c r="F264" s="781"/>
      <c r="G264" s="739" t="s">
        <v>378</v>
      </c>
      <c r="H264" s="506"/>
      <c r="I264" s="506"/>
      <c r="J264" s="175"/>
      <c r="K264" s="175"/>
      <c r="L264" s="175"/>
      <c r="M264" s="175"/>
      <c r="N264" s="175"/>
      <c r="O264" s="175"/>
      <c r="P264" s="175"/>
      <c r="Q264" s="175"/>
      <c r="R264" s="175"/>
      <c r="S264" s="175"/>
      <c r="T264" s="175"/>
      <c r="U264" s="175"/>
      <c r="V264" s="175"/>
      <c r="W264" s="175"/>
      <c r="X264" s="1"/>
    </row>
    <row r="265" ht="14.25" hidden="1" customHeight="1">
      <c r="A265" s="175"/>
      <c r="B265" s="175"/>
      <c r="C265" s="740" t="s">
        <v>412</v>
      </c>
      <c r="D265" s="741" t="str">
        <f>'Reinvestment Rate 25'!#REF!</f>
        <v>#ERROR!</v>
      </c>
      <c r="E265" s="742" t="str">
        <f>'Reinvestment Rate 25'!#REF!</f>
        <v>#ERROR!</v>
      </c>
      <c r="F265" s="742"/>
      <c r="G265" s="698"/>
      <c r="H265" s="506"/>
      <c r="I265" s="506"/>
      <c r="J265" s="175"/>
      <c r="K265" s="175"/>
      <c r="L265" s="175"/>
      <c r="M265" s="175"/>
      <c r="N265" s="175"/>
      <c r="O265" s="175"/>
      <c r="P265" s="175"/>
      <c r="Q265" s="175"/>
      <c r="R265" s="175"/>
      <c r="S265" s="175"/>
      <c r="T265" s="175"/>
      <c r="U265" s="175"/>
      <c r="V265" s="175"/>
      <c r="W265" s="175"/>
      <c r="X265" s="1"/>
    </row>
    <row r="266" ht="14.25" hidden="1" customHeight="1">
      <c r="A266" s="175"/>
      <c r="B266" s="175"/>
      <c r="C266" s="740" t="s">
        <v>388</v>
      </c>
      <c r="D266" s="741" t="str">
        <f t="shared" ref="D266:E266" si="96">+D260</f>
        <v>#ERROR!</v>
      </c>
      <c r="E266" s="742" t="str">
        <f t="shared" si="96"/>
        <v>#ERROR!</v>
      </c>
      <c r="F266" s="742"/>
      <c r="G266" s="743" t="str">
        <f>(E266/#REF!)^(1/5-1)</f>
        <v>#ERROR!</v>
      </c>
      <c r="H266" s="506"/>
      <c r="I266" s="506"/>
      <c r="J266" s="175"/>
      <c r="K266" s="175"/>
      <c r="L266" s="175"/>
      <c r="M266" s="175"/>
      <c r="N266" s="175"/>
      <c r="O266" s="175"/>
      <c r="P266" s="175"/>
      <c r="Q266" s="175"/>
      <c r="R266" s="175"/>
      <c r="S266" s="175"/>
      <c r="T266" s="175"/>
      <c r="U266" s="175"/>
      <c r="V266" s="175"/>
      <c r="W266" s="175"/>
      <c r="X266" s="1"/>
    </row>
    <row r="267" ht="14.25" hidden="1" customHeight="1">
      <c r="A267" s="175"/>
      <c r="B267" s="175"/>
      <c r="C267" s="744" t="s">
        <v>395</v>
      </c>
      <c r="D267" s="741"/>
      <c r="E267" s="742"/>
      <c r="F267" s="742"/>
      <c r="G267" s="698"/>
      <c r="H267" s="506"/>
      <c r="I267" s="506"/>
      <c r="J267" s="175"/>
      <c r="K267" s="175"/>
      <c r="L267" s="175"/>
      <c r="M267" s="175"/>
      <c r="N267" s="175"/>
      <c r="O267" s="175"/>
      <c r="P267" s="175"/>
      <c r="Q267" s="175"/>
      <c r="R267" s="175"/>
      <c r="S267" s="175"/>
      <c r="T267" s="175"/>
      <c r="U267" s="175"/>
      <c r="V267" s="175"/>
      <c r="W267" s="175"/>
      <c r="X267" s="1"/>
    </row>
    <row r="268" ht="14.25" hidden="1" customHeight="1">
      <c r="A268" s="175"/>
      <c r="B268" s="175"/>
      <c r="C268" s="767" t="s">
        <v>413</v>
      </c>
      <c r="D268" s="741" t="str">
        <f t="shared" ref="D268:E268" si="97">D265*D266</f>
        <v>#ERROR!</v>
      </c>
      <c r="E268" s="742" t="str">
        <f t="shared" si="97"/>
        <v>#ERROR!</v>
      </c>
      <c r="F268" s="742"/>
      <c r="G268" s="698"/>
      <c r="H268" s="506"/>
      <c r="I268" s="506"/>
      <c r="J268" s="175"/>
      <c r="K268" s="175"/>
      <c r="L268" s="175"/>
      <c r="M268" s="175"/>
      <c r="N268" s="175"/>
      <c r="O268" s="175"/>
      <c r="P268" s="175"/>
      <c r="Q268" s="175"/>
      <c r="R268" s="175"/>
      <c r="S268" s="175"/>
      <c r="T268" s="175"/>
      <c r="U268" s="175"/>
      <c r="V268" s="175"/>
      <c r="W268" s="175"/>
      <c r="X268" s="1"/>
    </row>
    <row r="269" ht="14.25" hidden="1" customHeight="1">
      <c r="A269" s="175"/>
      <c r="B269" s="175"/>
      <c r="C269" s="750" t="s">
        <v>414</v>
      </c>
      <c r="D269" s="398"/>
      <c r="E269" s="698"/>
      <c r="F269" s="698"/>
      <c r="G269" s="698"/>
      <c r="H269" s="506"/>
      <c r="I269" s="506"/>
      <c r="J269" s="175"/>
      <c r="K269" s="175"/>
      <c r="L269" s="175"/>
      <c r="M269" s="175"/>
      <c r="N269" s="175"/>
      <c r="O269" s="175"/>
      <c r="P269" s="175"/>
      <c r="Q269" s="175"/>
      <c r="R269" s="175"/>
      <c r="S269" s="175"/>
      <c r="T269" s="175"/>
      <c r="U269" s="175"/>
      <c r="V269" s="175"/>
      <c r="W269" s="175"/>
      <c r="X269" s="1"/>
    </row>
    <row r="270" ht="14.25" hidden="1" customHeight="1">
      <c r="A270" s="175"/>
      <c r="B270" s="175"/>
      <c r="C270" s="175"/>
      <c r="D270" s="506"/>
      <c r="E270" s="509"/>
      <c r="F270" s="509"/>
      <c r="G270" s="509"/>
      <c r="H270" s="506"/>
      <c r="I270" s="506"/>
      <c r="J270" s="175"/>
      <c r="K270" s="175"/>
      <c r="L270" s="175"/>
      <c r="M270" s="175"/>
      <c r="N270" s="175"/>
      <c r="O270" s="175"/>
      <c r="P270" s="175"/>
      <c r="Q270" s="175"/>
      <c r="R270" s="175"/>
      <c r="S270" s="175"/>
      <c r="T270" s="175"/>
      <c r="U270" s="175"/>
      <c r="V270" s="175"/>
      <c r="W270" s="175"/>
      <c r="X270" s="1"/>
    </row>
    <row r="271" ht="14.25" hidden="1" customHeight="1">
      <c r="A271" s="175"/>
      <c r="B271" s="175"/>
      <c r="C271" s="750" t="s">
        <v>399</v>
      </c>
      <c r="D271" s="506"/>
      <c r="E271" s="509"/>
      <c r="F271" s="509"/>
      <c r="G271" s="509"/>
      <c r="H271" s="506"/>
      <c r="I271" s="506"/>
      <c r="J271" s="175"/>
      <c r="K271" s="175"/>
      <c r="L271" s="175"/>
      <c r="M271" s="175"/>
      <c r="N271" s="175"/>
      <c r="O271" s="175"/>
      <c r="P271" s="175"/>
      <c r="Q271" s="175"/>
      <c r="R271" s="175"/>
      <c r="S271" s="175"/>
      <c r="T271" s="175"/>
      <c r="U271" s="175"/>
      <c r="V271" s="175"/>
      <c r="W271" s="175"/>
      <c r="X271" s="1"/>
    </row>
    <row r="272" ht="14.25" hidden="1" customHeight="1">
      <c r="A272" s="175"/>
      <c r="B272" s="175"/>
      <c r="C272" s="694" t="s">
        <v>400</v>
      </c>
      <c r="D272" s="398"/>
      <c r="E272" s="698"/>
      <c r="F272" s="698"/>
      <c r="G272" s="509"/>
      <c r="H272" s="506"/>
      <c r="I272" s="506"/>
      <c r="J272" s="175"/>
      <c r="K272" s="175"/>
      <c r="L272" s="175"/>
      <c r="M272" s="175"/>
      <c r="N272" s="175"/>
      <c r="O272" s="175"/>
      <c r="P272" s="175"/>
      <c r="Q272" s="175"/>
      <c r="R272" s="175"/>
      <c r="S272" s="175"/>
      <c r="T272" s="175"/>
      <c r="U272" s="175"/>
      <c r="V272" s="175"/>
      <c r="W272" s="175"/>
      <c r="X272" s="1"/>
    </row>
    <row r="273" ht="14.25" hidden="1" customHeight="1">
      <c r="A273" s="175"/>
      <c r="B273" s="175"/>
      <c r="C273" s="753" t="str">
        <f>+#REF!</f>
        <v>#REF!</v>
      </c>
      <c r="D273" s="398"/>
      <c r="E273" s="698"/>
      <c r="F273" s="698"/>
      <c r="G273" s="509"/>
      <c r="H273" s="506"/>
      <c r="I273" s="506"/>
      <c r="J273" s="175"/>
      <c r="K273" s="175"/>
      <c r="L273" s="175"/>
      <c r="M273" s="175"/>
      <c r="N273" s="175"/>
      <c r="O273" s="175"/>
      <c r="P273" s="175"/>
      <c r="Q273" s="175"/>
      <c r="R273" s="175"/>
      <c r="S273" s="175"/>
      <c r="T273" s="175"/>
      <c r="U273" s="175"/>
      <c r="V273" s="175"/>
      <c r="W273" s="175"/>
      <c r="X273" s="1"/>
    </row>
    <row r="274" ht="14.25" hidden="1" customHeight="1">
      <c r="A274" s="175"/>
      <c r="B274" s="175"/>
      <c r="C274" s="757" t="s">
        <v>401</v>
      </c>
      <c r="D274" s="758">
        <v>3.0</v>
      </c>
      <c r="E274" s="759">
        <v>5.0</v>
      </c>
      <c r="F274" s="760"/>
      <c r="G274" s="509"/>
      <c r="H274" s="506"/>
      <c r="I274" s="506"/>
      <c r="J274" s="175"/>
      <c r="K274" s="175"/>
      <c r="L274" s="175"/>
      <c r="M274" s="175"/>
      <c r="N274" s="175"/>
      <c r="O274" s="175"/>
      <c r="P274" s="175"/>
      <c r="Q274" s="175"/>
      <c r="R274" s="175"/>
      <c r="S274" s="175"/>
      <c r="T274" s="175"/>
      <c r="U274" s="175"/>
      <c r="V274" s="175"/>
      <c r="W274" s="175"/>
      <c r="X274" s="1"/>
    </row>
    <row r="275" ht="14.25" hidden="1" customHeight="1">
      <c r="A275" s="175"/>
      <c r="B275" s="175"/>
      <c r="C275" s="4"/>
      <c r="D275" s="761" t="str">
        <f>#REF!+1</f>
        <v>#REF!</v>
      </c>
      <c r="E275" s="762" t="str">
        <f>#REF!</f>
        <v>#REF!</v>
      </c>
      <c r="F275" s="762"/>
      <c r="G275" s="509"/>
      <c r="H275" s="506"/>
      <c r="I275" s="506"/>
      <c r="J275" s="175"/>
      <c r="K275" s="175"/>
      <c r="L275" s="175"/>
      <c r="M275" s="175"/>
      <c r="N275" s="175"/>
      <c r="O275" s="175"/>
      <c r="P275" s="175"/>
      <c r="Q275" s="175"/>
      <c r="R275" s="175"/>
      <c r="S275" s="175"/>
      <c r="T275" s="175"/>
      <c r="U275" s="175"/>
      <c r="V275" s="175"/>
      <c r="W275" s="175"/>
      <c r="X275" s="1"/>
    </row>
    <row r="276" ht="14.25" hidden="1" customHeight="1">
      <c r="A276" s="175"/>
      <c r="B276" s="175"/>
      <c r="C276" s="763" t="s">
        <v>387</v>
      </c>
      <c r="D276" s="764" t="str">
        <f>+#REF!</f>
        <v>#REF!</v>
      </c>
      <c r="E276" s="765" t="str">
        <f>#REF!*(1+#REF!)</f>
        <v>#REF!</v>
      </c>
      <c r="F276" s="766"/>
      <c r="G276" s="509"/>
      <c r="H276" s="506"/>
      <c r="I276" s="506"/>
      <c r="J276" s="175"/>
      <c r="K276" s="175"/>
      <c r="L276" s="175"/>
      <c r="M276" s="175"/>
      <c r="N276" s="175"/>
      <c r="O276" s="175"/>
      <c r="P276" s="175"/>
      <c r="Q276" s="175"/>
      <c r="R276" s="175"/>
      <c r="S276" s="175"/>
      <c r="T276" s="175"/>
      <c r="U276" s="175"/>
      <c r="V276" s="175"/>
      <c r="W276" s="175"/>
      <c r="X276" s="1"/>
    </row>
    <row r="277" ht="14.25" hidden="1" customHeight="1">
      <c r="A277" s="175"/>
      <c r="B277" s="175"/>
      <c r="C277" s="767" t="s">
        <v>388</v>
      </c>
      <c r="D277" s="741" t="str">
        <f>#REF!*$G$222</f>
        <v>#REF!</v>
      </c>
      <c r="E277" s="742" t="str">
        <f>+#REF!</f>
        <v>#REF!</v>
      </c>
      <c r="F277" s="742"/>
      <c r="G277" s="509"/>
      <c r="H277" s="506"/>
      <c r="I277" s="506"/>
      <c r="J277" s="175"/>
      <c r="K277" s="175"/>
      <c r="L277" s="175"/>
      <c r="M277" s="175"/>
      <c r="N277" s="175"/>
      <c r="O277" s="175"/>
      <c r="P277" s="175"/>
      <c r="Q277" s="175"/>
      <c r="R277" s="175"/>
      <c r="S277" s="175"/>
      <c r="T277" s="175"/>
      <c r="U277" s="175"/>
      <c r="V277" s="175"/>
      <c r="W277" s="175"/>
      <c r="X277" s="1"/>
    </row>
    <row r="278" ht="14.25" hidden="1" customHeight="1">
      <c r="A278" s="175"/>
      <c r="B278" s="175"/>
      <c r="C278" s="767" t="s">
        <v>390</v>
      </c>
      <c r="D278" s="764" t="str">
        <f>D276-(D276*D277)</f>
        <v>#REF!</v>
      </c>
      <c r="E278" s="765" t="str">
        <f>(E276*(1-E277))/(C273-#REF!)</f>
        <v>#REF!</v>
      </c>
      <c r="F278" s="766"/>
      <c r="G278" s="509"/>
      <c r="H278" s="506"/>
      <c r="I278" s="506"/>
      <c r="J278" s="175"/>
      <c r="K278" s="175"/>
      <c r="L278" s="175"/>
      <c r="M278" s="175"/>
      <c r="N278" s="175"/>
      <c r="O278" s="175"/>
      <c r="P278" s="175"/>
      <c r="Q278" s="175"/>
      <c r="R278" s="175"/>
      <c r="S278" s="175"/>
      <c r="T278" s="175"/>
      <c r="U278" s="175"/>
      <c r="V278" s="175"/>
      <c r="W278" s="175"/>
      <c r="X278" s="1"/>
    </row>
    <row r="279" ht="14.25" hidden="1" customHeight="1">
      <c r="A279" s="175"/>
      <c r="B279" s="175"/>
      <c r="C279" s="767" t="s">
        <v>402</v>
      </c>
      <c r="D279" s="768" t="str">
        <f t="shared" ref="D279:E279" si="98">1/(1+$C$273)^D274</f>
        <v>#REF!</v>
      </c>
      <c r="E279" s="769" t="str">
        <f t="shared" si="98"/>
        <v>#REF!</v>
      </c>
      <c r="F279" s="769"/>
      <c r="G279" s="509"/>
      <c r="H279" s="506"/>
      <c r="I279" s="506"/>
      <c r="J279" s="175"/>
      <c r="K279" s="175"/>
      <c r="L279" s="175"/>
      <c r="M279" s="175"/>
      <c r="N279" s="175"/>
      <c r="O279" s="175"/>
      <c r="P279" s="175"/>
      <c r="Q279" s="175"/>
      <c r="R279" s="175"/>
      <c r="S279" s="175"/>
      <c r="T279" s="175"/>
      <c r="U279" s="175"/>
      <c r="V279" s="175"/>
      <c r="W279" s="175"/>
      <c r="X279" s="1"/>
    </row>
    <row r="280" ht="14.25" hidden="1" customHeight="1">
      <c r="A280" s="175"/>
      <c r="B280" s="175"/>
      <c r="C280" s="770" t="s">
        <v>403</v>
      </c>
      <c r="D280" s="771" t="str">
        <f t="shared" ref="D280:E280" si="99">D278*D279</f>
        <v>#REF!</v>
      </c>
      <c r="E280" s="772" t="str">
        <f t="shared" si="99"/>
        <v>#REF!</v>
      </c>
      <c r="F280" s="747"/>
      <c r="G280" s="509"/>
      <c r="H280" s="506"/>
      <c r="I280" s="506"/>
      <c r="J280" s="175"/>
      <c r="K280" s="175"/>
      <c r="L280" s="175"/>
      <c r="M280" s="175"/>
      <c r="N280" s="175"/>
      <c r="O280" s="175"/>
      <c r="P280" s="175"/>
      <c r="Q280" s="175"/>
      <c r="R280" s="175"/>
      <c r="S280" s="175"/>
      <c r="T280" s="175"/>
      <c r="U280" s="175"/>
      <c r="V280" s="175"/>
      <c r="W280" s="175"/>
      <c r="X280" s="1"/>
    </row>
    <row r="281" ht="14.25" hidden="1" customHeight="1">
      <c r="A281" s="175"/>
      <c r="B281" s="175"/>
      <c r="C281" s="175"/>
      <c r="D281" s="506"/>
      <c r="E281" s="509"/>
      <c r="F281" s="509"/>
      <c r="G281" s="509"/>
      <c r="H281" s="506"/>
      <c r="I281" s="506"/>
      <c r="J281" s="175"/>
      <c r="K281" s="175"/>
      <c r="L281" s="175"/>
      <c r="M281" s="175"/>
      <c r="N281" s="175"/>
      <c r="O281" s="175"/>
      <c r="P281" s="175"/>
      <c r="Q281" s="175"/>
      <c r="R281" s="175"/>
      <c r="S281" s="175"/>
      <c r="T281" s="175"/>
      <c r="U281" s="175"/>
      <c r="V281" s="175"/>
      <c r="W281" s="175"/>
      <c r="X281" s="1"/>
    </row>
    <row r="282" ht="14.25" hidden="1" customHeight="1">
      <c r="A282" s="175"/>
      <c r="B282" s="175"/>
      <c r="C282" s="175"/>
      <c r="D282" s="506"/>
      <c r="E282" s="509"/>
      <c r="F282" s="509"/>
      <c r="G282" s="509"/>
      <c r="H282" s="506"/>
      <c r="I282" s="506"/>
      <c r="J282" s="175"/>
      <c r="K282" s="175"/>
      <c r="L282" s="175"/>
      <c r="M282" s="175"/>
      <c r="N282" s="175"/>
      <c r="O282" s="175"/>
      <c r="P282" s="175"/>
      <c r="Q282" s="175"/>
      <c r="R282" s="175"/>
      <c r="S282" s="175"/>
      <c r="T282" s="175"/>
      <c r="U282" s="175"/>
      <c r="V282" s="175"/>
      <c r="W282" s="175"/>
      <c r="X282" s="1"/>
    </row>
    <row r="283" ht="14.25" hidden="1" customHeight="1">
      <c r="A283" s="175"/>
      <c r="B283" s="175"/>
      <c r="C283" s="773" t="s">
        <v>404</v>
      </c>
      <c r="D283" s="506"/>
      <c r="E283" s="509"/>
      <c r="F283" s="509"/>
      <c r="G283" s="509"/>
      <c r="H283" s="506"/>
      <c r="I283" s="506"/>
      <c r="J283" s="175"/>
      <c r="K283" s="175"/>
      <c r="L283" s="175"/>
      <c r="M283" s="175"/>
      <c r="N283" s="175"/>
      <c r="O283" s="175"/>
      <c r="P283" s="175"/>
      <c r="Q283" s="175"/>
      <c r="R283" s="175"/>
      <c r="S283" s="175"/>
      <c r="T283" s="175"/>
      <c r="U283" s="175"/>
      <c r="V283" s="175"/>
      <c r="W283" s="175"/>
      <c r="X283" s="1"/>
    </row>
    <row r="284" ht="14.25" hidden="1" customHeight="1">
      <c r="A284" s="175"/>
      <c r="B284" s="175"/>
      <c r="C284" s="774" t="s">
        <v>405</v>
      </c>
      <c r="D284" s="506"/>
      <c r="E284" s="509"/>
      <c r="F284" s="509"/>
      <c r="G284" s="509"/>
      <c r="H284" s="506"/>
      <c r="I284" s="506"/>
      <c r="J284" s="175"/>
      <c r="K284" s="175"/>
      <c r="L284" s="175"/>
      <c r="M284" s="175"/>
      <c r="N284" s="175"/>
      <c r="O284" s="175"/>
      <c r="P284" s="175"/>
      <c r="Q284" s="175"/>
      <c r="R284" s="175"/>
      <c r="S284" s="175"/>
      <c r="T284" s="175"/>
      <c r="U284" s="175"/>
      <c r="V284" s="175"/>
      <c r="W284" s="175"/>
      <c r="X284" s="1"/>
    </row>
    <row r="285" ht="14.25" hidden="1" customHeight="1">
      <c r="A285" s="175"/>
      <c r="B285" s="175"/>
      <c r="C285" s="774"/>
      <c r="D285" s="506"/>
      <c r="E285" s="509"/>
      <c r="F285" s="509"/>
      <c r="G285" s="509"/>
      <c r="H285" s="506"/>
      <c r="I285" s="506"/>
      <c r="J285" s="175"/>
      <c r="K285" s="175"/>
      <c r="L285" s="175"/>
      <c r="M285" s="175"/>
      <c r="N285" s="175"/>
      <c r="O285" s="175"/>
      <c r="P285" s="175"/>
      <c r="Q285" s="175"/>
      <c r="R285" s="175"/>
      <c r="S285" s="175"/>
      <c r="T285" s="175"/>
      <c r="U285" s="175"/>
      <c r="V285" s="175"/>
      <c r="W285" s="175"/>
      <c r="X285" s="1"/>
    </row>
    <row r="286" ht="14.25" hidden="1" customHeight="1">
      <c r="A286" s="175"/>
      <c r="B286" s="175"/>
      <c r="C286" s="775" t="s">
        <v>406</v>
      </c>
      <c r="D286" s="506"/>
      <c r="E286" s="509"/>
      <c r="F286" s="509"/>
      <c r="G286" s="509"/>
      <c r="H286" s="506"/>
      <c r="I286" s="506"/>
      <c r="J286" s="175"/>
      <c r="K286" s="175"/>
      <c r="L286" s="175"/>
      <c r="M286" s="175"/>
      <c r="N286" s="175"/>
      <c r="O286" s="175"/>
      <c r="P286" s="175"/>
      <c r="Q286" s="175"/>
      <c r="R286" s="175"/>
      <c r="S286" s="175"/>
      <c r="T286" s="175"/>
      <c r="U286" s="175"/>
      <c r="V286" s="175"/>
      <c r="W286" s="175"/>
      <c r="X286" s="1"/>
    </row>
    <row r="287" ht="14.25" hidden="1" customHeight="1">
      <c r="A287" s="175"/>
      <c r="B287" s="175"/>
      <c r="C287" s="774" t="s">
        <v>407</v>
      </c>
      <c r="D287" s="506" t="s">
        <v>408</v>
      </c>
      <c r="E287" s="509"/>
      <c r="F287" s="509"/>
      <c r="G287" s="509"/>
      <c r="H287" s="506"/>
      <c r="I287" s="506"/>
      <c r="J287" s="175"/>
      <c r="K287" s="175"/>
      <c r="L287" s="175"/>
      <c r="M287" s="175"/>
      <c r="N287" s="175"/>
      <c r="O287" s="175"/>
      <c r="P287" s="175"/>
      <c r="Q287" s="175"/>
      <c r="R287" s="175"/>
      <c r="S287" s="175"/>
      <c r="T287" s="175"/>
      <c r="U287" s="175"/>
      <c r="V287" s="175"/>
      <c r="W287" s="175"/>
      <c r="X287" s="1"/>
    </row>
    <row r="288" ht="14.25" hidden="1" customHeight="1">
      <c r="A288" s="175"/>
      <c r="B288" s="175"/>
      <c r="C288" s="774" t="s">
        <v>409</v>
      </c>
      <c r="D288" s="506"/>
      <c r="E288" s="509"/>
      <c r="F288" s="509"/>
      <c r="G288" s="509"/>
      <c r="H288" s="506"/>
      <c r="I288" s="506"/>
      <c r="J288" s="175"/>
      <c r="K288" s="175"/>
      <c r="L288" s="175"/>
      <c r="M288" s="175"/>
      <c r="N288" s="175"/>
      <c r="O288" s="175"/>
      <c r="P288" s="175"/>
      <c r="Q288" s="175"/>
      <c r="R288" s="175"/>
      <c r="S288" s="175"/>
      <c r="T288" s="175"/>
      <c r="U288" s="175"/>
      <c r="V288" s="175"/>
      <c r="W288" s="175"/>
      <c r="X288" s="1"/>
    </row>
    <row r="289" ht="14.25" hidden="1" customHeight="1">
      <c r="A289" s="175"/>
      <c r="B289" s="175"/>
      <c r="C289" s="775" t="s">
        <v>410</v>
      </c>
      <c r="D289" s="506"/>
      <c r="E289" s="509"/>
      <c r="F289" s="509"/>
      <c r="G289" s="509"/>
      <c r="H289" s="506"/>
      <c r="I289" s="506"/>
      <c r="J289" s="175"/>
      <c r="K289" s="175"/>
      <c r="L289" s="175"/>
      <c r="M289" s="175"/>
      <c r="N289" s="175"/>
      <c r="O289" s="175"/>
      <c r="P289" s="175"/>
      <c r="Q289" s="175"/>
      <c r="R289" s="175"/>
      <c r="S289" s="175"/>
      <c r="T289" s="175"/>
      <c r="U289" s="175"/>
      <c r="V289" s="175"/>
      <c r="W289" s="175"/>
      <c r="X289" s="1"/>
    </row>
    <row r="290" ht="14.25" hidden="1" customHeight="1">
      <c r="A290" s="175"/>
      <c r="B290" s="175"/>
      <c r="C290" s="175"/>
      <c r="D290" s="506"/>
      <c r="E290" s="509"/>
      <c r="F290" s="509"/>
      <c r="G290" s="509"/>
      <c r="H290" s="506"/>
      <c r="I290" s="506"/>
      <c r="J290" s="175"/>
      <c r="K290" s="175"/>
      <c r="L290" s="175"/>
      <c r="M290" s="175"/>
      <c r="N290" s="175"/>
      <c r="O290" s="175"/>
      <c r="P290" s="175"/>
      <c r="Q290" s="175"/>
      <c r="R290" s="175"/>
      <c r="S290" s="175"/>
      <c r="T290" s="175"/>
      <c r="U290" s="175"/>
      <c r="V290" s="175"/>
      <c r="W290" s="175"/>
      <c r="X290" s="1"/>
    </row>
    <row r="291" ht="14.25" hidden="1" customHeight="1">
      <c r="A291" s="175"/>
      <c r="B291" s="175"/>
      <c r="C291" s="175"/>
      <c r="D291" s="506"/>
      <c r="E291" s="509"/>
      <c r="F291" s="509"/>
      <c r="G291" s="509"/>
      <c r="H291" s="506"/>
      <c r="I291" s="506"/>
      <c r="J291" s="175"/>
      <c r="K291" s="175"/>
      <c r="L291" s="175"/>
      <c r="M291" s="175"/>
      <c r="N291" s="175"/>
      <c r="O291" s="175"/>
      <c r="P291" s="175"/>
      <c r="Q291" s="175"/>
      <c r="R291" s="175"/>
      <c r="S291" s="175"/>
      <c r="T291" s="175"/>
      <c r="U291" s="175"/>
      <c r="V291" s="175"/>
      <c r="W291" s="175"/>
      <c r="X291" s="1"/>
    </row>
    <row r="292" ht="14.25" hidden="1" customHeight="1">
      <c r="A292" s="175"/>
      <c r="B292" s="175"/>
      <c r="C292" s="175"/>
      <c r="D292" s="506"/>
      <c r="E292" s="509"/>
      <c r="F292" s="509"/>
      <c r="G292" s="509"/>
      <c r="H292" s="506"/>
      <c r="I292" s="506"/>
      <c r="J292" s="175"/>
      <c r="K292" s="175"/>
      <c r="L292" s="175"/>
      <c r="M292" s="175"/>
      <c r="N292" s="175"/>
      <c r="O292" s="175"/>
      <c r="P292" s="175"/>
      <c r="Q292" s="175"/>
      <c r="R292" s="175"/>
      <c r="S292" s="175"/>
      <c r="T292" s="175"/>
      <c r="U292" s="175"/>
      <c r="V292" s="175"/>
      <c r="W292" s="175"/>
      <c r="X292" s="1"/>
    </row>
    <row r="293" ht="14.25" customHeight="1">
      <c r="A293" s="175"/>
      <c r="B293" s="175"/>
      <c r="C293" s="175"/>
      <c r="D293" s="506"/>
      <c r="E293" s="509"/>
      <c r="F293" s="509"/>
      <c r="G293" s="509"/>
      <c r="H293" s="506"/>
      <c r="I293" s="506"/>
      <c r="J293" s="175"/>
      <c r="K293" s="175"/>
      <c r="L293" s="175"/>
      <c r="M293" s="175"/>
      <c r="N293" s="175"/>
      <c r="O293" s="175"/>
      <c r="P293" s="175"/>
      <c r="Q293" s="175"/>
      <c r="R293" s="175"/>
      <c r="S293" s="175"/>
      <c r="T293" s="175"/>
      <c r="U293" s="175"/>
      <c r="V293" s="175"/>
      <c r="W293" s="175"/>
      <c r="X293" s="1"/>
    </row>
    <row r="294" ht="14.25" customHeight="1">
      <c r="A294" s="175"/>
      <c r="B294" s="175"/>
      <c r="C294" s="175"/>
      <c r="D294" s="506"/>
      <c r="E294" s="509"/>
      <c r="F294" s="509"/>
      <c r="G294" s="509"/>
      <c r="H294" s="506"/>
      <c r="I294" s="506"/>
      <c r="J294" s="175"/>
      <c r="K294" s="175"/>
      <c r="L294" s="175"/>
      <c r="M294" s="175"/>
      <c r="N294" s="175"/>
      <c r="O294" s="175"/>
      <c r="P294" s="175"/>
      <c r="Q294" s="175"/>
      <c r="R294" s="175"/>
      <c r="S294" s="175"/>
      <c r="T294" s="175"/>
      <c r="U294" s="175"/>
      <c r="V294" s="175"/>
      <c r="W294" s="175"/>
      <c r="X294" s="1"/>
    </row>
    <row r="295" ht="14.25" customHeight="1">
      <c r="A295" s="175"/>
      <c r="B295" s="175"/>
      <c r="C295" s="175"/>
      <c r="D295" s="506"/>
      <c r="E295" s="509"/>
      <c r="F295" s="509"/>
      <c r="G295" s="509"/>
      <c r="H295" s="506"/>
      <c r="I295" s="506"/>
      <c r="J295" s="175"/>
      <c r="K295" s="175"/>
      <c r="L295" s="175"/>
      <c r="M295" s="175"/>
      <c r="N295" s="175"/>
      <c r="O295" s="175"/>
      <c r="P295" s="175"/>
      <c r="Q295" s="175"/>
      <c r="R295" s="175"/>
      <c r="S295" s="175"/>
      <c r="T295" s="175"/>
      <c r="U295" s="175"/>
      <c r="V295" s="175"/>
      <c r="W295" s="175"/>
      <c r="X295" s="1"/>
    </row>
    <row r="296" ht="14.25" customHeight="1">
      <c r="A296" s="175"/>
      <c r="B296" s="175"/>
      <c r="C296" s="175"/>
      <c r="D296" s="506"/>
      <c r="E296" s="509"/>
      <c r="F296" s="509"/>
      <c r="G296" s="509"/>
      <c r="H296" s="506"/>
      <c r="I296" s="506"/>
      <c r="J296" s="175"/>
      <c r="K296" s="175"/>
      <c r="L296" s="175"/>
      <c r="M296" s="175"/>
      <c r="N296" s="175"/>
      <c r="O296" s="175"/>
      <c r="P296" s="175"/>
      <c r="Q296" s="175"/>
      <c r="R296" s="175"/>
      <c r="S296" s="175"/>
      <c r="T296" s="175"/>
      <c r="U296" s="175"/>
      <c r="V296" s="175"/>
      <c r="W296" s="175"/>
      <c r="X296" s="1"/>
    </row>
    <row r="297" ht="14.25" customHeight="1">
      <c r="A297" s="175"/>
      <c r="B297" s="175"/>
      <c r="C297" s="175"/>
      <c r="D297" s="506"/>
      <c r="E297" s="509"/>
      <c r="F297" s="509"/>
      <c r="G297" s="509"/>
      <c r="H297" s="506"/>
      <c r="I297" s="506"/>
      <c r="J297" s="175"/>
      <c r="K297" s="175"/>
      <c r="L297" s="175"/>
      <c r="M297" s="175"/>
      <c r="N297" s="175"/>
      <c r="O297" s="175"/>
      <c r="P297" s="175"/>
      <c r="Q297" s="175"/>
      <c r="R297" s="175"/>
      <c r="S297" s="175"/>
      <c r="T297" s="175"/>
      <c r="U297" s="175"/>
      <c r="V297" s="175"/>
      <c r="W297" s="175"/>
      <c r="X297" s="1"/>
    </row>
    <row r="298" ht="14.25" customHeight="1">
      <c r="A298" s="175"/>
      <c r="B298" s="175"/>
      <c r="C298" s="782"/>
      <c r="D298" s="783">
        <f>+'reinvestment us'!E35</f>
        <v>0.2478401492</v>
      </c>
      <c r="E298" s="509"/>
      <c r="F298" s="509"/>
      <c r="G298" s="509"/>
      <c r="H298" s="506"/>
      <c r="I298" s="506"/>
      <c r="J298" s="175"/>
      <c r="K298" s="175"/>
      <c r="L298" s="175"/>
      <c r="M298" s="175"/>
      <c r="N298" s="175"/>
      <c r="O298" s="175"/>
      <c r="P298" s="175"/>
      <c r="Q298" s="175"/>
      <c r="R298" s="175"/>
      <c r="S298" s="175"/>
      <c r="T298" s="175"/>
      <c r="U298" s="175"/>
      <c r="V298" s="175"/>
      <c r="W298" s="175"/>
      <c r="X298" s="1"/>
    </row>
    <row r="299" ht="14.25" customHeight="1">
      <c r="A299" s="175"/>
      <c r="B299" s="175"/>
      <c r="C299" s="175"/>
      <c r="D299" s="506"/>
      <c r="E299" s="509"/>
      <c r="F299" s="509"/>
      <c r="G299" s="509"/>
      <c r="H299" s="506"/>
      <c r="I299" s="506"/>
      <c r="J299" s="175"/>
      <c r="K299" s="175"/>
      <c r="L299" s="175"/>
      <c r="M299" s="175"/>
      <c r="N299" s="175"/>
      <c r="O299" s="175"/>
      <c r="P299" s="175"/>
      <c r="Q299" s="175"/>
      <c r="R299" s="175"/>
      <c r="S299" s="175"/>
      <c r="T299" s="175"/>
      <c r="U299" s="175"/>
      <c r="V299" s="175"/>
      <c r="W299" s="175"/>
      <c r="X299" s="1"/>
    </row>
    <row r="300" ht="14.25" customHeight="1">
      <c r="A300" s="175"/>
      <c r="B300" s="175"/>
      <c r="C300" s="175"/>
      <c r="D300" s="506"/>
      <c r="E300" s="509"/>
      <c r="F300" s="509"/>
      <c r="G300" s="509"/>
      <c r="H300" s="506"/>
      <c r="I300" s="506"/>
      <c r="J300" s="175"/>
      <c r="K300" s="175"/>
      <c r="L300" s="175"/>
      <c r="M300" s="175"/>
      <c r="N300" s="175"/>
      <c r="O300" s="175"/>
      <c r="P300" s="175"/>
      <c r="Q300" s="175"/>
      <c r="R300" s="175"/>
      <c r="S300" s="175"/>
      <c r="T300" s="175"/>
      <c r="U300" s="175"/>
      <c r="V300" s="175"/>
      <c r="W300" s="175"/>
      <c r="X300" s="1"/>
    </row>
    <row r="301" ht="14.25" customHeight="1">
      <c r="A301" s="175"/>
      <c r="B301" s="175"/>
      <c r="C301" s="175"/>
      <c r="D301" s="506"/>
      <c r="E301" s="509"/>
      <c r="F301" s="509"/>
      <c r="G301" s="509"/>
      <c r="H301" s="506"/>
      <c r="I301" s="506"/>
      <c r="J301" s="175"/>
      <c r="K301" s="175"/>
      <c r="L301" s="175"/>
      <c r="M301" s="175"/>
      <c r="N301" s="175"/>
      <c r="O301" s="175"/>
      <c r="P301" s="175"/>
      <c r="Q301" s="175"/>
      <c r="R301" s="175"/>
      <c r="S301" s="175"/>
      <c r="T301" s="175"/>
      <c r="U301" s="175"/>
      <c r="V301" s="175"/>
      <c r="W301" s="175"/>
      <c r="X301" s="1"/>
    </row>
    <row r="302" ht="24.0" customHeight="1">
      <c r="A302" s="175"/>
      <c r="B302" s="175"/>
      <c r="C302" s="784" t="s">
        <v>381</v>
      </c>
      <c r="D302" s="785">
        <v>2018.0</v>
      </c>
      <c r="E302" s="785">
        <v>2021.0</v>
      </c>
      <c r="F302" s="785">
        <v>2022.0</v>
      </c>
      <c r="G302" s="785">
        <v>2023.0</v>
      </c>
      <c r="H302" s="785">
        <v>2024.0</v>
      </c>
      <c r="I302" s="506">
        <v>2025.0</v>
      </c>
      <c r="J302" s="175"/>
      <c r="K302" s="175"/>
      <c r="L302" s="175"/>
      <c r="M302" s="175"/>
      <c r="N302" s="175"/>
      <c r="O302" s="175"/>
      <c r="P302" s="175"/>
      <c r="Q302" s="175"/>
      <c r="R302" s="175"/>
      <c r="S302" s="175"/>
      <c r="T302" s="175"/>
      <c r="U302" s="175"/>
      <c r="V302" s="175"/>
      <c r="W302" s="175"/>
      <c r="X302" s="1"/>
    </row>
    <row r="303" ht="14.25" customHeight="1">
      <c r="A303" s="175"/>
      <c r="B303" s="175"/>
      <c r="C303" s="175" t="s">
        <v>415</v>
      </c>
      <c r="D303" s="786">
        <f t="shared" ref="D303:I303" si="100">+D205</f>
        <v>0</v>
      </c>
      <c r="E303" s="786">
        <f t="shared" si="100"/>
        <v>0</v>
      </c>
      <c r="F303" s="786" t="str">
        <f t="shared" si="100"/>
        <v/>
      </c>
      <c r="G303" s="786" t="str">
        <f t="shared" si="100"/>
        <v/>
      </c>
      <c r="H303" s="786" t="str">
        <f t="shared" si="100"/>
        <v/>
      </c>
      <c r="I303" s="786" t="str">
        <f t="shared" si="100"/>
        <v/>
      </c>
      <c r="J303" s="175"/>
      <c r="K303" s="175"/>
      <c r="L303" s="175"/>
      <c r="M303" s="175"/>
      <c r="N303" s="175"/>
      <c r="O303" s="175"/>
      <c r="P303" s="175"/>
      <c r="Q303" s="175"/>
      <c r="R303" s="175"/>
      <c r="S303" s="175"/>
      <c r="T303" s="175"/>
      <c r="U303" s="175"/>
      <c r="V303" s="175"/>
      <c r="W303" s="175"/>
      <c r="X303" s="1"/>
    </row>
    <row r="304" ht="14.25" customHeight="1">
      <c r="A304" s="175"/>
      <c r="B304" s="175"/>
      <c r="C304" s="175" t="s">
        <v>375</v>
      </c>
      <c r="D304" s="787">
        <f t="shared" ref="D304:I304" si="101">+D303*$D$298</f>
        <v>0</v>
      </c>
      <c r="E304" s="787">
        <f t="shared" si="101"/>
        <v>0</v>
      </c>
      <c r="F304" s="787">
        <f t="shared" si="101"/>
        <v>0</v>
      </c>
      <c r="G304" s="787">
        <f t="shared" si="101"/>
        <v>0</v>
      </c>
      <c r="H304" s="787">
        <f t="shared" si="101"/>
        <v>0</v>
      </c>
      <c r="I304" s="787">
        <f t="shared" si="101"/>
        <v>0</v>
      </c>
      <c r="J304" s="175"/>
      <c r="K304" s="175"/>
      <c r="L304" s="175"/>
      <c r="M304" s="175"/>
      <c r="N304" s="175"/>
      <c r="O304" s="175"/>
      <c r="P304" s="175"/>
      <c r="Q304" s="175"/>
      <c r="R304" s="175"/>
      <c r="S304" s="175"/>
      <c r="T304" s="175"/>
      <c r="U304" s="175"/>
      <c r="V304" s="175"/>
      <c r="W304" s="175"/>
      <c r="X304" s="1"/>
    </row>
    <row r="305" ht="14.25" customHeight="1">
      <c r="A305" s="175"/>
      <c r="B305" s="175"/>
      <c r="C305" s="175" t="s">
        <v>416</v>
      </c>
      <c r="D305" s="242">
        <v>0.3</v>
      </c>
      <c r="E305" s="242">
        <v>0.3</v>
      </c>
      <c r="F305" s="242">
        <v>0.3</v>
      </c>
      <c r="G305" s="242">
        <v>0.3</v>
      </c>
      <c r="H305" s="242">
        <v>0.3</v>
      </c>
      <c r="I305" s="242">
        <v>0.3</v>
      </c>
      <c r="J305" s="175"/>
      <c r="K305" s="175"/>
      <c r="L305" s="175"/>
      <c r="M305" s="175"/>
      <c r="N305" s="175"/>
      <c r="O305" s="175"/>
      <c r="P305" s="175"/>
      <c r="Q305" s="175"/>
      <c r="R305" s="175"/>
      <c r="S305" s="175"/>
      <c r="T305" s="175"/>
      <c r="U305" s="175"/>
      <c r="V305" s="175"/>
      <c r="W305" s="175"/>
      <c r="X305" s="1"/>
    </row>
    <row r="306" ht="14.25" customHeight="1">
      <c r="A306" s="175"/>
      <c r="B306" s="175"/>
      <c r="C306" s="175" t="s">
        <v>387</v>
      </c>
      <c r="D306" s="653">
        <f t="shared" ref="D306:I306" si="102">+D304*(1-D305)</f>
        <v>0</v>
      </c>
      <c r="E306" s="653">
        <f t="shared" si="102"/>
        <v>0</v>
      </c>
      <c r="F306" s="653">
        <f t="shared" si="102"/>
        <v>0</v>
      </c>
      <c r="G306" s="653">
        <f t="shared" si="102"/>
        <v>0</v>
      </c>
      <c r="H306" s="653">
        <f t="shared" si="102"/>
        <v>0</v>
      </c>
      <c r="I306" s="653">
        <f t="shared" si="102"/>
        <v>0</v>
      </c>
      <c r="J306" s="175"/>
      <c r="K306" s="175"/>
      <c r="L306" s="175"/>
      <c r="M306" s="175"/>
      <c r="N306" s="175"/>
      <c r="O306" s="175"/>
      <c r="P306" s="175"/>
      <c r="Q306" s="175"/>
      <c r="R306" s="175"/>
      <c r="S306" s="175"/>
      <c r="T306" s="175"/>
      <c r="U306" s="175"/>
      <c r="V306" s="175"/>
      <c r="W306" s="175"/>
      <c r="X306" s="1"/>
    </row>
    <row r="307" ht="14.25" customHeight="1">
      <c r="A307" s="175"/>
      <c r="B307" s="175"/>
      <c r="C307" s="175"/>
      <c r="D307" s="506"/>
      <c r="E307" s="509"/>
      <c r="F307" s="509"/>
      <c r="G307" s="509"/>
      <c r="H307" s="506"/>
      <c r="I307" s="506"/>
      <c r="J307" s="175"/>
      <c r="K307" s="175"/>
      <c r="L307" s="175"/>
      <c r="M307" s="175"/>
      <c r="N307" s="175"/>
      <c r="O307" s="175"/>
      <c r="P307" s="175"/>
      <c r="Q307" s="175"/>
      <c r="R307" s="175"/>
      <c r="S307" s="175"/>
      <c r="T307" s="175"/>
      <c r="U307" s="175"/>
      <c r="V307" s="175"/>
      <c r="W307" s="175"/>
      <c r="X307" s="1"/>
    </row>
    <row r="308" ht="14.25" customHeight="1">
      <c r="A308" s="175"/>
      <c r="B308" s="175"/>
      <c r="C308" s="175"/>
      <c r="D308" s="506"/>
      <c r="E308" s="509"/>
      <c r="F308" s="509"/>
      <c r="G308" s="509"/>
      <c r="H308" s="506"/>
      <c r="I308" s="506"/>
      <c r="J308" s="175"/>
      <c r="K308" s="175"/>
      <c r="L308" s="175"/>
      <c r="M308" s="175"/>
      <c r="N308" s="175"/>
      <c r="O308" s="175"/>
      <c r="P308" s="175"/>
      <c r="Q308" s="175"/>
      <c r="R308" s="175"/>
      <c r="S308" s="175"/>
      <c r="T308" s="175"/>
      <c r="U308" s="175"/>
      <c r="V308" s="175"/>
      <c r="W308" s="175"/>
      <c r="X308" s="1"/>
    </row>
    <row r="309" ht="14.25" customHeight="1">
      <c r="A309" s="175"/>
      <c r="B309" s="175"/>
      <c r="C309" s="175"/>
      <c r="D309" s="506"/>
      <c r="E309" s="509"/>
      <c r="F309" s="509"/>
      <c r="G309" s="509"/>
      <c r="H309" s="506"/>
      <c r="I309" s="506"/>
      <c r="J309" s="175"/>
      <c r="K309" s="175"/>
      <c r="L309" s="175"/>
      <c r="M309" s="175"/>
      <c r="N309" s="175"/>
      <c r="O309" s="175"/>
      <c r="P309" s="175"/>
      <c r="Q309" s="175"/>
      <c r="R309" s="175"/>
      <c r="S309" s="175"/>
      <c r="T309" s="175"/>
      <c r="U309" s="175"/>
      <c r="V309" s="175"/>
      <c r="W309" s="175"/>
      <c r="X309" s="1"/>
    </row>
    <row r="310" ht="14.25" customHeight="1">
      <c r="A310" s="175"/>
      <c r="B310" s="175"/>
      <c r="C310" s="175"/>
      <c r="D310" s="506"/>
      <c r="E310" s="509"/>
      <c r="F310" s="509"/>
      <c r="G310" s="509"/>
      <c r="H310" s="506"/>
      <c r="I310" s="506"/>
      <c r="J310" s="175"/>
      <c r="K310" s="175"/>
      <c r="L310" s="175"/>
      <c r="M310" s="175"/>
      <c r="N310" s="175"/>
      <c r="O310" s="175"/>
      <c r="P310" s="175"/>
      <c r="Q310" s="175"/>
      <c r="R310" s="175"/>
      <c r="S310" s="175"/>
      <c r="T310" s="175"/>
      <c r="U310" s="175"/>
      <c r="V310" s="175"/>
      <c r="W310" s="175"/>
      <c r="X310" s="1"/>
    </row>
    <row r="311" ht="14.25" customHeight="1">
      <c r="A311" s="175"/>
      <c r="B311" s="175"/>
      <c r="C311" s="175"/>
      <c r="D311" s="506"/>
      <c r="E311" s="509"/>
      <c r="F311" s="509"/>
      <c r="G311" s="509"/>
      <c r="H311" s="506"/>
      <c r="I311" s="506"/>
      <c r="J311" s="175"/>
      <c r="K311" s="175"/>
      <c r="L311" s="175"/>
      <c r="M311" s="175"/>
      <c r="N311" s="175"/>
      <c r="O311" s="175"/>
      <c r="P311" s="175"/>
      <c r="Q311" s="175"/>
      <c r="R311" s="175"/>
      <c r="S311" s="175"/>
      <c r="T311" s="175"/>
      <c r="U311" s="175"/>
      <c r="V311" s="175"/>
      <c r="W311" s="175"/>
      <c r="X311" s="1"/>
    </row>
    <row r="312" ht="14.25" customHeight="1">
      <c r="A312" s="175"/>
      <c r="B312" s="175"/>
      <c r="C312" s="175"/>
      <c r="D312" s="506"/>
      <c r="E312" s="509"/>
      <c r="F312" s="509"/>
      <c r="G312" s="509"/>
      <c r="H312" s="506"/>
      <c r="I312" s="506"/>
      <c r="J312" s="175"/>
      <c r="K312" s="175"/>
      <c r="L312" s="175"/>
      <c r="M312" s="175"/>
      <c r="N312" s="175"/>
      <c r="O312" s="175"/>
      <c r="P312" s="175"/>
      <c r="Q312" s="175"/>
      <c r="R312" s="175"/>
      <c r="S312" s="175"/>
      <c r="T312" s="175"/>
      <c r="U312" s="175"/>
      <c r="V312" s="175"/>
      <c r="W312" s="175"/>
      <c r="X312" s="1"/>
    </row>
    <row r="313" ht="14.25" customHeight="1">
      <c r="A313" s="175"/>
      <c r="B313" s="175"/>
      <c r="C313" s="175"/>
      <c r="D313" s="506"/>
      <c r="E313" s="509"/>
      <c r="F313" s="509"/>
      <c r="G313" s="509"/>
      <c r="H313" s="506"/>
      <c r="I313" s="506"/>
      <c r="J313" s="175"/>
      <c r="K313" s="175"/>
      <c r="L313" s="175"/>
      <c r="M313" s="175"/>
      <c r="N313" s="175"/>
      <c r="O313" s="175"/>
      <c r="P313" s="175"/>
      <c r="Q313" s="175"/>
      <c r="R313" s="175"/>
      <c r="S313" s="175"/>
      <c r="T313" s="175"/>
      <c r="U313" s="175"/>
      <c r="V313" s="175"/>
      <c r="W313" s="175"/>
      <c r="X313" s="1"/>
    </row>
    <row r="314" ht="14.25" customHeight="1">
      <c r="A314" s="175"/>
      <c r="B314" s="175"/>
      <c r="C314" s="175"/>
      <c r="D314" s="506"/>
      <c r="E314" s="509"/>
      <c r="F314" s="509"/>
      <c r="G314" s="509"/>
      <c r="H314" s="506"/>
      <c r="I314" s="506"/>
      <c r="J314" s="175"/>
      <c r="K314" s="175"/>
      <c r="L314" s="175"/>
      <c r="M314" s="175"/>
      <c r="N314" s="175"/>
      <c r="O314" s="175"/>
      <c r="P314" s="175"/>
      <c r="Q314" s="175"/>
      <c r="R314" s="175"/>
      <c r="S314" s="175"/>
      <c r="T314" s="175"/>
      <c r="U314" s="175"/>
      <c r="V314" s="175"/>
      <c r="W314" s="175"/>
      <c r="X314" s="1"/>
    </row>
    <row r="315" ht="14.25" customHeight="1">
      <c r="A315" s="175"/>
      <c r="B315" s="175"/>
      <c r="C315" s="175"/>
      <c r="D315" s="506"/>
      <c r="E315" s="509"/>
      <c r="F315" s="509"/>
      <c r="G315" s="509"/>
      <c r="H315" s="506"/>
      <c r="I315" s="506"/>
      <c r="J315" s="175"/>
      <c r="K315" s="175"/>
      <c r="L315" s="175"/>
      <c r="M315" s="175"/>
      <c r="N315" s="175"/>
      <c r="O315" s="175"/>
      <c r="P315" s="175"/>
      <c r="Q315" s="175"/>
      <c r="R315" s="175"/>
      <c r="S315" s="175"/>
      <c r="T315" s="175"/>
      <c r="U315" s="175"/>
      <c r="V315" s="175"/>
      <c r="W315" s="175"/>
      <c r="X315" s="1"/>
    </row>
    <row r="316" ht="14.25" customHeight="1">
      <c r="A316" s="175"/>
      <c r="B316" s="175"/>
      <c r="C316" s="175"/>
      <c r="D316" s="506"/>
      <c r="E316" s="509"/>
      <c r="F316" s="509"/>
      <c r="G316" s="509"/>
      <c r="H316" s="506"/>
      <c r="I316" s="506"/>
      <c r="J316" s="175"/>
      <c r="K316" s="175"/>
      <c r="L316" s="175"/>
      <c r="M316" s="175"/>
      <c r="N316" s="175"/>
      <c r="O316" s="175"/>
      <c r="P316" s="175"/>
      <c r="Q316" s="175"/>
      <c r="R316" s="175"/>
      <c r="S316" s="175"/>
      <c r="T316" s="175"/>
      <c r="U316" s="175"/>
      <c r="V316" s="175"/>
      <c r="W316" s="175"/>
      <c r="X316" s="1"/>
    </row>
    <row r="317" ht="14.25" customHeight="1">
      <c r="A317" s="175"/>
      <c r="B317" s="175"/>
      <c r="C317" s="175"/>
      <c r="D317" s="506"/>
      <c r="E317" s="509"/>
      <c r="F317" s="509"/>
      <c r="G317" s="509"/>
      <c r="H317" s="506"/>
      <c r="I317" s="506"/>
      <c r="J317" s="175"/>
      <c r="K317" s="175"/>
      <c r="L317" s="175"/>
      <c r="M317" s="175"/>
      <c r="N317" s="175"/>
      <c r="O317" s="175"/>
      <c r="P317" s="175"/>
      <c r="Q317" s="175"/>
      <c r="R317" s="175"/>
      <c r="S317" s="175"/>
      <c r="T317" s="175"/>
      <c r="U317" s="175"/>
      <c r="V317" s="175"/>
      <c r="W317" s="175"/>
      <c r="X317" s="1"/>
    </row>
    <row r="318" ht="14.25" customHeight="1">
      <c r="A318" s="175"/>
      <c r="B318" s="175"/>
      <c r="C318" s="175"/>
      <c r="D318" s="506"/>
      <c r="E318" s="509"/>
      <c r="F318" s="509"/>
      <c r="G318" s="509"/>
      <c r="H318" s="506"/>
      <c r="I318" s="506"/>
      <c r="J318" s="175"/>
      <c r="K318" s="175"/>
      <c r="L318" s="175"/>
      <c r="M318" s="175"/>
      <c r="N318" s="175"/>
      <c r="O318" s="175"/>
      <c r="P318" s="175"/>
      <c r="Q318" s="175"/>
      <c r="R318" s="175"/>
      <c r="S318" s="175"/>
      <c r="T318" s="175"/>
      <c r="U318" s="175"/>
      <c r="V318" s="175"/>
      <c r="W318" s="175"/>
      <c r="X318" s="175"/>
    </row>
    <row r="319" ht="14.25" customHeight="1">
      <c r="A319" s="175"/>
      <c r="B319" s="175"/>
      <c r="C319" s="175"/>
      <c r="D319" s="506"/>
      <c r="E319" s="509"/>
      <c r="F319" s="509"/>
      <c r="G319" s="509"/>
      <c r="H319" s="506"/>
      <c r="I319" s="506"/>
      <c r="J319" s="175"/>
      <c r="K319" s="175"/>
      <c r="L319" s="175"/>
      <c r="M319" s="175"/>
      <c r="N319" s="175"/>
      <c r="O319" s="175"/>
      <c r="P319" s="175"/>
      <c r="Q319" s="175"/>
      <c r="R319" s="175"/>
      <c r="S319" s="175"/>
      <c r="T319" s="175"/>
      <c r="U319" s="175"/>
      <c r="V319" s="175"/>
      <c r="W319" s="175"/>
      <c r="X319" s="175"/>
    </row>
    <row r="320" ht="14.25" customHeight="1">
      <c r="A320" s="175"/>
      <c r="B320" s="175"/>
      <c r="C320" s="175"/>
      <c r="D320" s="506"/>
      <c r="E320" s="509"/>
      <c r="F320" s="509"/>
      <c r="G320" s="509"/>
      <c r="H320" s="506"/>
      <c r="I320" s="506"/>
      <c r="J320" s="175"/>
      <c r="K320" s="175"/>
      <c r="L320" s="175"/>
      <c r="M320" s="175"/>
      <c r="N320" s="175"/>
      <c r="O320" s="175"/>
      <c r="P320" s="175"/>
      <c r="Q320" s="175"/>
      <c r="R320" s="175"/>
      <c r="S320" s="175"/>
      <c r="T320" s="175"/>
      <c r="U320" s="175"/>
      <c r="V320" s="175"/>
      <c r="W320" s="175"/>
      <c r="X320" s="175"/>
    </row>
    <row r="321" ht="14.25" customHeight="1">
      <c r="A321" s="175"/>
      <c r="B321" s="175"/>
      <c r="C321" s="175"/>
      <c r="D321" s="506"/>
      <c r="E321" s="509"/>
      <c r="F321" s="509"/>
      <c r="G321" s="509"/>
      <c r="H321" s="506"/>
      <c r="I321" s="506"/>
      <c r="J321" s="175"/>
      <c r="K321" s="175"/>
      <c r="L321" s="175"/>
      <c r="M321" s="175"/>
      <c r="N321" s="175"/>
      <c r="O321" s="175"/>
      <c r="P321" s="175"/>
      <c r="Q321" s="175"/>
      <c r="R321" s="175"/>
      <c r="S321" s="175"/>
      <c r="T321" s="175"/>
      <c r="U321" s="175"/>
      <c r="V321" s="175"/>
      <c r="W321" s="175"/>
      <c r="X321" s="175"/>
    </row>
    <row r="322" ht="14.25" customHeight="1">
      <c r="A322" s="175"/>
      <c r="B322" s="175"/>
      <c r="C322" s="175"/>
      <c r="D322" s="506"/>
      <c r="E322" s="509"/>
      <c r="F322" s="509"/>
      <c r="G322" s="509"/>
      <c r="H322" s="506"/>
      <c r="I322" s="506"/>
      <c r="J322" s="175"/>
      <c r="K322" s="175"/>
      <c r="L322" s="175"/>
      <c r="M322" s="175"/>
      <c r="N322" s="175"/>
      <c r="O322" s="175"/>
      <c r="P322" s="175"/>
      <c r="Q322" s="175"/>
      <c r="R322" s="175"/>
      <c r="S322" s="175"/>
      <c r="T322" s="175"/>
      <c r="U322" s="175"/>
      <c r="V322" s="175"/>
      <c r="W322" s="175"/>
      <c r="X322" s="175"/>
    </row>
    <row r="323" ht="14.25" customHeight="1">
      <c r="A323" s="175"/>
      <c r="B323" s="175"/>
      <c r="C323" s="175"/>
      <c r="D323" s="506"/>
      <c r="E323" s="509"/>
      <c r="F323" s="509"/>
      <c r="G323" s="509"/>
      <c r="H323" s="506"/>
      <c r="I323" s="506"/>
      <c r="J323" s="175"/>
      <c r="K323" s="175"/>
      <c r="L323" s="175"/>
      <c r="M323" s="175"/>
      <c r="N323" s="175"/>
      <c r="O323" s="175"/>
      <c r="P323" s="175"/>
      <c r="Q323" s="175"/>
      <c r="R323" s="175"/>
      <c r="S323" s="175"/>
      <c r="T323" s="175"/>
      <c r="U323" s="175"/>
      <c r="V323" s="175"/>
      <c r="W323" s="175"/>
      <c r="X323" s="175"/>
    </row>
    <row r="324" ht="14.25" customHeight="1">
      <c r="A324" s="175"/>
      <c r="B324" s="175"/>
      <c r="C324" s="175"/>
      <c r="D324" s="506"/>
      <c r="E324" s="509"/>
      <c r="F324" s="509"/>
      <c r="G324" s="509"/>
      <c r="H324" s="506"/>
      <c r="I324" s="506"/>
      <c r="J324" s="175"/>
      <c r="K324" s="175"/>
      <c r="L324" s="175"/>
      <c r="M324" s="175"/>
      <c r="N324" s="175"/>
      <c r="O324" s="175"/>
      <c r="P324" s="175"/>
      <c r="Q324" s="175"/>
      <c r="R324" s="175"/>
      <c r="S324" s="175"/>
      <c r="T324" s="175"/>
      <c r="U324" s="175"/>
      <c r="V324" s="175"/>
      <c r="W324" s="175"/>
      <c r="X324" s="175"/>
    </row>
    <row r="325" ht="14.25" customHeight="1">
      <c r="A325" s="175"/>
      <c r="B325" s="175"/>
      <c r="C325" s="175"/>
      <c r="D325" s="506"/>
      <c r="E325" s="509"/>
      <c r="F325" s="509"/>
      <c r="G325" s="509"/>
      <c r="H325" s="506"/>
      <c r="I325" s="506"/>
      <c r="J325" s="175"/>
      <c r="K325" s="175"/>
      <c r="L325" s="175"/>
      <c r="M325" s="175"/>
      <c r="N325" s="175"/>
      <c r="O325" s="175"/>
      <c r="P325" s="175"/>
      <c r="Q325" s="175"/>
      <c r="R325" s="175"/>
      <c r="S325" s="175"/>
      <c r="T325" s="175"/>
      <c r="U325" s="175"/>
      <c r="V325" s="175"/>
      <c r="W325" s="175"/>
      <c r="X325" s="175"/>
    </row>
    <row r="326" ht="14.25" customHeight="1">
      <c r="A326" s="175"/>
      <c r="B326" s="175"/>
      <c r="C326" s="175"/>
      <c r="D326" s="506"/>
      <c r="E326" s="509"/>
      <c r="F326" s="509"/>
      <c r="G326" s="509"/>
      <c r="H326" s="506"/>
      <c r="I326" s="506"/>
      <c r="J326" s="175"/>
      <c r="K326" s="175"/>
      <c r="L326" s="175"/>
      <c r="M326" s="175"/>
      <c r="N326" s="175"/>
      <c r="O326" s="175"/>
      <c r="P326" s="175"/>
      <c r="Q326" s="175"/>
      <c r="R326" s="175"/>
      <c r="S326" s="175"/>
      <c r="T326" s="175"/>
      <c r="U326" s="175"/>
      <c r="V326" s="175"/>
      <c r="W326" s="175"/>
      <c r="X326" s="175"/>
    </row>
    <row r="327" ht="14.25" customHeight="1">
      <c r="A327" s="175"/>
      <c r="B327" s="175"/>
      <c r="C327" s="175"/>
      <c r="D327" s="506"/>
      <c r="E327" s="509"/>
      <c r="F327" s="509"/>
      <c r="G327" s="509"/>
      <c r="H327" s="506"/>
      <c r="I327" s="506"/>
      <c r="J327" s="175"/>
      <c r="K327" s="175"/>
      <c r="L327" s="175"/>
      <c r="M327" s="175"/>
      <c r="N327" s="175"/>
      <c r="O327" s="175"/>
      <c r="P327" s="175"/>
      <c r="Q327" s="175"/>
      <c r="R327" s="175"/>
      <c r="S327" s="175"/>
      <c r="T327" s="175"/>
      <c r="U327" s="175"/>
      <c r="V327" s="175"/>
      <c r="W327" s="175"/>
      <c r="X327" s="175"/>
    </row>
    <row r="328" ht="14.25" customHeight="1">
      <c r="A328" s="175"/>
      <c r="B328" s="175"/>
      <c r="C328" s="175"/>
      <c r="D328" s="506"/>
      <c r="E328" s="509"/>
      <c r="F328" s="509"/>
      <c r="G328" s="509"/>
      <c r="H328" s="506"/>
      <c r="I328" s="506"/>
      <c r="J328" s="175"/>
      <c r="K328" s="175"/>
      <c r="L328" s="175"/>
      <c r="M328" s="175"/>
      <c r="N328" s="175"/>
      <c r="O328" s="175"/>
      <c r="P328" s="175"/>
      <c r="Q328" s="175"/>
      <c r="R328" s="175"/>
      <c r="S328" s="175"/>
      <c r="T328" s="175"/>
      <c r="U328" s="175"/>
      <c r="V328" s="175"/>
      <c r="W328" s="175"/>
      <c r="X328" s="175"/>
    </row>
    <row r="329" ht="14.25" customHeight="1">
      <c r="A329" s="175"/>
      <c r="B329" s="175"/>
      <c r="C329" s="175"/>
      <c r="D329" s="506"/>
      <c r="E329" s="509"/>
      <c r="F329" s="509"/>
      <c r="G329" s="509"/>
      <c r="H329" s="506"/>
      <c r="I329" s="506"/>
      <c r="J329" s="175"/>
      <c r="K329" s="175"/>
      <c r="L329" s="175"/>
      <c r="M329" s="175"/>
      <c r="N329" s="175"/>
      <c r="O329" s="175"/>
      <c r="P329" s="175"/>
      <c r="Q329" s="175"/>
      <c r="R329" s="175"/>
      <c r="S329" s="175"/>
      <c r="T329" s="175"/>
      <c r="U329" s="175"/>
      <c r="V329" s="175"/>
      <c r="W329" s="175"/>
      <c r="X329" s="175"/>
    </row>
    <row r="330" ht="14.25" customHeight="1">
      <c r="A330" s="175"/>
      <c r="B330" s="175"/>
      <c r="C330" s="175"/>
      <c r="D330" s="506"/>
      <c r="E330" s="509"/>
      <c r="F330" s="509"/>
      <c r="G330" s="509"/>
      <c r="H330" s="506"/>
      <c r="I330" s="506"/>
      <c r="J330" s="175"/>
      <c r="K330" s="175"/>
      <c r="L330" s="175"/>
      <c r="M330" s="175"/>
      <c r="N330" s="175"/>
      <c r="O330" s="175"/>
      <c r="P330" s="175"/>
      <c r="Q330" s="175"/>
      <c r="R330" s="175"/>
      <c r="S330" s="175"/>
      <c r="T330" s="175"/>
      <c r="U330" s="175"/>
      <c r="V330" s="175"/>
      <c r="W330" s="175"/>
      <c r="X330" s="175"/>
    </row>
    <row r="331" ht="14.25" customHeight="1">
      <c r="A331" s="175"/>
      <c r="B331" s="175"/>
      <c r="C331" s="175"/>
      <c r="D331" s="506"/>
      <c r="E331" s="509"/>
      <c r="F331" s="509"/>
      <c r="G331" s="509"/>
      <c r="H331" s="506"/>
      <c r="I331" s="506"/>
      <c r="J331" s="175"/>
      <c r="K331" s="175"/>
      <c r="L331" s="175"/>
      <c r="M331" s="175"/>
      <c r="N331" s="175"/>
      <c r="O331" s="175"/>
      <c r="P331" s="175"/>
      <c r="Q331" s="175"/>
      <c r="R331" s="175"/>
      <c r="S331" s="175"/>
      <c r="T331" s="175"/>
      <c r="U331" s="175"/>
      <c r="V331" s="175"/>
      <c r="W331" s="175"/>
      <c r="X331" s="175"/>
    </row>
    <row r="332" ht="14.25" customHeight="1">
      <c r="A332" s="175"/>
      <c r="B332" s="175"/>
      <c r="C332" s="175"/>
      <c r="D332" s="506"/>
      <c r="E332" s="509"/>
      <c r="F332" s="509"/>
      <c r="G332" s="509"/>
      <c r="H332" s="506"/>
      <c r="I332" s="506"/>
      <c r="J332" s="175"/>
      <c r="K332" s="175"/>
      <c r="L332" s="175"/>
      <c r="M332" s="175"/>
      <c r="N332" s="175"/>
      <c r="O332" s="175"/>
      <c r="P332" s="175"/>
      <c r="Q332" s="175"/>
      <c r="R332" s="175"/>
      <c r="S332" s="175"/>
      <c r="T332" s="175"/>
      <c r="U332" s="175"/>
      <c r="V332" s="175"/>
      <c r="W332" s="175"/>
      <c r="X332" s="175"/>
    </row>
    <row r="333" ht="14.25" customHeight="1">
      <c r="A333" s="175"/>
      <c r="B333" s="175"/>
      <c r="C333" s="175"/>
      <c r="D333" s="506"/>
      <c r="E333" s="509"/>
      <c r="F333" s="509"/>
      <c r="G333" s="509"/>
      <c r="H333" s="506"/>
      <c r="I333" s="506"/>
      <c r="J333" s="175"/>
      <c r="K333" s="175"/>
      <c r="L333" s="175"/>
      <c r="M333" s="175"/>
      <c r="N333" s="175"/>
      <c r="O333" s="175"/>
      <c r="P333" s="175"/>
      <c r="Q333" s="175"/>
      <c r="R333" s="175"/>
      <c r="S333" s="175"/>
      <c r="T333" s="175"/>
      <c r="U333" s="175"/>
      <c r="V333" s="175"/>
      <c r="W333" s="175"/>
      <c r="X333" s="175"/>
    </row>
    <row r="334" ht="14.25" customHeight="1">
      <c r="A334" s="175"/>
      <c r="B334" s="175"/>
      <c r="C334" s="175"/>
      <c r="D334" s="506"/>
      <c r="E334" s="509"/>
      <c r="F334" s="509"/>
      <c r="G334" s="509"/>
      <c r="H334" s="506"/>
      <c r="I334" s="506"/>
      <c r="J334" s="175"/>
      <c r="K334" s="175"/>
      <c r="L334" s="175"/>
      <c r="M334" s="175"/>
      <c r="N334" s="175"/>
      <c r="O334" s="175"/>
      <c r="P334" s="175"/>
      <c r="Q334" s="175"/>
      <c r="R334" s="175"/>
      <c r="S334" s="175"/>
      <c r="T334" s="175"/>
      <c r="U334" s="175"/>
      <c r="V334" s="175"/>
      <c r="W334" s="175"/>
      <c r="X334" s="175"/>
    </row>
    <row r="335" ht="14.25" customHeight="1">
      <c r="A335" s="175"/>
      <c r="B335" s="175"/>
      <c r="C335" s="175"/>
      <c r="D335" s="506"/>
      <c r="E335" s="509"/>
      <c r="F335" s="509"/>
      <c r="G335" s="509"/>
      <c r="H335" s="506"/>
      <c r="I335" s="506"/>
      <c r="J335" s="175"/>
      <c r="K335" s="175"/>
      <c r="L335" s="175"/>
      <c r="M335" s="175"/>
      <c r="N335" s="175"/>
      <c r="O335" s="175"/>
      <c r="P335" s="175"/>
      <c r="Q335" s="175"/>
      <c r="R335" s="175"/>
      <c r="S335" s="175"/>
      <c r="T335" s="175"/>
      <c r="U335" s="175"/>
      <c r="V335" s="175"/>
      <c r="W335" s="175"/>
      <c r="X335" s="175"/>
    </row>
    <row r="336" ht="14.25" customHeight="1">
      <c r="A336" s="175"/>
      <c r="B336" s="175"/>
      <c r="C336" s="175"/>
      <c r="D336" s="506"/>
      <c r="E336" s="509"/>
      <c r="F336" s="509"/>
      <c r="G336" s="509"/>
      <c r="H336" s="506"/>
      <c r="I336" s="506"/>
      <c r="J336" s="175"/>
      <c r="K336" s="175"/>
      <c r="L336" s="175"/>
      <c r="M336" s="175"/>
      <c r="N336" s="175"/>
      <c r="O336" s="175"/>
      <c r="P336" s="175"/>
      <c r="Q336" s="175"/>
      <c r="R336" s="175"/>
      <c r="S336" s="175"/>
      <c r="T336" s="175"/>
      <c r="U336" s="175"/>
      <c r="V336" s="175"/>
      <c r="W336" s="175"/>
      <c r="X336" s="175"/>
    </row>
    <row r="337" ht="14.25" customHeight="1">
      <c r="A337" s="175"/>
      <c r="B337" s="175"/>
      <c r="C337" s="175"/>
      <c r="D337" s="506"/>
      <c r="E337" s="509"/>
      <c r="F337" s="509"/>
      <c r="G337" s="509"/>
      <c r="H337" s="506"/>
      <c r="I337" s="506"/>
      <c r="J337" s="175"/>
      <c r="K337" s="175"/>
      <c r="L337" s="175"/>
      <c r="M337" s="175"/>
      <c r="N337" s="175"/>
      <c r="O337" s="175"/>
      <c r="P337" s="175"/>
      <c r="Q337" s="175"/>
      <c r="R337" s="175"/>
      <c r="S337" s="175"/>
      <c r="T337" s="175"/>
      <c r="U337" s="175"/>
      <c r="V337" s="175"/>
      <c r="W337" s="175"/>
      <c r="X337" s="175"/>
    </row>
    <row r="338" ht="14.25" customHeight="1">
      <c r="A338" s="175"/>
      <c r="B338" s="175"/>
      <c r="C338" s="175"/>
      <c r="D338" s="506"/>
      <c r="E338" s="509"/>
      <c r="F338" s="509"/>
      <c r="G338" s="509"/>
      <c r="H338" s="506"/>
      <c r="I338" s="506"/>
      <c r="J338" s="175"/>
      <c r="K338" s="175"/>
      <c r="L338" s="175"/>
      <c r="M338" s="175"/>
      <c r="N338" s="175"/>
      <c r="O338" s="175"/>
      <c r="P338" s="175"/>
      <c r="Q338" s="175"/>
      <c r="R338" s="175"/>
      <c r="S338" s="175"/>
      <c r="T338" s="175"/>
      <c r="U338" s="175"/>
      <c r="V338" s="175"/>
      <c r="W338" s="175"/>
      <c r="X338" s="175"/>
    </row>
    <row r="339" ht="14.25" customHeight="1">
      <c r="A339" s="175"/>
      <c r="B339" s="175"/>
      <c r="C339" s="175"/>
      <c r="D339" s="506"/>
      <c r="E339" s="509"/>
      <c r="F339" s="509"/>
      <c r="G339" s="509"/>
      <c r="H339" s="506"/>
      <c r="I339" s="506"/>
      <c r="J339" s="175"/>
      <c r="K339" s="175"/>
      <c r="L339" s="175"/>
      <c r="M339" s="175"/>
      <c r="N339" s="175"/>
      <c r="O339" s="175"/>
      <c r="P339" s="175"/>
      <c r="Q339" s="175"/>
      <c r="R339" s="175"/>
      <c r="S339" s="175"/>
      <c r="T339" s="175"/>
      <c r="U339" s="175"/>
      <c r="V339" s="175"/>
      <c r="W339" s="175"/>
      <c r="X339" s="175"/>
    </row>
    <row r="340" ht="14.25" customHeight="1">
      <c r="A340" s="175"/>
      <c r="B340" s="175"/>
      <c r="C340" s="175"/>
      <c r="D340" s="506"/>
      <c r="E340" s="509"/>
      <c r="F340" s="509"/>
      <c r="G340" s="509"/>
      <c r="H340" s="506"/>
      <c r="I340" s="506"/>
      <c r="J340" s="175"/>
      <c r="K340" s="175"/>
      <c r="L340" s="175"/>
      <c r="M340" s="175"/>
      <c r="N340" s="175"/>
      <c r="O340" s="175"/>
      <c r="P340" s="175"/>
      <c r="Q340" s="175"/>
      <c r="R340" s="175"/>
      <c r="S340" s="175"/>
      <c r="T340" s="175"/>
      <c r="U340" s="175"/>
      <c r="V340" s="175"/>
      <c r="W340" s="175"/>
      <c r="X340" s="175"/>
    </row>
    <row r="341" ht="14.25" customHeight="1">
      <c r="A341" s="175"/>
      <c r="B341" s="175"/>
      <c r="C341" s="175"/>
      <c r="D341" s="506"/>
      <c r="E341" s="509"/>
      <c r="F341" s="509"/>
      <c r="G341" s="509"/>
      <c r="H341" s="506"/>
      <c r="I341" s="506"/>
      <c r="J341" s="175"/>
      <c r="K341" s="175"/>
      <c r="L341" s="175"/>
      <c r="M341" s="175"/>
      <c r="N341" s="175"/>
      <c r="O341" s="175"/>
      <c r="P341" s="175"/>
      <c r="Q341" s="175"/>
      <c r="R341" s="175"/>
      <c r="S341" s="175"/>
      <c r="T341" s="175"/>
      <c r="U341" s="175"/>
      <c r="V341" s="175"/>
      <c r="W341" s="175"/>
      <c r="X341" s="175"/>
    </row>
    <row r="342" ht="14.25" customHeight="1">
      <c r="A342" s="175"/>
      <c r="B342" s="175"/>
      <c r="C342" s="175"/>
      <c r="D342" s="506"/>
      <c r="E342" s="509"/>
      <c r="F342" s="509"/>
      <c r="G342" s="509"/>
      <c r="H342" s="506"/>
      <c r="I342" s="506"/>
      <c r="J342" s="175"/>
      <c r="K342" s="175"/>
      <c r="L342" s="175"/>
      <c r="M342" s="175"/>
      <c r="N342" s="175"/>
      <c r="O342" s="175"/>
      <c r="P342" s="175"/>
      <c r="Q342" s="175"/>
      <c r="R342" s="175"/>
      <c r="S342" s="175"/>
      <c r="T342" s="175"/>
      <c r="U342" s="175"/>
      <c r="V342" s="175"/>
      <c r="W342" s="175"/>
      <c r="X342" s="175"/>
    </row>
    <row r="343" ht="14.25" customHeight="1">
      <c r="A343" s="175"/>
      <c r="B343" s="175"/>
      <c r="C343" s="175"/>
      <c r="D343" s="506"/>
      <c r="E343" s="509"/>
      <c r="F343" s="509"/>
      <c r="G343" s="509"/>
      <c r="H343" s="506"/>
      <c r="I343" s="506"/>
      <c r="J343" s="175"/>
      <c r="K343" s="175"/>
      <c r="L343" s="175"/>
      <c r="M343" s="175"/>
      <c r="N343" s="175"/>
      <c r="O343" s="175"/>
      <c r="P343" s="175"/>
      <c r="Q343" s="175"/>
      <c r="R343" s="175"/>
      <c r="S343" s="175"/>
      <c r="T343" s="175"/>
      <c r="U343" s="175"/>
      <c r="V343" s="175"/>
      <c r="W343" s="175"/>
      <c r="X343" s="175"/>
    </row>
    <row r="344" ht="14.25" customHeight="1">
      <c r="A344" s="175"/>
      <c r="B344" s="175"/>
      <c r="C344" s="175"/>
      <c r="D344" s="506"/>
      <c r="E344" s="509"/>
      <c r="F344" s="509"/>
      <c r="G344" s="509"/>
      <c r="H344" s="506"/>
      <c r="I344" s="506"/>
      <c r="J344" s="175"/>
      <c r="K344" s="175"/>
      <c r="L344" s="175"/>
      <c r="M344" s="175"/>
      <c r="N344" s="175"/>
      <c r="O344" s="175"/>
      <c r="P344" s="175"/>
      <c r="Q344" s="175"/>
      <c r="R344" s="175"/>
      <c r="S344" s="175"/>
      <c r="T344" s="175"/>
      <c r="U344" s="175"/>
      <c r="V344" s="175"/>
      <c r="W344" s="175"/>
      <c r="X344" s="175"/>
    </row>
    <row r="345" ht="14.25" customHeight="1">
      <c r="A345" s="175"/>
      <c r="B345" s="175"/>
      <c r="C345" s="175"/>
      <c r="D345" s="506"/>
      <c r="E345" s="509"/>
      <c r="F345" s="509"/>
      <c r="G345" s="509"/>
      <c r="H345" s="506"/>
      <c r="I345" s="506"/>
      <c r="J345" s="175"/>
      <c r="K345" s="175"/>
      <c r="L345" s="175"/>
      <c r="M345" s="175"/>
      <c r="N345" s="175"/>
      <c r="O345" s="175"/>
      <c r="P345" s="175"/>
      <c r="Q345" s="175"/>
      <c r="R345" s="175"/>
      <c r="S345" s="175"/>
      <c r="T345" s="175"/>
      <c r="U345" s="175"/>
      <c r="V345" s="175"/>
      <c r="W345" s="175"/>
      <c r="X345" s="175"/>
    </row>
    <row r="346" ht="14.25" customHeight="1">
      <c r="A346" s="175"/>
      <c r="B346" s="175"/>
      <c r="C346" s="175"/>
      <c r="D346" s="506"/>
      <c r="E346" s="509"/>
      <c r="F346" s="509"/>
      <c r="G346" s="509"/>
      <c r="H346" s="506"/>
      <c r="I346" s="506"/>
      <c r="J346" s="175"/>
      <c r="K346" s="175"/>
      <c r="L346" s="175"/>
      <c r="M346" s="175"/>
      <c r="N346" s="175"/>
      <c r="O346" s="175"/>
      <c r="P346" s="175"/>
      <c r="Q346" s="175"/>
      <c r="R346" s="175"/>
      <c r="S346" s="175"/>
      <c r="T346" s="175"/>
      <c r="U346" s="175"/>
      <c r="V346" s="175"/>
      <c r="W346" s="175"/>
      <c r="X346" s="175"/>
    </row>
    <row r="347" ht="14.25" customHeight="1">
      <c r="A347" s="175"/>
      <c r="B347" s="175"/>
      <c r="C347" s="175"/>
      <c r="D347" s="506"/>
      <c r="E347" s="509"/>
      <c r="F347" s="509"/>
      <c r="G347" s="509"/>
      <c r="H347" s="506"/>
      <c r="I347" s="506"/>
      <c r="J347" s="175"/>
      <c r="K347" s="175"/>
      <c r="L347" s="175"/>
      <c r="M347" s="175"/>
      <c r="N347" s="175"/>
      <c r="O347" s="175"/>
      <c r="P347" s="175"/>
      <c r="Q347" s="175"/>
      <c r="R347" s="175"/>
      <c r="S347" s="175"/>
      <c r="T347" s="175"/>
      <c r="U347" s="175"/>
      <c r="V347" s="175"/>
      <c r="W347" s="175"/>
      <c r="X347" s="175"/>
    </row>
    <row r="348" ht="14.25" customHeight="1">
      <c r="A348" s="175"/>
      <c r="B348" s="175"/>
      <c r="C348" s="175"/>
      <c r="D348" s="506"/>
      <c r="E348" s="509"/>
      <c r="F348" s="509"/>
      <c r="G348" s="509"/>
      <c r="H348" s="506"/>
      <c r="I348" s="506"/>
      <c r="J348" s="175"/>
      <c r="K348" s="175"/>
      <c r="L348" s="175"/>
      <c r="M348" s="175"/>
      <c r="N348" s="175"/>
      <c r="O348" s="175"/>
      <c r="P348" s="175"/>
      <c r="Q348" s="175"/>
      <c r="R348" s="175"/>
      <c r="S348" s="175"/>
      <c r="T348" s="175"/>
      <c r="U348" s="175"/>
      <c r="V348" s="175"/>
      <c r="W348" s="175"/>
      <c r="X348" s="175"/>
    </row>
    <row r="349" ht="14.25" customHeight="1">
      <c r="A349" s="175"/>
      <c r="B349" s="175"/>
      <c r="C349" s="175"/>
      <c r="D349" s="506"/>
      <c r="E349" s="509"/>
      <c r="F349" s="509"/>
      <c r="G349" s="509"/>
      <c r="H349" s="506"/>
      <c r="I349" s="506"/>
      <c r="J349" s="175"/>
      <c r="K349" s="175"/>
      <c r="L349" s="175"/>
      <c r="M349" s="175"/>
      <c r="N349" s="175"/>
      <c r="O349" s="175"/>
      <c r="P349" s="175"/>
      <c r="Q349" s="175"/>
      <c r="R349" s="175"/>
      <c r="S349" s="175"/>
      <c r="T349" s="175"/>
      <c r="U349" s="175"/>
      <c r="V349" s="175"/>
      <c r="W349" s="175"/>
      <c r="X349" s="175"/>
    </row>
    <row r="350" ht="14.25" customHeight="1">
      <c r="A350" s="175"/>
      <c r="B350" s="175"/>
      <c r="C350" s="175"/>
      <c r="D350" s="506"/>
      <c r="E350" s="509"/>
      <c r="F350" s="509"/>
      <c r="G350" s="509"/>
      <c r="H350" s="506"/>
      <c r="I350" s="506"/>
      <c r="J350" s="175"/>
      <c r="K350" s="175"/>
      <c r="L350" s="175"/>
      <c r="M350" s="175"/>
      <c r="N350" s="175"/>
      <c r="O350" s="175"/>
      <c r="P350" s="175"/>
      <c r="Q350" s="175"/>
      <c r="R350" s="175"/>
      <c r="S350" s="175"/>
      <c r="T350" s="175"/>
      <c r="U350" s="175"/>
      <c r="V350" s="175"/>
      <c r="W350" s="175"/>
      <c r="X350" s="175"/>
    </row>
    <row r="351" ht="14.25" customHeight="1">
      <c r="A351" s="175"/>
      <c r="B351" s="175"/>
      <c r="C351" s="175"/>
      <c r="D351" s="506"/>
      <c r="E351" s="509"/>
      <c r="F351" s="509"/>
      <c r="G351" s="509"/>
      <c r="H351" s="506"/>
      <c r="I351" s="506"/>
      <c r="J351" s="175"/>
      <c r="K351" s="175"/>
      <c r="L351" s="175"/>
      <c r="M351" s="175"/>
      <c r="N351" s="175"/>
      <c r="O351" s="175"/>
      <c r="P351" s="175"/>
      <c r="Q351" s="175"/>
      <c r="R351" s="175"/>
      <c r="S351" s="175"/>
      <c r="T351" s="175"/>
      <c r="U351" s="175"/>
      <c r="V351" s="175"/>
      <c r="W351" s="175"/>
      <c r="X351" s="175"/>
    </row>
    <row r="352" ht="14.25" customHeight="1">
      <c r="A352" s="175"/>
      <c r="B352" s="175"/>
      <c r="C352" s="175"/>
      <c r="D352" s="506"/>
      <c r="E352" s="509"/>
      <c r="F352" s="509"/>
      <c r="G352" s="509"/>
      <c r="H352" s="506"/>
      <c r="I352" s="506"/>
      <c r="J352" s="175"/>
      <c r="K352" s="175"/>
      <c r="L352" s="175"/>
      <c r="M352" s="175"/>
      <c r="N352" s="175"/>
      <c r="O352" s="175"/>
      <c r="P352" s="175"/>
      <c r="Q352" s="175"/>
      <c r="R352" s="175"/>
      <c r="S352" s="175"/>
      <c r="T352" s="175"/>
      <c r="U352" s="175"/>
      <c r="V352" s="175"/>
      <c r="W352" s="175"/>
      <c r="X352" s="175"/>
    </row>
    <row r="353" ht="14.25" customHeight="1">
      <c r="A353" s="175"/>
      <c r="B353" s="175"/>
      <c r="C353" s="175"/>
      <c r="D353" s="506"/>
      <c r="E353" s="509"/>
      <c r="F353" s="509"/>
      <c r="G353" s="509"/>
      <c r="H353" s="506"/>
      <c r="I353" s="506"/>
      <c r="J353" s="175"/>
      <c r="K353" s="175"/>
      <c r="L353" s="175"/>
      <c r="M353" s="175"/>
      <c r="N353" s="175"/>
      <c r="O353" s="175"/>
      <c r="P353" s="175"/>
      <c r="Q353" s="175"/>
      <c r="R353" s="175"/>
      <c r="S353" s="175"/>
      <c r="T353" s="175"/>
      <c r="U353" s="175"/>
      <c r="V353" s="175"/>
      <c r="W353" s="175"/>
      <c r="X353" s="175"/>
    </row>
    <row r="354" ht="14.25" customHeight="1">
      <c r="A354" s="175"/>
      <c r="B354" s="175"/>
      <c r="C354" s="175"/>
      <c r="D354" s="506"/>
      <c r="E354" s="509"/>
      <c r="F354" s="509"/>
      <c r="G354" s="509"/>
      <c r="H354" s="506"/>
      <c r="I354" s="506"/>
      <c r="J354" s="175"/>
      <c r="K354" s="175"/>
      <c r="L354" s="175"/>
      <c r="M354" s="175"/>
      <c r="N354" s="175"/>
      <c r="O354" s="175"/>
      <c r="P354" s="175"/>
      <c r="Q354" s="175"/>
      <c r="R354" s="175"/>
      <c r="S354" s="175"/>
      <c r="T354" s="175"/>
      <c r="U354" s="175"/>
      <c r="V354" s="175"/>
      <c r="W354" s="175"/>
      <c r="X354" s="175"/>
    </row>
    <row r="355" ht="14.25" customHeight="1">
      <c r="A355" s="175"/>
      <c r="B355" s="175"/>
      <c r="C355" s="175"/>
      <c r="D355" s="506"/>
      <c r="E355" s="509"/>
      <c r="F355" s="509"/>
      <c r="G355" s="509"/>
      <c r="H355" s="506"/>
      <c r="I355" s="506"/>
      <c r="J355" s="175"/>
      <c r="K355" s="175"/>
      <c r="L355" s="175"/>
      <c r="M355" s="175"/>
      <c r="N355" s="175"/>
      <c r="O355" s="175"/>
      <c r="P355" s="175"/>
      <c r="Q355" s="175"/>
      <c r="R355" s="175"/>
      <c r="S355" s="175"/>
      <c r="T355" s="175"/>
      <c r="U355" s="175"/>
      <c r="V355" s="175"/>
      <c r="W355" s="175"/>
      <c r="X355" s="175"/>
    </row>
    <row r="356" ht="14.25" customHeight="1">
      <c r="A356" s="175"/>
      <c r="B356" s="175"/>
      <c r="C356" s="175"/>
      <c r="D356" s="506"/>
      <c r="E356" s="509"/>
      <c r="F356" s="509"/>
      <c r="G356" s="509"/>
      <c r="H356" s="506"/>
      <c r="I356" s="506"/>
      <c r="J356" s="175"/>
      <c r="K356" s="175"/>
      <c r="L356" s="175"/>
      <c r="M356" s="175"/>
      <c r="N356" s="175"/>
      <c r="O356" s="175"/>
      <c r="P356" s="175"/>
      <c r="Q356" s="175"/>
      <c r="R356" s="175"/>
      <c r="S356" s="175"/>
      <c r="T356" s="175"/>
      <c r="U356" s="175"/>
      <c r="V356" s="175"/>
      <c r="W356" s="175"/>
      <c r="X356" s="175"/>
    </row>
    <row r="357" ht="14.25" customHeight="1">
      <c r="A357" s="175"/>
      <c r="B357" s="175"/>
      <c r="C357" s="175"/>
      <c r="D357" s="506"/>
      <c r="E357" s="509"/>
      <c r="F357" s="509"/>
      <c r="G357" s="509"/>
      <c r="H357" s="506"/>
      <c r="I357" s="506"/>
      <c r="J357" s="175"/>
      <c r="K357" s="175"/>
      <c r="L357" s="175"/>
      <c r="M357" s="175"/>
      <c r="N357" s="175"/>
      <c r="O357" s="175"/>
      <c r="P357" s="175"/>
      <c r="Q357" s="175"/>
      <c r="R357" s="175"/>
      <c r="S357" s="175"/>
      <c r="T357" s="175"/>
      <c r="U357" s="175"/>
      <c r="V357" s="175"/>
      <c r="W357" s="175"/>
      <c r="X357" s="175"/>
    </row>
    <row r="358" ht="14.25" customHeight="1">
      <c r="A358" s="175"/>
      <c r="B358" s="175"/>
      <c r="C358" s="175"/>
      <c r="D358" s="506"/>
      <c r="E358" s="509"/>
      <c r="F358" s="509"/>
      <c r="G358" s="509"/>
      <c r="H358" s="506"/>
      <c r="I358" s="506"/>
      <c r="J358" s="175"/>
      <c r="K358" s="175"/>
      <c r="L358" s="175"/>
      <c r="M358" s="175"/>
      <c r="N358" s="175"/>
      <c r="O358" s="175"/>
      <c r="P358" s="175"/>
      <c r="Q358" s="175"/>
      <c r="R358" s="175"/>
      <c r="S358" s="175"/>
      <c r="T358" s="175"/>
      <c r="U358" s="175"/>
      <c r="V358" s="175"/>
      <c r="W358" s="175"/>
      <c r="X358" s="175"/>
    </row>
    <row r="359" ht="14.25" customHeight="1">
      <c r="A359" s="175"/>
      <c r="B359" s="175"/>
      <c r="C359" s="175"/>
      <c r="D359" s="506"/>
      <c r="E359" s="509"/>
      <c r="F359" s="509"/>
      <c r="G359" s="509"/>
      <c r="H359" s="506"/>
      <c r="I359" s="506"/>
      <c r="J359" s="175"/>
      <c r="K359" s="175"/>
      <c r="L359" s="175"/>
      <c r="M359" s="175"/>
      <c r="N359" s="175"/>
      <c r="O359" s="175"/>
      <c r="P359" s="175"/>
      <c r="Q359" s="175"/>
      <c r="R359" s="175"/>
      <c r="S359" s="175"/>
      <c r="T359" s="175"/>
      <c r="U359" s="175"/>
      <c r="V359" s="175"/>
      <c r="W359" s="175"/>
      <c r="X359" s="175"/>
    </row>
    <row r="360" ht="14.25" customHeight="1">
      <c r="A360" s="175"/>
      <c r="B360" s="175"/>
      <c r="C360" s="175"/>
      <c r="D360" s="506"/>
      <c r="E360" s="509"/>
      <c r="F360" s="509"/>
      <c r="G360" s="509"/>
      <c r="H360" s="506"/>
      <c r="I360" s="506"/>
      <c r="J360" s="175"/>
      <c r="K360" s="175"/>
      <c r="L360" s="175"/>
      <c r="M360" s="175"/>
      <c r="N360" s="175"/>
      <c r="O360" s="175"/>
      <c r="P360" s="175"/>
      <c r="Q360" s="175"/>
      <c r="R360" s="175"/>
      <c r="S360" s="175"/>
      <c r="T360" s="175"/>
      <c r="U360" s="175"/>
      <c r="V360" s="175"/>
      <c r="W360" s="175"/>
      <c r="X360" s="175"/>
    </row>
    <row r="361" ht="14.25" customHeight="1">
      <c r="A361" s="175"/>
      <c r="B361" s="175"/>
      <c r="C361" s="175"/>
      <c r="D361" s="506"/>
      <c r="E361" s="509"/>
      <c r="F361" s="509"/>
      <c r="G361" s="509"/>
      <c r="H361" s="506"/>
      <c r="I361" s="506"/>
      <c r="J361" s="175"/>
      <c r="K361" s="175"/>
      <c r="L361" s="175"/>
      <c r="M361" s="175"/>
      <c r="N361" s="175"/>
      <c r="O361" s="175"/>
      <c r="P361" s="175"/>
      <c r="Q361" s="175"/>
      <c r="R361" s="175"/>
      <c r="S361" s="175"/>
      <c r="T361" s="175"/>
      <c r="U361" s="175"/>
      <c r="V361" s="175"/>
      <c r="W361" s="175"/>
      <c r="X361" s="175"/>
    </row>
    <row r="362" ht="14.25" customHeight="1">
      <c r="A362" s="175"/>
      <c r="B362" s="175"/>
      <c r="C362" s="175"/>
      <c r="D362" s="506"/>
      <c r="E362" s="509"/>
      <c r="F362" s="509"/>
      <c r="G362" s="509"/>
      <c r="H362" s="506"/>
      <c r="I362" s="506"/>
      <c r="J362" s="175"/>
      <c r="K362" s="175"/>
      <c r="L362" s="175"/>
      <c r="M362" s="175"/>
      <c r="N362" s="175"/>
      <c r="O362" s="175"/>
      <c r="P362" s="175"/>
      <c r="Q362" s="175"/>
      <c r="R362" s="175"/>
      <c r="S362" s="175"/>
      <c r="T362" s="175"/>
      <c r="U362" s="175"/>
      <c r="V362" s="175"/>
      <c r="W362" s="175"/>
      <c r="X362" s="175"/>
    </row>
    <row r="363" ht="14.25" customHeight="1">
      <c r="A363" s="175"/>
      <c r="B363" s="175"/>
      <c r="C363" s="175"/>
      <c r="D363" s="506"/>
      <c r="E363" s="509"/>
      <c r="F363" s="509"/>
      <c r="G363" s="509"/>
      <c r="H363" s="506"/>
      <c r="I363" s="506"/>
      <c r="J363" s="175"/>
      <c r="K363" s="175"/>
      <c r="L363" s="175"/>
      <c r="M363" s="175"/>
      <c r="N363" s="175"/>
      <c r="O363" s="175"/>
      <c r="P363" s="175"/>
      <c r="Q363" s="175"/>
      <c r="R363" s="175"/>
      <c r="S363" s="175"/>
      <c r="T363" s="175"/>
      <c r="U363" s="175"/>
      <c r="V363" s="175"/>
      <c r="W363" s="175"/>
      <c r="X363" s="175"/>
    </row>
    <row r="364" ht="14.25" customHeight="1">
      <c r="A364" s="175"/>
      <c r="B364" s="175"/>
      <c r="C364" s="175"/>
      <c r="D364" s="506"/>
      <c r="E364" s="509"/>
      <c r="F364" s="509"/>
      <c r="G364" s="509"/>
      <c r="H364" s="506"/>
      <c r="I364" s="506"/>
      <c r="J364" s="175"/>
      <c r="K364" s="175"/>
      <c r="L364" s="175"/>
      <c r="M364" s="175"/>
      <c r="N364" s="175"/>
      <c r="O364" s="175"/>
      <c r="P364" s="175"/>
      <c r="Q364" s="175"/>
      <c r="R364" s="175"/>
      <c r="S364" s="175"/>
      <c r="T364" s="175"/>
      <c r="U364" s="175"/>
      <c r="V364" s="175"/>
      <c r="W364" s="175"/>
      <c r="X364" s="175"/>
    </row>
    <row r="365" ht="14.25" customHeight="1">
      <c r="A365" s="175"/>
      <c r="B365" s="175"/>
      <c r="C365" s="175"/>
      <c r="D365" s="506"/>
      <c r="E365" s="509"/>
      <c r="F365" s="509"/>
      <c r="G365" s="509"/>
      <c r="H365" s="506"/>
      <c r="I365" s="506"/>
      <c r="J365" s="175"/>
      <c r="K365" s="175"/>
      <c r="L365" s="175"/>
      <c r="M365" s="175"/>
      <c r="N365" s="175"/>
      <c r="O365" s="175"/>
      <c r="P365" s="175"/>
      <c r="Q365" s="175"/>
      <c r="R365" s="175"/>
      <c r="S365" s="175"/>
      <c r="T365" s="175"/>
      <c r="U365" s="175"/>
      <c r="V365" s="175"/>
      <c r="W365" s="175"/>
      <c r="X365" s="175"/>
    </row>
    <row r="366" ht="14.25" customHeight="1">
      <c r="A366" s="175"/>
      <c r="B366" s="175"/>
      <c r="C366" s="175"/>
      <c r="D366" s="506"/>
      <c r="E366" s="509"/>
      <c r="F366" s="509"/>
      <c r="G366" s="509"/>
      <c r="H366" s="506"/>
      <c r="I366" s="506"/>
      <c r="J366" s="175"/>
      <c r="K366" s="175"/>
      <c r="L366" s="175"/>
      <c r="M366" s="175"/>
      <c r="N366" s="175"/>
      <c r="O366" s="175"/>
      <c r="P366" s="175"/>
      <c r="Q366" s="175"/>
      <c r="R366" s="175"/>
      <c r="S366" s="175"/>
      <c r="T366" s="175"/>
      <c r="U366" s="175"/>
      <c r="V366" s="175"/>
      <c r="W366" s="175"/>
      <c r="X366" s="175"/>
    </row>
    <row r="367" ht="14.25" customHeight="1">
      <c r="A367" s="175"/>
      <c r="B367" s="175"/>
      <c r="C367" s="175"/>
      <c r="D367" s="506"/>
      <c r="E367" s="509"/>
      <c r="F367" s="509"/>
      <c r="G367" s="509"/>
      <c r="H367" s="506"/>
      <c r="I367" s="506"/>
      <c r="J367" s="175"/>
      <c r="K367" s="175"/>
      <c r="L367" s="175"/>
      <c r="M367" s="175"/>
      <c r="N367" s="175"/>
      <c r="O367" s="175"/>
      <c r="P367" s="175"/>
      <c r="Q367" s="175"/>
      <c r="R367" s="175"/>
      <c r="S367" s="175"/>
      <c r="T367" s="175"/>
      <c r="U367" s="175"/>
      <c r="V367" s="175"/>
      <c r="W367" s="175"/>
      <c r="X367" s="175"/>
    </row>
    <row r="368" ht="14.25" customHeight="1">
      <c r="A368" s="175"/>
      <c r="B368" s="175"/>
      <c r="C368" s="175"/>
      <c r="D368" s="506"/>
      <c r="E368" s="509"/>
      <c r="F368" s="509"/>
      <c r="G368" s="509"/>
      <c r="H368" s="506"/>
      <c r="I368" s="506"/>
      <c r="J368" s="175"/>
      <c r="K368" s="175"/>
      <c r="L368" s="175"/>
      <c r="M368" s="175"/>
      <c r="N368" s="175"/>
      <c r="O368" s="175"/>
      <c r="P368" s="175"/>
      <c r="Q368" s="175"/>
      <c r="R368" s="175"/>
      <c r="S368" s="175"/>
      <c r="T368" s="175"/>
      <c r="U368" s="175"/>
      <c r="V368" s="175"/>
      <c r="W368" s="175"/>
      <c r="X368" s="175"/>
    </row>
    <row r="369" ht="14.25" customHeight="1">
      <c r="A369" s="175"/>
      <c r="B369" s="175"/>
      <c r="C369" s="175"/>
      <c r="D369" s="506"/>
      <c r="E369" s="509"/>
      <c r="F369" s="509"/>
      <c r="G369" s="509"/>
      <c r="H369" s="506"/>
      <c r="I369" s="506"/>
      <c r="J369" s="175"/>
      <c r="K369" s="175"/>
      <c r="L369" s="175"/>
      <c r="M369" s="175"/>
      <c r="N369" s="175"/>
      <c r="O369" s="175"/>
      <c r="P369" s="175"/>
      <c r="Q369" s="175"/>
      <c r="R369" s="175"/>
      <c r="S369" s="175"/>
      <c r="T369" s="175"/>
      <c r="U369" s="175"/>
      <c r="V369" s="175"/>
      <c r="W369" s="175"/>
      <c r="X369" s="175"/>
    </row>
    <row r="370" ht="14.25" customHeight="1">
      <c r="A370" s="175"/>
      <c r="B370" s="175"/>
      <c r="C370" s="175"/>
      <c r="D370" s="506"/>
      <c r="E370" s="509"/>
      <c r="F370" s="509"/>
      <c r="G370" s="509"/>
      <c r="H370" s="506"/>
      <c r="I370" s="506"/>
      <c r="J370" s="175"/>
      <c r="K370" s="175"/>
      <c r="L370" s="175"/>
      <c r="M370" s="175"/>
      <c r="N370" s="175"/>
      <c r="O370" s="175"/>
      <c r="P370" s="175"/>
      <c r="Q370" s="175"/>
      <c r="R370" s="175"/>
      <c r="S370" s="175"/>
      <c r="T370" s="175"/>
      <c r="U370" s="175"/>
      <c r="V370" s="175"/>
      <c r="W370" s="175"/>
      <c r="X370" s="175"/>
    </row>
    <row r="371" ht="14.25" customHeight="1">
      <c r="A371" s="175"/>
      <c r="B371" s="175"/>
      <c r="C371" s="175"/>
      <c r="D371" s="506"/>
      <c r="E371" s="509"/>
      <c r="F371" s="509"/>
      <c r="G371" s="509"/>
      <c r="H371" s="506"/>
      <c r="I371" s="506"/>
      <c r="J371" s="175"/>
      <c r="K371" s="175"/>
      <c r="L371" s="175"/>
      <c r="M371" s="175"/>
      <c r="N371" s="175"/>
      <c r="O371" s="175"/>
      <c r="P371" s="175"/>
      <c r="Q371" s="175"/>
      <c r="R371" s="175"/>
      <c r="S371" s="175"/>
      <c r="T371" s="175"/>
      <c r="U371" s="175"/>
      <c r="V371" s="175"/>
      <c r="W371" s="175"/>
      <c r="X371" s="175"/>
    </row>
    <row r="372" ht="14.25" customHeight="1">
      <c r="A372" s="175"/>
      <c r="B372" s="175"/>
      <c r="C372" s="175"/>
      <c r="D372" s="506"/>
      <c r="E372" s="509"/>
      <c r="F372" s="509"/>
      <c r="G372" s="509"/>
      <c r="H372" s="506"/>
      <c r="I372" s="506"/>
      <c r="J372" s="175"/>
      <c r="K372" s="175"/>
      <c r="L372" s="175"/>
      <c r="M372" s="175"/>
      <c r="N372" s="175"/>
      <c r="O372" s="175"/>
      <c r="P372" s="175"/>
      <c r="Q372" s="175"/>
      <c r="R372" s="175"/>
      <c r="S372" s="175"/>
      <c r="T372" s="175"/>
      <c r="U372" s="175"/>
      <c r="V372" s="175"/>
      <c r="W372" s="175"/>
      <c r="X372" s="175"/>
    </row>
    <row r="373" ht="14.25" customHeight="1">
      <c r="A373" s="175"/>
      <c r="B373" s="175"/>
      <c r="C373" s="175"/>
      <c r="D373" s="506"/>
      <c r="E373" s="509"/>
      <c r="F373" s="509"/>
      <c r="G373" s="509"/>
      <c r="H373" s="506"/>
      <c r="I373" s="506"/>
      <c r="J373" s="175"/>
      <c r="K373" s="175"/>
      <c r="L373" s="175"/>
      <c r="M373" s="175"/>
      <c r="N373" s="175"/>
      <c r="O373" s="175"/>
      <c r="P373" s="175"/>
      <c r="Q373" s="175"/>
      <c r="R373" s="175"/>
      <c r="S373" s="175"/>
      <c r="T373" s="175"/>
      <c r="U373" s="175"/>
      <c r="V373" s="175"/>
      <c r="W373" s="175"/>
      <c r="X373" s="175"/>
    </row>
    <row r="374" ht="14.25" customHeight="1">
      <c r="A374" s="175"/>
      <c r="B374" s="175"/>
      <c r="C374" s="175"/>
      <c r="D374" s="506"/>
      <c r="E374" s="509"/>
      <c r="F374" s="509"/>
      <c r="G374" s="509"/>
      <c r="H374" s="506"/>
      <c r="I374" s="506"/>
      <c r="J374" s="175"/>
      <c r="K374" s="175"/>
      <c r="L374" s="175"/>
      <c r="M374" s="175"/>
      <c r="N374" s="175"/>
      <c r="O374" s="175"/>
      <c r="P374" s="175"/>
      <c r="Q374" s="175"/>
      <c r="R374" s="175"/>
      <c r="S374" s="175"/>
      <c r="T374" s="175"/>
      <c r="U374" s="175"/>
      <c r="V374" s="175"/>
      <c r="W374" s="175"/>
      <c r="X374" s="175"/>
    </row>
    <row r="375" ht="14.25" customHeight="1">
      <c r="A375" s="175"/>
      <c r="B375" s="175"/>
      <c r="C375" s="175"/>
      <c r="D375" s="506"/>
      <c r="E375" s="509"/>
      <c r="F375" s="509"/>
      <c r="G375" s="509"/>
      <c r="H375" s="506"/>
      <c r="I375" s="506"/>
      <c r="J375" s="175"/>
      <c r="K375" s="175"/>
      <c r="L375" s="175"/>
      <c r="M375" s="175"/>
      <c r="N375" s="175"/>
      <c r="O375" s="175"/>
      <c r="P375" s="175"/>
      <c r="Q375" s="175"/>
      <c r="R375" s="175"/>
      <c r="S375" s="175"/>
      <c r="T375" s="175"/>
      <c r="U375" s="175"/>
      <c r="V375" s="175"/>
      <c r="W375" s="175"/>
      <c r="X375" s="175"/>
    </row>
    <row r="376" ht="14.25" customHeight="1">
      <c r="A376" s="175"/>
      <c r="B376" s="175"/>
      <c r="C376" s="175"/>
      <c r="D376" s="506"/>
      <c r="E376" s="509"/>
      <c r="F376" s="509"/>
      <c r="G376" s="509"/>
      <c r="H376" s="506"/>
      <c r="I376" s="506"/>
      <c r="J376" s="175"/>
      <c r="K376" s="175"/>
      <c r="L376" s="175"/>
      <c r="M376" s="175"/>
      <c r="N376" s="175"/>
      <c r="O376" s="175"/>
      <c r="P376" s="175"/>
      <c r="Q376" s="175"/>
      <c r="R376" s="175"/>
      <c r="S376" s="175"/>
      <c r="T376" s="175"/>
      <c r="U376" s="175"/>
      <c r="V376" s="175"/>
      <c r="W376" s="175"/>
      <c r="X376" s="175"/>
    </row>
    <row r="377" ht="14.25" customHeight="1">
      <c r="A377" s="175"/>
      <c r="B377" s="175"/>
      <c r="C377" s="175"/>
      <c r="D377" s="506"/>
      <c r="E377" s="509"/>
      <c r="F377" s="509"/>
      <c r="G377" s="509"/>
      <c r="H377" s="506"/>
      <c r="I377" s="506"/>
      <c r="J377" s="175"/>
      <c r="K377" s="175"/>
      <c r="L377" s="175"/>
      <c r="M377" s="175"/>
      <c r="N377" s="175"/>
      <c r="O377" s="175"/>
      <c r="P377" s="175"/>
      <c r="Q377" s="175"/>
      <c r="R377" s="175"/>
      <c r="S377" s="175"/>
      <c r="T377" s="175"/>
      <c r="U377" s="175"/>
      <c r="V377" s="175"/>
      <c r="W377" s="175"/>
      <c r="X377" s="175"/>
    </row>
    <row r="378" ht="14.25" customHeight="1">
      <c r="A378" s="175"/>
      <c r="B378" s="175"/>
      <c r="C378" s="175"/>
      <c r="D378" s="506"/>
      <c r="E378" s="509"/>
      <c r="F378" s="509"/>
      <c r="G378" s="509"/>
      <c r="H378" s="506"/>
      <c r="I378" s="506"/>
      <c r="J378" s="175"/>
      <c r="K378" s="175"/>
      <c r="L378" s="175"/>
      <c r="M378" s="175"/>
      <c r="N378" s="175"/>
      <c r="O378" s="175"/>
      <c r="P378" s="175"/>
      <c r="Q378" s="175"/>
      <c r="R378" s="175"/>
      <c r="S378" s="175"/>
      <c r="T378" s="175"/>
      <c r="U378" s="175"/>
      <c r="V378" s="175"/>
      <c r="W378" s="175"/>
      <c r="X378" s="175"/>
    </row>
    <row r="379" ht="14.25" customHeight="1">
      <c r="A379" s="175"/>
      <c r="B379" s="175"/>
      <c r="C379" s="175"/>
      <c r="D379" s="506"/>
      <c r="E379" s="509"/>
      <c r="F379" s="509"/>
      <c r="G379" s="509"/>
      <c r="H379" s="506"/>
      <c r="I379" s="506"/>
      <c r="J379" s="175"/>
      <c r="K379" s="175"/>
      <c r="L379" s="175"/>
      <c r="M379" s="175"/>
      <c r="N379" s="175"/>
      <c r="O379" s="175"/>
      <c r="P379" s="175"/>
      <c r="Q379" s="175"/>
      <c r="R379" s="175"/>
      <c r="S379" s="175"/>
      <c r="T379" s="175"/>
      <c r="U379" s="175"/>
      <c r="V379" s="175"/>
      <c r="W379" s="175"/>
      <c r="X379" s="175"/>
    </row>
    <row r="380" ht="14.25" customHeight="1">
      <c r="A380" s="175"/>
      <c r="B380" s="175"/>
      <c r="C380" s="175"/>
      <c r="D380" s="506"/>
      <c r="E380" s="509"/>
      <c r="F380" s="509"/>
      <c r="G380" s="509"/>
      <c r="H380" s="506"/>
      <c r="I380" s="506"/>
      <c r="J380" s="175"/>
      <c r="K380" s="175"/>
      <c r="L380" s="175"/>
      <c r="M380" s="175"/>
      <c r="N380" s="175"/>
      <c r="O380" s="175"/>
      <c r="P380" s="175"/>
      <c r="Q380" s="175"/>
      <c r="R380" s="175"/>
      <c r="S380" s="175"/>
      <c r="T380" s="175"/>
      <c r="U380" s="175"/>
      <c r="V380" s="175"/>
      <c r="W380" s="175"/>
      <c r="X380" s="175"/>
    </row>
    <row r="381" ht="14.25" customHeight="1">
      <c r="A381" s="175"/>
      <c r="B381" s="175"/>
      <c r="C381" s="175"/>
      <c r="D381" s="506"/>
      <c r="E381" s="509"/>
      <c r="F381" s="509"/>
      <c r="G381" s="509"/>
      <c r="H381" s="506"/>
      <c r="I381" s="506"/>
      <c r="J381" s="175"/>
      <c r="K381" s="175"/>
      <c r="L381" s="175"/>
      <c r="M381" s="175"/>
      <c r="N381" s="175"/>
      <c r="O381" s="175"/>
      <c r="P381" s="175"/>
      <c r="Q381" s="175"/>
      <c r="R381" s="175"/>
      <c r="S381" s="175"/>
      <c r="T381" s="175"/>
      <c r="U381" s="175"/>
      <c r="V381" s="175"/>
      <c r="W381" s="175"/>
      <c r="X381" s="175"/>
    </row>
    <row r="382" ht="14.25" customHeight="1">
      <c r="A382" s="175"/>
      <c r="B382" s="175"/>
      <c r="C382" s="175"/>
      <c r="D382" s="506"/>
      <c r="E382" s="509"/>
      <c r="F382" s="509"/>
      <c r="G382" s="509"/>
      <c r="H382" s="506"/>
      <c r="I382" s="506"/>
      <c r="J382" s="175"/>
      <c r="K382" s="175"/>
      <c r="L382" s="175"/>
      <c r="M382" s="175"/>
      <c r="N382" s="175"/>
      <c r="O382" s="175"/>
      <c r="P382" s="175"/>
      <c r="Q382" s="175"/>
      <c r="R382" s="175"/>
      <c r="S382" s="175"/>
      <c r="T382" s="175"/>
      <c r="U382" s="175"/>
      <c r="V382" s="175"/>
      <c r="W382" s="175"/>
      <c r="X382" s="175"/>
    </row>
    <row r="383" ht="14.25" customHeight="1">
      <c r="A383" s="175"/>
      <c r="B383" s="175"/>
      <c r="C383" s="175"/>
      <c r="D383" s="506"/>
      <c r="E383" s="509"/>
      <c r="F383" s="509"/>
      <c r="G383" s="509"/>
      <c r="H383" s="506"/>
      <c r="I383" s="506"/>
      <c r="J383" s="175"/>
      <c r="K383" s="175"/>
      <c r="L383" s="175"/>
      <c r="M383" s="175"/>
      <c r="N383" s="175"/>
      <c r="O383" s="175"/>
      <c r="P383" s="175"/>
      <c r="Q383" s="175"/>
      <c r="R383" s="175"/>
      <c r="S383" s="175"/>
      <c r="T383" s="175"/>
      <c r="U383" s="175"/>
      <c r="V383" s="175"/>
      <c r="W383" s="175"/>
      <c r="X383" s="175"/>
    </row>
    <row r="384" ht="14.25" customHeight="1">
      <c r="A384" s="175"/>
      <c r="B384" s="175"/>
      <c r="C384" s="175"/>
      <c r="D384" s="506"/>
      <c r="E384" s="509"/>
      <c r="F384" s="509"/>
      <c r="G384" s="509"/>
      <c r="H384" s="506"/>
      <c r="I384" s="506"/>
      <c r="J384" s="175"/>
      <c r="K384" s="175"/>
      <c r="L384" s="175"/>
      <c r="M384" s="175"/>
      <c r="N384" s="175"/>
      <c r="O384" s="175"/>
      <c r="P384" s="175"/>
      <c r="Q384" s="175"/>
      <c r="R384" s="175"/>
      <c r="S384" s="175"/>
      <c r="T384" s="175"/>
      <c r="U384" s="175"/>
      <c r="V384" s="175"/>
      <c r="W384" s="175"/>
      <c r="X384" s="175"/>
    </row>
    <row r="385" ht="14.25" customHeight="1">
      <c r="A385" s="175"/>
      <c r="B385" s="175"/>
      <c r="C385" s="175"/>
      <c r="D385" s="506"/>
      <c r="E385" s="509"/>
      <c r="F385" s="509"/>
      <c r="G385" s="509"/>
      <c r="H385" s="506"/>
      <c r="I385" s="506"/>
      <c r="J385" s="175"/>
      <c r="K385" s="175"/>
      <c r="L385" s="175"/>
      <c r="M385" s="175"/>
      <c r="N385" s="175"/>
      <c r="O385" s="175"/>
      <c r="P385" s="175"/>
      <c r="Q385" s="175"/>
      <c r="R385" s="175"/>
      <c r="S385" s="175"/>
      <c r="T385" s="175"/>
      <c r="U385" s="175"/>
      <c r="V385" s="175"/>
      <c r="W385" s="175"/>
      <c r="X385" s="175"/>
    </row>
    <row r="386" ht="14.25" customHeight="1">
      <c r="A386" s="175"/>
      <c r="B386" s="175"/>
      <c r="C386" s="175"/>
      <c r="D386" s="506"/>
      <c r="E386" s="509"/>
      <c r="F386" s="509"/>
      <c r="G386" s="509"/>
      <c r="H386" s="506"/>
      <c r="I386" s="506"/>
      <c r="J386" s="175"/>
      <c r="K386" s="175"/>
      <c r="L386" s="175"/>
      <c r="M386" s="175"/>
      <c r="N386" s="175"/>
      <c r="O386" s="175"/>
      <c r="P386" s="175"/>
      <c r="Q386" s="175"/>
      <c r="R386" s="175"/>
      <c r="S386" s="175"/>
      <c r="T386" s="175"/>
      <c r="U386" s="175"/>
      <c r="V386" s="175"/>
      <c r="W386" s="175"/>
      <c r="X386" s="175"/>
    </row>
    <row r="387" ht="14.25" customHeight="1">
      <c r="A387" s="175"/>
      <c r="B387" s="175"/>
      <c r="C387" s="175"/>
      <c r="D387" s="506"/>
      <c r="E387" s="509"/>
      <c r="F387" s="509"/>
      <c r="G387" s="509"/>
      <c r="H387" s="506"/>
      <c r="I387" s="506"/>
      <c r="J387" s="175"/>
      <c r="K387" s="175"/>
      <c r="L387" s="175"/>
      <c r="M387" s="175"/>
      <c r="N387" s="175"/>
      <c r="O387" s="175"/>
      <c r="P387" s="175"/>
      <c r="Q387" s="175"/>
      <c r="R387" s="175"/>
      <c r="S387" s="175"/>
      <c r="T387" s="175"/>
      <c r="U387" s="175"/>
      <c r="V387" s="175"/>
      <c r="W387" s="175"/>
      <c r="X387" s="175"/>
    </row>
    <row r="388" ht="14.25" customHeight="1">
      <c r="A388" s="175"/>
      <c r="B388" s="175"/>
      <c r="C388" s="175"/>
      <c r="D388" s="506"/>
      <c r="E388" s="509"/>
      <c r="F388" s="509"/>
      <c r="G388" s="509"/>
      <c r="H388" s="506"/>
      <c r="I388" s="506"/>
      <c r="J388" s="175"/>
      <c r="K388" s="175"/>
      <c r="L388" s="175"/>
      <c r="M388" s="175"/>
      <c r="N388" s="175"/>
      <c r="O388" s="175"/>
      <c r="P388" s="175"/>
      <c r="Q388" s="175"/>
      <c r="R388" s="175"/>
      <c r="S388" s="175"/>
      <c r="T388" s="175"/>
      <c r="U388" s="175"/>
      <c r="V388" s="175"/>
      <c r="W388" s="175"/>
      <c r="X388" s="175"/>
    </row>
    <row r="389" ht="14.25" customHeight="1">
      <c r="A389" s="175"/>
      <c r="B389" s="175"/>
      <c r="C389" s="175"/>
      <c r="D389" s="506"/>
      <c r="E389" s="509"/>
      <c r="F389" s="509"/>
      <c r="G389" s="509"/>
      <c r="H389" s="506"/>
      <c r="I389" s="506"/>
      <c r="J389" s="175"/>
      <c r="K389" s="175"/>
      <c r="L389" s="175"/>
      <c r="M389" s="175"/>
      <c r="N389" s="175"/>
      <c r="O389" s="175"/>
      <c r="P389" s="175"/>
      <c r="Q389" s="175"/>
      <c r="R389" s="175"/>
      <c r="S389" s="175"/>
      <c r="T389" s="175"/>
      <c r="U389" s="175"/>
      <c r="V389" s="175"/>
      <c r="W389" s="175"/>
      <c r="X389" s="175"/>
    </row>
    <row r="390" ht="14.25" customHeight="1">
      <c r="A390" s="175"/>
      <c r="B390" s="175"/>
      <c r="C390" s="175"/>
      <c r="D390" s="506"/>
      <c r="E390" s="509"/>
      <c r="F390" s="509"/>
      <c r="G390" s="509"/>
      <c r="H390" s="506"/>
      <c r="I390" s="506"/>
      <c r="J390" s="175"/>
      <c r="K390" s="175"/>
      <c r="L390" s="175"/>
      <c r="M390" s="175"/>
      <c r="N390" s="175"/>
      <c r="O390" s="175"/>
      <c r="P390" s="175"/>
      <c r="Q390" s="175"/>
      <c r="R390" s="175"/>
      <c r="S390" s="175"/>
      <c r="T390" s="175"/>
      <c r="U390" s="175"/>
      <c r="V390" s="175"/>
      <c r="W390" s="175"/>
      <c r="X390" s="175"/>
    </row>
    <row r="391" ht="14.25" customHeight="1">
      <c r="A391" s="175"/>
      <c r="B391" s="175"/>
      <c r="C391" s="175"/>
      <c r="D391" s="506"/>
      <c r="E391" s="509"/>
      <c r="F391" s="509"/>
      <c r="G391" s="509"/>
      <c r="H391" s="506"/>
      <c r="I391" s="506"/>
      <c r="J391" s="175"/>
      <c r="K391" s="175"/>
      <c r="L391" s="175"/>
      <c r="M391" s="175"/>
      <c r="N391" s="175"/>
      <c r="O391" s="175"/>
      <c r="P391" s="175"/>
      <c r="Q391" s="175"/>
      <c r="R391" s="175"/>
      <c r="S391" s="175"/>
      <c r="T391" s="175"/>
      <c r="U391" s="175"/>
      <c r="V391" s="175"/>
      <c r="W391" s="175"/>
      <c r="X391" s="175"/>
    </row>
    <row r="392" ht="14.25" customHeight="1">
      <c r="A392" s="175"/>
      <c r="B392" s="175"/>
      <c r="C392" s="175"/>
      <c r="D392" s="506"/>
      <c r="E392" s="509"/>
      <c r="F392" s="509"/>
      <c r="G392" s="509"/>
      <c r="H392" s="506"/>
      <c r="I392" s="506"/>
      <c r="J392" s="175"/>
      <c r="K392" s="175"/>
      <c r="L392" s="175"/>
      <c r="M392" s="175"/>
      <c r="N392" s="175"/>
      <c r="O392" s="175"/>
      <c r="P392" s="175"/>
      <c r="Q392" s="175"/>
      <c r="R392" s="175"/>
      <c r="S392" s="175"/>
      <c r="T392" s="175"/>
      <c r="U392" s="175"/>
      <c r="V392" s="175"/>
      <c r="W392" s="175"/>
      <c r="X392" s="175"/>
    </row>
    <row r="393" ht="14.25" customHeight="1">
      <c r="A393" s="175"/>
      <c r="B393" s="175"/>
      <c r="C393" s="175"/>
      <c r="D393" s="506"/>
      <c r="E393" s="509"/>
      <c r="F393" s="509"/>
      <c r="G393" s="509"/>
      <c r="H393" s="506"/>
      <c r="I393" s="506"/>
      <c r="J393" s="175"/>
      <c r="K393" s="175"/>
      <c r="L393" s="175"/>
      <c r="M393" s="175"/>
      <c r="N393" s="175"/>
      <c r="O393" s="175"/>
      <c r="P393" s="175"/>
      <c r="Q393" s="175"/>
      <c r="R393" s="175"/>
      <c r="S393" s="175"/>
      <c r="T393" s="175"/>
      <c r="U393" s="175"/>
      <c r="V393" s="175"/>
      <c r="W393" s="175"/>
      <c r="X393" s="175"/>
    </row>
    <row r="394" ht="14.25" customHeight="1">
      <c r="A394" s="175"/>
      <c r="B394" s="175"/>
      <c r="C394" s="175"/>
      <c r="D394" s="506"/>
      <c r="E394" s="509"/>
      <c r="F394" s="509"/>
      <c r="G394" s="509"/>
      <c r="H394" s="506"/>
      <c r="I394" s="506"/>
      <c r="J394" s="175"/>
      <c r="K394" s="175"/>
      <c r="L394" s="175"/>
      <c r="M394" s="175"/>
      <c r="N394" s="175"/>
      <c r="O394" s="175"/>
      <c r="P394" s="175"/>
      <c r="Q394" s="175"/>
      <c r="R394" s="175"/>
      <c r="S394" s="175"/>
      <c r="T394" s="175"/>
      <c r="U394" s="175"/>
      <c r="V394" s="175"/>
      <c r="W394" s="175"/>
      <c r="X394" s="175"/>
    </row>
    <row r="395" ht="14.25" customHeight="1">
      <c r="A395" s="175"/>
      <c r="B395" s="175"/>
      <c r="C395" s="175"/>
      <c r="D395" s="506"/>
      <c r="E395" s="509"/>
      <c r="F395" s="509"/>
      <c r="G395" s="509"/>
      <c r="H395" s="506"/>
      <c r="I395" s="506"/>
      <c r="J395" s="175"/>
      <c r="K395" s="175"/>
      <c r="L395" s="175"/>
      <c r="M395" s="175"/>
      <c r="N395" s="175"/>
      <c r="O395" s="175"/>
      <c r="P395" s="175"/>
      <c r="Q395" s="175"/>
      <c r="R395" s="175"/>
      <c r="S395" s="175"/>
      <c r="T395" s="175"/>
      <c r="U395" s="175"/>
      <c r="V395" s="175"/>
      <c r="W395" s="175"/>
      <c r="X395" s="175"/>
    </row>
    <row r="396" ht="14.25" customHeight="1">
      <c r="A396" s="175"/>
      <c r="B396" s="175"/>
      <c r="C396" s="175"/>
      <c r="D396" s="506"/>
      <c r="E396" s="509"/>
      <c r="F396" s="509"/>
      <c r="G396" s="509"/>
      <c r="H396" s="506"/>
      <c r="I396" s="506"/>
      <c r="J396" s="175"/>
      <c r="K396" s="175"/>
      <c r="L396" s="175"/>
      <c r="M396" s="175"/>
      <c r="N396" s="175"/>
      <c r="O396" s="175"/>
      <c r="P396" s="175"/>
      <c r="Q396" s="175"/>
      <c r="R396" s="175"/>
      <c r="S396" s="175"/>
      <c r="T396" s="175"/>
      <c r="U396" s="175"/>
      <c r="V396" s="175"/>
      <c r="W396" s="175"/>
      <c r="X396" s="175"/>
    </row>
    <row r="397" ht="14.25" customHeight="1">
      <c r="A397" s="175"/>
      <c r="B397" s="175"/>
      <c r="C397" s="175"/>
      <c r="D397" s="506"/>
      <c r="E397" s="509"/>
      <c r="F397" s="509"/>
      <c r="G397" s="509"/>
      <c r="H397" s="506"/>
      <c r="I397" s="506"/>
      <c r="J397" s="175"/>
      <c r="K397" s="175"/>
      <c r="L397" s="175"/>
      <c r="M397" s="175"/>
      <c r="N397" s="175"/>
      <c r="O397" s="175"/>
      <c r="P397" s="175"/>
      <c r="Q397" s="175"/>
      <c r="R397" s="175"/>
      <c r="S397" s="175"/>
      <c r="T397" s="175"/>
      <c r="U397" s="175"/>
      <c r="V397" s="175"/>
      <c r="W397" s="175"/>
      <c r="X397" s="175"/>
    </row>
    <row r="398" ht="14.25" customHeight="1">
      <c r="A398" s="175"/>
      <c r="B398" s="175"/>
      <c r="C398" s="175"/>
      <c r="D398" s="506"/>
      <c r="E398" s="509"/>
      <c r="F398" s="509"/>
      <c r="G398" s="509"/>
      <c r="H398" s="506"/>
      <c r="I398" s="506"/>
      <c r="J398" s="175"/>
      <c r="K398" s="175"/>
      <c r="L398" s="175"/>
      <c r="M398" s="175"/>
      <c r="N398" s="175"/>
      <c r="O398" s="175"/>
      <c r="P398" s="175"/>
      <c r="Q398" s="175"/>
      <c r="R398" s="175"/>
      <c r="S398" s="175"/>
      <c r="T398" s="175"/>
      <c r="U398" s="175"/>
      <c r="V398" s="175"/>
      <c r="W398" s="175"/>
      <c r="X398" s="175"/>
    </row>
    <row r="399" ht="14.25" customHeight="1">
      <c r="A399" s="175"/>
      <c r="B399" s="175"/>
      <c r="C399" s="175"/>
      <c r="D399" s="506"/>
      <c r="E399" s="509"/>
      <c r="F399" s="509"/>
      <c r="G399" s="509"/>
      <c r="H399" s="506"/>
      <c r="I399" s="506"/>
      <c r="J399" s="175"/>
      <c r="K399" s="175"/>
      <c r="L399" s="175"/>
      <c r="M399" s="175"/>
      <c r="N399" s="175"/>
      <c r="O399" s="175"/>
      <c r="P399" s="175"/>
      <c r="Q399" s="175"/>
      <c r="R399" s="175"/>
      <c r="S399" s="175"/>
      <c r="T399" s="175"/>
      <c r="U399" s="175"/>
      <c r="V399" s="175"/>
      <c r="W399" s="175"/>
      <c r="X399" s="175"/>
    </row>
    <row r="400" ht="14.25" customHeight="1">
      <c r="A400" s="175"/>
      <c r="B400" s="175"/>
      <c r="C400" s="175"/>
      <c r="D400" s="506"/>
      <c r="E400" s="509"/>
      <c r="F400" s="509"/>
      <c r="G400" s="509"/>
      <c r="H400" s="506"/>
      <c r="I400" s="506"/>
      <c r="J400" s="175"/>
      <c r="K400" s="175"/>
      <c r="L400" s="175"/>
      <c r="M400" s="175"/>
      <c r="N400" s="175"/>
      <c r="O400" s="175"/>
      <c r="P400" s="175"/>
      <c r="Q400" s="175"/>
      <c r="R400" s="175"/>
      <c r="S400" s="175"/>
      <c r="T400" s="175"/>
      <c r="U400" s="175"/>
      <c r="V400" s="175"/>
      <c r="W400" s="175"/>
      <c r="X400" s="175"/>
    </row>
    <row r="401" ht="14.25" customHeight="1">
      <c r="A401" s="175"/>
      <c r="B401" s="175"/>
      <c r="C401" s="175"/>
      <c r="D401" s="506"/>
      <c r="E401" s="509"/>
      <c r="F401" s="509"/>
      <c r="G401" s="509"/>
      <c r="H401" s="506"/>
      <c r="I401" s="506"/>
      <c r="J401" s="175"/>
      <c r="K401" s="175"/>
      <c r="L401" s="175"/>
      <c r="M401" s="175"/>
      <c r="N401" s="175"/>
      <c r="O401" s="175"/>
      <c r="P401" s="175"/>
      <c r="Q401" s="175"/>
      <c r="R401" s="175"/>
      <c r="S401" s="175"/>
      <c r="T401" s="175"/>
      <c r="U401" s="175"/>
      <c r="V401" s="175"/>
      <c r="W401" s="175"/>
      <c r="X401" s="175"/>
    </row>
    <row r="402" ht="14.25" customHeight="1">
      <c r="A402" s="175"/>
      <c r="B402" s="175"/>
      <c r="C402" s="175"/>
      <c r="D402" s="506"/>
      <c r="E402" s="509"/>
      <c r="F402" s="509"/>
      <c r="G402" s="509"/>
      <c r="H402" s="506"/>
      <c r="I402" s="506"/>
      <c r="J402" s="175"/>
      <c r="K402" s="175"/>
      <c r="L402" s="175"/>
      <c r="M402" s="175"/>
      <c r="N402" s="175"/>
      <c r="O402" s="175"/>
      <c r="P402" s="175"/>
      <c r="Q402" s="175"/>
      <c r="R402" s="175"/>
      <c r="S402" s="175"/>
      <c r="T402" s="175"/>
      <c r="U402" s="175"/>
      <c r="V402" s="175"/>
      <c r="W402" s="175"/>
      <c r="X402" s="175"/>
    </row>
    <row r="403" ht="14.25" customHeight="1">
      <c r="A403" s="175"/>
      <c r="B403" s="175"/>
      <c r="C403" s="175"/>
      <c r="D403" s="506"/>
      <c r="E403" s="509"/>
      <c r="F403" s="509"/>
      <c r="G403" s="509"/>
      <c r="H403" s="506"/>
      <c r="I403" s="506"/>
      <c r="J403" s="175"/>
      <c r="K403" s="175"/>
      <c r="L403" s="175"/>
      <c r="M403" s="175"/>
      <c r="N403" s="175"/>
      <c r="O403" s="175"/>
      <c r="P403" s="175"/>
      <c r="Q403" s="175"/>
      <c r="R403" s="175"/>
      <c r="S403" s="175"/>
      <c r="T403" s="175"/>
      <c r="U403" s="175"/>
      <c r="V403" s="175"/>
      <c r="W403" s="175"/>
      <c r="X403" s="175"/>
    </row>
    <row r="404" ht="14.25" customHeight="1">
      <c r="A404" s="175"/>
      <c r="B404" s="175"/>
      <c r="C404" s="175"/>
      <c r="D404" s="506"/>
      <c r="E404" s="509"/>
      <c r="F404" s="509"/>
      <c r="G404" s="509"/>
      <c r="H404" s="506"/>
      <c r="I404" s="506"/>
      <c r="J404" s="175"/>
      <c r="K404" s="175"/>
      <c r="L404" s="175"/>
      <c r="M404" s="175"/>
      <c r="N404" s="175"/>
      <c r="O404" s="175"/>
      <c r="P404" s="175"/>
      <c r="Q404" s="175"/>
      <c r="R404" s="175"/>
      <c r="S404" s="175"/>
      <c r="T404" s="175"/>
      <c r="U404" s="175"/>
      <c r="V404" s="175"/>
      <c r="W404" s="175"/>
      <c r="X404" s="175"/>
    </row>
    <row r="405" ht="14.25" customHeight="1">
      <c r="A405" s="175"/>
      <c r="B405" s="175"/>
      <c r="C405" s="175"/>
      <c r="D405" s="506"/>
      <c r="E405" s="509"/>
      <c r="F405" s="509"/>
      <c r="G405" s="509"/>
      <c r="H405" s="506"/>
      <c r="I405" s="506"/>
      <c r="J405" s="175"/>
      <c r="K405" s="175"/>
      <c r="L405" s="175"/>
      <c r="M405" s="175"/>
      <c r="N405" s="175"/>
      <c r="O405" s="175"/>
      <c r="P405" s="175"/>
      <c r="Q405" s="175"/>
      <c r="R405" s="175"/>
      <c r="S405" s="175"/>
      <c r="T405" s="175"/>
      <c r="U405" s="175"/>
      <c r="V405" s="175"/>
      <c r="W405" s="175"/>
      <c r="X405" s="175"/>
    </row>
    <row r="406" ht="14.25" customHeight="1">
      <c r="A406" s="175"/>
      <c r="B406" s="175"/>
      <c r="C406" s="175"/>
      <c r="D406" s="506"/>
      <c r="E406" s="509"/>
      <c r="F406" s="509"/>
      <c r="G406" s="509"/>
      <c r="H406" s="506"/>
      <c r="I406" s="506"/>
      <c r="J406" s="175"/>
      <c r="K406" s="175"/>
      <c r="L406" s="175"/>
      <c r="M406" s="175"/>
      <c r="N406" s="175"/>
      <c r="O406" s="175"/>
      <c r="P406" s="175"/>
      <c r="Q406" s="175"/>
      <c r="R406" s="175"/>
      <c r="S406" s="175"/>
      <c r="T406" s="175"/>
      <c r="U406" s="175"/>
      <c r="V406" s="175"/>
      <c r="W406" s="175"/>
      <c r="X406" s="175"/>
    </row>
    <row r="407" ht="14.25" customHeight="1">
      <c r="A407" s="175"/>
      <c r="B407" s="175"/>
      <c r="C407" s="175"/>
      <c r="D407" s="506"/>
      <c r="E407" s="509"/>
      <c r="F407" s="509"/>
      <c r="G407" s="509"/>
      <c r="H407" s="506"/>
      <c r="I407" s="506"/>
      <c r="J407" s="175"/>
      <c r="K407" s="175"/>
      <c r="L407" s="175"/>
      <c r="M407" s="175"/>
      <c r="N407" s="175"/>
      <c r="O407" s="175"/>
      <c r="P407" s="175"/>
      <c r="Q407" s="175"/>
      <c r="R407" s="175"/>
      <c r="S407" s="175"/>
      <c r="T407" s="175"/>
      <c r="U407" s="175"/>
      <c r="V407" s="175"/>
      <c r="W407" s="175"/>
      <c r="X407" s="175"/>
    </row>
    <row r="408" ht="14.25" customHeight="1">
      <c r="A408" s="175"/>
      <c r="B408" s="175"/>
      <c r="C408" s="175"/>
      <c r="D408" s="506"/>
      <c r="E408" s="509"/>
      <c r="F408" s="509"/>
      <c r="G408" s="509"/>
      <c r="H408" s="506"/>
      <c r="I408" s="506"/>
      <c r="J408" s="175"/>
      <c r="K408" s="175"/>
      <c r="L408" s="175"/>
      <c r="M408" s="175"/>
      <c r="N408" s="175"/>
      <c r="O408" s="175"/>
      <c r="P408" s="175"/>
      <c r="Q408" s="175"/>
      <c r="R408" s="175"/>
      <c r="S408" s="175"/>
      <c r="T408" s="175"/>
      <c r="U408" s="175"/>
      <c r="V408" s="175"/>
      <c r="W408" s="175"/>
      <c r="X408" s="175"/>
    </row>
    <row r="409" ht="14.25" customHeight="1">
      <c r="A409" s="175"/>
      <c r="B409" s="175"/>
      <c r="C409" s="175"/>
      <c r="D409" s="506"/>
      <c r="E409" s="509"/>
      <c r="F409" s="509"/>
      <c r="G409" s="509"/>
      <c r="H409" s="506"/>
      <c r="I409" s="506"/>
      <c r="J409" s="175"/>
      <c r="K409" s="175"/>
      <c r="L409" s="175"/>
      <c r="M409" s="175"/>
      <c r="N409" s="175"/>
      <c r="O409" s="175"/>
      <c r="P409" s="175"/>
      <c r="Q409" s="175"/>
      <c r="R409" s="175"/>
      <c r="S409" s="175"/>
      <c r="T409" s="175"/>
      <c r="U409" s="175"/>
      <c r="V409" s="175"/>
      <c r="W409" s="175"/>
      <c r="X409" s="175"/>
    </row>
    <row r="410" ht="14.25" customHeight="1">
      <c r="A410" s="175"/>
      <c r="B410" s="175"/>
      <c r="C410" s="175"/>
      <c r="D410" s="506"/>
      <c r="E410" s="509"/>
      <c r="F410" s="509"/>
      <c r="G410" s="509"/>
      <c r="H410" s="506"/>
      <c r="I410" s="506"/>
      <c r="J410" s="175"/>
      <c r="K410" s="175"/>
      <c r="L410" s="175"/>
      <c r="M410" s="175"/>
      <c r="N410" s="175"/>
      <c r="O410" s="175"/>
      <c r="P410" s="175"/>
      <c r="Q410" s="175"/>
      <c r="R410" s="175"/>
      <c r="S410" s="175"/>
      <c r="T410" s="175"/>
      <c r="U410" s="175"/>
      <c r="V410" s="175"/>
      <c r="W410" s="175"/>
      <c r="X410" s="175"/>
    </row>
    <row r="411" ht="14.25" customHeight="1">
      <c r="A411" s="175"/>
      <c r="B411" s="175"/>
      <c r="C411" s="175"/>
      <c r="D411" s="506"/>
      <c r="E411" s="509"/>
      <c r="F411" s="509"/>
      <c r="G411" s="509"/>
      <c r="H411" s="506"/>
      <c r="I411" s="506"/>
      <c r="J411" s="175"/>
      <c r="K411" s="175"/>
      <c r="L411" s="175"/>
      <c r="M411" s="175"/>
      <c r="N411" s="175"/>
      <c r="O411" s="175"/>
      <c r="P411" s="175"/>
      <c r="Q411" s="175"/>
      <c r="R411" s="175"/>
      <c r="S411" s="175"/>
      <c r="T411" s="175"/>
      <c r="U411" s="175"/>
      <c r="V411" s="175"/>
      <c r="W411" s="175"/>
      <c r="X411" s="175"/>
    </row>
    <row r="412" ht="14.25" customHeight="1">
      <c r="A412" s="175"/>
      <c r="B412" s="175"/>
      <c r="C412" s="175"/>
      <c r="D412" s="506"/>
      <c r="E412" s="509"/>
      <c r="F412" s="509"/>
      <c r="G412" s="509"/>
      <c r="H412" s="506"/>
      <c r="I412" s="506"/>
      <c r="J412" s="175"/>
      <c r="K412" s="175"/>
      <c r="L412" s="175"/>
      <c r="M412" s="175"/>
      <c r="N412" s="175"/>
      <c r="O412" s="175"/>
      <c r="P412" s="175"/>
      <c r="Q412" s="175"/>
      <c r="R412" s="175"/>
      <c r="S412" s="175"/>
      <c r="T412" s="175"/>
      <c r="U412" s="175"/>
      <c r="V412" s="175"/>
      <c r="W412" s="175"/>
      <c r="X412" s="175"/>
    </row>
    <row r="413" ht="14.25" customHeight="1">
      <c r="A413" s="175"/>
      <c r="B413" s="175"/>
      <c r="C413" s="175"/>
      <c r="D413" s="506"/>
      <c r="E413" s="509"/>
      <c r="F413" s="509"/>
      <c r="G413" s="509"/>
      <c r="H413" s="506"/>
      <c r="I413" s="506"/>
      <c r="J413" s="175"/>
      <c r="K413" s="175"/>
      <c r="L413" s="175"/>
      <c r="M413" s="175"/>
      <c r="N413" s="175"/>
      <c r="O413" s="175"/>
      <c r="P413" s="175"/>
      <c r="Q413" s="175"/>
      <c r="R413" s="175"/>
      <c r="S413" s="175"/>
      <c r="T413" s="175"/>
      <c r="U413" s="175"/>
      <c r="V413" s="175"/>
      <c r="W413" s="175"/>
      <c r="X413" s="175"/>
    </row>
    <row r="414" ht="14.25" customHeight="1">
      <c r="A414" s="175"/>
      <c r="B414" s="175"/>
      <c r="C414" s="175"/>
      <c r="D414" s="506"/>
      <c r="E414" s="509"/>
      <c r="F414" s="509"/>
      <c r="G414" s="509"/>
      <c r="H414" s="506"/>
      <c r="I414" s="506"/>
      <c r="J414" s="175"/>
      <c r="K414" s="175"/>
      <c r="L414" s="175"/>
      <c r="M414" s="175"/>
      <c r="N414" s="175"/>
      <c r="O414" s="175"/>
      <c r="P414" s="175"/>
      <c r="Q414" s="175"/>
      <c r="R414" s="175"/>
      <c r="S414" s="175"/>
      <c r="T414" s="175"/>
      <c r="U414" s="175"/>
      <c r="V414" s="175"/>
      <c r="W414" s="175"/>
      <c r="X414" s="175"/>
    </row>
    <row r="415" ht="14.25" customHeight="1">
      <c r="A415" s="175"/>
      <c r="B415" s="175"/>
      <c r="C415" s="175"/>
      <c r="D415" s="506"/>
      <c r="E415" s="509"/>
      <c r="F415" s="509"/>
      <c r="G415" s="509"/>
      <c r="H415" s="506"/>
      <c r="I415" s="506"/>
      <c r="J415" s="175"/>
      <c r="K415" s="175"/>
      <c r="L415" s="175"/>
      <c r="M415" s="175"/>
      <c r="N415" s="175"/>
      <c r="O415" s="175"/>
      <c r="P415" s="175"/>
      <c r="Q415" s="175"/>
      <c r="R415" s="175"/>
      <c r="S415" s="175"/>
      <c r="T415" s="175"/>
      <c r="U415" s="175"/>
      <c r="V415" s="175"/>
      <c r="W415" s="175"/>
      <c r="X415" s="175"/>
    </row>
    <row r="416" ht="14.25" customHeight="1">
      <c r="A416" s="175"/>
      <c r="B416" s="175"/>
      <c r="C416" s="175"/>
      <c r="D416" s="506"/>
      <c r="E416" s="509"/>
      <c r="F416" s="509"/>
      <c r="G416" s="509"/>
      <c r="H416" s="506"/>
      <c r="I416" s="506"/>
      <c r="J416" s="175"/>
      <c r="K416" s="175"/>
      <c r="L416" s="175"/>
      <c r="M416" s="175"/>
      <c r="N416" s="175"/>
      <c r="O416" s="175"/>
      <c r="P416" s="175"/>
      <c r="Q416" s="175"/>
      <c r="R416" s="175"/>
      <c r="S416" s="175"/>
      <c r="T416" s="175"/>
      <c r="U416" s="175"/>
      <c r="V416" s="175"/>
      <c r="W416" s="175"/>
      <c r="X416" s="175"/>
    </row>
    <row r="417" ht="14.25" customHeight="1">
      <c r="A417" s="175"/>
      <c r="B417" s="175"/>
      <c r="C417" s="175"/>
      <c r="D417" s="506"/>
      <c r="E417" s="509"/>
      <c r="F417" s="509"/>
      <c r="G417" s="509"/>
      <c r="H417" s="506"/>
      <c r="I417" s="506"/>
      <c r="J417" s="175"/>
      <c r="K417" s="175"/>
      <c r="L417" s="175"/>
      <c r="M417" s="175"/>
      <c r="N417" s="175"/>
      <c r="O417" s="175"/>
      <c r="P417" s="175"/>
      <c r="Q417" s="175"/>
      <c r="R417" s="175"/>
      <c r="S417" s="175"/>
      <c r="T417" s="175"/>
      <c r="U417" s="175"/>
      <c r="V417" s="175"/>
      <c r="W417" s="175"/>
      <c r="X417" s="175"/>
    </row>
    <row r="418" ht="14.25" customHeight="1">
      <c r="A418" s="175"/>
      <c r="B418" s="175"/>
      <c r="C418" s="175"/>
      <c r="D418" s="506"/>
      <c r="E418" s="509"/>
      <c r="F418" s="509"/>
      <c r="G418" s="509"/>
      <c r="H418" s="506"/>
      <c r="I418" s="506"/>
      <c r="J418" s="175"/>
      <c r="K418" s="175"/>
      <c r="L418" s="175"/>
      <c r="M418" s="175"/>
      <c r="N418" s="175"/>
      <c r="O418" s="175"/>
      <c r="P418" s="175"/>
      <c r="Q418" s="175"/>
      <c r="R418" s="175"/>
      <c r="S418" s="175"/>
      <c r="T418" s="175"/>
      <c r="U418" s="175"/>
      <c r="V418" s="175"/>
      <c r="W418" s="175"/>
      <c r="X418" s="175"/>
    </row>
    <row r="419" ht="14.25" customHeight="1">
      <c r="A419" s="175"/>
      <c r="B419" s="175"/>
      <c r="C419" s="175"/>
      <c r="D419" s="506"/>
      <c r="E419" s="509"/>
      <c r="F419" s="509"/>
      <c r="G419" s="509"/>
      <c r="H419" s="506"/>
      <c r="I419" s="506"/>
      <c r="J419" s="175"/>
      <c r="K419" s="175"/>
      <c r="L419" s="175"/>
      <c r="M419" s="175"/>
      <c r="N419" s="175"/>
      <c r="O419" s="175"/>
      <c r="P419" s="175"/>
      <c r="Q419" s="175"/>
      <c r="R419" s="175"/>
      <c r="S419" s="175"/>
      <c r="T419" s="175"/>
      <c r="U419" s="175"/>
      <c r="V419" s="175"/>
      <c r="W419" s="175"/>
      <c r="X419" s="175"/>
    </row>
    <row r="420" ht="14.25" customHeight="1">
      <c r="A420" s="175"/>
      <c r="B420" s="175"/>
      <c r="C420" s="175"/>
      <c r="D420" s="506"/>
      <c r="E420" s="509"/>
      <c r="F420" s="509"/>
      <c r="G420" s="509"/>
      <c r="H420" s="506"/>
      <c r="I420" s="506"/>
      <c r="J420" s="175"/>
      <c r="K420" s="175"/>
      <c r="L420" s="175"/>
      <c r="M420" s="175"/>
      <c r="N420" s="175"/>
      <c r="O420" s="175"/>
      <c r="P420" s="175"/>
      <c r="Q420" s="175"/>
      <c r="R420" s="175"/>
      <c r="S420" s="175"/>
      <c r="T420" s="175"/>
      <c r="U420" s="175"/>
      <c r="V420" s="175"/>
      <c r="W420" s="175"/>
      <c r="X420" s="175"/>
    </row>
    <row r="421" ht="14.25" customHeight="1">
      <c r="A421" s="175"/>
      <c r="B421" s="175"/>
      <c r="C421" s="175"/>
      <c r="D421" s="506"/>
      <c r="E421" s="509"/>
      <c r="F421" s="509"/>
      <c r="G421" s="509"/>
      <c r="H421" s="506"/>
      <c r="I421" s="506"/>
      <c r="J421" s="175"/>
      <c r="K421" s="175"/>
      <c r="L421" s="175"/>
      <c r="M421" s="175"/>
      <c r="N421" s="175"/>
      <c r="O421" s="175"/>
      <c r="P421" s="175"/>
      <c r="Q421" s="175"/>
      <c r="R421" s="175"/>
      <c r="S421" s="175"/>
      <c r="T421" s="175"/>
      <c r="U421" s="175"/>
      <c r="V421" s="175"/>
      <c r="W421" s="175"/>
      <c r="X421" s="175"/>
    </row>
    <row r="422" ht="14.25" customHeight="1">
      <c r="A422" s="175"/>
      <c r="B422" s="175"/>
      <c r="C422" s="175"/>
      <c r="D422" s="506"/>
      <c r="E422" s="509"/>
      <c r="F422" s="509"/>
      <c r="G422" s="509"/>
      <c r="H422" s="506"/>
      <c r="I422" s="506"/>
      <c r="J422" s="175"/>
      <c r="K422" s="175"/>
      <c r="L422" s="175"/>
      <c r="M422" s="175"/>
      <c r="N422" s="175"/>
      <c r="O422" s="175"/>
      <c r="P422" s="175"/>
      <c r="Q422" s="175"/>
      <c r="R422" s="175"/>
      <c r="S422" s="175"/>
      <c r="T422" s="175"/>
      <c r="U422" s="175"/>
      <c r="V422" s="175"/>
      <c r="W422" s="175"/>
      <c r="X422" s="175"/>
    </row>
    <row r="423" ht="14.25" customHeight="1">
      <c r="A423" s="175"/>
      <c r="B423" s="175"/>
      <c r="C423" s="175"/>
      <c r="D423" s="506"/>
      <c r="E423" s="509"/>
      <c r="F423" s="509"/>
      <c r="G423" s="509"/>
      <c r="H423" s="506"/>
      <c r="I423" s="506"/>
      <c r="J423" s="175"/>
      <c r="K423" s="175"/>
      <c r="L423" s="175"/>
      <c r="M423" s="175"/>
      <c r="N423" s="175"/>
      <c r="O423" s="175"/>
      <c r="P423" s="175"/>
      <c r="Q423" s="175"/>
      <c r="R423" s="175"/>
      <c r="S423" s="175"/>
      <c r="T423" s="175"/>
      <c r="U423" s="175"/>
      <c r="V423" s="175"/>
      <c r="W423" s="175"/>
      <c r="X423" s="175"/>
    </row>
    <row r="424" ht="14.25" customHeight="1">
      <c r="A424" s="175"/>
      <c r="B424" s="175"/>
      <c r="C424" s="175"/>
      <c r="D424" s="506"/>
      <c r="E424" s="509"/>
      <c r="F424" s="509"/>
      <c r="G424" s="509"/>
      <c r="H424" s="506"/>
      <c r="I424" s="506"/>
      <c r="J424" s="175"/>
      <c r="K424" s="175"/>
      <c r="L424" s="175"/>
      <c r="M424" s="175"/>
      <c r="N424" s="175"/>
      <c r="O424" s="175"/>
      <c r="P424" s="175"/>
      <c r="Q424" s="175"/>
      <c r="R424" s="175"/>
      <c r="S424" s="175"/>
      <c r="T424" s="175"/>
      <c r="U424" s="175"/>
      <c r="V424" s="175"/>
      <c r="W424" s="175"/>
      <c r="X424" s="175"/>
    </row>
    <row r="425" ht="14.25" customHeight="1">
      <c r="A425" s="175"/>
      <c r="B425" s="175"/>
      <c r="C425" s="175"/>
      <c r="D425" s="506"/>
      <c r="E425" s="509"/>
      <c r="F425" s="509"/>
      <c r="G425" s="509"/>
      <c r="H425" s="506"/>
      <c r="I425" s="506"/>
      <c r="J425" s="175"/>
      <c r="K425" s="175"/>
      <c r="L425" s="175"/>
      <c r="M425" s="175"/>
      <c r="N425" s="175"/>
      <c r="O425" s="175"/>
      <c r="P425" s="175"/>
      <c r="Q425" s="175"/>
      <c r="R425" s="175"/>
      <c r="S425" s="175"/>
      <c r="T425" s="175"/>
      <c r="U425" s="175"/>
      <c r="V425" s="175"/>
      <c r="W425" s="175"/>
      <c r="X425" s="175"/>
    </row>
    <row r="426" ht="14.25" customHeight="1">
      <c r="A426" s="175"/>
      <c r="B426" s="175"/>
      <c r="C426" s="175"/>
      <c r="D426" s="506"/>
      <c r="E426" s="509"/>
      <c r="F426" s="509"/>
      <c r="G426" s="509"/>
      <c r="H426" s="506"/>
      <c r="I426" s="506"/>
      <c r="J426" s="175"/>
      <c r="K426" s="175"/>
      <c r="L426" s="175"/>
      <c r="M426" s="175"/>
      <c r="N426" s="175"/>
      <c r="O426" s="175"/>
      <c r="P426" s="175"/>
      <c r="Q426" s="175"/>
      <c r="R426" s="175"/>
      <c r="S426" s="175"/>
      <c r="T426" s="175"/>
      <c r="U426" s="175"/>
      <c r="V426" s="175"/>
      <c r="W426" s="175"/>
      <c r="X426" s="175"/>
    </row>
    <row r="427" ht="14.25" customHeight="1">
      <c r="A427" s="175"/>
      <c r="B427" s="175"/>
      <c r="C427" s="175"/>
      <c r="D427" s="506"/>
      <c r="E427" s="509"/>
      <c r="F427" s="509"/>
      <c r="G427" s="509"/>
      <c r="H427" s="506"/>
      <c r="I427" s="506"/>
      <c r="J427" s="175"/>
      <c r="K427" s="175"/>
      <c r="L427" s="175"/>
      <c r="M427" s="175"/>
      <c r="N427" s="175"/>
      <c r="O427" s="175"/>
      <c r="P427" s="175"/>
      <c r="Q427" s="175"/>
      <c r="R427" s="175"/>
      <c r="S427" s="175"/>
      <c r="T427" s="175"/>
      <c r="U427" s="175"/>
      <c r="V427" s="175"/>
      <c r="W427" s="175"/>
      <c r="X427" s="175"/>
    </row>
    <row r="428" ht="14.25" customHeight="1">
      <c r="A428" s="175"/>
      <c r="B428" s="175"/>
      <c r="C428" s="175"/>
      <c r="D428" s="506"/>
      <c r="E428" s="509"/>
      <c r="F428" s="509"/>
      <c r="G428" s="509"/>
      <c r="H428" s="506"/>
      <c r="I428" s="506"/>
      <c r="J428" s="175"/>
      <c r="K428" s="175"/>
      <c r="L428" s="175"/>
      <c r="M428" s="175"/>
      <c r="N428" s="175"/>
      <c r="O428" s="175"/>
      <c r="P428" s="175"/>
      <c r="Q428" s="175"/>
      <c r="R428" s="175"/>
      <c r="S428" s="175"/>
      <c r="T428" s="175"/>
      <c r="U428" s="175"/>
      <c r="V428" s="175"/>
      <c r="W428" s="175"/>
      <c r="X428" s="175"/>
    </row>
    <row r="429" ht="14.25" customHeight="1">
      <c r="A429" s="175"/>
      <c r="B429" s="175"/>
      <c r="C429" s="175"/>
      <c r="D429" s="506"/>
      <c r="E429" s="509"/>
      <c r="F429" s="509"/>
      <c r="G429" s="509"/>
      <c r="H429" s="506"/>
      <c r="I429" s="506"/>
      <c r="J429" s="175"/>
      <c r="K429" s="175"/>
      <c r="L429" s="175"/>
      <c r="M429" s="175"/>
      <c r="N429" s="175"/>
      <c r="O429" s="175"/>
      <c r="P429" s="175"/>
      <c r="Q429" s="175"/>
      <c r="R429" s="175"/>
      <c r="S429" s="175"/>
      <c r="T429" s="175"/>
      <c r="U429" s="175"/>
      <c r="V429" s="175"/>
      <c r="W429" s="175"/>
      <c r="X429" s="175"/>
    </row>
    <row r="430" ht="14.25" customHeight="1">
      <c r="A430" s="175"/>
      <c r="B430" s="175"/>
      <c r="C430" s="175"/>
      <c r="D430" s="506"/>
      <c r="E430" s="509"/>
      <c r="F430" s="509"/>
      <c r="G430" s="509"/>
      <c r="H430" s="506"/>
      <c r="I430" s="506"/>
      <c r="J430" s="175"/>
      <c r="K430" s="175"/>
      <c r="L430" s="175"/>
      <c r="M430" s="175"/>
      <c r="N430" s="175"/>
      <c r="O430" s="175"/>
      <c r="P430" s="175"/>
      <c r="Q430" s="175"/>
      <c r="R430" s="175"/>
      <c r="S430" s="175"/>
      <c r="T430" s="175"/>
      <c r="U430" s="175"/>
      <c r="V430" s="175"/>
      <c r="W430" s="175"/>
      <c r="X430" s="175"/>
    </row>
    <row r="431" ht="14.25" customHeight="1">
      <c r="A431" s="175"/>
      <c r="B431" s="175"/>
      <c r="C431" s="175"/>
      <c r="D431" s="506"/>
      <c r="E431" s="509"/>
      <c r="F431" s="509"/>
      <c r="G431" s="509"/>
      <c r="H431" s="506"/>
      <c r="I431" s="506"/>
      <c r="J431" s="175"/>
      <c r="K431" s="175"/>
      <c r="L431" s="175"/>
      <c r="M431" s="175"/>
      <c r="N431" s="175"/>
      <c r="O431" s="175"/>
      <c r="P431" s="175"/>
      <c r="Q431" s="175"/>
      <c r="R431" s="175"/>
      <c r="S431" s="175"/>
      <c r="T431" s="175"/>
      <c r="U431" s="175"/>
      <c r="V431" s="175"/>
      <c r="W431" s="175"/>
      <c r="X431" s="175"/>
    </row>
    <row r="432" ht="14.25" customHeight="1">
      <c r="A432" s="175"/>
      <c r="B432" s="175"/>
      <c r="C432" s="175"/>
      <c r="D432" s="506"/>
      <c r="E432" s="509"/>
      <c r="F432" s="509"/>
      <c r="G432" s="509"/>
      <c r="H432" s="506"/>
      <c r="I432" s="506"/>
      <c r="J432" s="175"/>
      <c r="K432" s="175"/>
      <c r="L432" s="175"/>
      <c r="M432" s="175"/>
      <c r="N432" s="175"/>
      <c r="O432" s="175"/>
      <c r="P432" s="175"/>
      <c r="Q432" s="175"/>
      <c r="R432" s="175"/>
      <c r="S432" s="175"/>
      <c r="T432" s="175"/>
      <c r="U432" s="175"/>
      <c r="V432" s="175"/>
      <c r="W432" s="175"/>
      <c r="X432" s="175"/>
    </row>
    <row r="433" ht="14.25" customHeight="1">
      <c r="A433" s="175"/>
      <c r="B433" s="175"/>
      <c r="C433" s="175"/>
      <c r="D433" s="506"/>
      <c r="E433" s="509"/>
      <c r="F433" s="509"/>
      <c r="G433" s="509"/>
      <c r="H433" s="506"/>
      <c r="I433" s="506"/>
      <c r="J433" s="175"/>
      <c r="K433" s="175"/>
      <c r="L433" s="175"/>
      <c r="M433" s="175"/>
      <c r="N433" s="175"/>
      <c r="O433" s="175"/>
      <c r="P433" s="175"/>
      <c r="Q433" s="175"/>
      <c r="R433" s="175"/>
      <c r="S433" s="175"/>
      <c r="T433" s="175"/>
      <c r="U433" s="175"/>
      <c r="V433" s="175"/>
      <c r="W433" s="175"/>
      <c r="X433" s="175"/>
    </row>
    <row r="434" ht="14.25" customHeight="1">
      <c r="A434" s="175"/>
      <c r="B434" s="175"/>
      <c r="C434" s="175"/>
      <c r="D434" s="506"/>
      <c r="E434" s="509"/>
      <c r="F434" s="509"/>
      <c r="G434" s="509"/>
      <c r="H434" s="506"/>
      <c r="I434" s="506"/>
      <c r="J434" s="175"/>
      <c r="K434" s="175"/>
      <c r="L434" s="175"/>
      <c r="M434" s="175"/>
      <c r="N434" s="175"/>
      <c r="O434" s="175"/>
      <c r="P434" s="175"/>
      <c r="Q434" s="175"/>
      <c r="R434" s="175"/>
      <c r="S434" s="175"/>
      <c r="T434" s="175"/>
      <c r="U434" s="175"/>
      <c r="V434" s="175"/>
      <c r="W434" s="175"/>
      <c r="X434" s="175"/>
    </row>
    <row r="435" ht="14.25" customHeight="1">
      <c r="A435" s="175"/>
      <c r="B435" s="175"/>
      <c r="C435" s="175"/>
      <c r="D435" s="506"/>
      <c r="E435" s="509"/>
      <c r="F435" s="509"/>
      <c r="G435" s="509"/>
      <c r="H435" s="506"/>
      <c r="I435" s="506"/>
      <c r="J435" s="175"/>
      <c r="K435" s="175"/>
      <c r="L435" s="175"/>
      <c r="M435" s="175"/>
      <c r="N435" s="175"/>
      <c r="O435" s="175"/>
      <c r="P435" s="175"/>
      <c r="Q435" s="175"/>
      <c r="R435" s="175"/>
      <c r="S435" s="175"/>
      <c r="T435" s="175"/>
      <c r="U435" s="175"/>
      <c r="V435" s="175"/>
      <c r="W435" s="175"/>
      <c r="X435" s="175"/>
    </row>
    <row r="436" ht="14.25" customHeight="1">
      <c r="A436" s="175"/>
      <c r="B436" s="175"/>
      <c r="C436" s="175"/>
      <c r="D436" s="506"/>
      <c r="E436" s="509"/>
      <c r="F436" s="509"/>
      <c r="G436" s="509"/>
      <c r="H436" s="506"/>
      <c r="I436" s="506"/>
      <c r="J436" s="175"/>
      <c r="K436" s="175"/>
      <c r="L436" s="175"/>
      <c r="M436" s="175"/>
      <c r="N436" s="175"/>
      <c r="O436" s="175"/>
      <c r="P436" s="175"/>
      <c r="Q436" s="175"/>
      <c r="R436" s="175"/>
      <c r="S436" s="175"/>
      <c r="T436" s="175"/>
      <c r="U436" s="175"/>
      <c r="V436" s="175"/>
      <c r="W436" s="175"/>
      <c r="X436" s="175"/>
    </row>
    <row r="437" ht="14.25" customHeight="1">
      <c r="A437" s="175"/>
      <c r="B437" s="175"/>
      <c r="C437" s="175"/>
      <c r="D437" s="506"/>
      <c r="E437" s="509"/>
      <c r="F437" s="509"/>
      <c r="G437" s="509"/>
      <c r="H437" s="506"/>
      <c r="I437" s="506"/>
      <c r="J437" s="175"/>
      <c r="K437" s="175"/>
      <c r="L437" s="175"/>
      <c r="M437" s="175"/>
      <c r="N437" s="175"/>
      <c r="O437" s="175"/>
      <c r="P437" s="175"/>
      <c r="Q437" s="175"/>
      <c r="R437" s="175"/>
      <c r="S437" s="175"/>
      <c r="T437" s="175"/>
      <c r="U437" s="175"/>
      <c r="V437" s="175"/>
      <c r="W437" s="175"/>
      <c r="X437" s="175"/>
    </row>
    <row r="438" ht="14.25" customHeight="1">
      <c r="A438" s="175"/>
      <c r="B438" s="175"/>
      <c r="C438" s="175"/>
      <c r="D438" s="506"/>
      <c r="E438" s="509"/>
      <c r="F438" s="509"/>
      <c r="G438" s="509"/>
      <c r="H438" s="506"/>
      <c r="I438" s="506"/>
      <c r="J438" s="175"/>
      <c r="K438" s="175"/>
      <c r="L438" s="175"/>
      <c r="M438" s="175"/>
      <c r="N438" s="175"/>
      <c r="O438" s="175"/>
      <c r="P438" s="175"/>
      <c r="Q438" s="175"/>
      <c r="R438" s="175"/>
      <c r="S438" s="175"/>
      <c r="T438" s="175"/>
      <c r="U438" s="175"/>
      <c r="V438" s="175"/>
      <c r="W438" s="175"/>
      <c r="X438" s="175"/>
    </row>
    <row r="439" ht="14.25" customHeight="1">
      <c r="A439" s="175"/>
      <c r="B439" s="175"/>
      <c r="C439" s="175"/>
      <c r="D439" s="506"/>
      <c r="E439" s="509"/>
      <c r="F439" s="509"/>
      <c r="G439" s="509"/>
      <c r="H439" s="506"/>
      <c r="I439" s="506"/>
      <c r="J439" s="175"/>
      <c r="K439" s="175"/>
      <c r="L439" s="175"/>
      <c r="M439" s="175"/>
      <c r="N439" s="175"/>
      <c r="O439" s="175"/>
      <c r="P439" s="175"/>
      <c r="Q439" s="175"/>
      <c r="R439" s="175"/>
      <c r="S439" s="175"/>
      <c r="T439" s="175"/>
      <c r="U439" s="175"/>
      <c r="V439" s="175"/>
      <c r="W439" s="175"/>
      <c r="X439" s="175"/>
    </row>
    <row r="440" ht="14.25" customHeight="1">
      <c r="A440" s="175"/>
      <c r="B440" s="175"/>
      <c r="C440" s="175"/>
      <c r="D440" s="506"/>
      <c r="E440" s="509"/>
      <c r="F440" s="509"/>
      <c r="G440" s="509"/>
      <c r="H440" s="506"/>
      <c r="I440" s="506"/>
      <c r="J440" s="175"/>
      <c r="K440" s="175"/>
      <c r="L440" s="175"/>
      <c r="M440" s="175"/>
      <c r="N440" s="175"/>
      <c r="O440" s="175"/>
      <c r="P440" s="175"/>
      <c r="Q440" s="175"/>
      <c r="R440" s="175"/>
      <c r="S440" s="175"/>
      <c r="T440" s="175"/>
      <c r="U440" s="175"/>
      <c r="V440" s="175"/>
      <c r="W440" s="175"/>
      <c r="X440" s="175"/>
    </row>
    <row r="441" ht="14.25" customHeight="1">
      <c r="A441" s="175"/>
      <c r="B441" s="175"/>
      <c r="C441" s="175"/>
      <c r="D441" s="506"/>
      <c r="E441" s="509"/>
      <c r="F441" s="509"/>
      <c r="G441" s="509"/>
      <c r="H441" s="506"/>
      <c r="I441" s="506"/>
      <c r="J441" s="175"/>
      <c r="K441" s="175"/>
      <c r="L441" s="175"/>
      <c r="M441" s="175"/>
      <c r="N441" s="175"/>
      <c r="O441" s="175"/>
      <c r="P441" s="175"/>
      <c r="Q441" s="175"/>
      <c r="R441" s="175"/>
      <c r="S441" s="175"/>
      <c r="T441" s="175"/>
      <c r="U441" s="175"/>
      <c r="V441" s="175"/>
      <c r="W441" s="175"/>
      <c r="X441" s="175"/>
    </row>
    <row r="442" ht="14.25" customHeight="1">
      <c r="A442" s="175"/>
      <c r="B442" s="175"/>
      <c r="C442" s="175"/>
      <c r="D442" s="506"/>
      <c r="E442" s="509"/>
      <c r="F442" s="509"/>
      <c r="G442" s="509"/>
      <c r="H442" s="506"/>
      <c r="I442" s="506"/>
      <c r="J442" s="175"/>
      <c r="K442" s="175"/>
      <c r="L442" s="175"/>
      <c r="M442" s="175"/>
      <c r="N442" s="175"/>
      <c r="O442" s="175"/>
      <c r="P442" s="175"/>
      <c r="Q442" s="175"/>
      <c r="R442" s="175"/>
      <c r="S442" s="175"/>
      <c r="T442" s="175"/>
      <c r="U442" s="175"/>
      <c r="V442" s="175"/>
      <c r="W442" s="175"/>
      <c r="X442" s="175"/>
    </row>
    <row r="443" ht="14.25" customHeight="1">
      <c r="A443" s="175"/>
      <c r="B443" s="175"/>
      <c r="C443" s="175"/>
      <c r="D443" s="506"/>
      <c r="E443" s="509"/>
      <c r="F443" s="509"/>
      <c r="G443" s="509"/>
      <c r="H443" s="506"/>
      <c r="I443" s="506"/>
      <c r="J443" s="175"/>
      <c r="K443" s="175"/>
      <c r="L443" s="175"/>
      <c r="M443" s="175"/>
      <c r="N443" s="175"/>
      <c r="O443" s="175"/>
      <c r="P443" s="175"/>
      <c r="Q443" s="175"/>
      <c r="R443" s="175"/>
      <c r="S443" s="175"/>
      <c r="T443" s="175"/>
      <c r="U443" s="175"/>
      <c r="V443" s="175"/>
      <c r="W443" s="175"/>
      <c r="X443" s="175"/>
    </row>
    <row r="444" ht="14.25" customHeight="1">
      <c r="A444" s="175"/>
      <c r="B444" s="175"/>
      <c r="C444" s="175"/>
      <c r="D444" s="506"/>
      <c r="E444" s="509"/>
      <c r="F444" s="509"/>
      <c r="G444" s="509"/>
      <c r="H444" s="506"/>
      <c r="I444" s="506"/>
      <c r="J444" s="175"/>
      <c r="K444" s="175"/>
      <c r="L444" s="175"/>
      <c r="M444" s="175"/>
      <c r="N444" s="175"/>
      <c r="O444" s="175"/>
      <c r="P444" s="175"/>
      <c r="Q444" s="175"/>
      <c r="R444" s="175"/>
      <c r="S444" s="175"/>
      <c r="T444" s="175"/>
      <c r="U444" s="175"/>
      <c r="V444" s="175"/>
      <c r="W444" s="175"/>
      <c r="X444" s="175"/>
    </row>
    <row r="445" ht="14.25" customHeight="1">
      <c r="A445" s="175"/>
      <c r="B445" s="175"/>
      <c r="C445" s="175"/>
      <c r="D445" s="506"/>
      <c r="E445" s="509"/>
      <c r="F445" s="509"/>
      <c r="G445" s="509"/>
      <c r="H445" s="506"/>
      <c r="I445" s="506"/>
      <c r="J445" s="175"/>
      <c r="K445" s="175"/>
      <c r="L445" s="175"/>
      <c r="M445" s="175"/>
      <c r="N445" s="175"/>
      <c r="O445" s="175"/>
      <c r="P445" s="175"/>
      <c r="Q445" s="175"/>
      <c r="R445" s="175"/>
      <c r="S445" s="175"/>
      <c r="T445" s="175"/>
      <c r="U445" s="175"/>
      <c r="V445" s="175"/>
      <c r="W445" s="175"/>
      <c r="X445" s="175"/>
    </row>
    <row r="446" ht="14.25" customHeight="1">
      <c r="A446" s="175"/>
      <c r="B446" s="175"/>
      <c r="C446" s="175"/>
      <c r="D446" s="506"/>
      <c r="E446" s="509"/>
      <c r="F446" s="509"/>
      <c r="G446" s="509"/>
      <c r="H446" s="506"/>
      <c r="I446" s="506"/>
      <c r="J446" s="175"/>
      <c r="K446" s="175"/>
      <c r="L446" s="175"/>
      <c r="M446" s="175"/>
      <c r="N446" s="175"/>
      <c r="O446" s="175"/>
      <c r="P446" s="175"/>
      <c r="Q446" s="175"/>
      <c r="R446" s="175"/>
      <c r="S446" s="175"/>
      <c r="T446" s="175"/>
      <c r="U446" s="175"/>
      <c r="V446" s="175"/>
      <c r="W446" s="175"/>
      <c r="X446" s="175"/>
    </row>
    <row r="447" ht="14.25" customHeight="1">
      <c r="A447" s="175"/>
      <c r="B447" s="175"/>
      <c r="C447" s="175"/>
      <c r="D447" s="506"/>
      <c r="E447" s="509"/>
      <c r="F447" s="509"/>
      <c r="G447" s="509"/>
      <c r="H447" s="506"/>
      <c r="I447" s="506"/>
      <c r="J447" s="175"/>
      <c r="K447" s="175"/>
      <c r="L447" s="175"/>
      <c r="M447" s="175"/>
      <c r="N447" s="175"/>
      <c r="O447" s="175"/>
      <c r="P447" s="175"/>
      <c r="Q447" s="175"/>
      <c r="R447" s="175"/>
      <c r="S447" s="175"/>
      <c r="T447" s="175"/>
      <c r="U447" s="175"/>
      <c r="V447" s="175"/>
      <c r="W447" s="175"/>
      <c r="X447" s="175"/>
    </row>
    <row r="448" ht="14.25" customHeight="1">
      <c r="A448" s="175"/>
      <c r="B448" s="175"/>
      <c r="C448" s="175"/>
      <c r="D448" s="506"/>
      <c r="E448" s="509"/>
      <c r="F448" s="509"/>
      <c r="G448" s="509"/>
      <c r="H448" s="506"/>
      <c r="I448" s="506"/>
      <c r="J448" s="175"/>
      <c r="K448" s="175"/>
      <c r="L448" s="175"/>
      <c r="M448" s="175"/>
      <c r="N448" s="175"/>
      <c r="O448" s="175"/>
      <c r="P448" s="175"/>
      <c r="Q448" s="175"/>
      <c r="R448" s="175"/>
      <c r="S448" s="175"/>
      <c r="T448" s="175"/>
      <c r="U448" s="175"/>
      <c r="V448" s="175"/>
      <c r="W448" s="175"/>
      <c r="X448" s="175"/>
    </row>
    <row r="449" ht="14.25" customHeight="1">
      <c r="A449" s="175"/>
      <c r="B449" s="175"/>
      <c r="C449" s="175"/>
      <c r="D449" s="506"/>
      <c r="E449" s="509"/>
      <c r="F449" s="509"/>
      <c r="G449" s="509"/>
      <c r="H449" s="506"/>
      <c r="I449" s="506"/>
      <c r="J449" s="175"/>
      <c r="K449" s="175"/>
      <c r="L449" s="175"/>
      <c r="M449" s="175"/>
      <c r="N449" s="175"/>
      <c r="O449" s="175"/>
      <c r="P449" s="175"/>
      <c r="Q449" s="175"/>
      <c r="R449" s="175"/>
      <c r="S449" s="175"/>
      <c r="T449" s="175"/>
      <c r="U449" s="175"/>
      <c r="V449" s="175"/>
      <c r="W449" s="175"/>
      <c r="X449" s="175"/>
    </row>
    <row r="450" ht="14.25" customHeight="1">
      <c r="A450" s="175"/>
      <c r="B450" s="175"/>
      <c r="C450" s="175"/>
      <c r="D450" s="506"/>
      <c r="E450" s="509"/>
      <c r="F450" s="509"/>
      <c r="G450" s="509"/>
      <c r="H450" s="506"/>
      <c r="I450" s="506"/>
      <c r="J450" s="175"/>
      <c r="K450" s="175"/>
      <c r="L450" s="175"/>
      <c r="M450" s="175"/>
      <c r="N450" s="175"/>
      <c r="O450" s="175"/>
      <c r="P450" s="175"/>
      <c r="Q450" s="175"/>
      <c r="R450" s="175"/>
      <c r="S450" s="175"/>
      <c r="T450" s="175"/>
      <c r="U450" s="175"/>
      <c r="V450" s="175"/>
      <c r="W450" s="175"/>
      <c r="X450" s="175"/>
    </row>
    <row r="451" ht="14.25" customHeight="1">
      <c r="A451" s="175"/>
      <c r="B451" s="175"/>
      <c r="C451" s="175"/>
      <c r="D451" s="506"/>
      <c r="E451" s="509"/>
      <c r="F451" s="509"/>
      <c r="G451" s="509"/>
      <c r="H451" s="506"/>
      <c r="I451" s="506"/>
      <c r="J451" s="175"/>
      <c r="K451" s="175"/>
      <c r="L451" s="175"/>
      <c r="M451" s="175"/>
      <c r="N451" s="175"/>
      <c r="O451" s="175"/>
      <c r="P451" s="175"/>
      <c r="Q451" s="175"/>
      <c r="R451" s="175"/>
      <c r="S451" s="175"/>
      <c r="T451" s="175"/>
      <c r="U451" s="175"/>
      <c r="V451" s="175"/>
      <c r="W451" s="175"/>
      <c r="X451" s="175"/>
    </row>
    <row r="452" ht="14.25" customHeight="1">
      <c r="A452" s="175"/>
      <c r="B452" s="175"/>
      <c r="C452" s="175"/>
      <c r="D452" s="506"/>
      <c r="E452" s="509"/>
      <c r="F452" s="509"/>
      <c r="G452" s="509"/>
      <c r="H452" s="506"/>
      <c r="I452" s="506"/>
      <c r="J452" s="175"/>
      <c r="K452" s="175"/>
      <c r="L452" s="175"/>
      <c r="M452" s="175"/>
      <c r="N452" s="175"/>
      <c r="O452" s="175"/>
      <c r="P452" s="175"/>
      <c r="Q452" s="175"/>
      <c r="R452" s="175"/>
      <c r="S452" s="175"/>
      <c r="T452" s="175"/>
      <c r="U452" s="175"/>
      <c r="V452" s="175"/>
      <c r="W452" s="175"/>
      <c r="X452" s="175"/>
    </row>
    <row r="453" ht="14.25" customHeight="1">
      <c r="A453" s="175"/>
      <c r="B453" s="175"/>
      <c r="C453" s="175"/>
      <c r="D453" s="506"/>
      <c r="E453" s="509"/>
      <c r="F453" s="509"/>
      <c r="G453" s="509"/>
      <c r="H453" s="506"/>
      <c r="I453" s="506"/>
      <c r="J453" s="175"/>
      <c r="K453" s="175"/>
      <c r="L453" s="175"/>
      <c r="M453" s="175"/>
      <c r="N453" s="175"/>
      <c r="O453" s="175"/>
      <c r="P453" s="175"/>
      <c r="Q453" s="175"/>
      <c r="R453" s="175"/>
      <c r="S453" s="175"/>
      <c r="T453" s="175"/>
      <c r="U453" s="175"/>
      <c r="V453" s="175"/>
      <c r="W453" s="175"/>
      <c r="X453" s="175"/>
    </row>
    <row r="454" ht="14.25" customHeight="1">
      <c r="A454" s="175"/>
      <c r="B454" s="175"/>
      <c r="C454" s="175"/>
      <c r="D454" s="506"/>
      <c r="E454" s="509"/>
      <c r="F454" s="509"/>
      <c r="G454" s="509"/>
      <c r="H454" s="506"/>
      <c r="I454" s="506"/>
      <c r="J454" s="175"/>
      <c r="K454" s="175"/>
      <c r="L454" s="175"/>
      <c r="M454" s="175"/>
      <c r="N454" s="175"/>
      <c r="O454" s="175"/>
      <c r="P454" s="175"/>
      <c r="Q454" s="175"/>
      <c r="R454" s="175"/>
      <c r="S454" s="175"/>
      <c r="T454" s="175"/>
      <c r="U454" s="175"/>
      <c r="V454" s="175"/>
      <c r="W454" s="175"/>
      <c r="X454" s="175"/>
    </row>
    <row r="455" ht="14.25" customHeight="1">
      <c r="A455" s="175"/>
      <c r="B455" s="175"/>
      <c r="C455" s="175"/>
      <c r="D455" s="506"/>
      <c r="E455" s="509"/>
      <c r="F455" s="509"/>
      <c r="G455" s="509"/>
      <c r="H455" s="506"/>
      <c r="I455" s="506"/>
      <c r="J455" s="175"/>
      <c r="K455" s="175"/>
      <c r="L455" s="175"/>
      <c r="M455" s="175"/>
      <c r="N455" s="175"/>
      <c r="O455" s="175"/>
      <c r="P455" s="175"/>
      <c r="Q455" s="175"/>
      <c r="R455" s="175"/>
      <c r="S455" s="175"/>
      <c r="T455" s="175"/>
      <c r="U455" s="175"/>
      <c r="V455" s="175"/>
      <c r="W455" s="175"/>
      <c r="X455" s="175"/>
    </row>
    <row r="456" ht="14.25" customHeight="1">
      <c r="A456" s="175"/>
      <c r="B456" s="175"/>
      <c r="C456" s="175"/>
      <c r="D456" s="506"/>
      <c r="E456" s="509"/>
      <c r="F456" s="509"/>
      <c r="G456" s="509"/>
      <c r="H456" s="506"/>
      <c r="I456" s="506"/>
      <c r="J456" s="175"/>
      <c r="K456" s="175"/>
      <c r="L456" s="175"/>
      <c r="M456" s="175"/>
      <c r="N456" s="175"/>
      <c r="O456" s="175"/>
      <c r="P456" s="175"/>
      <c r="Q456" s="175"/>
      <c r="R456" s="175"/>
      <c r="S456" s="175"/>
      <c r="T456" s="175"/>
      <c r="U456" s="175"/>
      <c r="V456" s="175"/>
      <c r="W456" s="175"/>
      <c r="X456" s="175"/>
    </row>
    <row r="457" ht="14.25" customHeight="1">
      <c r="A457" s="175"/>
      <c r="B457" s="175"/>
      <c r="C457" s="175"/>
      <c r="D457" s="506"/>
      <c r="E457" s="509"/>
      <c r="F457" s="509"/>
      <c r="G457" s="509"/>
      <c r="H457" s="506"/>
      <c r="I457" s="506"/>
      <c r="J457" s="175"/>
      <c r="K457" s="175"/>
      <c r="L457" s="175"/>
      <c r="M457" s="175"/>
      <c r="N457" s="175"/>
      <c r="O457" s="175"/>
      <c r="P457" s="175"/>
      <c r="Q457" s="175"/>
      <c r="R457" s="175"/>
      <c r="S457" s="175"/>
      <c r="T457" s="175"/>
      <c r="U457" s="175"/>
      <c r="V457" s="175"/>
      <c r="W457" s="175"/>
      <c r="X457" s="175"/>
    </row>
    <row r="458" ht="14.25" customHeight="1">
      <c r="A458" s="175"/>
      <c r="B458" s="175"/>
      <c r="C458" s="175"/>
      <c r="D458" s="506"/>
      <c r="E458" s="509"/>
      <c r="F458" s="509"/>
      <c r="G458" s="509"/>
      <c r="H458" s="506"/>
      <c r="I458" s="506"/>
      <c r="J458" s="175"/>
      <c r="K458" s="175"/>
      <c r="L458" s="175"/>
      <c r="M458" s="175"/>
      <c r="N458" s="175"/>
      <c r="O458" s="175"/>
      <c r="P458" s="175"/>
      <c r="Q458" s="175"/>
      <c r="R458" s="175"/>
      <c r="S458" s="175"/>
      <c r="T458" s="175"/>
      <c r="U458" s="175"/>
      <c r="V458" s="175"/>
      <c r="W458" s="175"/>
      <c r="X458" s="175"/>
    </row>
    <row r="459" ht="14.25" customHeight="1">
      <c r="A459" s="175"/>
      <c r="B459" s="175"/>
      <c r="C459" s="175"/>
      <c r="D459" s="506"/>
      <c r="E459" s="509"/>
      <c r="F459" s="509"/>
      <c r="G459" s="509"/>
      <c r="H459" s="506"/>
      <c r="I459" s="506"/>
      <c r="J459" s="175"/>
      <c r="K459" s="175"/>
      <c r="L459" s="175"/>
      <c r="M459" s="175"/>
      <c r="N459" s="175"/>
      <c r="O459" s="175"/>
      <c r="P459" s="175"/>
      <c r="Q459" s="175"/>
      <c r="R459" s="175"/>
      <c r="S459" s="175"/>
      <c r="T459" s="175"/>
      <c r="U459" s="175"/>
      <c r="V459" s="175"/>
      <c r="W459" s="175"/>
      <c r="X459" s="175"/>
    </row>
    <row r="460" ht="14.25" customHeight="1">
      <c r="A460" s="175"/>
      <c r="B460" s="175"/>
      <c r="C460" s="175"/>
      <c r="D460" s="506"/>
      <c r="E460" s="509"/>
      <c r="F460" s="509"/>
      <c r="G460" s="509"/>
      <c r="H460" s="506"/>
      <c r="I460" s="506"/>
      <c r="J460" s="175"/>
      <c r="K460" s="175"/>
      <c r="L460" s="175"/>
      <c r="M460" s="175"/>
      <c r="N460" s="175"/>
      <c r="O460" s="175"/>
      <c r="P460" s="175"/>
      <c r="Q460" s="175"/>
      <c r="R460" s="175"/>
      <c r="S460" s="175"/>
      <c r="T460" s="175"/>
      <c r="U460" s="175"/>
      <c r="V460" s="175"/>
      <c r="W460" s="175"/>
      <c r="X460" s="175"/>
    </row>
    <row r="461" ht="14.25" customHeight="1">
      <c r="A461" s="175"/>
      <c r="B461" s="175"/>
      <c r="C461" s="175"/>
      <c r="D461" s="506"/>
      <c r="E461" s="509"/>
      <c r="F461" s="509"/>
      <c r="G461" s="509"/>
      <c r="H461" s="506"/>
      <c r="I461" s="506"/>
      <c r="J461" s="175"/>
      <c r="K461" s="175"/>
      <c r="L461" s="175"/>
      <c r="M461" s="175"/>
      <c r="N461" s="175"/>
      <c r="O461" s="175"/>
      <c r="P461" s="175"/>
      <c r="Q461" s="175"/>
      <c r="R461" s="175"/>
      <c r="S461" s="175"/>
      <c r="T461" s="175"/>
      <c r="U461" s="175"/>
      <c r="V461" s="175"/>
      <c r="W461" s="175"/>
      <c r="X461" s="175"/>
    </row>
    <row r="462" ht="14.25" customHeight="1">
      <c r="A462" s="175"/>
      <c r="B462" s="175"/>
      <c r="C462" s="175"/>
      <c r="D462" s="506"/>
      <c r="E462" s="509"/>
      <c r="F462" s="509"/>
      <c r="G462" s="509"/>
      <c r="H462" s="506"/>
      <c r="I462" s="506"/>
      <c r="J462" s="175"/>
      <c r="K462" s="175"/>
      <c r="L462" s="175"/>
      <c r="M462" s="175"/>
      <c r="N462" s="175"/>
      <c r="O462" s="175"/>
      <c r="P462" s="175"/>
      <c r="Q462" s="175"/>
      <c r="R462" s="175"/>
      <c r="S462" s="175"/>
      <c r="T462" s="175"/>
      <c r="U462" s="175"/>
      <c r="V462" s="175"/>
      <c r="W462" s="175"/>
      <c r="X462" s="175"/>
    </row>
    <row r="463" ht="14.25" customHeight="1">
      <c r="A463" s="175"/>
      <c r="B463" s="175"/>
      <c r="C463" s="175"/>
      <c r="D463" s="506"/>
      <c r="E463" s="509"/>
      <c r="F463" s="509"/>
      <c r="G463" s="509"/>
      <c r="H463" s="506"/>
      <c r="I463" s="506"/>
      <c r="J463" s="175"/>
      <c r="K463" s="175"/>
      <c r="L463" s="175"/>
      <c r="M463" s="175"/>
      <c r="N463" s="175"/>
      <c r="O463" s="175"/>
      <c r="P463" s="175"/>
      <c r="Q463" s="175"/>
      <c r="R463" s="175"/>
      <c r="S463" s="175"/>
      <c r="T463" s="175"/>
      <c r="U463" s="175"/>
      <c r="V463" s="175"/>
      <c r="W463" s="175"/>
      <c r="X463" s="175"/>
    </row>
    <row r="464" ht="14.25" customHeight="1">
      <c r="A464" s="175"/>
      <c r="B464" s="175"/>
      <c r="C464" s="175"/>
      <c r="D464" s="506"/>
      <c r="E464" s="509"/>
      <c r="F464" s="509"/>
      <c r="G464" s="509"/>
      <c r="H464" s="506"/>
      <c r="I464" s="506"/>
      <c r="J464" s="175"/>
      <c r="K464" s="175"/>
      <c r="L464" s="175"/>
      <c r="M464" s="175"/>
      <c r="N464" s="175"/>
      <c r="O464" s="175"/>
      <c r="P464" s="175"/>
      <c r="Q464" s="175"/>
      <c r="R464" s="175"/>
      <c r="S464" s="175"/>
      <c r="T464" s="175"/>
      <c r="U464" s="175"/>
      <c r="V464" s="175"/>
      <c r="W464" s="175"/>
      <c r="X464" s="175"/>
    </row>
    <row r="465" ht="14.25" customHeight="1">
      <c r="A465" s="175"/>
      <c r="B465" s="175"/>
      <c r="C465" s="175"/>
      <c r="D465" s="506"/>
      <c r="E465" s="509"/>
      <c r="F465" s="509"/>
      <c r="G465" s="509"/>
      <c r="H465" s="506"/>
      <c r="I465" s="506"/>
      <c r="J465" s="175"/>
      <c r="K465" s="175"/>
      <c r="L465" s="175"/>
      <c r="M465" s="175"/>
      <c r="N465" s="175"/>
      <c r="O465" s="175"/>
      <c r="P465" s="175"/>
      <c r="Q465" s="175"/>
      <c r="R465" s="175"/>
      <c r="S465" s="175"/>
      <c r="T465" s="175"/>
      <c r="U465" s="175"/>
      <c r="V465" s="175"/>
      <c r="W465" s="175"/>
      <c r="X465" s="175"/>
    </row>
    <row r="466" ht="14.25" customHeight="1">
      <c r="A466" s="175"/>
      <c r="B466" s="175"/>
      <c r="C466" s="175"/>
      <c r="D466" s="506"/>
      <c r="E466" s="509"/>
      <c r="F466" s="509"/>
      <c r="G466" s="509"/>
      <c r="H466" s="506"/>
      <c r="I466" s="506"/>
      <c r="J466" s="175"/>
      <c r="K466" s="175"/>
      <c r="L466" s="175"/>
      <c r="M466" s="175"/>
      <c r="N466" s="175"/>
      <c r="O466" s="175"/>
      <c r="P466" s="175"/>
      <c r="Q466" s="175"/>
      <c r="R466" s="175"/>
      <c r="S466" s="175"/>
      <c r="T466" s="175"/>
      <c r="U466" s="175"/>
      <c r="V466" s="175"/>
      <c r="W466" s="175"/>
      <c r="X466" s="175"/>
    </row>
    <row r="467" ht="14.25" customHeight="1">
      <c r="A467" s="175"/>
      <c r="B467" s="175"/>
      <c r="C467" s="175"/>
      <c r="D467" s="506"/>
      <c r="E467" s="509"/>
      <c r="F467" s="509"/>
      <c r="G467" s="509"/>
      <c r="H467" s="506"/>
      <c r="I467" s="506"/>
      <c r="J467" s="175"/>
      <c r="K467" s="175"/>
      <c r="L467" s="175"/>
      <c r="M467" s="175"/>
      <c r="N467" s="175"/>
      <c r="O467" s="175"/>
      <c r="P467" s="175"/>
      <c r="Q467" s="175"/>
      <c r="R467" s="175"/>
      <c r="S467" s="175"/>
      <c r="T467" s="175"/>
      <c r="U467" s="175"/>
      <c r="V467" s="175"/>
      <c r="W467" s="175"/>
      <c r="X467" s="175"/>
    </row>
    <row r="468" ht="14.25" customHeight="1">
      <c r="A468" s="175"/>
      <c r="B468" s="175"/>
      <c r="C468" s="175"/>
      <c r="D468" s="506"/>
      <c r="E468" s="509"/>
      <c r="F468" s="509"/>
      <c r="G468" s="509"/>
      <c r="H468" s="506"/>
      <c r="I468" s="506"/>
      <c r="J468" s="175"/>
      <c r="K468" s="175"/>
      <c r="L468" s="175"/>
      <c r="M468" s="175"/>
      <c r="N468" s="175"/>
      <c r="O468" s="175"/>
      <c r="P468" s="175"/>
      <c r="Q468" s="175"/>
      <c r="R468" s="175"/>
      <c r="S468" s="175"/>
      <c r="T468" s="175"/>
      <c r="U468" s="175"/>
      <c r="V468" s="175"/>
      <c r="W468" s="175"/>
      <c r="X468" s="175"/>
    </row>
    <row r="469" ht="14.25" customHeight="1">
      <c r="A469" s="175"/>
      <c r="B469" s="175"/>
      <c r="C469" s="175"/>
      <c r="D469" s="506"/>
      <c r="E469" s="509"/>
      <c r="F469" s="509"/>
      <c r="G469" s="509"/>
      <c r="H469" s="506"/>
      <c r="I469" s="506"/>
      <c r="J469" s="175"/>
      <c r="K469" s="175"/>
      <c r="L469" s="175"/>
      <c r="M469" s="175"/>
      <c r="N469" s="175"/>
      <c r="O469" s="175"/>
      <c r="P469" s="175"/>
      <c r="Q469" s="175"/>
      <c r="R469" s="175"/>
      <c r="S469" s="175"/>
      <c r="T469" s="175"/>
      <c r="U469" s="175"/>
      <c r="V469" s="175"/>
      <c r="W469" s="175"/>
      <c r="X469" s="175"/>
    </row>
    <row r="470" ht="14.25" customHeight="1">
      <c r="A470" s="175"/>
      <c r="B470" s="175"/>
      <c r="C470" s="175"/>
      <c r="D470" s="506"/>
      <c r="E470" s="509"/>
      <c r="F470" s="509"/>
      <c r="G470" s="509"/>
      <c r="H470" s="506"/>
      <c r="I470" s="506"/>
      <c r="J470" s="175"/>
      <c r="K470" s="175"/>
      <c r="L470" s="175"/>
      <c r="M470" s="175"/>
      <c r="N470" s="175"/>
      <c r="O470" s="175"/>
      <c r="P470" s="175"/>
      <c r="Q470" s="175"/>
      <c r="R470" s="175"/>
      <c r="S470" s="175"/>
      <c r="T470" s="175"/>
      <c r="U470" s="175"/>
      <c r="V470" s="175"/>
      <c r="W470" s="175"/>
      <c r="X470" s="175"/>
    </row>
    <row r="471" ht="14.25" customHeight="1">
      <c r="A471" s="175"/>
      <c r="B471" s="175"/>
      <c r="C471" s="175"/>
      <c r="D471" s="506"/>
      <c r="E471" s="509"/>
      <c r="F471" s="509"/>
      <c r="G471" s="509"/>
      <c r="H471" s="506"/>
      <c r="I471" s="506"/>
      <c r="J471" s="175"/>
      <c r="K471" s="175"/>
      <c r="L471" s="175"/>
      <c r="M471" s="175"/>
      <c r="N471" s="175"/>
      <c r="O471" s="175"/>
      <c r="P471" s="175"/>
      <c r="Q471" s="175"/>
      <c r="R471" s="175"/>
      <c r="S471" s="175"/>
      <c r="T471" s="175"/>
      <c r="U471" s="175"/>
      <c r="V471" s="175"/>
      <c r="W471" s="175"/>
      <c r="X471" s="175"/>
    </row>
    <row r="472" ht="14.25" customHeight="1">
      <c r="A472" s="175"/>
      <c r="B472" s="175"/>
      <c r="C472" s="175"/>
      <c r="D472" s="506"/>
      <c r="E472" s="509"/>
      <c r="F472" s="509"/>
      <c r="G472" s="509"/>
      <c r="H472" s="506"/>
      <c r="I472" s="506"/>
      <c r="J472" s="175"/>
      <c r="K472" s="175"/>
      <c r="L472" s="175"/>
      <c r="M472" s="175"/>
      <c r="N472" s="175"/>
      <c r="O472" s="175"/>
      <c r="P472" s="175"/>
      <c r="Q472" s="175"/>
      <c r="R472" s="175"/>
      <c r="S472" s="175"/>
      <c r="T472" s="175"/>
      <c r="U472" s="175"/>
      <c r="V472" s="175"/>
      <c r="W472" s="175"/>
      <c r="X472" s="175"/>
    </row>
    <row r="473" ht="14.25" customHeight="1">
      <c r="A473" s="175"/>
      <c r="B473" s="175"/>
      <c r="C473" s="175"/>
      <c r="D473" s="506"/>
      <c r="E473" s="509"/>
      <c r="F473" s="509"/>
      <c r="G473" s="509"/>
      <c r="H473" s="506"/>
      <c r="I473" s="506"/>
      <c r="J473" s="175"/>
      <c r="K473" s="175"/>
      <c r="L473" s="175"/>
      <c r="M473" s="175"/>
      <c r="N473" s="175"/>
      <c r="O473" s="175"/>
      <c r="P473" s="175"/>
      <c r="Q473" s="175"/>
      <c r="R473" s="175"/>
      <c r="S473" s="175"/>
      <c r="T473" s="175"/>
      <c r="U473" s="175"/>
      <c r="V473" s="175"/>
      <c r="W473" s="175"/>
      <c r="X473" s="175"/>
    </row>
    <row r="474" ht="14.25" customHeight="1">
      <c r="A474" s="175"/>
      <c r="B474" s="175"/>
      <c r="C474" s="175"/>
      <c r="D474" s="506"/>
      <c r="E474" s="509"/>
      <c r="F474" s="509"/>
      <c r="G474" s="509"/>
      <c r="H474" s="506"/>
      <c r="I474" s="506"/>
      <c r="J474" s="175"/>
      <c r="K474" s="175"/>
      <c r="L474" s="175"/>
      <c r="M474" s="175"/>
      <c r="N474" s="175"/>
      <c r="O474" s="175"/>
      <c r="P474" s="175"/>
      <c r="Q474" s="175"/>
      <c r="R474" s="175"/>
      <c r="S474" s="175"/>
      <c r="T474" s="175"/>
      <c r="U474" s="175"/>
      <c r="V474" s="175"/>
      <c r="W474" s="175"/>
      <c r="X474" s="175"/>
    </row>
    <row r="475" ht="14.25" customHeight="1">
      <c r="A475" s="175"/>
      <c r="B475" s="175"/>
      <c r="C475" s="175"/>
      <c r="D475" s="506"/>
      <c r="E475" s="509"/>
      <c r="F475" s="509"/>
      <c r="G475" s="509"/>
      <c r="H475" s="506"/>
      <c r="I475" s="506"/>
      <c r="J475" s="175"/>
      <c r="K475" s="175"/>
      <c r="L475" s="175"/>
      <c r="M475" s="175"/>
      <c r="N475" s="175"/>
      <c r="O475" s="175"/>
      <c r="P475" s="175"/>
      <c r="Q475" s="175"/>
      <c r="R475" s="175"/>
      <c r="S475" s="175"/>
      <c r="T475" s="175"/>
      <c r="U475" s="175"/>
      <c r="V475" s="175"/>
      <c r="W475" s="175"/>
      <c r="X475" s="175"/>
    </row>
    <row r="476" ht="14.25" customHeight="1">
      <c r="A476" s="175"/>
      <c r="B476" s="175"/>
      <c r="C476" s="175"/>
      <c r="D476" s="506"/>
      <c r="E476" s="509"/>
      <c r="F476" s="509"/>
      <c r="G476" s="509"/>
      <c r="H476" s="506"/>
      <c r="I476" s="506"/>
      <c r="J476" s="175"/>
      <c r="K476" s="175"/>
      <c r="L476" s="175"/>
      <c r="M476" s="175"/>
      <c r="N476" s="175"/>
      <c r="O476" s="175"/>
      <c r="P476" s="175"/>
      <c r="Q476" s="175"/>
      <c r="R476" s="175"/>
      <c r="S476" s="175"/>
      <c r="T476" s="175"/>
      <c r="U476" s="175"/>
      <c r="V476" s="175"/>
      <c r="W476" s="175"/>
      <c r="X476" s="175"/>
    </row>
    <row r="477" ht="14.25" customHeight="1">
      <c r="A477" s="175"/>
      <c r="B477" s="175"/>
      <c r="C477" s="175"/>
      <c r="D477" s="506"/>
      <c r="E477" s="509"/>
      <c r="F477" s="509"/>
      <c r="G477" s="509"/>
      <c r="H477" s="506"/>
      <c r="I477" s="506"/>
      <c r="J477" s="175"/>
      <c r="K477" s="175"/>
      <c r="L477" s="175"/>
      <c r="M477" s="175"/>
      <c r="N477" s="175"/>
      <c r="O477" s="175"/>
      <c r="P477" s="175"/>
      <c r="Q477" s="175"/>
      <c r="R477" s="175"/>
      <c r="S477" s="175"/>
      <c r="T477" s="175"/>
      <c r="U477" s="175"/>
      <c r="V477" s="175"/>
      <c r="W477" s="175"/>
      <c r="X477" s="175"/>
    </row>
    <row r="478" ht="14.25" customHeight="1">
      <c r="A478" s="175"/>
      <c r="B478" s="175"/>
      <c r="C478" s="175"/>
      <c r="D478" s="506"/>
      <c r="E478" s="509"/>
      <c r="F478" s="509"/>
      <c r="G478" s="509"/>
      <c r="H478" s="506"/>
      <c r="I478" s="506"/>
      <c r="J478" s="175"/>
      <c r="K478" s="175"/>
      <c r="L478" s="175"/>
      <c r="M478" s="175"/>
      <c r="N478" s="175"/>
      <c r="O478" s="175"/>
      <c r="P478" s="175"/>
      <c r="Q478" s="175"/>
      <c r="R478" s="175"/>
      <c r="S478" s="175"/>
      <c r="T478" s="175"/>
      <c r="U478" s="175"/>
      <c r="V478" s="175"/>
      <c r="W478" s="175"/>
      <c r="X478" s="175"/>
    </row>
    <row r="479" ht="14.25" customHeight="1">
      <c r="A479" s="175"/>
      <c r="B479" s="175"/>
      <c r="C479" s="175"/>
      <c r="D479" s="506"/>
      <c r="E479" s="509"/>
      <c r="F479" s="509"/>
      <c r="G479" s="509"/>
      <c r="H479" s="506"/>
      <c r="I479" s="506"/>
      <c r="J479" s="175"/>
      <c r="K479" s="175"/>
      <c r="L479" s="175"/>
      <c r="M479" s="175"/>
      <c r="N479" s="175"/>
      <c r="O479" s="175"/>
      <c r="P479" s="175"/>
      <c r="Q479" s="175"/>
      <c r="R479" s="175"/>
      <c r="S479" s="175"/>
      <c r="T479" s="175"/>
      <c r="U479" s="175"/>
      <c r="V479" s="175"/>
      <c r="W479" s="175"/>
      <c r="X479" s="175"/>
    </row>
    <row r="480" ht="14.25" customHeight="1">
      <c r="A480" s="175"/>
      <c r="B480" s="175"/>
      <c r="C480" s="175"/>
      <c r="D480" s="506"/>
      <c r="E480" s="509"/>
      <c r="F480" s="509"/>
      <c r="G480" s="509"/>
      <c r="H480" s="506"/>
      <c r="I480" s="506"/>
      <c r="J480" s="175"/>
      <c r="K480" s="175"/>
      <c r="L480" s="175"/>
      <c r="M480" s="175"/>
      <c r="N480" s="175"/>
      <c r="O480" s="175"/>
      <c r="P480" s="175"/>
      <c r="Q480" s="175"/>
      <c r="R480" s="175"/>
      <c r="S480" s="175"/>
      <c r="T480" s="175"/>
      <c r="U480" s="175"/>
      <c r="V480" s="175"/>
      <c r="W480" s="175"/>
      <c r="X480" s="175"/>
    </row>
    <row r="481" ht="14.25" customHeight="1">
      <c r="A481" s="175"/>
      <c r="B481" s="175"/>
      <c r="C481" s="175"/>
      <c r="D481" s="506"/>
      <c r="E481" s="509"/>
      <c r="F481" s="509"/>
      <c r="G481" s="509"/>
      <c r="H481" s="506"/>
      <c r="I481" s="506"/>
      <c r="J481" s="175"/>
      <c r="K481" s="175"/>
      <c r="L481" s="175"/>
      <c r="M481" s="175"/>
      <c r="N481" s="175"/>
      <c r="O481" s="175"/>
      <c r="P481" s="175"/>
      <c r="Q481" s="175"/>
      <c r="R481" s="175"/>
      <c r="S481" s="175"/>
      <c r="T481" s="175"/>
      <c r="U481" s="175"/>
      <c r="V481" s="175"/>
      <c r="W481" s="175"/>
      <c r="X481" s="175"/>
    </row>
    <row r="482" ht="14.25" customHeight="1">
      <c r="A482" s="175"/>
      <c r="B482" s="175"/>
      <c r="C482" s="175"/>
      <c r="D482" s="506"/>
      <c r="E482" s="509"/>
      <c r="F482" s="509"/>
      <c r="G482" s="509"/>
      <c r="H482" s="506"/>
      <c r="I482" s="506"/>
      <c r="J482" s="175"/>
      <c r="K482" s="175"/>
      <c r="L482" s="175"/>
      <c r="M482" s="175"/>
      <c r="N482" s="175"/>
      <c r="O482" s="175"/>
      <c r="P482" s="175"/>
      <c r="Q482" s="175"/>
      <c r="R482" s="175"/>
      <c r="S482" s="175"/>
      <c r="T482" s="175"/>
      <c r="U482" s="175"/>
      <c r="V482" s="175"/>
      <c r="W482" s="175"/>
      <c r="X482" s="175"/>
    </row>
    <row r="483" ht="14.25" customHeight="1">
      <c r="A483" s="175"/>
      <c r="B483" s="175"/>
      <c r="C483" s="175"/>
      <c r="D483" s="506"/>
      <c r="E483" s="509"/>
      <c r="F483" s="509"/>
      <c r="G483" s="509"/>
      <c r="H483" s="506"/>
      <c r="I483" s="506"/>
      <c r="J483" s="175"/>
      <c r="K483" s="175"/>
      <c r="L483" s="175"/>
      <c r="M483" s="175"/>
      <c r="N483" s="175"/>
      <c r="O483" s="175"/>
      <c r="P483" s="175"/>
      <c r="Q483" s="175"/>
      <c r="R483" s="175"/>
      <c r="S483" s="175"/>
      <c r="T483" s="175"/>
      <c r="U483" s="175"/>
      <c r="V483" s="175"/>
      <c r="W483" s="175"/>
      <c r="X483" s="175"/>
    </row>
    <row r="484" ht="14.25" customHeight="1">
      <c r="A484" s="175"/>
      <c r="B484" s="175"/>
      <c r="C484" s="175"/>
      <c r="D484" s="506"/>
      <c r="E484" s="509"/>
      <c r="F484" s="509"/>
      <c r="G484" s="509"/>
      <c r="H484" s="506"/>
      <c r="I484" s="506"/>
      <c r="J484" s="175"/>
      <c r="K484" s="175"/>
      <c r="L484" s="175"/>
      <c r="M484" s="175"/>
      <c r="N484" s="175"/>
      <c r="O484" s="175"/>
      <c r="P484" s="175"/>
      <c r="Q484" s="175"/>
      <c r="R484" s="175"/>
      <c r="S484" s="175"/>
      <c r="T484" s="175"/>
      <c r="U484" s="175"/>
      <c r="V484" s="175"/>
      <c r="W484" s="175"/>
      <c r="X484" s="175"/>
    </row>
    <row r="485" ht="14.25" customHeight="1">
      <c r="A485" s="175"/>
      <c r="B485" s="175"/>
      <c r="C485" s="175"/>
      <c r="D485" s="506"/>
      <c r="E485" s="509"/>
      <c r="F485" s="509"/>
      <c r="G485" s="509"/>
      <c r="H485" s="506"/>
      <c r="I485" s="506"/>
      <c r="J485" s="175"/>
      <c r="K485" s="175"/>
      <c r="L485" s="175"/>
      <c r="M485" s="175"/>
      <c r="N485" s="175"/>
      <c r="O485" s="175"/>
      <c r="P485" s="175"/>
      <c r="Q485" s="175"/>
      <c r="R485" s="175"/>
      <c r="S485" s="175"/>
      <c r="T485" s="175"/>
      <c r="U485" s="175"/>
      <c r="V485" s="175"/>
      <c r="W485" s="175"/>
      <c r="X485" s="175"/>
    </row>
    <row r="486" ht="14.25" customHeight="1">
      <c r="A486" s="175"/>
      <c r="B486" s="175"/>
      <c r="C486" s="175"/>
      <c r="D486" s="506"/>
      <c r="E486" s="509"/>
      <c r="F486" s="509"/>
      <c r="G486" s="509"/>
      <c r="H486" s="506"/>
      <c r="I486" s="506"/>
      <c r="J486" s="175"/>
      <c r="K486" s="175"/>
      <c r="L486" s="175"/>
      <c r="M486" s="175"/>
      <c r="N486" s="175"/>
      <c r="O486" s="175"/>
      <c r="P486" s="175"/>
      <c r="Q486" s="175"/>
      <c r="R486" s="175"/>
      <c r="S486" s="175"/>
      <c r="T486" s="175"/>
      <c r="U486" s="175"/>
      <c r="V486" s="175"/>
      <c r="W486" s="175"/>
      <c r="X486" s="175"/>
    </row>
    <row r="487" ht="14.25" customHeight="1">
      <c r="A487" s="175"/>
      <c r="B487" s="175"/>
      <c r="C487" s="175"/>
      <c r="D487" s="506"/>
      <c r="E487" s="509"/>
      <c r="F487" s="509"/>
      <c r="G487" s="509"/>
      <c r="H487" s="506"/>
      <c r="I487" s="506"/>
      <c r="J487" s="175"/>
      <c r="K487" s="175"/>
      <c r="L487" s="175"/>
      <c r="M487" s="175"/>
      <c r="N487" s="175"/>
      <c r="O487" s="175"/>
      <c r="P487" s="175"/>
      <c r="Q487" s="175"/>
      <c r="R487" s="175"/>
      <c r="S487" s="175"/>
      <c r="T487" s="175"/>
      <c r="U487" s="175"/>
      <c r="V487" s="175"/>
      <c r="W487" s="175"/>
      <c r="X487" s="175"/>
    </row>
    <row r="488" ht="14.25" customHeight="1">
      <c r="A488" s="175"/>
      <c r="B488" s="175"/>
      <c r="C488" s="175"/>
      <c r="D488" s="506"/>
      <c r="E488" s="509"/>
      <c r="F488" s="509"/>
      <c r="G488" s="509"/>
      <c r="H488" s="506"/>
      <c r="I488" s="506"/>
      <c r="J488" s="175"/>
      <c r="K488" s="175"/>
      <c r="L488" s="175"/>
      <c r="M488" s="175"/>
      <c r="N488" s="175"/>
      <c r="O488" s="175"/>
      <c r="P488" s="175"/>
      <c r="Q488" s="175"/>
      <c r="R488" s="175"/>
      <c r="S488" s="175"/>
      <c r="T488" s="175"/>
      <c r="U488" s="175"/>
      <c r="V488" s="175"/>
      <c r="W488" s="175"/>
      <c r="X488" s="175"/>
    </row>
    <row r="489" ht="14.25" customHeight="1">
      <c r="A489" s="175"/>
      <c r="B489" s="175"/>
      <c r="C489" s="175"/>
      <c r="D489" s="506"/>
      <c r="E489" s="509"/>
      <c r="F489" s="509"/>
      <c r="G489" s="509"/>
      <c r="H489" s="506"/>
      <c r="I489" s="506"/>
      <c r="J489" s="175"/>
      <c r="K489" s="175"/>
      <c r="L489" s="175"/>
      <c r="M489" s="175"/>
      <c r="N489" s="175"/>
      <c r="O489" s="175"/>
      <c r="P489" s="175"/>
      <c r="Q489" s="175"/>
      <c r="R489" s="175"/>
      <c r="S489" s="175"/>
      <c r="T489" s="175"/>
      <c r="U489" s="175"/>
      <c r="V489" s="175"/>
      <c r="W489" s="175"/>
      <c r="X489" s="175"/>
    </row>
    <row r="490" ht="14.25" customHeight="1">
      <c r="A490" s="175"/>
      <c r="B490" s="175"/>
      <c r="C490" s="175"/>
      <c r="D490" s="506"/>
      <c r="E490" s="509"/>
      <c r="F490" s="509"/>
      <c r="G490" s="509"/>
      <c r="H490" s="506"/>
      <c r="I490" s="506"/>
      <c r="J490" s="175"/>
      <c r="K490" s="175"/>
      <c r="L490" s="175"/>
      <c r="M490" s="175"/>
      <c r="N490" s="175"/>
      <c r="O490" s="175"/>
      <c r="P490" s="175"/>
      <c r="Q490" s="175"/>
      <c r="R490" s="175"/>
      <c r="S490" s="175"/>
      <c r="T490" s="175"/>
      <c r="U490" s="175"/>
      <c r="V490" s="175"/>
      <c r="W490" s="175"/>
      <c r="X490" s="175"/>
    </row>
    <row r="491" ht="14.25" customHeight="1">
      <c r="A491" s="175"/>
      <c r="B491" s="175"/>
      <c r="C491" s="175"/>
      <c r="D491" s="506"/>
      <c r="E491" s="509"/>
      <c r="F491" s="509"/>
      <c r="G491" s="509"/>
      <c r="H491" s="506"/>
      <c r="I491" s="506"/>
      <c r="J491" s="175"/>
      <c r="K491" s="175"/>
      <c r="L491" s="175"/>
      <c r="M491" s="175"/>
      <c r="N491" s="175"/>
      <c r="O491" s="175"/>
      <c r="P491" s="175"/>
      <c r="Q491" s="175"/>
      <c r="R491" s="175"/>
      <c r="S491" s="175"/>
      <c r="T491" s="175"/>
      <c r="U491" s="175"/>
      <c r="V491" s="175"/>
      <c r="W491" s="175"/>
      <c r="X491" s="175"/>
    </row>
    <row r="492" ht="14.25" customHeight="1">
      <c r="A492" s="175"/>
      <c r="B492" s="175"/>
      <c r="C492" s="175"/>
      <c r="D492" s="506"/>
      <c r="E492" s="509"/>
      <c r="F492" s="509"/>
      <c r="G492" s="509"/>
      <c r="H492" s="506"/>
      <c r="I492" s="506"/>
      <c r="J492" s="175"/>
      <c r="K492" s="175"/>
      <c r="L492" s="175"/>
      <c r="M492" s="175"/>
      <c r="N492" s="175"/>
      <c r="O492" s="175"/>
      <c r="P492" s="175"/>
      <c r="Q492" s="175"/>
      <c r="R492" s="175"/>
      <c r="S492" s="175"/>
      <c r="T492" s="175"/>
      <c r="U492" s="175"/>
      <c r="V492" s="175"/>
      <c r="W492" s="175"/>
      <c r="X492" s="175"/>
    </row>
    <row r="493" ht="14.25" customHeight="1">
      <c r="A493" s="175"/>
      <c r="B493" s="175"/>
      <c r="C493" s="175"/>
      <c r="D493" s="506"/>
      <c r="E493" s="509"/>
      <c r="F493" s="509"/>
      <c r="G493" s="509"/>
      <c r="H493" s="506"/>
      <c r="I493" s="506"/>
      <c r="J493" s="175"/>
      <c r="K493" s="175"/>
      <c r="L493" s="175"/>
      <c r="M493" s="175"/>
      <c r="N493" s="175"/>
      <c r="O493" s="175"/>
      <c r="P493" s="175"/>
      <c r="Q493" s="175"/>
      <c r="R493" s="175"/>
      <c r="S493" s="175"/>
      <c r="T493" s="175"/>
      <c r="U493" s="175"/>
      <c r="V493" s="175"/>
      <c r="W493" s="175"/>
      <c r="X493" s="175"/>
    </row>
    <row r="494" ht="14.25" customHeight="1">
      <c r="A494" s="175"/>
      <c r="B494" s="175"/>
      <c r="C494" s="175"/>
      <c r="D494" s="506"/>
      <c r="E494" s="509"/>
      <c r="F494" s="509"/>
      <c r="G494" s="509"/>
      <c r="H494" s="506"/>
      <c r="I494" s="506"/>
      <c r="J494" s="175"/>
      <c r="K494" s="175"/>
      <c r="L494" s="175"/>
      <c r="M494" s="175"/>
      <c r="N494" s="175"/>
      <c r="O494" s="175"/>
      <c r="P494" s="175"/>
      <c r="Q494" s="175"/>
      <c r="R494" s="175"/>
      <c r="S494" s="175"/>
      <c r="T494" s="175"/>
      <c r="U494" s="175"/>
      <c r="V494" s="175"/>
      <c r="W494" s="175"/>
      <c r="X494" s="175"/>
    </row>
    <row r="495" ht="14.25" customHeight="1">
      <c r="A495" s="175"/>
      <c r="B495" s="175"/>
      <c r="C495" s="175"/>
      <c r="D495" s="506"/>
      <c r="E495" s="509"/>
      <c r="F495" s="509"/>
      <c r="G495" s="509"/>
      <c r="H495" s="506"/>
      <c r="I495" s="506"/>
      <c r="J495" s="175"/>
      <c r="K495" s="175"/>
      <c r="L495" s="175"/>
      <c r="M495" s="175"/>
      <c r="N495" s="175"/>
      <c r="O495" s="175"/>
      <c r="P495" s="175"/>
      <c r="Q495" s="175"/>
      <c r="R495" s="175"/>
      <c r="S495" s="175"/>
      <c r="T495" s="175"/>
      <c r="U495" s="175"/>
      <c r="V495" s="175"/>
      <c r="W495" s="175"/>
      <c r="X495" s="175"/>
    </row>
    <row r="496" ht="14.25" customHeight="1">
      <c r="A496" s="175"/>
      <c r="B496" s="175"/>
      <c r="C496" s="175"/>
      <c r="D496" s="506"/>
      <c r="E496" s="509"/>
      <c r="F496" s="509"/>
      <c r="G496" s="509"/>
      <c r="H496" s="506"/>
      <c r="I496" s="506"/>
      <c r="J496" s="175"/>
      <c r="K496" s="175"/>
      <c r="L496" s="175"/>
      <c r="M496" s="175"/>
      <c r="N496" s="175"/>
      <c r="O496" s="175"/>
      <c r="P496" s="175"/>
      <c r="Q496" s="175"/>
      <c r="R496" s="175"/>
      <c r="S496" s="175"/>
      <c r="T496" s="175"/>
      <c r="U496" s="175"/>
      <c r="V496" s="175"/>
      <c r="W496" s="175"/>
      <c r="X496" s="175"/>
    </row>
    <row r="497" ht="14.25" customHeight="1">
      <c r="A497" s="175"/>
      <c r="B497" s="175"/>
      <c r="C497" s="175"/>
      <c r="D497" s="506"/>
      <c r="E497" s="509"/>
      <c r="F497" s="509"/>
      <c r="G497" s="509"/>
      <c r="H497" s="506"/>
      <c r="I497" s="506"/>
      <c r="J497" s="175"/>
      <c r="K497" s="175"/>
      <c r="L497" s="175"/>
      <c r="M497" s="175"/>
      <c r="N497" s="175"/>
      <c r="O497" s="175"/>
      <c r="P497" s="175"/>
      <c r="Q497" s="175"/>
      <c r="R497" s="175"/>
      <c r="S497" s="175"/>
      <c r="T497" s="175"/>
      <c r="U497" s="175"/>
      <c r="V497" s="175"/>
      <c r="W497" s="175"/>
      <c r="X497" s="175"/>
    </row>
    <row r="498" ht="14.25" customHeight="1">
      <c r="A498" s="175"/>
      <c r="B498" s="175"/>
      <c r="C498" s="175"/>
      <c r="D498" s="506"/>
      <c r="E498" s="509"/>
      <c r="F498" s="509"/>
      <c r="G498" s="509"/>
      <c r="H498" s="506"/>
      <c r="I498" s="506"/>
      <c r="J498" s="175"/>
      <c r="K498" s="175"/>
      <c r="L498" s="175"/>
      <c r="M498" s="175"/>
      <c r="N498" s="175"/>
      <c r="O498" s="175"/>
      <c r="P498" s="175"/>
      <c r="Q498" s="175"/>
      <c r="R498" s="175"/>
      <c r="S498" s="175"/>
      <c r="T498" s="175"/>
      <c r="U498" s="175"/>
      <c r="V498" s="175"/>
      <c r="W498" s="175"/>
      <c r="X498" s="175"/>
    </row>
    <row r="499" ht="14.25" customHeight="1">
      <c r="A499" s="175"/>
      <c r="B499" s="175"/>
      <c r="C499" s="175"/>
      <c r="D499" s="506"/>
      <c r="E499" s="509"/>
      <c r="F499" s="509"/>
      <c r="G499" s="509"/>
      <c r="H499" s="506"/>
      <c r="I499" s="506"/>
      <c r="J499" s="175"/>
      <c r="K499" s="175"/>
      <c r="L499" s="175"/>
      <c r="M499" s="175"/>
      <c r="N499" s="175"/>
      <c r="O499" s="175"/>
      <c r="P499" s="175"/>
      <c r="Q499" s="175"/>
      <c r="R499" s="175"/>
      <c r="S499" s="175"/>
      <c r="T499" s="175"/>
      <c r="U499" s="175"/>
      <c r="V499" s="175"/>
      <c r="W499" s="175"/>
      <c r="X499" s="175"/>
    </row>
    <row r="500" ht="14.25" customHeight="1">
      <c r="A500" s="175"/>
      <c r="B500" s="175"/>
      <c r="C500" s="175"/>
      <c r="D500" s="506"/>
      <c r="E500" s="509"/>
      <c r="F500" s="509"/>
      <c r="G500" s="509"/>
      <c r="H500" s="506"/>
      <c r="I500" s="506"/>
      <c r="J500" s="175"/>
      <c r="K500" s="175"/>
      <c r="L500" s="175"/>
      <c r="M500" s="175"/>
      <c r="N500" s="175"/>
      <c r="O500" s="175"/>
      <c r="P500" s="175"/>
      <c r="Q500" s="175"/>
      <c r="R500" s="175"/>
      <c r="S500" s="175"/>
      <c r="T500" s="175"/>
      <c r="U500" s="175"/>
      <c r="V500" s="175"/>
      <c r="W500" s="175"/>
      <c r="X500" s="175"/>
    </row>
    <row r="501" ht="14.25" customHeight="1">
      <c r="A501" s="175"/>
      <c r="B501" s="175"/>
      <c r="C501" s="175"/>
      <c r="D501" s="506"/>
      <c r="E501" s="509"/>
      <c r="F501" s="509"/>
      <c r="G501" s="509"/>
      <c r="H501" s="506"/>
      <c r="I501" s="506"/>
      <c r="J501" s="175"/>
      <c r="K501" s="175"/>
      <c r="L501" s="175"/>
      <c r="M501" s="175"/>
      <c r="N501" s="175"/>
      <c r="O501" s="175"/>
      <c r="P501" s="175"/>
      <c r="Q501" s="175"/>
      <c r="R501" s="175"/>
      <c r="S501" s="175"/>
      <c r="T501" s="175"/>
      <c r="U501" s="175"/>
      <c r="V501" s="175"/>
      <c r="W501" s="175"/>
      <c r="X501" s="175"/>
    </row>
    <row r="502" ht="14.25" customHeight="1">
      <c r="A502" s="175"/>
      <c r="B502" s="175"/>
      <c r="C502" s="175"/>
      <c r="D502" s="506"/>
      <c r="E502" s="509"/>
      <c r="F502" s="509"/>
      <c r="G502" s="509"/>
      <c r="H502" s="506"/>
      <c r="I502" s="506"/>
      <c r="J502" s="175"/>
      <c r="K502" s="175"/>
      <c r="L502" s="175"/>
      <c r="M502" s="175"/>
      <c r="N502" s="175"/>
      <c r="O502" s="175"/>
      <c r="P502" s="175"/>
      <c r="Q502" s="175"/>
      <c r="R502" s="175"/>
      <c r="S502" s="175"/>
      <c r="T502" s="175"/>
      <c r="U502" s="175"/>
      <c r="V502" s="175"/>
      <c r="W502" s="175"/>
      <c r="X502" s="175"/>
    </row>
    <row r="503" ht="14.25" customHeight="1">
      <c r="A503" s="175"/>
      <c r="B503" s="175"/>
      <c r="C503" s="175"/>
      <c r="D503" s="506"/>
      <c r="E503" s="509"/>
      <c r="F503" s="509"/>
      <c r="G503" s="509"/>
      <c r="H503" s="506"/>
      <c r="I503" s="506"/>
      <c r="J503" s="175"/>
      <c r="K503" s="175"/>
      <c r="L503" s="175"/>
      <c r="M503" s="175"/>
      <c r="N503" s="175"/>
      <c r="O503" s="175"/>
      <c r="P503" s="175"/>
      <c r="Q503" s="175"/>
      <c r="R503" s="175"/>
      <c r="S503" s="175"/>
      <c r="T503" s="175"/>
      <c r="U503" s="175"/>
      <c r="V503" s="175"/>
      <c r="W503" s="175"/>
      <c r="X503" s="175"/>
    </row>
    <row r="504" ht="14.25" customHeight="1">
      <c r="A504" s="175"/>
      <c r="B504" s="175"/>
      <c r="C504" s="175"/>
      <c r="D504" s="506"/>
      <c r="E504" s="509"/>
      <c r="F504" s="509"/>
      <c r="G504" s="509"/>
      <c r="H504" s="506"/>
      <c r="I504" s="506"/>
      <c r="J504" s="175"/>
      <c r="K504" s="175"/>
      <c r="L504" s="175"/>
      <c r="M504" s="175"/>
      <c r="N504" s="175"/>
      <c r="O504" s="175"/>
      <c r="P504" s="175"/>
      <c r="Q504" s="175"/>
      <c r="R504" s="175"/>
      <c r="S504" s="175"/>
      <c r="T504" s="175"/>
      <c r="U504" s="175"/>
      <c r="V504" s="175"/>
      <c r="W504" s="175"/>
      <c r="X504" s="175"/>
    </row>
    <row r="505" ht="14.25" customHeight="1">
      <c r="A505" s="175"/>
      <c r="B505" s="175"/>
      <c r="C505" s="175"/>
      <c r="D505" s="506"/>
      <c r="E505" s="509"/>
      <c r="F505" s="509"/>
      <c r="G505" s="509"/>
      <c r="H505" s="506"/>
      <c r="I505" s="506"/>
      <c r="J505" s="175"/>
      <c r="K505" s="175"/>
      <c r="L505" s="175"/>
      <c r="M505" s="175"/>
      <c r="N505" s="175"/>
      <c r="O505" s="175"/>
      <c r="P505" s="175"/>
      <c r="Q505" s="175"/>
      <c r="R505" s="175"/>
      <c r="S505" s="175"/>
      <c r="T505" s="175"/>
      <c r="U505" s="175"/>
      <c r="V505" s="175"/>
      <c r="W505" s="175"/>
      <c r="X505" s="175"/>
    </row>
    <row r="506" ht="14.25" customHeight="1">
      <c r="A506" s="175"/>
      <c r="B506" s="175"/>
      <c r="C506" s="175"/>
      <c r="D506" s="506"/>
      <c r="E506" s="509"/>
      <c r="F506" s="509"/>
      <c r="G506" s="509"/>
      <c r="H506" s="506"/>
      <c r="I506" s="506"/>
      <c r="J506" s="175"/>
      <c r="K506" s="175"/>
      <c r="L506" s="175"/>
      <c r="M506" s="175"/>
      <c r="N506" s="175"/>
      <c r="O506" s="175"/>
      <c r="P506" s="175"/>
      <c r="Q506" s="175"/>
      <c r="R506" s="175"/>
      <c r="S506" s="175"/>
      <c r="T506" s="175"/>
      <c r="U506" s="175"/>
      <c r="V506" s="175"/>
      <c r="W506" s="175"/>
      <c r="X506" s="175"/>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row>
  </sheetData>
  <mergeCells count="10">
    <mergeCell ref="C202:H202"/>
    <mergeCell ref="C232:C233"/>
    <mergeCell ref="C274:C275"/>
    <mergeCell ref="C2:J2"/>
    <mergeCell ref="C3:J3"/>
    <mergeCell ref="C39:I40"/>
    <mergeCell ref="E41:H41"/>
    <mergeCell ref="C99:H100"/>
    <mergeCell ref="A142:A143"/>
    <mergeCell ref="A144:A145"/>
  </mergeCells>
  <printOptions/>
  <pageMargins bottom="0.75" footer="0.0" header="0.0" left="0.7" right="0.7" top="0.75"/>
  <pageSetup orientation="portrait"/>
  <rowBreaks count="1" manualBreakCount="1">
    <brk id="147" man="1"/>
  </rowBreaks>
  <colBreaks count="1" manualBreakCount="1">
    <brk id="12" man="1"/>
  </colBreak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1"/>
    <col customWidth="1" min="2" max="2" width="45.71"/>
    <col customWidth="1" hidden="1" min="3" max="3" width="26.86"/>
    <col customWidth="1" hidden="1" min="4" max="4" width="24.14"/>
    <col customWidth="1" min="5" max="5" width="14.71"/>
    <col customWidth="1" min="6" max="6" width="13.71"/>
    <col customWidth="1" min="7" max="7" width="16.86"/>
    <col customWidth="1" min="8" max="9" width="13.71"/>
    <col customWidth="1" min="10" max="10" width="11.71"/>
    <col customWidth="1" min="11" max="12" width="11.43"/>
    <col customWidth="1" min="13" max="13" width="3.29"/>
    <col customWidth="1" min="14" max="26" width="11.43"/>
  </cols>
  <sheetData>
    <row r="1" ht="14.25" customHeight="1">
      <c r="A1" s="175"/>
      <c r="B1" s="175"/>
      <c r="C1" s="175"/>
      <c r="D1" s="175"/>
      <c r="E1" s="175"/>
      <c r="F1" s="175"/>
      <c r="G1" s="175"/>
      <c r="H1" s="175"/>
      <c r="I1" s="175"/>
      <c r="J1" s="175"/>
      <c r="K1" s="175"/>
      <c r="L1" s="175"/>
      <c r="M1" s="175"/>
      <c r="N1" s="175"/>
      <c r="O1" s="175"/>
      <c r="P1" s="175"/>
      <c r="Q1" s="175"/>
      <c r="R1" s="175"/>
      <c r="S1" s="175"/>
      <c r="T1" s="175"/>
      <c r="U1" s="175"/>
      <c r="V1" s="175"/>
      <c r="W1" s="175"/>
      <c r="X1" s="175"/>
      <c r="Y1" s="175"/>
      <c r="Z1" s="175"/>
    </row>
    <row r="2" ht="14.25" customHeight="1">
      <c r="A2" s="175"/>
      <c r="B2" s="175"/>
      <c r="C2" s="788"/>
      <c r="D2" s="29"/>
      <c r="E2" s="29"/>
      <c r="F2" s="30"/>
      <c r="G2" s="789"/>
      <c r="H2" s="789"/>
      <c r="I2" s="789"/>
      <c r="J2" s="175"/>
      <c r="K2" s="175"/>
      <c r="L2" s="175"/>
      <c r="M2" s="175"/>
      <c r="N2" s="175"/>
      <c r="O2" s="175"/>
      <c r="P2" s="175"/>
      <c r="Q2" s="175"/>
      <c r="R2" s="175"/>
      <c r="S2" s="175"/>
      <c r="T2" s="175"/>
      <c r="U2" s="175"/>
      <c r="V2" s="175"/>
      <c r="W2" s="175"/>
      <c r="X2" s="175"/>
      <c r="Y2" s="175"/>
      <c r="Z2" s="175"/>
    </row>
    <row r="3" ht="14.25" customHeight="1">
      <c r="A3" s="175"/>
      <c r="B3" s="175"/>
      <c r="C3" s="175"/>
      <c r="D3" s="175"/>
      <c r="E3" s="175"/>
      <c r="F3" s="175"/>
      <c r="G3" s="175"/>
      <c r="H3" s="175"/>
      <c r="I3" s="175"/>
      <c r="J3" s="175"/>
      <c r="K3" s="175"/>
      <c r="L3" s="175"/>
      <c r="M3" s="175"/>
      <c r="N3" s="175"/>
      <c r="O3" s="175"/>
      <c r="P3" s="175"/>
      <c r="Q3" s="175"/>
      <c r="R3" s="175"/>
      <c r="S3" s="175"/>
      <c r="T3" s="175"/>
      <c r="U3" s="175"/>
      <c r="V3" s="175"/>
      <c r="W3" s="175"/>
      <c r="X3" s="175"/>
      <c r="Y3" s="175"/>
      <c r="Z3" s="175"/>
    </row>
    <row r="4" ht="14.25" customHeight="1">
      <c r="A4" s="175"/>
      <c r="B4" s="175"/>
      <c r="C4" s="790"/>
      <c r="H4" s="513"/>
      <c r="I4" s="513"/>
      <c r="J4" s="175"/>
      <c r="K4" s="175"/>
      <c r="L4" s="175"/>
      <c r="M4" s="175"/>
      <c r="N4" s="175"/>
      <c r="O4" s="175"/>
      <c r="P4" s="175"/>
      <c r="Q4" s="175"/>
      <c r="R4" s="175"/>
      <c r="S4" s="175"/>
      <c r="T4" s="175"/>
      <c r="U4" s="175"/>
      <c r="V4" s="175"/>
      <c r="W4" s="175"/>
      <c r="X4" s="175"/>
      <c r="Y4" s="175"/>
      <c r="Z4" s="175"/>
    </row>
    <row r="5" ht="14.25" customHeight="1">
      <c r="A5" s="175"/>
      <c r="B5" s="175"/>
      <c r="C5" s="791">
        <v>2019.0</v>
      </c>
      <c r="D5" s="791">
        <f t="shared" ref="D5:G5" si="1">+C5+1</f>
        <v>2020</v>
      </c>
      <c r="E5" s="791">
        <f t="shared" si="1"/>
        <v>2021</v>
      </c>
      <c r="F5" s="791">
        <f t="shared" si="1"/>
        <v>2022</v>
      </c>
      <c r="G5" s="792">
        <f t="shared" si="1"/>
        <v>2023</v>
      </c>
      <c r="H5" s="791">
        <v>2024.0</v>
      </c>
      <c r="I5" s="793">
        <v>2025.0</v>
      </c>
      <c r="J5" s="175"/>
      <c r="K5" s="175"/>
      <c r="L5" s="175"/>
      <c r="M5" s="175"/>
      <c r="N5" s="175"/>
      <c r="O5" s="175"/>
      <c r="P5" s="175"/>
      <c r="Q5" s="175"/>
      <c r="R5" s="175"/>
      <c r="S5" s="175"/>
      <c r="T5" s="175"/>
      <c r="U5" s="175"/>
      <c r="V5" s="175"/>
      <c r="W5" s="175"/>
      <c r="X5" s="175"/>
      <c r="Y5" s="175"/>
      <c r="Z5" s="175"/>
    </row>
    <row r="6" ht="14.25" customHeight="1">
      <c r="A6" s="175"/>
      <c r="B6" s="794" t="s">
        <v>417</v>
      </c>
      <c r="C6" s="795">
        <f>'1. Datos'!D30</f>
        <v>0</v>
      </c>
      <c r="D6" s="795">
        <f>'1. Datos'!E30</f>
        <v>0</v>
      </c>
      <c r="E6" s="795" t="str">
        <f>'1. Datos'!F30</f>
        <v/>
      </c>
      <c r="F6" s="795" t="str">
        <f>'1. Datos'!G30</f>
        <v/>
      </c>
      <c r="G6" s="795" t="str">
        <f>'1. Datos'!H30</f>
        <v/>
      </c>
      <c r="H6" s="795" t="str">
        <f>'1. Datos'!I30</f>
        <v/>
      </c>
      <c r="I6" s="795" t="str">
        <f>'1. Datos'!J30</f>
        <v/>
      </c>
      <c r="J6" s="175"/>
      <c r="K6" s="796"/>
      <c r="L6" s="796"/>
      <c r="M6" s="797"/>
      <c r="N6" s="798"/>
      <c r="O6" s="175"/>
      <c r="P6" s="175"/>
      <c r="Q6" s="175"/>
      <c r="R6" s="175"/>
      <c r="S6" s="175"/>
      <c r="T6" s="175"/>
      <c r="U6" s="175"/>
      <c r="V6" s="175"/>
      <c r="W6" s="175"/>
      <c r="X6" s="175"/>
      <c r="Y6" s="175"/>
      <c r="Z6" s="175"/>
    </row>
    <row r="7" ht="18.0" customHeight="1">
      <c r="A7" s="175"/>
      <c r="B7" s="799" t="s">
        <v>357</v>
      </c>
      <c r="C7" s="795">
        <f>+'1. Datos'!D135</f>
        <v>0</v>
      </c>
      <c r="D7" s="795">
        <f>+'1. Datos'!E135</f>
        <v>0</v>
      </c>
      <c r="E7" s="795">
        <f>+'1. Datos'!F135</f>
        <v>0</v>
      </c>
      <c r="F7" s="795">
        <f>+'1. Datos'!G135</f>
        <v>0</v>
      </c>
      <c r="G7" s="795">
        <f>+'1. Datos'!H135</f>
        <v>0</v>
      </c>
      <c r="H7" s="795">
        <f>+'1. Datos'!I135</f>
        <v>0</v>
      </c>
      <c r="I7" s="795">
        <f>+'1. Datos'!J135</f>
        <v>0</v>
      </c>
      <c r="J7" s="175"/>
      <c r="K7" s="175"/>
      <c r="L7" s="175"/>
      <c r="M7" s="175"/>
      <c r="N7" s="175"/>
      <c r="O7" s="175"/>
      <c r="P7" s="175"/>
      <c r="Q7" s="175"/>
      <c r="R7" s="175"/>
      <c r="S7" s="175"/>
      <c r="T7" s="175"/>
      <c r="U7" s="175"/>
      <c r="V7" s="175"/>
      <c r="W7" s="175"/>
      <c r="X7" s="175"/>
      <c r="Y7" s="175"/>
      <c r="Z7" s="175"/>
    </row>
    <row r="8" ht="15.75" customHeight="1">
      <c r="A8" s="175"/>
      <c r="B8" s="800" t="s">
        <v>418</v>
      </c>
      <c r="C8" s="801" t="str">
        <f t="shared" ref="C8:I8" si="2">C6/C7</f>
        <v>#DIV/0!</v>
      </c>
      <c r="D8" s="801" t="str">
        <f t="shared" si="2"/>
        <v>#DIV/0!</v>
      </c>
      <c r="E8" s="801" t="str">
        <f t="shared" si="2"/>
        <v>#DIV/0!</v>
      </c>
      <c r="F8" s="801" t="str">
        <f t="shared" si="2"/>
        <v>#DIV/0!</v>
      </c>
      <c r="G8" s="801" t="str">
        <f t="shared" si="2"/>
        <v>#DIV/0!</v>
      </c>
      <c r="H8" s="801" t="str">
        <f t="shared" si="2"/>
        <v>#DIV/0!</v>
      </c>
      <c r="I8" s="801" t="str">
        <f t="shared" si="2"/>
        <v>#DIV/0!</v>
      </c>
      <c r="J8" s="175"/>
      <c r="K8" s="802" t="s">
        <v>419</v>
      </c>
      <c r="L8" s="38"/>
      <c r="M8" s="175"/>
      <c r="N8" s="803" t="str">
        <f>AVERAGE(E11:H11)</f>
        <v>#DIV/0!</v>
      </c>
      <c r="O8" s="175"/>
      <c r="P8" s="175"/>
      <c r="Q8" s="175"/>
      <c r="R8" s="175"/>
      <c r="S8" s="175"/>
      <c r="T8" s="175"/>
      <c r="U8" s="175"/>
      <c r="V8" s="175"/>
      <c r="W8" s="175"/>
      <c r="X8" s="175"/>
      <c r="Y8" s="175"/>
      <c r="Z8" s="175"/>
    </row>
    <row r="9" ht="14.25" customHeight="1">
      <c r="A9" s="175"/>
      <c r="B9" s="804" t="s">
        <v>420</v>
      </c>
      <c r="C9" s="805">
        <v>0.0</v>
      </c>
      <c r="D9" s="805">
        <v>0.0</v>
      </c>
      <c r="E9" s="805">
        <v>0.0</v>
      </c>
      <c r="F9" s="805">
        <v>0.0</v>
      </c>
      <c r="G9" s="805">
        <v>0.0</v>
      </c>
      <c r="H9" s="805">
        <v>0.0</v>
      </c>
      <c r="I9" s="805">
        <v>0.0</v>
      </c>
      <c r="J9" s="175"/>
      <c r="K9" s="591"/>
      <c r="L9" s="139"/>
      <c r="M9" s="175"/>
      <c r="N9" s="806"/>
      <c r="O9" s="175"/>
      <c r="P9" s="175"/>
      <c r="Q9" s="175"/>
      <c r="R9" s="175"/>
      <c r="S9" s="175"/>
      <c r="T9" s="175"/>
      <c r="U9" s="175"/>
      <c r="V9" s="175"/>
      <c r="W9" s="175"/>
      <c r="X9" s="175"/>
      <c r="Y9" s="175"/>
      <c r="Z9" s="175"/>
    </row>
    <row r="10" ht="14.25" customHeight="1">
      <c r="A10" s="175"/>
      <c r="B10" s="807" t="s">
        <v>421</v>
      </c>
      <c r="C10" s="198" t="str">
        <f t="shared" ref="C10:I10" si="3">C9/C6</f>
        <v>#DIV/0!</v>
      </c>
      <c r="D10" s="198" t="str">
        <f t="shared" si="3"/>
        <v>#DIV/0!</v>
      </c>
      <c r="E10" s="198" t="str">
        <f t="shared" si="3"/>
        <v>#DIV/0!</v>
      </c>
      <c r="F10" s="198" t="str">
        <f t="shared" si="3"/>
        <v>#DIV/0!</v>
      </c>
      <c r="G10" s="198" t="str">
        <f t="shared" si="3"/>
        <v>#DIV/0!</v>
      </c>
      <c r="H10" s="198" t="str">
        <f t="shared" si="3"/>
        <v>#DIV/0!</v>
      </c>
      <c r="I10" s="198" t="str">
        <f t="shared" si="3"/>
        <v>#DIV/0!</v>
      </c>
      <c r="J10" s="175"/>
      <c r="K10" s="175"/>
      <c r="L10" s="175"/>
      <c r="M10" s="175"/>
      <c r="N10" s="175"/>
      <c r="O10" s="175"/>
      <c r="P10" s="175"/>
      <c r="Q10" s="175"/>
      <c r="R10" s="175"/>
      <c r="S10" s="175"/>
      <c r="T10" s="175"/>
      <c r="U10" s="175"/>
      <c r="V10" s="175"/>
      <c r="W10" s="175"/>
      <c r="X10" s="175"/>
      <c r="Y10" s="175"/>
      <c r="Z10" s="175"/>
    </row>
    <row r="11" ht="14.25" customHeight="1">
      <c r="A11" s="175"/>
      <c r="B11" s="808" t="s">
        <v>422</v>
      </c>
      <c r="C11" s="809" t="str">
        <f t="shared" ref="C11:I11" si="4">1-C10</f>
        <v>#DIV/0!</v>
      </c>
      <c r="D11" s="809" t="str">
        <f t="shared" si="4"/>
        <v>#DIV/0!</v>
      </c>
      <c r="E11" s="809" t="str">
        <f t="shared" si="4"/>
        <v>#DIV/0!</v>
      </c>
      <c r="F11" s="809" t="str">
        <f t="shared" si="4"/>
        <v>#DIV/0!</v>
      </c>
      <c r="G11" s="809" t="str">
        <f t="shared" si="4"/>
        <v>#DIV/0!</v>
      </c>
      <c r="H11" s="809" t="str">
        <f t="shared" si="4"/>
        <v>#DIV/0!</v>
      </c>
      <c r="I11" s="809" t="str">
        <f t="shared" si="4"/>
        <v>#DIV/0!</v>
      </c>
      <c r="J11" s="175"/>
      <c r="K11" s="802" t="s">
        <v>423</v>
      </c>
      <c r="L11" s="38"/>
      <c r="M11" s="175"/>
      <c r="N11" s="810" t="str">
        <f>+AVERAGE(F12:I12)</f>
        <v>#DIV/0!</v>
      </c>
      <c r="O11" s="175"/>
      <c r="P11" s="175"/>
      <c r="Q11" s="175"/>
      <c r="R11" s="175"/>
      <c r="S11" s="175"/>
      <c r="T11" s="175"/>
      <c r="U11" s="175"/>
      <c r="V11" s="175"/>
      <c r="W11" s="175"/>
      <c r="X11" s="175"/>
      <c r="Y11" s="175"/>
      <c r="Z11" s="175"/>
    </row>
    <row r="12" ht="14.25" customHeight="1">
      <c r="A12" s="175"/>
      <c r="B12" s="811" t="s">
        <v>424</v>
      </c>
      <c r="C12" s="801" t="str">
        <f t="shared" ref="C12:I12" si="5">C8*C11</f>
        <v>#DIV/0!</v>
      </c>
      <c r="D12" s="801" t="str">
        <f t="shared" si="5"/>
        <v>#DIV/0!</v>
      </c>
      <c r="E12" s="801" t="str">
        <f t="shared" si="5"/>
        <v>#DIV/0!</v>
      </c>
      <c r="F12" s="801" t="str">
        <f t="shared" si="5"/>
        <v>#DIV/0!</v>
      </c>
      <c r="G12" s="801" t="str">
        <f t="shared" si="5"/>
        <v>#DIV/0!</v>
      </c>
      <c r="H12" s="801" t="str">
        <f t="shared" si="5"/>
        <v>#DIV/0!</v>
      </c>
      <c r="I12" s="801" t="str">
        <f t="shared" si="5"/>
        <v>#DIV/0!</v>
      </c>
      <c r="J12" s="175"/>
      <c r="K12" s="591"/>
      <c r="L12" s="139"/>
      <c r="M12" s="175"/>
      <c r="N12" s="812"/>
      <c r="O12" s="175"/>
      <c r="P12" s="175"/>
      <c r="Q12" s="175"/>
      <c r="R12" s="175"/>
      <c r="S12" s="175"/>
      <c r="T12" s="175"/>
      <c r="U12" s="175"/>
      <c r="V12" s="175"/>
      <c r="W12" s="175"/>
      <c r="X12" s="175"/>
      <c r="Y12" s="175"/>
      <c r="Z12" s="175"/>
    </row>
    <row r="13" ht="14.25" customHeight="1">
      <c r="A13" s="175"/>
      <c r="B13" s="175"/>
      <c r="C13" s="653"/>
      <c r="D13" s="653"/>
      <c r="E13" s="653"/>
      <c r="F13" s="653"/>
      <c r="G13" s="653"/>
      <c r="H13" s="653"/>
      <c r="I13" s="653"/>
      <c r="J13" s="242"/>
      <c r="K13" s="653"/>
      <c r="L13" s="175"/>
      <c r="M13" s="175"/>
      <c r="N13" s="175"/>
      <c r="O13" s="175"/>
      <c r="P13" s="175"/>
      <c r="Q13" s="175"/>
      <c r="R13" s="175"/>
      <c r="S13" s="175"/>
      <c r="T13" s="175"/>
      <c r="U13" s="175"/>
      <c r="V13" s="175"/>
      <c r="W13" s="175"/>
      <c r="X13" s="175"/>
      <c r="Y13" s="175"/>
      <c r="Z13" s="175"/>
    </row>
    <row r="14" ht="15.75" customHeight="1">
      <c r="A14" s="175"/>
      <c r="B14" s="813" t="s">
        <v>425</v>
      </c>
      <c r="C14" s="37"/>
      <c r="D14" s="37"/>
      <c r="E14" s="37"/>
      <c r="F14" s="37"/>
      <c r="G14" s="38"/>
      <c r="H14" s="814"/>
      <c r="I14" s="814"/>
      <c r="J14" s="242"/>
      <c r="K14" s="653"/>
      <c r="L14" s="802" t="s">
        <v>426</v>
      </c>
      <c r="M14" s="38"/>
      <c r="N14" s="810" t="str">
        <f>+GEOMEAN(F12,I12)</f>
        <v>#DIV/0!</v>
      </c>
      <c r="O14" s="175"/>
      <c r="P14" s="175"/>
      <c r="Q14" s="175"/>
      <c r="R14" s="175"/>
      <c r="S14" s="175"/>
      <c r="T14" s="175"/>
      <c r="U14" s="175"/>
      <c r="V14" s="175"/>
      <c r="W14" s="175"/>
      <c r="X14" s="175"/>
      <c r="Y14" s="175"/>
      <c r="Z14" s="175"/>
    </row>
    <row r="15" ht="15.75" customHeight="1">
      <c r="A15" s="175"/>
      <c r="B15" s="815"/>
      <c r="G15" s="40"/>
      <c r="H15" s="814"/>
      <c r="I15" s="814"/>
      <c r="J15" s="242"/>
      <c r="K15" s="816" t="s">
        <v>427</v>
      </c>
      <c r="L15" s="591"/>
      <c r="M15" s="139"/>
      <c r="N15" s="817"/>
      <c r="O15" s="818"/>
      <c r="P15" s="175"/>
      <c r="Q15" s="175"/>
      <c r="R15" s="175"/>
      <c r="S15" s="175"/>
      <c r="T15" s="175"/>
      <c r="U15" s="175"/>
      <c r="V15" s="175"/>
      <c r="W15" s="175"/>
      <c r="X15" s="175"/>
      <c r="Y15" s="175"/>
      <c r="Z15" s="175"/>
    </row>
    <row r="16" ht="15.75" customHeight="1">
      <c r="A16" s="819"/>
      <c r="B16" s="591"/>
      <c r="C16" s="138"/>
      <c r="D16" s="138"/>
      <c r="E16" s="138"/>
      <c r="F16" s="138"/>
      <c r="G16" s="139"/>
      <c r="H16" s="814"/>
      <c r="I16" s="814"/>
      <c r="J16" s="242"/>
      <c r="K16" s="653"/>
      <c r="L16" s="175"/>
      <c r="M16" s="175"/>
      <c r="N16" s="175"/>
      <c r="O16" s="175"/>
      <c r="P16" s="175"/>
      <c r="Q16" s="175"/>
      <c r="R16" s="175"/>
      <c r="S16" s="175"/>
      <c r="T16" s="175"/>
      <c r="U16" s="175"/>
      <c r="V16" s="175"/>
      <c r="W16" s="175"/>
      <c r="X16" s="175"/>
      <c r="Y16" s="175"/>
      <c r="Z16" s="175"/>
    </row>
    <row r="17" ht="16.5" customHeight="1">
      <c r="A17" s="175"/>
      <c r="B17" s="820" t="s">
        <v>328</v>
      </c>
      <c r="C17" s="821">
        <f>+'1. Datos'!D44</f>
        <v>0</v>
      </c>
      <c r="D17" s="821">
        <f>+'1. Datos'!E44</f>
        <v>0</v>
      </c>
      <c r="E17" s="821">
        <f>+'1. Datos'!F44</f>
        <v>0</v>
      </c>
      <c r="F17" s="821">
        <f>+'1. Datos'!G44</f>
        <v>0</v>
      </c>
      <c r="G17" s="821">
        <f>+'1. Datos'!H44</f>
        <v>0</v>
      </c>
      <c r="H17" s="821">
        <f>+'1. Datos'!I44</f>
        <v>0</v>
      </c>
      <c r="I17" s="653">
        <f>+'1. Datos'!J44</f>
        <v>0</v>
      </c>
      <c r="J17" s="822"/>
      <c r="K17" s="653"/>
      <c r="L17" s="653"/>
      <c r="M17" s="653"/>
      <c r="N17" s="653"/>
      <c r="O17" s="653"/>
      <c r="P17" s="653"/>
      <c r="Q17" s="653"/>
      <c r="R17" s="175"/>
      <c r="S17" s="175"/>
      <c r="T17" s="175"/>
      <c r="U17" s="175"/>
      <c r="V17" s="175"/>
      <c r="W17" s="175"/>
      <c r="X17" s="175"/>
      <c r="Y17" s="175"/>
      <c r="Z17" s="175"/>
    </row>
    <row r="18" ht="14.25" customHeight="1">
      <c r="A18" s="175"/>
      <c r="B18" s="823" t="s">
        <v>345</v>
      </c>
      <c r="C18" s="795">
        <f>+'1. Datos'!D104</f>
        <v>0</v>
      </c>
      <c r="D18" s="795">
        <f>+'1. Datos'!E104</f>
        <v>0</v>
      </c>
      <c r="E18" s="795">
        <f>+'1. Datos'!F104</f>
        <v>0</v>
      </c>
      <c r="F18" s="795">
        <f>+'1. Datos'!G104</f>
        <v>0</v>
      </c>
      <c r="G18" s="795">
        <f>+'1. Datos'!H104</f>
        <v>0</v>
      </c>
      <c r="H18" s="795">
        <f>+'1. Datos'!I104</f>
        <v>0</v>
      </c>
      <c r="I18" s="653">
        <f>+'1. Datos'!J104</f>
        <v>0</v>
      </c>
      <c r="J18" s="175"/>
      <c r="K18" s="175"/>
      <c r="L18" s="175"/>
      <c r="M18" s="175"/>
      <c r="N18" s="175"/>
      <c r="O18" s="175"/>
      <c r="P18" s="175"/>
      <c r="Q18" s="175"/>
      <c r="R18" s="175"/>
      <c r="S18" s="175"/>
      <c r="T18" s="175"/>
      <c r="U18" s="175"/>
      <c r="V18" s="175"/>
      <c r="W18" s="175"/>
      <c r="X18" s="175"/>
      <c r="Y18" s="175"/>
      <c r="Z18" s="175"/>
    </row>
    <row r="19" ht="14.25" customHeight="1">
      <c r="A19" s="175"/>
      <c r="B19" s="823" t="s">
        <v>428</v>
      </c>
      <c r="C19" s="795">
        <f t="shared" ref="C19:I19" si="6">+C17-C18</f>
        <v>0</v>
      </c>
      <c r="D19" s="795">
        <f t="shared" si="6"/>
        <v>0</v>
      </c>
      <c r="E19" s="795">
        <f t="shared" si="6"/>
        <v>0</v>
      </c>
      <c r="F19" s="795">
        <f t="shared" si="6"/>
        <v>0</v>
      </c>
      <c r="G19" s="795">
        <f t="shared" si="6"/>
        <v>0</v>
      </c>
      <c r="H19" s="795">
        <f t="shared" si="6"/>
        <v>0</v>
      </c>
      <c r="I19" s="653">
        <f t="shared" si="6"/>
        <v>0</v>
      </c>
      <c r="J19" s="175"/>
      <c r="K19" s="175"/>
      <c r="L19" s="175"/>
      <c r="M19" s="175"/>
      <c r="N19" s="175"/>
      <c r="O19" s="175"/>
      <c r="P19" s="175"/>
      <c r="Q19" s="175"/>
      <c r="R19" s="175"/>
      <c r="S19" s="175"/>
      <c r="T19" s="175"/>
      <c r="U19" s="175"/>
      <c r="V19" s="175"/>
      <c r="W19" s="175"/>
      <c r="X19" s="175"/>
      <c r="Y19" s="175"/>
      <c r="Z19" s="175"/>
    </row>
    <row r="20" ht="14.25" customHeight="1">
      <c r="A20" s="175">
        <v>3.0</v>
      </c>
      <c r="B20" s="824" t="s">
        <v>429</v>
      </c>
      <c r="C20" s="825">
        <f t="shared" ref="C20:I20" si="7">C19</f>
        <v>0</v>
      </c>
      <c r="D20" s="825">
        <f t="shared" si="7"/>
        <v>0</v>
      </c>
      <c r="E20" s="825">
        <f t="shared" si="7"/>
        <v>0</v>
      </c>
      <c r="F20" s="825">
        <f t="shared" si="7"/>
        <v>0</v>
      </c>
      <c r="G20" s="825">
        <f t="shared" si="7"/>
        <v>0</v>
      </c>
      <c r="H20" s="825">
        <f t="shared" si="7"/>
        <v>0</v>
      </c>
      <c r="I20" s="826">
        <f t="shared" si="7"/>
        <v>0</v>
      </c>
      <c r="J20" s="175"/>
      <c r="K20" s="175"/>
      <c r="L20" s="175"/>
      <c r="M20" s="175"/>
      <c r="N20" s="827" t="str">
        <f>AVERAGE(D21:H21)</f>
        <v>#DIV/0!</v>
      </c>
      <c r="O20" s="175"/>
      <c r="P20" s="175"/>
      <c r="Q20" s="175"/>
      <c r="R20" s="175"/>
      <c r="S20" s="175"/>
      <c r="T20" s="175"/>
      <c r="U20" s="175"/>
      <c r="V20" s="175"/>
      <c r="W20" s="175"/>
      <c r="X20" s="175"/>
      <c r="Y20" s="175"/>
      <c r="Z20" s="175"/>
    </row>
    <row r="21" ht="14.25" customHeight="1">
      <c r="A21" s="175"/>
      <c r="B21" s="175"/>
      <c r="C21" s="684">
        <v>0.0</v>
      </c>
      <c r="D21" s="684"/>
      <c r="E21" s="684"/>
      <c r="F21" s="684" t="str">
        <f t="shared" ref="F21:I21" si="8">+F22/E22-1</f>
        <v>#DIV/0!</v>
      </c>
      <c r="G21" s="684" t="str">
        <f t="shared" si="8"/>
        <v>#DIV/0!</v>
      </c>
      <c r="H21" s="684" t="str">
        <f t="shared" si="8"/>
        <v>#DIV/0!</v>
      </c>
      <c r="I21" s="684" t="str">
        <f t="shared" si="8"/>
        <v>#DIV/0!</v>
      </c>
      <c r="J21" s="175"/>
      <c r="K21" s="175"/>
      <c r="L21" s="175"/>
      <c r="M21" s="175"/>
      <c r="N21" s="806"/>
      <c r="O21" s="175"/>
      <c r="P21" s="175"/>
      <c r="Q21" s="175"/>
      <c r="R21" s="175"/>
      <c r="S21" s="175"/>
      <c r="T21" s="175"/>
      <c r="U21" s="175"/>
      <c r="V21" s="175"/>
      <c r="W21" s="175"/>
      <c r="X21" s="175"/>
      <c r="Y21" s="175"/>
      <c r="Z21" s="175"/>
    </row>
    <row r="22" ht="15.0" customHeight="1">
      <c r="A22" s="175"/>
      <c r="B22" s="794" t="s">
        <v>430</v>
      </c>
      <c r="C22" s="795">
        <f>+'1. Datos'!D19</f>
        <v>0</v>
      </c>
      <c r="D22" s="795">
        <f>+'1. Datos'!E19</f>
        <v>0</v>
      </c>
      <c r="E22" s="795" t="str">
        <f>+'1. Datos'!F19</f>
        <v/>
      </c>
      <c r="F22" s="795" t="str">
        <f>+'1. Datos'!G19</f>
        <v/>
      </c>
      <c r="G22" s="795" t="str">
        <f>+'1. Datos'!H19</f>
        <v/>
      </c>
      <c r="H22" s="795" t="str">
        <f>+'1. Datos'!I19</f>
        <v/>
      </c>
      <c r="I22" s="653">
        <f>+'1. Datos'!K19</f>
        <v>0</v>
      </c>
      <c r="J22" s="175"/>
      <c r="K22" s="175"/>
      <c r="L22" s="175"/>
      <c r="M22" s="175"/>
      <c r="N22" s="175"/>
      <c r="O22" s="175"/>
      <c r="P22" s="175"/>
      <c r="Q22" s="175"/>
      <c r="R22" s="175"/>
      <c r="S22" s="175"/>
      <c r="T22" s="175"/>
      <c r="U22" s="175"/>
      <c r="V22" s="175"/>
      <c r="W22" s="175"/>
      <c r="X22" s="175"/>
      <c r="Y22" s="175"/>
      <c r="Z22" s="175"/>
    </row>
    <row r="23" ht="14.25" customHeight="1">
      <c r="A23" s="175"/>
      <c r="B23" s="799" t="s">
        <v>431</v>
      </c>
      <c r="C23" s="795" t="str">
        <f>+'1. Datos'!D25</f>
        <v/>
      </c>
      <c r="D23" s="795" t="str">
        <f>+'1. Datos'!E25</f>
        <v/>
      </c>
      <c r="E23" s="795" t="str">
        <f>+'1. Datos'!F25</f>
        <v/>
      </c>
      <c r="F23" s="795" t="str">
        <f>+'1. Datos'!G25</f>
        <v/>
      </c>
      <c r="G23" s="795" t="str">
        <f>+'1. Datos'!H25</f>
        <v/>
      </c>
      <c r="H23" s="795" t="str">
        <f>+'1. Datos'!I25</f>
        <v/>
      </c>
      <c r="I23" s="653" t="str">
        <f>+'1. Datos'!J25</f>
        <v/>
      </c>
      <c r="J23" s="175"/>
      <c r="K23" s="175"/>
      <c r="L23" s="175"/>
      <c r="M23" s="175"/>
      <c r="N23" s="175"/>
      <c r="O23" s="175"/>
      <c r="P23" s="175"/>
      <c r="Q23" s="175"/>
      <c r="R23" s="175"/>
      <c r="S23" s="175"/>
      <c r="T23" s="175"/>
      <c r="U23" s="175"/>
      <c r="V23" s="175"/>
      <c r="W23" s="175"/>
      <c r="X23" s="175"/>
      <c r="Y23" s="175"/>
      <c r="Z23" s="175"/>
    </row>
    <row r="24" ht="14.25" customHeight="1">
      <c r="A24" s="175"/>
      <c r="B24" s="828" t="s">
        <v>432</v>
      </c>
      <c r="C24" s="795">
        <f t="shared" ref="C24:I24" si="9">+C22</f>
        <v>0</v>
      </c>
      <c r="D24" s="795">
        <f t="shared" si="9"/>
        <v>0</v>
      </c>
      <c r="E24" s="795" t="str">
        <f t="shared" si="9"/>
        <v/>
      </c>
      <c r="F24" s="795" t="str">
        <f t="shared" si="9"/>
        <v/>
      </c>
      <c r="G24" s="795" t="str">
        <f t="shared" si="9"/>
        <v/>
      </c>
      <c r="H24" s="795" t="str">
        <f t="shared" si="9"/>
        <v/>
      </c>
      <c r="I24" s="653">
        <f t="shared" si="9"/>
        <v>0</v>
      </c>
      <c r="J24" s="175"/>
      <c r="K24" s="175"/>
      <c r="L24" s="175"/>
      <c r="M24" s="175"/>
      <c r="N24" s="175"/>
      <c r="O24" s="175"/>
      <c r="P24" s="175"/>
      <c r="Q24" s="175"/>
      <c r="R24" s="175"/>
      <c r="S24" s="175"/>
      <c r="T24" s="175"/>
      <c r="U24" s="175"/>
      <c r="V24" s="175"/>
      <c r="W24" s="175"/>
      <c r="X24" s="175"/>
      <c r="Y24" s="175"/>
      <c r="Z24" s="175"/>
    </row>
    <row r="25" ht="14.25" customHeight="1">
      <c r="A25" s="175"/>
      <c r="B25" s="799" t="s">
        <v>433</v>
      </c>
      <c r="C25" s="829">
        <v>0.3</v>
      </c>
      <c r="D25" s="829">
        <v>0.3</v>
      </c>
      <c r="E25" s="829">
        <v>0.3</v>
      </c>
      <c r="F25" s="829">
        <v>0.3</v>
      </c>
      <c r="G25" s="829">
        <v>0.3</v>
      </c>
      <c r="H25" s="829">
        <v>0.3</v>
      </c>
      <c r="I25" s="830">
        <v>0.3</v>
      </c>
      <c r="J25" s="242"/>
      <c r="K25" s="175"/>
      <c r="L25" s="175"/>
      <c r="M25" s="175"/>
      <c r="N25" s="175"/>
      <c r="O25" s="175"/>
      <c r="P25" s="175"/>
      <c r="Q25" s="175"/>
      <c r="R25" s="175"/>
      <c r="S25" s="175"/>
      <c r="T25" s="175"/>
      <c r="U25" s="175"/>
      <c r="V25" s="175"/>
      <c r="W25" s="175"/>
      <c r="X25" s="175"/>
      <c r="Y25" s="175"/>
      <c r="Z25" s="175"/>
    </row>
    <row r="26" ht="14.25" customHeight="1">
      <c r="A26" s="175"/>
      <c r="B26" s="828" t="s">
        <v>434</v>
      </c>
      <c r="C26" s="831">
        <f t="shared" ref="C26:I26" si="10">C22*(1-C25)</f>
        <v>0</v>
      </c>
      <c r="D26" s="831">
        <f t="shared" si="10"/>
        <v>0</v>
      </c>
      <c r="E26" s="831">
        <f t="shared" si="10"/>
        <v>0</v>
      </c>
      <c r="F26" s="831">
        <f t="shared" si="10"/>
        <v>0</v>
      </c>
      <c r="G26" s="831">
        <f t="shared" si="10"/>
        <v>0</v>
      </c>
      <c r="H26" s="831">
        <f t="shared" si="10"/>
        <v>0</v>
      </c>
      <c r="I26" s="832">
        <f t="shared" si="10"/>
        <v>0</v>
      </c>
      <c r="J26" s="242"/>
      <c r="K26" s="175"/>
      <c r="L26" s="175"/>
      <c r="M26" s="175"/>
      <c r="N26" s="175"/>
      <c r="O26" s="175"/>
      <c r="P26" s="175"/>
      <c r="Q26" s="175"/>
      <c r="R26" s="175"/>
      <c r="S26" s="175"/>
      <c r="T26" s="175"/>
      <c r="U26" s="175"/>
      <c r="V26" s="175"/>
      <c r="W26" s="175"/>
      <c r="X26" s="175"/>
      <c r="Y26" s="175"/>
      <c r="Z26" s="175"/>
    </row>
    <row r="27" ht="14.25" customHeight="1">
      <c r="A27" s="175"/>
      <c r="B27" s="799" t="s">
        <v>435</v>
      </c>
      <c r="C27" s="795">
        <v>0.0</v>
      </c>
      <c r="D27" s="795">
        <f>-'1. Datos'!E98</f>
        <v>0</v>
      </c>
      <c r="E27" s="795">
        <f>+-'1. Datos'!F98</f>
        <v>0</v>
      </c>
      <c r="F27" s="795">
        <f>+-'1. Datos'!G98</f>
        <v>0</v>
      </c>
      <c r="G27" s="795">
        <f>+-'1. Datos'!H98</f>
        <v>0</v>
      </c>
      <c r="H27" s="795">
        <f>+-'1. Datos'!I98</f>
        <v>0</v>
      </c>
      <c r="I27" s="795">
        <f>+-'1. Datos'!J98</f>
        <v>0</v>
      </c>
      <c r="J27" s="175"/>
      <c r="K27" s="72"/>
      <c r="L27" s="175"/>
      <c r="M27" s="175"/>
      <c r="N27" s="175"/>
      <c r="O27" s="175"/>
      <c r="P27" s="175"/>
      <c r="Q27" s="175"/>
      <c r="R27" s="175"/>
      <c r="S27" s="175"/>
      <c r="T27" s="175"/>
      <c r="U27" s="175"/>
      <c r="V27" s="175"/>
      <c r="W27" s="175"/>
      <c r="X27" s="175"/>
      <c r="Y27" s="175"/>
      <c r="Z27" s="175"/>
    </row>
    <row r="28" ht="14.25" customHeight="1">
      <c r="A28" s="175"/>
      <c r="B28" s="811" t="s">
        <v>436</v>
      </c>
      <c r="C28" s="833">
        <f t="shared" ref="C28:I28" si="11">C27+C26</f>
        <v>0</v>
      </c>
      <c r="D28" s="833">
        <f t="shared" si="11"/>
        <v>0</v>
      </c>
      <c r="E28" s="833">
        <f t="shared" si="11"/>
        <v>0</v>
      </c>
      <c r="F28" s="833">
        <f t="shared" si="11"/>
        <v>0</v>
      </c>
      <c r="G28" s="833">
        <f t="shared" si="11"/>
        <v>0</v>
      </c>
      <c r="H28" s="833">
        <f t="shared" si="11"/>
        <v>0</v>
      </c>
      <c r="I28" s="834">
        <f t="shared" si="11"/>
        <v>0</v>
      </c>
      <c r="J28" s="175"/>
      <c r="K28" s="175"/>
      <c r="L28" s="175"/>
      <c r="M28" s="175"/>
      <c r="N28" s="175"/>
      <c r="O28" s="175"/>
      <c r="P28" s="175"/>
      <c r="Q28" s="175"/>
      <c r="R28" s="175"/>
      <c r="S28" s="175"/>
      <c r="T28" s="175"/>
      <c r="U28" s="175"/>
      <c r="V28" s="175"/>
      <c r="W28" s="175"/>
      <c r="X28" s="175"/>
      <c r="Y28" s="175"/>
      <c r="Z28" s="175"/>
    </row>
    <row r="29" ht="14.25" customHeight="1">
      <c r="A29" s="175"/>
      <c r="B29" s="175"/>
      <c r="C29" s="832"/>
      <c r="D29" s="832"/>
      <c r="E29" s="832"/>
      <c r="F29" s="832"/>
      <c r="G29" s="832"/>
      <c r="H29" s="832"/>
      <c r="I29" s="832"/>
      <c r="J29" s="175"/>
      <c r="K29" s="175"/>
      <c r="L29" s="175"/>
      <c r="M29" s="175"/>
      <c r="N29" s="175"/>
      <c r="O29" s="175"/>
      <c r="P29" s="175"/>
      <c r="Q29" s="175"/>
      <c r="R29" s="175"/>
      <c r="S29" s="175"/>
      <c r="T29" s="175"/>
      <c r="U29" s="175"/>
      <c r="V29" s="175"/>
      <c r="W29" s="175"/>
      <c r="X29" s="175"/>
      <c r="Y29" s="175"/>
      <c r="Z29" s="175"/>
    </row>
    <row r="30" ht="14.25" customHeight="1">
      <c r="A30" s="175"/>
      <c r="B30" s="835" t="s">
        <v>429</v>
      </c>
      <c r="C30" s="836">
        <f t="shared" ref="C30:I30" si="12">+C20</f>
        <v>0</v>
      </c>
      <c r="D30" s="836">
        <f t="shared" si="12"/>
        <v>0</v>
      </c>
      <c r="E30" s="836">
        <f t="shared" si="12"/>
        <v>0</v>
      </c>
      <c r="F30" s="836">
        <f t="shared" si="12"/>
        <v>0</v>
      </c>
      <c r="G30" s="836">
        <f t="shared" si="12"/>
        <v>0</v>
      </c>
      <c r="H30" s="836">
        <f t="shared" si="12"/>
        <v>0</v>
      </c>
      <c r="I30" s="837">
        <f t="shared" si="12"/>
        <v>0</v>
      </c>
      <c r="J30" s="175"/>
      <c r="K30" s="175"/>
      <c r="L30" s="175"/>
      <c r="M30" s="175"/>
      <c r="N30" s="175"/>
      <c r="O30" s="175"/>
      <c r="P30" s="175"/>
      <c r="Q30" s="175"/>
      <c r="R30" s="175"/>
      <c r="S30" s="175"/>
      <c r="T30" s="175"/>
      <c r="U30" s="175"/>
      <c r="V30" s="175"/>
      <c r="W30" s="175"/>
      <c r="X30" s="175"/>
      <c r="Y30" s="175"/>
      <c r="Z30" s="175"/>
    </row>
    <row r="31" ht="14.25" customHeight="1">
      <c r="A31" s="175"/>
      <c r="B31" s="838" t="s">
        <v>435</v>
      </c>
      <c r="C31" s="839">
        <v>0.0</v>
      </c>
      <c r="D31" s="839">
        <f t="shared" ref="D31:I31" si="13">D27</f>
        <v>0</v>
      </c>
      <c r="E31" s="839">
        <f t="shared" si="13"/>
        <v>0</v>
      </c>
      <c r="F31" s="839">
        <f t="shared" si="13"/>
        <v>0</v>
      </c>
      <c r="G31" s="839">
        <f t="shared" si="13"/>
        <v>0</v>
      </c>
      <c r="H31" s="839">
        <f t="shared" si="13"/>
        <v>0</v>
      </c>
      <c r="I31" s="840">
        <f t="shared" si="13"/>
        <v>0</v>
      </c>
      <c r="J31" s="175"/>
      <c r="K31" s="175"/>
      <c r="L31" s="175"/>
      <c r="M31" s="175"/>
      <c r="N31" s="175"/>
      <c r="O31" s="175"/>
      <c r="P31" s="175"/>
      <c r="Q31" s="175"/>
      <c r="R31" s="175"/>
      <c r="S31" s="175"/>
      <c r="T31" s="175"/>
      <c r="U31" s="175"/>
      <c r="V31" s="175"/>
      <c r="W31" s="175"/>
      <c r="X31" s="175"/>
      <c r="Y31" s="175"/>
      <c r="Z31" s="175"/>
    </row>
    <row r="32" ht="14.25" customHeight="1">
      <c r="A32" s="175"/>
      <c r="B32" s="841" t="s">
        <v>437</v>
      </c>
      <c r="C32" s="831">
        <f>'2.Cálculos (2)'!C81</f>
        <v>0</v>
      </c>
      <c r="D32" s="831">
        <f>'2.Cálculos (2)'!C81</f>
        <v>0</v>
      </c>
      <c r="E32" s="831">
        <f t="shared" ref="E32:I32" si="14">+E81</f>
        <v>0</v>
      </c>
      <c r="F32" s="831">
        <f t="shared" si="14"/>
        <v>0</v>
      </c>
      <c r="G32" s="831">
        <f t="shared" si="14"/>
        <v>0</v>
      </c>
      <c r="H32" s="831">
        <f t="shared" si="14"/>
        <v>0</v>
      </c>
      <c r="I32" s="831">
        <f t="shared" si="14"/>
        <v>0</v>
      </c>
      <c r="J32" s="175"/>
      <c r="K32" s="175"/>
      <c r="L32" s="175"/>
      <c r="M32" s="175"/>
      <c r="N32" s="175"/>
      <c r="O32" s="175"/>
      <c r="P32" s="175"/>
      <c r="Q32" s="175"/>
      <c r="R32" s="175"/>
      <c r="S32" s="175"/>
      <c r="T32" s="175"/>
      <c r="U32" s="175"/>
      <c r="V32" s="175"/>
      <c r="W32" s="175"/>
      <c r="X32" s="175"/>
      <c r="Y32" s="175"/>
      <c r="Z32" s="175"/>
    </row>
    <row r="33" ht="14.25" customHeight="1">
      <c r="A33" s="175"/>
      <c r="B33" s="842" t="s">
        <v>438</v>
      </c>
      <c r="C33" s="843"/>
      <c r="D33" s="843"/>
      <c r="E33" s="843"/>
      <c r="F33" s="843"/>
      <c r="G33" s="843"/>
      <c r="H33" s="843"/>
      <c r="I33" s="844"/>
      <c r="J33" s="175"/>
      <c r="K33" s="175"/>
      <c r="L33" s="175"/>
      <c r="M33" s="175"/>
      <c r="N33" s="175"/>
      <c r="O33" s="175"/>
      <c r="P33" s="175"/>
      <c r="Q33" s="175"/>
      <c r="R33" s="175"/>
      <c r="S33" s="175"/>
      <c r="T33" s="175"/>
      <c r="U33" s="175"/>
      <c r="V33" s="175"/>
      <c r="W33" s="175"/>
      <c r="X33" s="175"/>
      <c r="Y33" s="175"/>
      <c r="Z33" s="175"/>
    </row>
    <row r="34" ht="14.25" customHeight="1">
      <c r="A34" s="175"/>
      <c r="B34" s="820" t="str">
        <f t="shared" ref="B34:I34" si="15">B28</f>
        <v>Flujo Bruto de Efectivo (FBE)</v>
      </c>
      <c r="C34" s="845">
        <f t="shared" si="15"/>
        <v>0</v>
      </c>
      <c r="D34" s="845">
        <f t="shared" si="15"/>
        <v>0</v>
      </c>
      <c r="E34" s="845">
        <f t="shared" si="15"/>
        <v>0</v>
      </c>
      <c r="F34" s="845">
        <f t="shared" si="15"/>
        <v>0</v>
      </c>
      <c r="G34" s="845">
        <f t="shared" si="15"/>
        <v>0</v>
      </c>
      <c r="H34" s="845">
        <f t="shared" si="15"/>
        <v>0</v>
      </c>
      <c r="I34" s="846">
        <f t="shared" si="15"/>
        <v>0</v>
      </c>
      <c r="J34" s="175"/>
      <c r="K34" s="175"/>
      <c r="L34" s="175"/>
      <c r="M34" s="175"/>
      <c r="N34" s="175"/>
      <c r="O34" s="175"/>
      <c r="P34" s="175"/>
      <c r="Q34" s="175"/>
      <c r="R34" s="175"/>
      <c r="S34" s="175"/>
      <c r="T34" s="175"/>
      <c r="U34" s="175"/>
      <c r="V34" s="175"/>
      <c r="W34" s="175"/>
      <c r="X34" s="175"/>
      <c r="Y34" s="175"/>
      <c r="Z34" s="175"/>
    </row>
    <row r="35" ht="14.25" customHeight="1">
      <c r="A35" s="175"/>
      <c r="B35" s="823" t="s">
        <v>439</v>
      </c>
      <c r="C35" s="847">
        <f t="shared" ref="C35:I35" si="16">C33+C32+C30</f>
        <v>0</v>
      </c>
      <c r="D35" s="847">
        <f t="shared" si="16"/>
        <v>0</v>
      </c>
      <c r="E35" s="847">
        <f t="shared" si="16"/>
        <v>0</v>
      </c>
      <c r="F35" s="847">
        <f t="shared" si="16"/>
        <v>0</v>
      </c>
      <c r="G35" s="847">
        <f t="shared" si="16"/>
        <v>0</v>
      </c>
      <c r="H35" s="847">
        <f t="shared" si="16"/>
        <v>0</v>
      </c>
      <c r="I35" s="846">
        <f t="shared" si="16"/>
        <v>0</v>
      </c>
      <c r="J35" s="175"/>
      <c r="K35" s="175"/>
      <c r="L35" s="175"/>
      <c r="M35" s="175"/>
      <c r="N35" s="175"/>
      <c r="O35" s="175"/>
      <c r="P35" s="175"/>
      <c r="Q35" s="175"/>
      <c r="R35" s="175"/>
      <c r="S35" s="175"/>
      <c r="T35" s="175"/>
      <c r="U35" s="175"/>
      <c r="V35" s="175"/>
      <c r="W35" s="175"/>
      <c r="X35" s="175"/>
      <c r="Y35" s="175"/>
      <c r="Z35" s="175"/>
    </row>
    <row r="36" ht="14.25" customHeight="1">
      <c r="A36" s="175"/>
      <c r="B36" s="848" t="s">
        <v>440</v>
      </c>
      <c r="C36" s="849">
        <f t="shared" ref="C36:I36" si="17">C34-C35</f>
        <v>0</v>
      </c>
      <c r="D36" s="849">
        <f t="shared" si="17"/>
        <v>0</v>
      </c>
      <c r="E36" s="849">
        <f t="shared" si="17"/>
        <v>0</v>
      </c>
      <c r="F36" s="849">
        <f t="shared" si="17"/>
        <v>0</v>
      </c>
      <c r="G36" s="849">
        <f t="shared" si="17"/>
        <v>0</v>
      </c>
      <c r="H36" s="849">
        <f t="shared" si="17"/>
        <v>0</v>
      </c>
      <c r="I36" s="850">
        <f t="shared" si="17"/>
        <v>0</v>
      </c>
      <c r="J36" s="175"/>
      <c r="K36" s="802" t="s">
        <v>441</v>
      </c>
      <c r="L36" s="38"/>
      <c r="M36" s="175"/>
      <c r="N36" s="803" t="str">
        <f>AVERAGE(D37:I37)</f>
        <v>#DIV/0!</v>
      </c>
      <c r="O36" s="175"/>
      <c r="P36" s="175"/>
      <c r="Q36" s="175"/>
      <c r="R36" s="175"/>
      <c r="S36" s="175"/>
      <c r="T36" s="175"/>
      <c r="U36" s="175"/>
      <c r="V36" s="175"/>
      <c r="W36" s="175"/>
      <c r="X36" s="175"/>
      <c r="Y36" s="175"/>
      <c r="Z36" s="175"/>
    </row>
    <row r="37" ht="14.25" customHeight="1">
      <c r="A37" s="175"/>
      <c r="B37" s="820" t="s">
        <v>442</v>
      </c>
      <c r="C37" s="851" t="str">
        <f>1-(C35)/C34</f>
        <v>#DIV/0!</v>
      </c>
      <c r="D37" s="851" t="str">
        <f>1-(D34)/D35</f>
        <v>#DIV/0!</v>
      </c>
      <c r="E37" s="851" t="str">
        <f t="shared" ref="E37:H37" si="18">1-(E26)/E36</f>
        <v>#DIV/0!</v>
      </c>
      <c r="F37" s="851" t="str">
        <f t="shared" si="18"/>
        <v>#DIV/0!</v>
      </c>
      <c r="G37" s="851" t="str">
        <f t="shared" si="18"/>
        <v>#DIV/0!</v>
      </c>
      <c r="H37" s="851" t="str">
        <f t="shared" si="18"/>
        <v>#DIV/0!</v>
      </c>
      <c r="I37" s="851" t="str">
        <f>1-(I36)/I35</f>
        <v>#DIV/0!</v>
      </c>
      <c r="J37" s="242"/>
      <c r="K37" s="591"/>
      <c r="L37" s="139"/>
      <c r="M37" s="175"/>
      <c r="N37" s="806"/>
      <c r="O37" s="175"/>
      <c r="P37" s="175"/>
      <c r="Q37" s="175"/>
      <c r="R37" s="175"/>
      <c r="S37" s="175"/>
      <c r="T37" s="175"/>
      <c r="U37" s="175"/>
      <c r="V37" s="175"/>
      <c r="W37" s="175"/>
      <c r="X37" s="175"/>
      <c r="Y37" s="175"/>
      <c r="Z37" s="175"/>
    </row>
    <row r="38" ht="14.25" customHeight="1">
      <c r="A38" s="175"/>
      <c r="B38" s="852" t="s">
        <v>443</v>
      </c>
      <c r="C38" s="853" t="str">
        <f t="shared" ref="C38:I38" si="19">1-C37</f>
        <v>#DIV/0!</v>
      </c>
      <c r="D38" s="853" t="str">
        <f t="shared" si="19"/>
        <v>#DIV/0!</v>
      </c>
      <c r="E38" s="854" t="str">
        <f t="shared" si="19"/>
        <v>#DIV/0!</v>
      </c>
      <c r="F38" s="854" t="str">
        <f t="shared" si="19"/>
        <v>#DIV/0!</v>
      </c>
      <c r="G38" s="854" t="str">
        <f t="shared" si="19"/>
        <v>#DIV/0!</v>
      </c>
      <c r="H38" s="854" t="str">
        <f t="shared" si="19"/>
        <v>#DIV/0!</v>
      </c>
      <c r="I38" s="855" t="str">
        <f t="shared" si="19"/>
        <v>#DIV/0!</v>
      </c>
      <c r="J38" s="242"/>
      <c r="K38" s="175"/>
      <c r="L38" s="175"/>
      <c r="M38" s="175"/>
      <c r="N38" s="175"/>
      <c r="O38" s="175"/>
      <c r="P38" s="175"/>
      <c r="Q38" s="175"/>
      <c r="R38" s="175"/>
      <c r="S38" s="175"/>
      <c r="T38" s="175"/>
      <c r="U38" s="175"/>
      <c r="V38" s="175"/>
      <c r="W38" s="175"/>
      <c r="X38" s="175"/>
      <c r="Y38" s="175"/>
      <c r="Z38" s="175"/>
    </row>
    <row r="39" ht="13.5" customHeight="1">
      <c r="A39" s="175"/>
      <c r="B39" s="175"/>
      <c r="C39" s="175"/>
      <c r="D39" s="175"/>
      <c r="E39" s="175"/>
      <c r="F39" s="175"/>
      <c r="G39" s="175"/>
      <c r="H39" s="175"/>
      <c r="I39" s="175"/>
      <c r="J39" s="175"/>
      <c r="K39" s="802" t="s">
        <v>444</v>
      </c>
      <c r="L39" s="38"/>
      <c r="M39" s="175"/>
      <c r="N39" s="803" t="str">
        <f>AVERAGE(D38:I38)</f>
        <v>#DIV/0!</v>
      </c>
      <c r="O39" s="175"/>
      <c r="P39" s="175"/>
      <c r="Q39" s="175"/>
      <c r="R39" s="175"/>
      <c r="S39" s="175"/>
      <c r="T39" s="175"/>
      <c r="U39" s="175"/>
      <c r="V39" s="175"/>
      <c r="W39" s="175"/>
      <c r="X39" s="175"/>
      <c r="Y39" s="175"/>
      <c r="Z39" s="175"/>
    </row>
    <row r="40" ht="13.5" customHeight="1">
      <c r="A40" s="175"/>
      <c r="B40" s="175"/>
      <c r="C40" s="175"/>
      <c r="D40" s="175"/>
      <c r="E40" s="175"/>
      <c r="F40" s="175"/>
      <c r="G40" s="175"/>
      <c r="H40" s="175"/>
      <c r="I40" s="175"/>
      <c r="J40" s="175"/>
      <c r="K40" s="591"/>
      <c r="L40" s="139"/>
      <c r="M40" s="175"/>
      <c r="N40" s="806"/>
      <c r="O40" s="175"/>
      <c r="P40" s="175"/>
      <c r="Q40" s="175"/>
      <c r="R40" s="175"/>
      <c r="S40" s="175"/>
      <c r="T40" s="175"/>
      <c r="U40" s="175"/>
      <c r="V40" s="175"/>
      <c r="W40" s="175"/>
      <c r="X40" s="175"/>
      <c r="Y40" s="175"/>
      <c r="Z40" s="175"/>
    </row>
    <row r="41" ht="13.5" customHeight="1">
      <c r="A41" s="175"/>
      <c r="B41" s="175"/>
      <c r="C41" s="175"/>
      <c r="D41" s="175"/>
      <c r="E41" s="175"/>
      <c r="F41" s="175"/>
      <c r="G41" s="175"/>
      <c r="H41" s="175"/>
      <c r="I41" s="175"/>
      <c r="J41" s="175"/>
      <c r="K41" s="175"/>
      <c r="L41" s="175"/>
      <c r="M41" s="175"/>
      <c r="N41" s="175"/>
      <c r="O41" s="175"/>
      <c r="P41" s="175"/>
      <c r="Q41" s="175"/>
      <c r="R41" s="175"/>
      <c r="S41" s="175"/>
      <c r="T41" s="175"/>
      <c r="U41" s="175"/>
      <c r="V41" s="175"/>
      <c r="W41" s="175"/>
      <c r="X41" s="175"/>
      <c r="Y41" s="175"/>
      <c r="Z41" s="175"/>
    </row>
    <row r="42" ht="13.5" customHeight="1">
      <c r="A42" s="175"/>
      <c r="B42" s="175"/>
      <c r="C42" s="175"/>
      <c r="D42" s="175"/>
      <c r="E42" s="175"/>
      <c r="F42" s="175"/>
      <c r="G42" s="175"/>
      <c r="H42" s="175"/>
      <c r="I42" s="175"/>
      <c r="J42" s="175"/>
      <c r="K42" s="175"/>
      <c r="L42" s="175"/>
      <c r="M42" s="175"/>
      <c r="N42" s="175"/>
      <c r="O42" s="175"/>
      <c r="P42" s="175"/>
      <c r="Q42" s="175"/>
      <c r="R42" s="175"/>
      <c r="S42" s="175"/>
      <c r="T42" s="175"/>
      <c r="U42" s="175"/>
      <c r="V42" s="175"/>
      <c r="W42" s="175"/>
      <c r="X42" s="175"/>
      <c r="Y42" s="175"/>
      <c r="Z42" s="175"/>
    </row>
    <row r="43" ht="13.5" customHeight="1">
      <c r="A43" s="175"/>
      <c r="B43" s="175"/>
      <c r="C43" s="175"/>
      <c r="D43" s="175"/>
      <c r="E43" s="175"/>
      <c r="F43" s="175"/>
      <c r="G43" s="175"/>
      <c r="H43" s="175"/>
      <c r="I43" s="175"/>
      <c r="J43" s="175"/>
      <c r="K43" s="175"/>
      <c r="L43" s="175"/>
      <c r="M43" s="175"/>
      <c r="N43" s="175"/>
      <c r="O43" s="175"/>
      <c r="P43" s="175"/>
      <c r="Q43" s="175"/>
      <c r="R43" s="175"/>
      <c r="S43" s="175"/>
      <c r="T43" s="175"/>
      <c r="U43" s="175"/>
      <c r="V43" s="175"/>
      <c r="W43" s="175"/>
      <c r="X43" s="175"/>
      <c r="Y43" s="175"/>
      <c r="Z43" s="175"/>
    </row>
    <row r="44" ht="14.25" customHeight="1">
      <c r="A44" s="175"/>
      <c r="B44" s="856" t="s">
        <v>445</v>
      </c>
      <c r="C44" s="198"/>
      <c r="D44" s="198"/>
      <c r="E44" s="198"/>
      <c r="F44" s="198"/>
      <c r="G44" s="242"/>
      <c r="H44" s="242"/>
      <c r="I44" s="242"/>
      <c r="J44" s="175"/>
      <c r="K44" s="175"/>
      <c r="L44" s="175"/>
      <c r="M44" s="175"/>
      <c r="N44" s="175"/>
      <c r="O44" s="175"/>
      <c r="P44" s="175"/>
      <c r="Q44" s="175"/>
      <c r="R44" s="175"/>
      <c r="S44" s="175"/>
      <c r="T44" s="175"/>
      <c r="U44" s="175"/>
      <c r="V44" s="175"/>
      <c r="W44" s="175"/>
      <c r="X44" s="175"/>
      <c r="Y44" s="175"/>
      <c r="Z44" s="175"/>
    </row>
    <row r="45" ht="14.25" customHeight="1">
      <c r="A45" s="175"/>
      <c r="B45" s="175"/>
      <c r="C45" s="175"/>
      <c r="D45" s="175"/>
      <c r="E45" s="175"/>
      <c r="F45" s="175"/>
      <c r="G45" s="175"/>
      <c r="H45" s="175"/>
      <c r="I45" s="175"/>
      <c r="J45" s="175"/>
      <c r="K45" s="175"/>
      <c r="L45" s="175"/>
      <c r="M45" s="175"/>
      <c r="N45" s="175"/>
      <c r="O45" s="175"/>
      <c r="P45" s="175"/>
      <c r="Q45" s="175"/>
      <c r="R45" s="175"/>
      <c r="S45" s="175"/>
      <c r="T45" s="175"/>
      <c r="U45" s="175"/>
      <c r="V45" s="175"/>
      <c r="W45" s="175"/>
      <c r="X45" s="175"/>
      <c r="Y45" s="175"/>
      <c r="Z45" s="175"/>
    </row>
    <row r="46" ht="14.25" customHeight="1">
      <c r="A46" s="175"/>
      <c r="B46" s="175"/>
      <c r="C46" s="175"/>
      <c r="D46" s="175"/>
      <c r="E46" s="175"/>
      <c r="F46" s="175"/>
      <c r="G46" s="175"/>
      <c r="H46" s="175"/>
      <c r="I46" s="175"/>
      <c r="J46" s="175"/>
      <c r="K46" s="175"/>
      <c r="L46" s="175"/>
      <c r="M46" s="175"/>
      <c r="N46" s="175"/>
      <c r="O46" s="175"/>
      <c r="P46" s="175"/>
      <c r="Q46" s="175"/>
      <c r="R46" s="175"/>
      <c r="S46" s="175"/>
      <c r="T46" s="175"/>
      <c r="U46" s="175"/>
      <c r="V46" s="175"/>
      <c r="W46" s="175"/>
      <c r="X46" s="175"/>
      <c r="Y46" s="175"/>
      <c r="Z46" s="175"/>
    </row>
    <row r="47" ht="14.25" customHeight="1">
      <c r="A47" s="175"/>
      <c r="B47" s="175"/>
      <c r="C47" s="797"/>
      <c r="D47" s="797">
        <v>0.567195831015967</v>
      </c>
      <c r="E47" s="797">
        <v>0.919543893399628</v>
      </c>
      <c r="F47" s="175"/>
      <c r="G47" s="175"/>
      <c r="H47" s="175"/>
      <c r="I47" s="175"/>
      <c r="J47" s="175"/>
      <c r="K47" s="175"/>
      <c r="L47" s="175"/>
      <c r="M47" s="175"/>
      <c r="N47" s="175"/>
      <c r="O47" s="175"/>
      <c r="P47" s="175"/>
      <c r="Q47" s="175"/>
      <c r="R47" s="175"/>
      <c r="S47" s="175"/>
      <c r="T47" s="175"/>
      <c r="U47" s="175"/>
      <c r="V47" s="175"/>
      <c r="W47" s="175"/>
      <c r="X47" s="175"/>
      <c r="Y47" s="175"/>
      <c r="Z47" s="175"/>
    </row>
    <row r="48" ht="14.25" hidden="1" customHeight="1">
      <c r="A48" s="175"/>
      <c r="B48" s="175"/>
      <c r="C48" s="175"/>
      <c r="D48" s="175"/>
      <c r="E48" s="175"/>
      <c r="F48" s="175"/>
      <c r="G48" s="175"/>
      <c r="H48" s="175"/>
      <c r="I48" s="175"/>
      <c r="J48" s="175"/>
      <c r="K48" s="175"/>
      <c r="L48" s="175"/>
      <c r="M48" s="175"/>
      <c r="N48" s="175"/>
      <c r="O48" s="175"/>
      <c r="P48" s="175"/>
      <c r="Q48" s="175"/>
      <c r="R48" s="175"/>
      <c r="S48" s="175"/>
      <c r="T48" s="175"/>
      <c r="U48" s="175"/>
      <c r="V48" s="175"/>
      <c r="W48" s="175"/>
      <c r="X48" s="175"/>
      <c r="Y48" s="175"/>
      <c r="Z48" s="175"/>
    </row>
    <row r="49" ht="14.25" hidden="1" customHeight="1">
      <c r="A49" s="175"/>
      <c r="B49" s="175"/>
      <c r="C49" s="175"/>
      <c r="D49" s="175"/>
      <c r="E49" s="175"/>
      <c r="F49" s="175"/>
      <c r="G49" s="175"/>
      <c r="H49" s="175"/>
      <c r="I49" s="175"/>
      <c r="J49" s="175"/>
      <c r="K49" s="175"/>
      <c r="L49" s="175"/>
      <c r="M49" s="175"/>
      <c r="N49" s="175"/>
      <c r="O49" s="175"/>
      <c r="P49" s="175"/>
      <c r="Q49" s="175"/>
      <c r="R49" s="175"/>
      <c r="S49" s="175"/>
      <c r="T49" s="175"/>
      <c r="U49" s="175"/>
      <c r="V49" s="175"/>
      <c r="W49" s="175"/>
      <c r="X49" s="175"/>
      <c r="Y49" s="175"/>
      <c r="Z49" s="175"/>
    </row>
    <row r="50" ht="14.25" hidden="1" customHeight="1">
      <c r="A50" s="175"/>
      <c r="B50" s="175"/>
      <c r="C50" s="175"/>
      <c r="D50" s="175"/>
      <c r="E50" s="175"/>
      <c r="F50" s="175"/>
      <c r="G50" s="175"/>
      <c r="H50" s="175"/>
      <c r="I50" s="175"/>
      <c r="J50" s="175"/>
      <c r="K50" s="175"/>
      <c r="L50" s="175"/>
      <c r="M50" s="175"/>
      <c r="N50" s="175"/>
      <c r="O50" s="175"/>
      <c r="P50" s="175"/>
      <c r="Q50" s="175"/>
      <c r="R50" s="175"/>
      <c r="S50" s="175"/>
      <c r="T50" s="175"/>
      <c r="U50" s="175"/>
      <c r="V50" s="175"/>
      <c r="W50" s="175"/>
      <c r="X50" s="175"/>
      <c r="Y50" s="175"/>
      <c r="Z50" s="175"/>
    </row>
    <row r="51" ht="14.25" hidden="1" customHeight="1">
      <c r="A51" s="175"/>
      <c r="B51" s="620" t="s">
        <v>446</v>
      </c>
      <c r="C51" s="513"/>
      <c r="G51" s="513"/>
      <c r="H51" s="513"/>
      <c r="I51" s="513"/>
      <c r="J51" s="175"/>
      <c r="K51" s="175"/>
      <c r="L51" s="175"/>
      <c r="M51" s="175"/>
      <c r="N51" s="175"/>
      <c r="O51" s="175"/>
      <c r="P51" s="175"/>
      <c r="Q51" s="175"/>
      <c r="R51" s="175"/>
      <c r="S51" s="175"/>
      <c r="T51" s="175"/>
      <c r="U51" s="175"/>
      <c r="V51" s="175"/>
      <c r="W51" s="175"/>
      <c r="X51" s="175"/>
      <c r="Y51" s="175"/>
      <c r="Z51" s="175"/>
    </row>
    <row r="52" ht="14.25" hidden="1" customHeight="1">
      <c r="A52" s="175"/>
      <c r="B52" s="620" t="s">
        <v>446</v>
      </c>
      <c r="C52" s="857">
        <f t="shared" ref="C52:F52" si="20">+C5</f>
        <v>2019</v>
      </c>
      <c r="D52" s="857">
        <f t="shared" si="20"/>
        <v>2020</v>
      </c>
      <c r="E52" s="857">
        <f t="shared" si="20"/>
        <v>2021</v>
      </c>
      <c r="F52" s="857">
        <f t="shared" si="20"/>
        <v>2022</v>
      </c>
      <c r="G52" s="857"/>
      <c r="H52" s="857"/>
      <c r="I52" s="857"/>
      <c r="J52" s="175"/>
      <c r="K52" s="175"/>
      <c r="L52" s="175"/>
      <c r="M52" s="175"/>
      <c r="N52" s="175"/>
      <c r="O52" s="175"/>
      <c r="P52" s="175"/>
      <c r="Q52" s="175"/>
      <c r="R52" s="175"/>
      <c r="S52" s="175"/>
      <c r="T52" s="175"/>
      <c r="U52" s="175"/>
      <c r="V52" s="175"/>
      <c r="W52" s="175"/>
      <c r="X52" s="175"/>
      <c r="Y52" s="175"/>
      <c r="Z52" s="175"/>
    </row>
    <row r="53" ht="14.25" hidden="1" customHeight="1">
      <c r="A53" s="175"/>
      <c r="B53" s="858" t="s">
        <v>328</v>
      </c>
      <c r="C53" s="700"/>
      <c r="D53" s="175"/>
      <c r="E53" s="175"/>
      <c r="F53" s="859"/>
      <c r="G53" s="175"/>
      <c r="H53" s="175"/>
      <c r="I53" s="175"/>
      <c r="J53" s="175"/>
      <c r="K53" s="175"/>
      <c r="L53" s="175"/>
      <c r="M53" s="175"/>
      <c r="N53" s="175"/>
      <c r="O53" s="175"/>
      <c r="P53" s="175"/>
      <c r="Q53" s="175"/>
      <c r="R53" s="175"/>
      <c r="S53" s="175"/>
      <c r="T53" s="175"/>
      <c r="U53" s="175"/>
      <c r="V53" s="175"/>
      <c r="W53" s="175"/>
      <c r="X53" s="175"/>
      <c r="Y53" s="175"/>
      <c r="Z53" s="175"/>
    </row>
    <row r="54" ht="14.25" hidden="1" customHeight="1">
      <c r="A54" s="175"/>
      <c r="B54" s="860" t="str">
        <f>'[3]1.Datos'!L40</f>
        <v>#REF!</v>
      </c>
      <c r="C54" s="654" t="str">
        <f>'[3]1.Datos'!#REF!</f>
        <v>#ERROR!</v>
      </c>
      <c r="D54" s="654" t="s">
        <v>447</v>
      </c>
      <c r="E54" s="654" t="s">
        <v>447</v>
      </c>
      <c r="F54" s="861" t="s">
        <v>447</v>
      </c>
      <c r="G54" s="654"/>
      <c r="H54" s="654"/>
      <c r="I54" s="654"/>
      <c r="J54" s="175"/>
      <c r="K54" s="175"/>
      <c r="L54" s="175"/>
      <c r="M54" s="175"/>
      <c r="N54" s="175"/>
      <c r="O54" s="175"/>
      <c r="P54" s="175"/>
      <c r="Q54" s="175"/>
      <c r="R54" s="175"/>
      <c r="S54" s="175"/>
      <c r="T54" s="175"/>
      <c r="U54" s="175"/>
      <c r="V54" s="175"/>
      <c r="W54" s="175"/>
      <c r="X54" s="175"/>
      <c r="Y54" s="175"/>
      <c r="Z54" s="175"/>
    </row>
    <row r="55" ht="14.25" hidden="1" customHeight="1">
      <c r="A55" s="175"/>
      <c r="B55" s="862" t="s">
        <v>448</v>
      </c>
      <c r="C55" s="863" t="str">
        <f t="shared" ref="C55:D55" si="21">C54-#REF!</f>
        <v>#ERROR!</v>
      </c>
      <c r="D55" s="863" t="str">
        <f t="shared" si="21"/>
        <v>#REF!</v>
      </c>
      <c r="E55" s="863" t="str">
        <f t="shared" ref="E55:F55" si="22">E54-D54</f>
        <v>#VALUE!</v>
      </c>
      <c r="F55" s="864" t="str">
        <f t="shared" si="22"/>
        <v>#VALUE!</v>
      </c>
      <c r="G55" s="863"/>
      <c r="H55" s="863"/>
      <c r="I55" s="863"/>
      <c r="J55" s="175"/>
      <c r="K55" s="175"/>
      <c r="L55" s="175"/>
      <c r="M55" s="175"/>
      <c r="N55" s="175"/>
      <c r="O55" s="175"/>
      <c r="P55" s="175"/>
      <c r="Q55" s="175"/>
      <c r="R55" s="175"/>
      <c r="S55" s="175"/>
      <c r="T55" s="175"/>
      <c r="U55" s="175"/>
      <c r="V55" s="175"/>
      <c r="W55" s="175"/>
      <c r="X55" s="175"/>
      <c r="Y55" s="175"/>
      <c r="Z55" s="175"/>
    </row>
    <row r="56" ht="14.25" hidden="1" customHeight="1">
      <c r="A56" s="175"/>
      <c r="B56" s="862" t="str">
        <f>'[3]1.Datos'!#REF!</f>
        <v>#ERROR!</v>
      </c>
      <c r="C56" s="865" t="str">
        <f>'[3]1.Datos'!#REF!</f>
        <v>#ERROR!</v>
      </c>
      <c r="D56" s="865" t="str">
        <f>'[3]1.Datos'!#REF!</f>
        <v>#ERROR!</v>
      </c>
      <c r="E56" s="865" t="str">
        <f>'[3]1.Datos'!#REF!</f>
        <v>#ERROR!</v>
      </c>
      <c r="F56" s="866" t="str">
        <f>'[3]1.Datos'!#REF!</f>
        <v>#ERROR!</v>
      </c>
      <c r="G56" s="865"/>
      <c r="H56" s="865"/>
      <c r="I56" s="865"/>
      <c r="J56" s="175"/>
      <c r="K56" s="175"/>
      <c r="L56" s="175"/>
      <c r="M56" s="175"/>
      <c r="N56" s="175"/>
      <c r="O56" s="175"/>
      <c r="P56" s="175"/>
      <c r="Q56" s="175"/>
      <c r="R56" s="175"/>
      <c r="S56" s="175"/>
      <c r="T56" s="175"/>
      <c r="U56" s="175"/>
      <c r="V56" s="175"/>
      <c r="W56" s="175"/>
      <c r="X56" s="175"/>
      <c r="Y56" s="175"/>
      <c r="Z56" s="175"/>
    </row>
    <row r="57" ht="14.25" hidden="1" customHeight="1">
      <c r="A57" s="175"/>
      <c r="B57" s="862" t="s">
        <v>449</v>
      </c>
      <c r="C57" s="863" t="str">
        <f t="shared" ref="C57:D57" si="23">C56-#REF!</f>
        <v>#ERROR!</v>
      </c>
      <c r="D57" s="863" t="str">
        <f t="shared" si="23"/>
        <v>#ERROR!</v>
      </c>
      <c r="E57" s="863" t="str">
        <f t="shared" ref="E57:F57" si="24">E56-D56</f>
        <v>#ERROR!</v>
      </c>
      <c r="F57" s="864" t="str">
        <f t="shared" si="24"/>
        <v>#ERROR!</v>
      </c>
      <c r="G57" s="863"/>
      <c r="H57" s="863"/>
      <c r="I57" s="863"/>
      <c r="J57" s="175"/>
      <c r="K57" s="175"/>
      <c r="L57" s="175"/>
      <c r="M57" s="175"/>
      <c r="N57" s="175"/>
      <c r="O57" s="175"/>
      <c r="P57" s="175"/>
      <c r="Q57" s="175"/>
      <c r="R57" s="175"/>
      <c r="S57" s="175"/>
      <c r="T57" s="175"/>
      <c r="U57" s="175"/>
      <c r="V57" s="175"/>
      <c r="W57" s="175"/>
      <c r="X57" s="175"/>
      <c r="Y57" s="175"/>
      <c r="Z57" s="175"/>
    </row>
    <row r="58" ht="14.25" hidden="1" customHeight="1">
      <c r="A58" s="175"/>
      <c r="B58" s="862" t="str">
        <f>'[3]1.Datos'!#REF!</f>
        <v>#ERROR!</v>
      </c>
      <c r="C58" s="865" t="str">
        <f>'[3]1.Datos'!#REF!</f>
        <v>#ERROR!</v>
      </c>
      <c r="D58" s="865" t="str">
        <f>'[3]1.Datos'!#REF!</f>
        <v>#ERROR!</v>
      </c>
      <c r="E58" s="865" t="str">
        <f>'[3]1.Datos'!#REF!</f>
        <v>#ERROR!</v>
      </c>
      <c r="F58" s="866" t="str">
        <f>'[3]1.Datos'!#REF!</f>
        <v>#ERROR!</v>
      </c>
      <c r="G58" s="865"/>
      <c r="H58" s="865"/>
      <c r="I58" s="865"/>
      <c r="J58" s="175"/>
      <c r="K58" s="175"/>
      <c r="L58" s="175"/>
      <c r="M58" s="175"/>
      <c r="N58" s="175"/>
      <c r="O58" s="175"/>
      <c r="P58" s="175"/>
      <c r="Q58" s="175"/>
      <c r="R58" s="175"/>
      <c r="S58" s="175"/>
      <c r="T58" s="175"/>
      <c r="U58" s="175"/>
      <c r="V58" s="175"/>
      <c r="W58" s="175"/>
      <c r="X58" s="175"/>
      <c r="Y58" s="175"/>
      <c r="Z58" s="175"/>
    </row>
    <row r="59" ht="14.25" hidden="1" customHeight="1">
      <c r="A59" s="175"/>
      <c r="B59" s="862" t="s">
        <v>450</v>
      </c>
      <c r="C59" s="863" t="str">
        <f t="shared" ref="C59:D59" si="25">C58+#REF!</f>
        <v>#ERROR!</v>
      </c>
      <c r="D59" s="863" t="str">
        <f t="shared" si="25"/>
        <v>#ERROR!</v>
      </c>
      <c r="E59" s="863" t="str">
        <f t="shared" ref="E59:F59" si="26">E58+D58</f>
        <v>#ERROR!</v>
      </c>
      <c r="F59" s="864" t="str">
        <f t="shared" si="26"/>
        <v>#ERROR!</v>
      </c>
      <c r="G59" s="863"/>
      <c r="H59" s="863"/>
      <c r="I59" s="863"/>
      <c r="J59" s="175"/>
      <c r="K59" s="175"/>
      <c r="L59" s="175"/>
      <c r="M59" s="175"/>
      <c r="N59" s="175"/>
      <c r="O59" s="175"/>
      <c r="P59" s="175"/>
      <c r="Q59" s="175"/>
      <c r="R59" s="175"/>
      <c r="S59" s="175"/>
      <c r="T59" s="175"/>
      <c r="U59" s="175"/>
      <c r="V59" s="175"/>
      <c r="W59" s="175"/>
      <c r="X59" s="175"/>
      <c r="Y59" s="175"/>
      <c r="Z59" s="175"/>
    </row>
    <row r="60" ht="14.25" hidden="1" customHeight="1">
      <c r="A60" s="175"/>
      <c r="B60" s="862" t="s">
        <v>451</v>
      </c>
      <c r="C60" s="863">
        <v>0.0</v>
      </c>
      <c r="D60" s="863">
        <v>0.0</v>
      </c>
      <c r="E60" s="863">
        <v>0.0</v>
      </c>
      <c r="F60" s="864">
        <v>0.0</v>
      </c>
      <c r="G60" s="863"/>
      <c r="H60" s="863"/>
      <c r="I60" s="863"/>
      <c r="J60" s="175"/>
      <c r="K60" s="175"/>
      <c r="L60" s="175"/>
      <c r="M60" s="175"/>
      <c r="N60" s="175"/>
      <c r="O60" s="175"/>
      <c r="P60" s="175"/>
      <c r="Q60" s="175"/>
      <c r="R60" s="175"/>
      <c r="S60" s="175"/>
      <c r="T60" s="175"/>
      <c r="U60" s="175"/>
      <c r="V60" s="175"/>
      <c r="W60" s="175"/>
      <c r="X60" s="175"/>
      <c r="Y60" s="175"/>
      <c r="Z60" s="175"/>
    </row>
    <row r="61" ht="14.25" hidden="1" customHeight="1">
      <c r="A61" s="175"/>
      <c r="B61" s="867" t="s">
        <v>452</v>
      </c>
      <c r="C61" s="868" t="str">
        <f t="shared" ref="C61:D61" si="27">C60-#REF!</f>
        <v>#REF!</v>
      </c>
      <c r="D61" s="868" t="str">
        <f t="shared" si="27"/>
        <v>#REF!</v>
      </c>
      <c r="E61" s="868">
        <f t="shared" ref="E61:F61" si="28">E60-D60</f>
        <v>0</v>
      </c>
      <c r="F61" s="869">
        <f t="shared" si="28"/>
        <v>0</v>
      </c>
      <c r="G61" s="863"/>
      <c r="H61" s="863"/>
      <c r="I61" s="863"/>
      <c r="J61" s="175"/>
      <c r="K61" s="175"/>
      <c r="L61" s="175"/>
      <c r="M61" s="175"/>
      <c r="N61" s="175"/>
      <c r="O61" s="175"/>
      <c r="P61" s="175"/>
      <c r="Q61" s="175"/>
      <c r="R61" s="175"/>
      <c r="S61" s="175"/>
      <c r="T61" s="175"/>
      <c r="U61" s="175"/>
      <c r="V61" s="175"/>
      <c r="W61" s="175"/>
      <c r="X61" s="175"/>
      <c r="Y61" s="175"/>
      <c r="Z61" s="175"/>
    </row>
    <row r="62" ht="14.25" hidden="1" customHeight="1">
      <c r="A62" s="175"/>
      <c r="B62" s="870" t="s">
        <v>453</v>
      </c>
      <c r="C62" s="871" t="str">
        <f t="shared" ref="C62:F62" si="29">C55+C57+C59+C61</f>
        <v>#ERROR!</v>
      </c>
      <c r="D62" s="871" t="str">
        <f t="shared" si="29"/>
        <v>#REF!</v>
      </c>
      <c r="E62" s="871" t="str">
        <f t="shared" si="29"/>
        <v>#VALUE!</v>
      </c>
      <c r="F62" s="871" t="str">
        <f t="shared" si="29"/>
        <v>#VALUE!</v>
      </c>
      <c r="G62" s="872"/>
      <c r="H62" s="872"/>
      <c r="I62" s="872"/>
      <c r="J62" s="175"/>
      <c r="K62" s="175"/>
      <c r="L62" s="175"/>
      <c r="M62" s="175"/>
      <c r="N62" s="175"/>
      <c r="O62" s="175"/>
      <c r="P62" s="175"/>
      <c r="Q62" s="175"/>
      <c r="R62" s="175"/>
      <c r="S62" s="175"/>
      <c r="T62" s="175"/>
      <c r="U62" s="175"/>
      <c r="V62" s="175"/>
      <c r="W62" s="175"/>
      <c r="X62" s="175"/>
      <c r="Y62" s="175"/>
      <c r="Z62" s="175"/>
    </row>
    <row r="63" ht="14.25" hidden="1" customHeight="1">
      <c r="A63" s="175"/>
      <c r="B63" s="175"/>
      <c r="C63" s="175"/>
      <c r="D63" s="175"/>
      <c r="E63" s="175"/>
      <c r="F63" s="175"/>
      <c r="G63" s="175"/>
      <c r="H63" s="175"/>
      <c r="I63" s="175"/>
      <c r="J63" s="175"/>
      <c r="K63" s="175"/>
      <c r="L63" s="175"/>
      <c r="M63" s="175"/>
      <c r="N63" s="175"/>
      <c r="O63" s="175"/>
      <c r="P63" s="175"/>
      <c r="Q63" s="175"/>
      <c r="R63" s="175"/>
      <c r="S63" s="175"/>
      <c r="T63" s="175"/>
      <c r="U63" s="175"/>
      <c r="V63" s="175"/>
      <c r="W63" s="175"/>
      <c r="X63" s="175"/>
      <c r="Y63" s="175"/>
      <c r="Z63" s="175"/>
    </row>
    <row r="64" ht="14.25" hidden="1" customHeight="1">
      <c r="A64" s="175"/>
      <c r="B64" s="858" t="s">
        <v>345</v>
      </c>
      <c r="C64" s="873"/>
      <c r="D64" s="874"/>
      <c r="E64" s="874"/>
      <c r="F64" s="875"/>
      <c r="G64" s="175"/>
      <c r="H64" s="175"/>
      <c r="I64" s="175"/>
      <c r="J64" s="175"/>
      <c r="K64" s="175"/>
      <c r="L64" s="175"/>
      <c r="M64" s="175"/>
      <c r="N64" s="175"/>
      <c r="O64" s="175"/>
      <c r="P64" s="175"/>
      <c r="Q64" s="175"/>
      <c r="R64" s="175"/>
      <c r="S64" s="175"/>
      <c r="T64" s="175"/>
      <c r="U64" s="175"/>
      <c r="V64" s="175"/>
      <c r="W64" s="175"/>
      <c r="X64" s="175"/>
      <c r="Y64" s="175"/>
      <c r="Z64" s="175"/>
    </row>
    <row r="65" ht="14.25" hidden="1" customHeight="1">
      <c r="A65" s="175"/>
      <c r="B65" s="862" t="s">
        <v>454</v>
      </c>
      <c r="C65" s="506">
        <v>0.0</v>
      </c>
      <c r="D65" s="175">
        <v>0.0</v>
      </c>
      <c r="E65" s="175">
        <v>0.0</v>
      </c>
      <c r="F65" s="859">
        <v>0.0</v>
      </c>
      <c r="G65" s="175"/>
      <c r="H65" s="175"/>
      <c r="I65" s="175"/>
      <c r="J65" s="175"/>
      <c r="K65" s="175"/>
      <c r="L65" s="175"/>
      <c r="M65" s="175"/>
      <c r="N65" s="175"/>
      <c r="O65" s="175"/>
      <c r="P65" s="175"/>
      <c r="Q65" s="175"/>
      <c r="R65" s="175"/>
      <c r="S65" s="175"/>
      <c r="T65" s="175"/>
      <c r="U65" s="175"/>
      <c r="V65" s="175"/>
      <c r="W65" s="175"/>
      <c r="X65" s="175"/>
      <c r="Y65" s="175"/>
      <c r="Z65" s="175"/>
    </row>
    <row r="66" ht="14.25" hidden="1" customHeight="1">
      <c r="A66" s="175"/>
      <c r="B66" s="862" t="s">
        <v>455</v>
      </c>
      <c r="C66" s="876"/>
      <c r="D66" s="175" t="str">
        <f>D65-#REF!</f>
        <v>#REF!</v>
      </c>
      <c r="E66" s="175">
        <f t="shared" ref="E66:F66" si="30">E65-D65</f>
        <v>0</v>
      </c>
      <c r="F66" s="859">
        <f t="shared" si="30"/>
        <v>0</v>
      </c>
      <c r="G66" s="175"/>
      <c r="H66" s="175"/>
      <c r="I66" s="175"/>
      <c r="J66" s="175"/>
      <c r="K66" s="175"/>
      <c r="L66" s="175"/>
      <c r="M66" s="175"/>
      <c r="N66" s="175"/>
      <c r="O66" s="175"/>
      <c r="P66" s="175"/>
      <c r="Q66" s="175"/>
      <c r="R66" s="175"/>
      <c r="S66" s="175"/>
      <c r="T66" s="175"/>
      <c r="U66" s="175"/>
      <c r="V66" s="175"/>
      <c r="W66" s="175"/>
      <c r="X66" s="175"/>
      <c r="Y66" s="175"/>
      <c r="Z66" s="175"/>
    </row>
    <row r="67" ht="14.25" hidden="1" customHeight="1">
      <c r="A67" s="175"/>
      <c r="B67" s="862" t="str">
        <f>'[3]1.Datos'!#REF!</f>
        <v>#ERROR!</v>
      </c>
      <c r="C67" s="877" t="str">
        <f>'[3]1.Datos'!#REF!</f>
        <v>#ERROR!</v>
      </c>
      <c r="D67" s="877" t="str">
        <f>'[3]1.Datos'!#REF!</f>
        <v>#ERROR!</v>
      </c>
      <c r="E67" s="877" t="str">
        <f>'[3]1.Datos'!#REF!</f>
        <v>#ERROR!</v>
      </c>
      <c r="F67" s="878" t="str">
        <f>'[3]1.Datos'!#REF!</f>
        <v>#ERROR!</v>
      </c>
      <c r="G67" s="877"/>
      <c r="H67" s="877"/>
      <c r="I67" s="877"/>
      <c r="J67" s="175"/>
      <c r="K67" s="175"/>
      <c r="L67" s="175"/>
      <c r="M67" s="175"/>
      <c r="N67" s="175"/>
      <c r="O67" s="175"/>
      <c r="P67" s="175"/>
      <c r="Q67" s="175"/>
      <c r="R67" s="175"/>
      <c r="S67" s="175"/>
      <c r="T67" s="175"/>
      <c r="U67" s="175"/>
      <c r="V67" s="175"/>
      <c r="W67" s="175"/>
      <c r="X67" s="175"/>
      <c r="Y67" s="175"/>
      <c r="Z67" s="175"/>
    </row>
    <row r="68" ht="14.25" hidden="1" customHeight="1">
      <c r="A68" s="175"/>
      <c r="B68" s="867" t="s">
        <v>456</v>
      </c>
      <c r="C68" s="879" t="str">
        <f t="shared" ref="C68:D68" si="31">C67-#REF!</f>
        <v>#ERROR!</v>
      </c>
      <c r="D68" s="879" t="str">
        <f t="shared" si="31"/>
        <v>#ERROR!</v>
      </c>
      <c r="E68" s="879" t="str">
        <f t="shared" ref="E68:F68" si="32">E67-D67</f>
        <v>#ERROR!</v>
      </c>
      <c r="F68" s="880" t="str">
        <f t="shared" si="32"/>
        <v>#ERROR!</v>
      </c>
      <c r="G68" s="653"/>
      <c r="H68" s="653"/>
      <c r="I68" s="653"/>
      <c r="J68" s="175"/>
      <c r="K68" s="175"/>
      <c r="L68" s="175"/>
      <c r="M68" s="175"/>
      <c r="N68" s="175"/>
      <c r="O68" s="175"/>
      <c r="P68" s="175"/>
      <c r="Q68" s="175"/>
      <c r="R68" s="175"/>
      <c r="S68" s="175"/>
      <c r="T68" s="175"/>
      <c r="U68" s="175"/>
      <c r="V68" s="175"/>
      <c r="W68" s="175"/>
      <c r="X68" s="175"/>
      <c r="Y68" s="175"/>
      <c r="Z68" s="175"/>
    </row>
    <row r="69" ht="14.25" hidden="1" customHeight="1">
      <c r="A69" s="175"/>
      <c r="B69" s="870" t="s">
        <v>457</v>
      </c>
      <c r="C69" s="881" t="str">
        <f t="shared" ref="C69:F69" si="33">C66+C68</f>
        <v>#ERROR!</v>
      </c>
      <c r="D69" s="881" t="str">
        <f t="shared" si="33"/>
        <v>#REF!</v>
      </c>
      <c r="E69" s="881" t="str">
        <f t="shared" si="33"/>
        <v>#ERROR!</v>
      </c>
      <c r="F69" s="881" t="str">
        <f t="shared" si="33"/>
        <v>#ERROR!</v>
      </c>
      <c r="G69" s="882"/>
      <c r="H69" s="882"/>
      <c r="I69" s="882"/>
      <c r="J69" s="175"/>
      <c r="K69" s="175"/>
      <c r="L69" s="175"/>
      <c r="M69" s="175"/>
      <c r="N69" s="175"/>
      <c r="O69" s="175"/>
      <c r="P69" s="175"/>
      <c r="Q69" s="175"/>
      <c r="R69" s="175"/>
      <c r="S69" s="175"/>
      <c r="T69" s="175"/>
      <c r="U69" s="175"/>
      <c r="V69" s="175"/>
      <c r="W69" s="175"/>
      <c r="X69" s="175"/>
      <c r="Y69" s="175"/>
      <c r="Z69" s="175"/>
    </row>
    <row r="70" ht="14.25" hidden="1" customHeight="1">
      <c r="A70" s="175"/>
      <c r="B70" s="175"/>
      <c r="C70" s="175"/>
      <c r="D70" s="175"/>
      <c r="E70" s="175"/>
      <c r="F70" s="175"/>
      <c r="G70" s="175"/>
      <c r="H70" s="175"/>
      <c r="I70" s="175"/>
      <c r="J70" s="175"/>
      <c r="K70" s="175"/>
      <c r="L70" s="175"/>
      <c r="M70" s="175"/>
      <c r="N70" s="175"/>
      <c r="O70" s="175"/>
      <c r="P70" s="175"/>
      <c r="Q70" s="175"/>
      <c r="R70" s="175"/>
      <c r="S70" s="175"/>
      <c r="T70" s="175"/>
      <c r="U70" s="175"/>
      <c r="V70" s="175"/>
      <c r="W70" s="175"/>
      <c r="X70" s="175"/>
      <c r="Y70" s="175"/>
      <c r="Z70" s="175"/>
    </row>
    <row r="71" ht="14.25" hidden="1" customHeight="1">
      <c r="A71" s="175"/>
      <c r="B71" s="883" t="s">
        <v>458</v>
      </c>
      <c r="C71" s="884" t="str">
        <f t="shared" ref="C71:F71" si="34">C62-C69</f>
        <v>#ERROR!</v>
      </c>
      <c r="D71" s="884" t="str">
        <f t="shared" si="34"/>
        <v>#REF!</v>
      </c>
      <c r="E71" s="884" t="str">
        <f t="shared" si="34"/>
        <v>#VALUE!</v>
      </c>
      <c r="F71" s="885" t="str">
        <f t="shared" si="34"/>
        <v>#VALUE!</v>
      </c>
      <c r="G71" s="685"/>
      <c r="H71" s="685"/>
      <c r="I71" s="685"/>
      <c r="J71" s="175"/>
      <c r="K71" s="175"/>
      <c r="L71" s="175"/>
      <c r="M71" s="175"/>
      <c r="N71" s="175"/>
      <c r="O71" s="175"/>
      <c r="P71" s="175"/>
      <c r="Q71" s="175"/>
      <c r="R71" s="175"/>
      <c r="S71" s="175"/>
      <c r="T71" s="175"/>
      <c r="U71" s="175"/>
      <c r="V71" s="175"/>
      <c r="W71" s="175"/>
      <c r="X71" s="175"/>
      <c r="Y71" s="175"/>
      <c r="Z71" s="175"/>
    </row>
    <row r="72" ht="14.25" customHeight="1">
      <c r="A72" s="175"/>
      <c r="B72" s="175"/>
      <c r="C72" s="175"/>
      <c r="D72" s="175"/>
      <c r="E72" s="175"/>
      <c r="F72" s="175"/>
      <c r="G72" s="175"/>
      <c r="H72" s="175"/>
      <c r="I72" s="175"/>
      <c r="J72" s="175"/>
      <c r="K72" s="175"/>
      <c r="L72" s="175"/>
      <c r="M72" s="175"/>
      <c r="N72" s="175"/>
      <c r="O72" s="175"/>
      <c r="P72" s="175"/>
      <c r="Q72" s="175"/>
      <c r="R72" s="175"/>
      <c r="S72" s="175"/>
      <c r="T72" s="175"/>
      <c r="U72" s="175"/>
      <c r="V72" s="175"/>
      <c r="W72" s="175"/>
      <c r="X72" s="175"/>
      <c r="Y72" s="175"/>
      <c r="Z72" s="175"/>
    </row>
    <row r="73" ht="14.25" customHeight="1">
      <c r="A73" s="175"/>
      <c r="B73" s="175"/>
      <c r="C73" s="175"/>
      <c r="D73" s="175"/>
      <c r="E73" s="175"/>
      <c r="F73" s="175"/>
      <c r="G73" s="175"/>
      <c r="H73" s="175"/>
      <c r="I73" s="175"/>
      <c r="J73" s="175"/>
      <c r="K73" s="175"/>
      <c r="L73" s="175"/>
      <c r="M73" s="175"/>
      <c r="N73" s="175"/>
      <c r="O73" s="175"/>
      <c r="P73" s="175"/>
      <c r="Q73" s="175"/>
      <c r="R73" s="175"/>
      <c r="S73" s="175"/>
      <c r="T73" s="175"/>
      <c r="U73" s="175"/>
      <c r="V73" s="175"/>
      <c r="W73" s="175"/>
      <c r="X73" s="175"/>
      <c r="Y73" s="175"/>
      <c r="Z73" s="175"/>
    </row>
    <row r="74" ht="20.25" customHeight="1">
      <c r="A74" s="175"/>
      <c r="B74" s="886" t="s">
        <v>459</v>
      </c>
      <c r="C74" s="788"/>
      <c r="D74" s="29"/>
      <c r="E74" s="29"/>
      <c r="F74" s="30"/>
      <c r="G74" s="789"/>
      <c r="H74" s="789"/>
      <c r="I74" s="789"/>
      <c r="J74" s="175"/>
      <c r="K74" s="175"/>
      <c r="L74" s="175"/>
      <c r="M74" s="175"/>
      <c r="N74" s="175"/>
      <c r="O74" s="175"/>
      <c r="P74" s="175"/>
      <c r="Q74" s="175"/>
      <c r="R74" s="175"/>
      <c r="S74" s="175"/>
      <c r="T74" s="175"/>
      <c r="U74" s="175"/>
      <c r="V74" s="175"/>
      <c r="W74" s="175"/>
      <c r="X74" s="175"/>
      <c r="Y74" s="175"/>
      <c r="Z74" s="175"/>
    </row>
    <row r="75" ht="14.25" customHeight="1">
      <c r="A75" s="175"/>
      <c r="B75" s="175"/>
      <c r="C75" s="175"/>
      <c r="D75" s="175"/>
      <c r="E75" s="175"/>
      <c r="F75" s="175"/>
      <c r="G75" s="175"/>
      <c r="H75" s="175"/>
      <c r="I75" s="175"/>
      <c r="J75" s="175"/>
      <c r="K75" s="175"/>
      <c r="L75" s="175"/>
      <c r="M75" s="175"/>
      <c r="N75" s="175"/>
      <c r="O75" s="175"/>
      <c r="P75" s="175"/>
      <c r="Q75" s="175"/>
      <c r="R75" s="175"/>
      <c r="S75" s="175"/>
      <c r="T75" s="175"/>
      <c r="U75" s="175"/>
      <c r="V75" s="175"/>
      <c r="W75" s="175"/>
      <c r="X75" s="175"/>
      <c r="Y75" s="175"/>
      <c r="Z75" s="175"/>
    </row>
    <row r="76" ht="14.25" customHeight="1">
      <c r="A76" s="175"/>
      <c r="B76" s="175"/>
      <c r="C76" s="513"/>
      <c r="H76" s="513"/>
      <c r="I76" s="513"/>
      <c r="J76" s="175"/>
      <c r="K76" s="175"/>
      <c r="L76" s="175"/>
      <c r="M76" s="175"/>
      <c r="N76" s="175"/>
      <c r="O76" s="175"/>
      <c r="P76" s="175"/>
      <c r="Q76" s="175"/>
      <c r="R76" s="175"/>
      <c r="S76" s="175"/>
      <c r="T76" s="175"/>
      <c r="U76" s="175"/>
      <c r="V76" s="175"/>
      <c r="W76" s="175"/>
      <c r="X76" s="175"/>
      <c r="Y76" s="175"/>
      <c r="Z76" s="175"/>
    </row>
    <row r="77" ht="14.25" customHeight="1">
      <c r="A77" s="175"/>
      <c r="B77" s="175"/>
      <c r="C77" s="793">
        <v>2020.0</v>
      </c>
      <c r="D77" s="793">
        <v>2021.0</v>
      </c>
      <c r="E77" s="793">
        <v>2021.0</v>
      </c>
      <c r="F77" s="793">
        <f t="shared" ref="F77:H77" si="35">E77+1</f>
        <v>2022</v>
      </c>
      <c r="G77" s="793">
        <f t="shared" si="35"/>
        <v>2023</v>
      </c>
      <c r="H77" s="793">
        <f t="shared" si="35"/>
        <v>2024</v>
      </c>
      <c r="I77" s="793">
        <f>+H77+1</f>
        <v>2025</v>
      </c>
      <c r="J77" s="175"/>
      <c r="K77" s="175"/>
      <c r="L77" s="175"/>
      <c r="M77" s="175"/>
      <c r="N77" s="175"/>
      <c r="O77" s="175"/>
      <c r="P77" s="175"/>
      <c r="Q77" s="175"/>
      <c r="R77" s="175"/>
      <c r="S77" s="175"/>
      <c r="T77" s="175"/>
      <c r="U77" s="175"/>
      <c r="V77" s="175"/>
      <c r="W77" s="175"/>
      <c r="X77" s="175"/>
      <c r="Y77" s="175"/>
      <c r="Z77" s="175"/>
    </row>
    <row r="78" ht="14.25" customHeight="1">
      <c r="A78" s="175"/>
      <c r="B78" s="514" t="s">
        <v>460</v>
      </c>
      <c r="C78" s="795">
        <f>+'1. Datos'!E64</f>
        <v>0</v>
      </c>
      <c r="D78" s="795">
        <f>+'1. Datos'!F64</f>
        <v>0</v>
      </c>
      <c r="E78" s="795">
        <f>+'1. Datos'!F64</f>
        <v>0</v>
      </c>
      <c r="F78" s="795">
        <f>+'1. Datos'!G64</f>
        <v>0</v>
      </c>
      <c r="G78" s="795">
        <f>+'1. Datos'!H64</f>
        <v>0</v>
      </c>
      <c r="H78" s="795">
        <f>+'1. Datos'!I64</f>
        <v>0</v>
      </c>
      <c r="I78" s="795">
        <f>+'1. Datos'!J64</f>
        <v>0</v>
      </c>
      <c r="J78" s="175"/>
      <c r="K78" s="175"/>
      <c r="L78" s="175"/>
      <c r="M78" s="175"/>
      <c r="N78" s="175"/>
      <c r="O78" s="175"/>
      <c r="P78" s="175"/>
      <c r="Q78" s="175"/>
      <c r="R78" s="175"/>
      <c r="S78" s="175"/>
      <c r="T78" s="175"/>
      <c r="U78" s="175"/>
      <c r="V78" s="175"/>
      <c r="W78" s="175"/>
      <c r="X78" s="175"/>
      <c r="Y78" s="175"/>
      <c r="Z78" s="175"/>
    </row>
    <row r="79" ht="14.25" customHeight="1">
      <c r="A79" s="175"/>
      <c r="B79" s="887" t="s">
        <v>461</v>
      </c>
      <c r="C79" s="795"/>
      <c r="D79" s="795">
        <f t="shared" ref="D79:I79" si="36">+D78-C78</f>
        <v>0</v>
      </c>
      <c r="E79" s="795">
        <f t="shared" si="36"/>
        <v>0</v>
      </c>
      <c r="F79" s="795">
        <f t="shared" si="36"/>
        <v>0</v>
      </c>
      <c r="G79" s="795">
        <f t="shared" si="36"/>
        <v>0</v>
      </c>
      <c r="H79" s="795">
        <f t="shared" si="36"/>
        <v>0</v>
      </c>
      <c r="I79" s="795">
        <f t="shared" si="36"/>
        <v>0</v>
      </c>
      <c r="J79" s="175"/>
      <c r="K79" s="175"/>
      <c r="L79" s="175"/>
      <c r="M79" s="175"/>
      <c r="N79" s="175"/>
      <c r="O79" s="175"/>
      <c r="P79" s="175"/>
      <c r="Q79" s="175"/>
      <c r="R79" s="175"/>
      <c r="S79" s="175"/>
      <c r="T79" s="175"/>
      <c r="U79" s="175"/>
      <c r="V79" s="175"/>
      <c r="W79" s="175"/>
      <c r="X79" s="175"/>
      <c r="Y79" s="175"/>
      <c r="Z79" s="175"/>
    </row>
    <row r="80" ht="14.25" customHeight="1">
      <c r="A80" s="175"/>
      <c r="B80" s="782" t="s">
        <v>435</v>
      </c>
      <c r="C80" s="795">
        <f>-'1. Datos'!E98</f>
        <v>0</v>
      </c>
      <c r="D80" s="795">
        <f>-'1. Datos'!F98</f>
        <v>0</v>
      </c>
      <c r="E80" s="795" t="str">
        <f>+'1. Datos'!F98</f>
        <v/>
      </c>
      <c r="F80" s="795" t="str">
        <f>+'1. Datos'!G98</f>
        <v/>
      </c>
      <c r="G80" s="795" t="str">
        <f>+'1. Datos'!H98</f>
        <v/>
      </c>
      <c r="H80" s="795" t="str">
        <f>+'1. Datos'!I98</f>
        <v/>
      </c>
      <c r="I80" s="795" t="str">
        <f>+'1. Datos'!J98</f>
        <v/>
      </c>
      <c r="J80" s="795"/>
      <c r="K80" s="175"/>
      <c r="L80" s="175"/>
      <c r="M80" s="175"/>
      <c r="N80" s="175"/>
      <c r="O80" s="175"/>
      <c r="P80" s="175"/>
      <c r="Q80" s="175"/>
      <c r="R80" s="175"/>
      <c r="S80" s="175"/>
      <c r="T80" s="175"/>
      <c r="U80" s="175"/>
      <c r="V80" s="175"/>
      <c r="W80" s="175"/>
      <c r="X80" s="175"/>
      <c r="Y80" s="175"/>
      <c r="Z80" s="175"/>
    </row>
    <row r="81" ht="14.25" customHeight="1">
      <c r="A81" s="175"/>
      <c r="B81" s="888" t="s">
        <v>459</v>
      </c>
      <c r="C81" s="889">
        <f t="shared" ref="C81:I81" si="37">C79+C80</f>
        <v>0</v>
      </c>
      <c r="D81" s="889">
        <f t="shared" si="37"/>
        <v>0</v>
      </c>
      <c r="E81" s="889">
        <f t="shared" si="37"/>
        <v>0</v>
      </c>
      <c r="F81" s="889">
        <f t="shared" si="37"/>
        <v>0</v>
      </c>
      <c r="G81" s="889">
        <f t="shared" si="37"/>
        <v>0</v>
      </c>
      <c r="H81" s="889">
        <f t="shared" si="37"/>
        <v>0</v>
      </c>
      <c r="I81" s="889">
        <f t="shared" si="37"/>
        <v>0</v>
      </c>
      <c r="J81" s="66"/>
      <c r="K81" s="175"/>
      <c r="L81" s="175"/>
      <c r="M81" s="175"/>
      <c r="N81" s="175"/>
      <c r="O81" s="175"/>
      <c r="P81" s="175"/>
      <c r="Q81" s="175"/>
      <c r="R81" s="175"/>
      <c r="S81" s="175"/>
      <c r="T81" s="175"/>
      <c r="U81" s="175"/>
      <c r="V81" s="175"/>
      <c r="W81" s="175"/>
      <c r="X81" s="175"/>
      <c r="Y81" s="175"/>
      <c r="Z81" s="175"/>
    </row>
    <row r="82" ht="14.25" customHeight="1">
      <c r="A82" s="175"/>
      <c r="B82" s="819"/>
      <c r="C82" s="685"/>
      <c r="D82" s="685"/>
      <c r="E82" s="685"/>
      <c r="F82" s="685"/>
      <c r="G82" s="685"/>
      <c r="H82" s="685"/>
      <c r="I82" s="685"/>
      <c r="J82" s="175"/>
      <c r="K82" s="175"/>
      <c r="L82" s="175"/>
      <c r="M82" s="175"/>
      <c r="N82" s="175"/>
      <c r="O82" s="175"/>
      <c r="P82" s="175"/>
      <c r="Q82" s="175"/>
      <c r="R82" s="175"/>
      <c r="S82" s="175"/>
      <c r="T82" s="175"/>
      <c r="U82" s="175"/>
      <c r="V82" s="175"/>
      <c r="W82" s="175"/>
      <c r="X82" s="175"/>
      <c r="Y82" s="175"/>
      <c r="Z82" s="175"/>
    </row>
    <row r="83" ht="14.25" customHeight="1">
      <c r="A83" s="175"/>
      <c r="B83" s="175"/>
      <c r="C83" s="175"/>
      <c r="D83" s="175"/>
      <c r="E83" s="175"/>
      <c r="F83" s="175"/>
      <c r="G83" s="175"/>
      <c r="H83" s="175"/>
      <c r="I83" s="175"/>
      <c r="J83" s="175"/>
      <c r="K83" s="175"/>
      <c r="L83" s="175"/>
      <c r="M83" s="175"/>
      <c r="N83" s="175"/>
      <c r="O83" s="175"/>
      <c r="P83" s="175"/>
      <c r="Q83" s="175"/>
      <c r="R83" s="175"/>
      <c r="S83" s="175"/>
      <c r="T83" s="175"/>
      <c r="U83" s="175"/>
      <c r="V83" s="175"/>
      <c r="W83" s="175"/>
      <c r="X83" s="175"/>
      <c r="Y83" s="175"/>
      <c r="Z83" s="175"/>
    </row>
    <row r="84" ht="14.25" hidden="1" customHeight="1">
      <c r="A84" s="175"/>
      <c r="B84" s="199" t="s">
        <v>462</v>
      </c>
      <c r="C84" s="890" t="str">
        <f t="shared" ref="C84:E84" si="38">+C81/C80</f>
        <v>#DIV/0!</v>
      </c>
      <c r="D84" s="890" t="str">
        <f t="shared" si="38"/>
        <v>#DIV/0!</v>
      </c>
      <c r="E84" s="890" t="str">
        <f t="shared" si="38"/>
        <v>#DIV/0!</v>
      </c>
      <c r="F84" s="891" t="str">
        <f>F81/F80</f>
        <v>#DIV/0!</v>
      </c>
      <c r="G84" s="892"/>
      <c r="H84" s="892"/>
      <c r="I84" s="892"/>
      <c r="J84" s="175"/>
      <c r="K84" s="175"/>
      <c r="L84" s="175"/>
      <c r="M84" s="175"/>
      <c r="N84" s="175"/>
      <c r="O84" s="175"/>
      <c r="P84" s="175"/>
      <c r="Q84" s="175"/>
      <c r="R84" s="175"/>
      <c r="S84" s="175"/>
      <c r="T84" s="175"/>
      <c r="U84" s="175"/>
      <c r="V84" s="175"/>
      <c r="W84" s="175"/>
      <c r="X84" s="175"/>
      <c r="Y84" s="175"/>
      <c r="Z84" s="175"/>
    </row>
    <row r="85" ht="14.25" hidden="1" customHeight="1">
      <c r="A85" s="175"/>
      <c r="B85" s="175"/>
      <c r="C85" s="175"/>
      <c r="D85" s="175"/>
      <c r="E85" s="175"/>
      <c r="F85" s="175"/>
      <c r="G85" s="175"/>
      <c r="H85" s="175"/>
      <c r="I85" s="175"/>
      <c r="J85" s="175"/>
      <c r="K85" s="175"/>
      <c r="L85" s="175"/>
      <c r="M85" s="175"/>
      <c r="N85" s="175"/>
      <c r="O85" s="175"/>
      <c r="P85" s="175"/>
      <c r="Q85" s="175"/>
      <c r="R85" s="175"/>
      <c r="S85" s="175"/>
      <c r="T85" s="175"/>
      <c r="U85" s="175"/>
      <c r="V85" s="175"/>
      <c r="W85" s="175"/>
      <c r="X85" s="175"/>
      <c r="Y85" s="175"/>
      <c r="Z85" s="175"/>
    </row>
    <row r="86" ht="14.25" customHeight="1">
      <c r="A86" s="175"/>
      <c r="B86" s="175"/>
      <c r="C86" s="175"/>
      <c r="D86" s="175"/>
      <c r="E86" s="175"/>
      <c r="F86" s="175"/>
      <c r="G86" s="175"/>
      <c r="H86" s="175"/>
      <c r="I86" s="175"/>
      <c r="J86" s="175"/>
      <c r="K86" s="175"/>
      <c r="L86" s="175"/>
      <c r="M86" s="175"/>
      <c r="N86" s="175"/>
      <c r="O86" s="175"/>
      <c r="P86" s="175"/>
      <c r="Q86" s="175"/>
      <c r="R86" s="175"/>
      <c r="S86" s="175"/>
      <c r="T86" s="175"/>
      <c r="U86" s="175"/>
      <c r="V86" s="175"/>
      <c r="W86" s="175"/>
      <c r="X86" s="175"/>
      <c r="Y86" s="175"/>
      <c r="Z86" s="175"/>
    </row>
    <row r="87" ht="14.25" customHeight="1">
      <c r="A87" s="175"/>
      <c r="B87" s="175"/>
      <c r="C87" s="788"/>
      <c r="D87" s="29"/>
      <c r="E87" s="29"/>
      <c r="F87" s="30"/>
      <c r="G87" s="789"/>
      <c r="H87" s="789"/>
      <c r="I87" s="789"/>
      <c r="J87" s="175"/>
      <c r="K87" s="175"/>
      <c r="L87" s="175"/>
      <c r="M87" s="175"/>
      <c r="N87" s="175"/>
      <c r="O87" s="175"/>
      <c r="P87" s="175"/>
      <c r="Q87" s="175"/>
      <c r="R87" s="175"/>
      <c r="S87" s="175"/>
      <c r="T87" s="175"/>
      <c r="U87" s="175"/>
      <c r="V87" s="175"/>
      <c r="W87" s="175"/>
      <c r="X87" s="175"/>
      <c r="Y87" s="175"/>
      <c r="Z87" s="175"/>
    </row>
    <row r="88" ht="14.25" customHeight="1">
      <c r="A88" s="72" t="s">
        <v>463</v>
      </c>
      <c r="B88" s="175"/>
      <c r="C88" s="175"/>
      <c r="D88" s="175"/>
      <c r="E88" s="175"/>
      <c r="F88" s="175"/>
      <c r="G88" s="175"/>
      <c r="H88" s="175"/>
      <c r="I88" s="175"/>
      <c r="J88" s="175"/>
      <c r="K88" s="175"/>
      <c r="L88" s="175"/>
      <c r="M88" s="175"/>
      <c r="N88" s="175"/>
      <c r="O88" s="175"/>
      <c r="P88" s="175"/>
      <c r="Q88" s="175"/>
      <c r="R88" s="175"/>
      <c r="S88" s="175"/>
      <c r="T88" s="175"/>
      <c r="U88" s="175"/>
      <c r="V88" s="175"/>
      <c r="W88" s="175"/>
      <c r="X88" s="175"/>
      <c r="Y88" s="175"/>
      <c r="Z88" s="175"/>
    </row>
    <row r="89" ht="14.25" customHeight="1">
      <c r="A89" s="175"/>
      <c r="B89" s="175"/>
      <c r="C89" s="893"/>
      <c r="H89" s="893"/>
      <c r="I89" s="893"/>
      <c r="J89" s="175"/>
      <c r="K89" s="175"/>
      <c r="L89" s="175"/>
      <c r="M89" s="175"/>
      <c r="N89" s="175"/>
      <c r="O89" s="175"/>
      <c r="P89" s="175"/>
      <c r="Q89" s="175"/>
      <c r="R89" s="175"/>
      <c r="S89" s="175"/>
      <c r="T89" s="175"/>
      <c r="U89" s="175"/>
      <c r="V89" s="175"/>
      <c r="W89" s="175"/>
      <c r="X89" s="175"/>
      <c r="Y89" s="175"/>
      <c r="Z89" s="175"/>
    </row>
    <row r="90" ht="14.25" customHeight="1">
      <c r="A90" s="175"/>
      <c r="B90" s="175"/>
      <c r="C90" s="793">
        <f t="shared" ref="C90:G90" si="39">+C77</f>
        <v>2020</v>
      </c>
      <c r="D90" s="793">
        <f t="shared" si="39"/>
        <v>2021</v>
      </c>
      <c r="E90" s="793">
        <f t="shared" si="39"/>
        <v>2021</v>
      </c>
      <c r="F90" s="793">
        <f t="shared" si="39"/>
        <v>2022</v>
      </c>
      <c r="G90" s="793">
        <f t="shared" si="39"/>
        <v>2023</v>
      </c>
      <c r="H90" s="793">
        <f>H77</f>
        <v>2024</v>
      </c>
      <c r="I90" s="793">
        <f>+H90+1</f>
        <v>2025</v>
      </c>
      <c r="J90" s="175"/>
      <c r="K90" s="175"/>
      <c r="L90" s="175"/>
      <c r="M90" s="175"/>
      <c r="N90" s="175"/>
      <c r="O90" s="175"/>
      <c r="P90" s="175"/>
      <c r="Q90" s="175"/>
      <c r="R90" s="175"/>
      <c r="S90" s="175"/>
      <c r="T90" s="175"/>
      <c r="U90" s="175"/>
      <c r="V90" s="175"/>
      <c r="W90" s="175"/>
      <c r="X90" s="175"/>
      <c r="Y90" s="175"/>
      <c r="Z90" s="175"/>
    </row>
    <row r="91" ht="14.25" customHeight="1">
      <c r="A91" s="175"/>
      <c r="B91" s="794" t="s">
        <v>341</v>
      </c>
      <c r="C91" s="894">
        <f>+'1. Datos'!E95</f>
        <v>0</v>
      </c>
      <c r="D91" s="894">
        <f>+'1. Datos'!F95</f>
        <v>0</v>
      </c>
      <c r="E91" s="894">
        <f>+'1. Datos'!F95</f>
        <v>0</v>
      </c>
      <c r="F91" s="894">
        <f>+'1. Datos'!G95</f>
        <v>0</v>
      </c>
      <c r="G91" s="894">
        <f>+'1. Datos'!H95</f>
        <v>0</v>
      </c>
      <c r="H91" s="894">
        <f>+'1. Datos'!I95</f>
        <v>0</v>
      </c>
      <c r="I91" s="894">
        <f>+'1. Datos'!J95</f>
        <v>0</v>
      </c>
      <c r="J91" s="175"/>
      <c r="K91" s="175"/>
      <c r="L91" s="175"/>
      <c r="M91" s="175"/>
      <c r="N91" s="175"/>
      <c r="O91" s="175"/>
      <c r="P91" s="175"/>
      <c r="Q91" s="175"/>
      <c r="R91" s="175"/>
      <c r="S91" s="175"/>
      <c r="T91" s="175"/>
      <c r="U91" s="175"/>
      <c r="V91" s="175"/>
      <c r="W91" s="175"/>
      <c r="X91" s="175"/>
      <c r="Y91" s="175"/>
      <c r="Z91" s="175"/>
    </row>
    <row r="92" ht="14.25" customHeight="1">
      <c r="A92" s="175"/>
      <c r="B92" s="799" t="s">
        <v>464</v>
      </c>
      <c r="C92" s="821">
        <f>+'1. Datos'!E104</f>
        <v>0</v>
      </c>
      <c r="D92" s="821">
        <f>+'1. Datos'!F104</f>
        <v>0</v>
      </c>
      <c r="E92" s="821">
        <f>+'1. Datos'!F104</f>
        <v>0</v>
      </c>
      <c r="F92" s="821">
        <f>+'1. Datos'!G104</f>
        <v>0</v>
      </c>
      <c r="G92" s="821">
        <f>+'1. Datos'!H104</f>
        <v>0</v>
      </c>
      <c r="H92" s="821">
        <f>+'1. Datos'!I104</f>
        <v>0</v>
      </c>
      <c r="I92" s="821">
        <f>+'1. Datos'!J104</f>
        <v>0</v>
      </c>
      <c r="J92" s="175"/>
      <c r="K92" s="175"/>
      <c r="L92" s="175"/>
      <c r="M92" s="175"/>
      <c r="N92" s="175"/>
      <c r="O92" s="175"/>
      <c r="P92" s="175"/>
      <c r="Q92" s="175"/>
      <c r="R92" s="175"/>
      <c r="S92" s="175"/>
      <c r="T92" s="175"/>
      <c r="U92" s="175"/>
      <c r="V92" s="175"/>
      <c r="W92" s="175"/>
      <c r="X92" s="175"/>
      <c r="Y92" s="175"/>
      <c r="Z92" s="175"/>
    </row>
    <row r="93" ht="14.25" customHeight="1">
      <c r="A93" s="175"/>
      <c r="B93" s="794" t="s">
        <v>465</v>
      </c>
      <c r="C93" s="895">
        <f t="shared" ref="C93:I93" si="40">C91-C92</f>
        <v>0</v>
      </c>
      <c r="D93" s="895">
        <f t="shared" si="40"/>
        <v>0</v>
      </c>
      <c r="E93" s="895">
        <f t="shared" si="40"/>
        <v>0</v>
      </c>
      <c r="F93" s="895">
        <f t="shared" si="40"/>
        <v>0</v>
      </c>
      <c r="G93" s="895">
        <f t="shared" si="40"/>
        <v>0</v>
      </c>
      <c r="H93" s="895">
        <f t="shared" si="40"/>
        <v>0</v>
      </c>
      <c r="I93" s="895">
        <f t="shared" si="40"/>
        <v>0</v>
      </c>
      <c r="J93" s="175"/>
      <c r="K93" s="175"/>
      <c r="L93" s="175"/>
      <c r="M93" s="175"/>
      <c r="N93" s="175"/>
      <c r="O93" s="175"/>
      <c r="P93" s="175"/>
      <c r="Q93" s="175"/>
      <c r="R93" s="175"/>
      <c r="S93" s="175"/>
      <c r="T93" s="175"/>
      <c r="U93" s="175"/>
      <c r="V93" s="175"/>
      <c r="W93" s="175"/>
      <c r="X93" s="175"/>
      <c r="Y93" s="175"/>
      <c r="Z93" s="175"/>
    </row>
    <row r="94" ht="14.25" customHeight="1">
      <c r="A94" s="175"/>
      <c r="B94" s="799" t="str">
        <f>'2.Cálculos (2)'!B6</f>
        <v>Utilidad Neta</v>
      </c>
      <c r="C94" s="896">
        <f>+'1. Datos'!E30</f>
        <v>0</v>
      </c>
      <c r="D94" s="896" t="str">
        <f>+'1. Datos'!F30</f>
        <v/>
      </c>
      <c r="E94" s="896" t="str">
        <f>+'1. Datos'!F30</f>
        <v/>
      </c>
      <c r="F94" s="896" t="str">
        <f>+'1. Datos'!G30</f>
        <v/>
      </c>
      <c r="G94" s="896" t="str">
        <f>+'1. Datos'!H30</f>
        <v/>
      </c>
      <c r="H94" s="896" t="str">
        <f>+'1. Datos'!I30</f>
        <v/>
      </c>
      <c r="I94" s="896" t="str">
        <f>+'1. Datos'!J30</f>
        <v/>
      </c>
      <c r="J94" s="175"/>
      <c r="K94" s="175"/>
      <c r="L94" s="175"/>
      <c r="M94" s="175"/>
      <c r="N94" s="175"/>
      <c r="O94" s="175"/>
      <c r="P94" s="175"/>
      <c r="Q94" s="175"/>
      <c r="R94" s="175"/>
      <c r="S94" s="175"/>
      <c r="T94" s="175"/>
      <c r="U94" s="175"/>
      <c r="V94" s="175"/>
      <c r="W94" s="175"/>
      <c r="X94" s="175"/>
      <c r="Y94" s="175"/>
      <c r="Z94" s="175"/>
    </row>
    <row r="95" ht="14.25" customHeight="1">
      <c r="A95" s="175"/>
      <c r="B95" s="811" t="s">
        <v>412</v>
      </c>
      <c r="C95" s="897" t="str">
        <f t="shared" ref="C95:I95" si="41">C94/C93</f>
        <v>#DIV/0!</v>
      </c>
      <c r="D95" s="897" t="str">
        <f t="shared" si="41"/>
        <v>#DIV/0!</v>
      </c>
      <c r="E95" s="897" t="str">
        <f t="shared" si="41"/>
        <v>#DIV/0!</v>
      </c>
      <c r="F95" s="897" t="str">
        <f t="shared" si="41"/>
        <v>#DIV/0!</v>
      </c>
      <c r="G95" s="897" t="str">
        <f t="shared" si="41"/>
        <v>#DIV/0!</v>
      </c>
      <c r="H95" s="897" t="str">
        <f t="shared" si="41"/>
        <v>#DIV/0!</v>
      </c>
      <c r="I95" s="897" t="str">
        <f t="shared" si="41"/>
        <v>#DIV/0!</v>
      </c>
      <c r="J95" s="898" t="str">
        <f>AVERAGE(F95:I95)</f>
        <v>#DIV/0!</v>
      </c>
      <c r="K95" s="175" t="s">
        <v>466</v>
      </c>
      <c r="L95" s="175"/>
      <c r="M95" s="175"/>
      <c r="N95" s="175"/>
      <c r="O95" s="175"/>
      <c r="P95" s="175"/>
      <c r="Q95" s="175"/>
      <c r="R95" s="175"/>
      <c r="S95" s="175"/>
      <c r="T95" s="175"/>
      <c r="U95" s="175"/>
      <c r="V95" s="175"/>
      <c r="W95" s="175"/>
      <c r="X95" s="175"/>
      <c r="Y95" s="175"/>
      <c r="Z95" s="175"/>
    </row>
    <row r="96" ht="14.25" customHeight="1">
      <c r="A96" s="175"/>
      <c r="B96" s="175"/>
      <c r="C96" s="175"/>
      <c r="D96" s="175"/>
      <c r="E96" s="66"/>
      <c r="F96" s="175"/>
      <c r="G96" s="175"/>
      <c r="H96" s="175"/>
      <c r="I96" s="175"/>
      <c r="J96" s="175"/>
      <c r="K96" s="175"/>
      <c r="L96" s="175"/>
      <c r="M96" s="175"/>
      <c r="N96" s="175"/>
      <c r="O96" s="175"/>
      <c r="P96" s="175"/>
      <c r="Q96" s="175"/>
      <c r="R96" s="175"/>
      <c r="S96" s="175"/>
      <c r="T96" s="175"/>
      <c r="U96" s="175"/>
      <c r="V96" s="175"/>
      <c r="W96" s="175"/>
      <c r="X96" s="175"/>
      <c r="Y96" s="175"/>
      <c r="Z96" s="175"/>
    </row>
    <row r="97" ht="14.25" customHeight="1">
      <c r="A97" s="175"/>
      <c r="B97" s="175"/>
      <c r="C97" s="175"/>
      <c r="D97" s="175"/>
      <c r="E97" s="175"/>
      <c r="F97" s="175"/>
      <c r="G97" s="175"/>
      <c r="H97" s="175"/>
      <c r="I97" s="175"/>
      <c r="J97" s="175"/>
      <c r="K97" s="175"/>
      <c r="L97" s="175"/>
      <c r="M97" s="175"/>
      <c r="N97" s="175"/>
      <c r="O97" s="175"/>
      <c r="P97" s="175"/>
      <c r="Q97" s="175"/>
      <c r="R97" s="175"/>
      <c r="S97" s="175"/>
      <c r="T97" s="175"/>
      <c r="U97" s="175"/>
      <c r="V97" s="175"/>
      <c r="W97" s="175"/>
      <c r="X97" s="175"/>
      <c r="Y97" s="175"/>
      <c r="Z97" s="175"/>
    </row>
    <row r="98" ht="14.25" customHeight="1">
      <c r="A98" s="175"/>
      <c r="B98" s="175"/>
      <c r="C98" s="175"/>
      <c r="D98" s="175"/>
      <c r="E98" s="175"/>
      <c r="F98" s="175"/>
      <c r="G98" s="175"/>
      <c r="H98" s="175"/>
      <c r="I98" s="175"/>
      <c r="J98" s="175"/>
      <c r="K98" s="175"/>
      <c r="L98" s="175"/>
      <c r="M98" s="175"/>
      <c r="N98" s="175"/>
      <c r="O98" s="175"/>
      <c r="P98" s="175"/>
      <c r="Q98" s="175"/>
      <c r="R98" s="175"/>
      <c r="S98" s="175"/>
      <c r="T98" s="175"/>
      <c r="U98" s="175"/>
      <c r="V98" s="175"/>
      <c r="W98" s="175"/>
      <c r="X98" s="175"/>
      <c r="Y98" s="175"/>
      <c r="Z98" s="175"/>
    </row>
    <row r="99" ht="14.25" customHeight="1">
      <c r="A99" s="175"/>
      <c r="B99" s="175"/>
      <c r="C99" s="175"/>
      <c r="D99" s="175"/>
      <c r="E99" s="175"/>
      <c r="F99" s="175"/>
      <c r="G99" s="175"/>
      <c r="H99" s="175"/>
      <c r="I99" s="175"/>
      <c r="J99" s="175"/>
      <c r="K99" s="175"/>
      <c r="L99" s="175"/>
      <c r="M99" s="175"/>
      <c r="N99" s="175"/>
      <c r="O99" s="175"/>
      <c r="P99" s="175"/>
      <c r="Q99" s="175"/>
      <c r="R99" s="175"/>
      <c r="S99" s="175"/>
      <c r="T99" s="175"/>
      <c r="U99" s="175"/>
      <c r="V99" s="175"/>
      <c r="W99" s="175"/>
      <c r="X99" s="175"/>
      <c r="Y99" s="175"/>
      <c r="Z99" s="175"/>
    </row>
    <row r="100" ht="14.25" customHeight="1">
      <c r="A100" s="175"/>
      <c r="B100" s="175"/>
      <c r="C100" s="175"/>
      <c r="D100" s="175"/>
      <c r="E100" s="175"/>
      <c r="F100" s="175"/>
      <c r="G100" s="175"/>
      <c r="H100" s="175"/>
      <c r="I100" s="175"/>
      <c r="J100" s="175"/>
      <c r="K100" s="175"/>
      <c r="L100" s="175"/>
      <c r="M100" s="175"/>
      <c r="N100" s="175"/>
      <c r="O100" s="175"/>
      <c r="P100" s="175"/>
      <c r="Q100" s="175"/>
      <c r="R100" s="175"/>
      <c r="S100" s="175"/>
      <c r="T100" s="175"/>
      <c r="U100" s="175"/>
      <c r="V100" s="175"/>
      <c r="W100" s="175"/>
      <c r="X100" s="175"/>
      <c r="Y100" s="175"/>
      <c r="Z100" s="175"/>
    </row>
    <row r="101" ht="14.25" customHeight="1">
      <c r="A101" s="175"/>
      <c r="B101" s="175"/>
      <c r="C101" s="175"/>
      <c r="D101" s="175"/>
      <c r="E101" s="175"/>
      <c r="F101" s="175"/>
      <c r="G101" s="175"/>
      <c r="H101" s="175"/>
      <c r="I101" s="175"/>
      <c r="J101" s="175"/>
      <c r="K101" s="175"/>
      <c r="L101" s="175"/>
      <c r="M101" s="175"/>
      <c r="N101" s="175"/>
      <c r="O101" s="175"/>
      <c r="P101" s="175"/>
      <c r="Q101" s="175"/>
      <c r="R101" s="175"/>
      <c r="S101" s="175"/>
      <c r="T101" s="175"/>
      <c r="U101" s="175"/>
      <c r="V101" s="175"/>
      <c r="W101" s="175"/>
      <c r="X101" s="175"/>
      <c r="Y101" s="175"/>
      <c r="Z101" s="175"/>
    </row>
    <row r="102" ht="14.25" customHeight="1">
      <c r="A102" s="175"/>
      <c r="B102" s="175"/>
      <c r="C102" s="175"/>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row>
    <row r="103" ht="14.25" customHeight="1">
      <c r="A103" s="175"/>
      <c r="B103" s="175"/>
      <c r="C103" s="175"/>
      <c r="D103" s="175"/>
      <c r="E103" s="175"/>
      <c r="F103" s="175"/>
      <c r="G103" s="175"/>
      <c r="H103" s="175"/>
      <c r="I103" s="175"/>
      <c r="J103" s="175"/>
      <c r="K103" s="175"/>
      <c r="L103" s="175"/>
      <c r="M103" s="175"/>
      <c r="N103" s="175"/>
      <c r="O103" s="175"/>
      <c r="P103" s="175"/>
      <c r="Q103" s="175"/>
      <c r="R103" s="175"/>
      <c r="S103" s="175"/>
      <c r="T103" s="175"/>
      <c r="U103" s="175"/>
      <c r="V103" s="175"/>
      <c r="W103" s="175"/>
      <c r="X103" s="175"/>
      <c r="Y103" s="175"/>
      <c r="Z103" s="175"/>
    </row>
    <row r="104" ht="14.25" customHeight="1">
      <c r="A104" s="175"/>
      <c r="B104" s="175"/>
      <c r="C104" s="175"/>
      <c r="D104" s="175"/>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row>
    <row r="105" ht="14.25" customHeight="1">
      <c r="A105" s="175"/>
      <c r="B105" s="175"/>
      <c r="C105" s="175"/>
      <c r="D105" s="175"/>
      <c r="E105" s="175"/>
      <c r="F105" s="175"/>
      <c r="G105" s="175"/>
      <c r="H105" s="175"/>
      <c r="I105" s="175"/>
      <c r="J105" s="175"/>
      <c r="K105" s="175"/>
      <c r="L105" s="175"/>
      <c r="M105" s="175"/>
      <c r="N105" s="175"/>
      <c r="O105" s="175"/>
      <c r="P105" s="175"/>
      <c r="Q105" s="175"/>
      <c r="R105" s="175"/>
      <c r="S105" s="175"/>
      <c r="T105" s="175"/>
      <c r="U105" s="175"/>
      <c r="V105" s="175"/>
      <c r="W105" s="175"/>
      <c r="X105" s="175"/>
      <c r="Y105" s="175"/>
      <c r="Z105" s="175"/>
    </row>
    <row r="106" ht="14.25" customHeight="1">
      <c r="A106" s="175"/>
      <c r="B106" s="175"/>
      <c r="C106" s="175"/>
      <c r="D106" s="175"/>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row>
    <row r="107" ht="14.25" customHeight="1">
      <c r="A107" s="175"/>
      <c r="B107" s="175"/>
      <c r="C107" s="175"/>
      <c r="D107" s="175"/>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row>
    <row r="108" ht="14.25" customHeight="1">
      <c r="A108" s="175"/>
      <c r="B108" s="175"/>
      <c r="C108" s="175"/>
      <c r="D108" s="175"/>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row>
    <row r="109" ht="14.25" customHeight="1">
      <c r="A109" s="175"/>
      <c r="B109" s="175"/>
      <c r="C109" s="175"/>
      <c r="D109" s="175"/>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row>
    <row r="110" ht="14.25" customHeight="1">
      <c r="A110" s="175"/>
      <c r="B110" s="175"/>
      <c r="C110" s="175"/>
      <c r="D110" s="175"/>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row>
    <row r="111" ht="14.25" customHeight="1">
      <c r="A111" s="175"/>
      <c r="B111" s="175"/>
      <c r="C111" s="175"/>
      <c r="D111" s="175"/>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row>
    <row r="112" ht="14.25" customHeight="1">
      <c r="A112" s="175"/>
      <c r="B112" s="175"/>
      <c r="C112" s="175"/>
      <c r="D112" s="175"/>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row>
    <row r="113" ht="14.25" customHeight="1">
      <c r="A113" s="175"/>
      <c r="B113" s="175"/>
      <c r="C113" s="175"/>
      <c r="D113" s="175"/>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row>
    <row r="114" ht="14.25" customHeight="1">
      <c r="A114" s="175"/>
      <c r="B114" s="175"/>
      <c r="C114" s="175"/>
      <c r="D114" s="175"/>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row>
    <row r="115" ht="14.25" customHeight="1">
      <c r="A115" s="175"/>
      <c r="B115" s="175"/>
      <c r="C115" s="175"/>
      <c r="D115" s="175"/>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row>
    <row r="116" ht="14.25" customHeight="1">
      <c r="A116" s="175"/>
      <c r="B116" s="175"/>
      <c r="C116" s="175"/>
      <c r="D116" s="175"/>
      <c r="E116" s="175"/>
      <c r="F116" s="175"/>
      <c r="G116" s="175"/>
      <c r="H116" s="175"/>
      <c r="I116" s="175"/>
      <c r="J116" s="175"/>
      <c r="K116" s="175"/>
      <c r="L116" s="175"/>
      <c r="M116" s="175"/>
      <c r="N116" s="175"/>
      <c r="O116" s="175"/>
      <c r="P116" s="175"/>
      <c r="Q116" s="175"/>
      <c r="R116" s="175"/>
      <c r="S116" s="175"/>
      <c r="T116" s="175"/>
      <c r="U116" s="175"/>
      <c r="V116" s="175"/>
      <c r="W116" s="175"/>
      <c r="X116" s="175"/>
      <c r="Y116" s="175"/>
      <c r="Z116" s="175"/>
    </row>
    <row r="117" ht="14.25" customHeight="1">
      <c r="A117" s="175"/>
      <c r="B117" s="175"/>
      <c r="C117" s="175"/>
      <c r="D117" s="175"/>
      <c r="E117" s="175"/>
      <c r="F117" s="175"/>
      <c r="G117" s="175"/>
      <c r="H117" s="175"/>
      <c r="I117" s="175"/>
      <c r="J117" s="175"/>
      <c r="K117" s="175"/>
      <c r="L117" s="175"/>
      <c r="M117" s="175"/>
      <c r="N117" s="175"/>
      <c r="O117" s="175"/>
      <c r="P117" s="175"/>
      <c r="Q117" s="175"/>
      <c r="R117" s="175"/>
      <c r="S117" s="175"/>
      <c r="T117" s="175"/>
      <c r="U117" s="175"/>
      <c r="V117" s="175"/>
      <c r="W117" s="175"/>
      <c r="X117" s="175"/>
      <c r="Y117" s="175"/>
      <c r="Z117" s="175"/>
    </row>
    <row r="118" ht="14.25" customHeight="1">
      <c r="A118" s="175"/>
      <c r="B118" s="175"/>
      <c r="C118" s="175"/>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row>
    <row r="119" ht="14.25" customHeight="1">
      <c r="A119" s="175"/>
      <c r="B119" s="175"/>
      <c r="C119" s="175"/>
      <c r="D119" s="175"/>
      <c r="E119" s="175"/>
      <c r="F119" s="175"/>
      <c r="G119" s="175"/>
      <c r="H119" s="175"/>
      <c r="I119" s="175"/>
      <c r="J119" s="175"/>
      <c r="K119" s="175"/>
      <c r="L119" s="175"/>
      <c r="M119" s="175"/>
      <c r="N119" s="175"/>
      <c r="O119" s="175"/>
      <c r="P119" s="175"/>
      <c r="Q119" s="175"/>
      <c r="R119" s="175"/>
      <c r="S119" s="175"/>
      <c r="T119" s="175"/>
      <c r="U119" s="175"/>
      <c r="V119" s="175"/>
      <c r="W119" s="175"/>
      <c r="X119" s="175"/>
      <c r="Y119" s="175"/>
      <c r="Z119" s="175"/>
    </row>
    <row r="120" ht="14.25" customHeight="1">
      <c r="A120" s="175"/>
      <c r="B120" s="175"/>
      <c r="C120" s="175"/>
      <c r="D120" s="175"/>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row>
    <row r="121" ht="14.25" customHeight="1">
      <c r="A121" s="175"/>
      <c r="B121" s="175"/>
      <c r="C121" s="175"/>
      <c r="D121" s="175"/>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row>
    <row r="122" ht="14.25" customHeight="1">
      <c r="A122" s="175"/>
      <c r="B122" s="175"/>
      <c r="C122" s="175"/>
      <c r="D122" s="175"/>
      <c r="E122" s="175"/>
      <c r="F122" s="175"/>
      <c r="G122" s="175"/>
      <c r="H122" s="175"/>
      <c r="I122" s="175"/>
      <c r="J122" s="175"/>
      <c r="K122" s="175"/>
      <c r="L122" s="175"/>
      <c r="M122" s="175"/>
      <c r="N122" s="175"/>
      <c r="O122" s="175"/>
      <c r="P122" s="175"/>
      <c r="Q122" s="175"/>
      <c r="R122" s="175"/>
      <c r="S122" s="175"/>
      <c r="T122" s="175"/>
      <c r="U122" s="175"/>
      <c r="V122" s="175"/>
      <c r="W122" s="175"/>
      <c r="X122" s="175"/>
      <c r="Y122" s="175"/>
      <c r="Z122" s="175"/>
    </row>
    <row r="123" ht="14.25" customHeight="1">
      <c r="A123" s="175"/>
      <c r="B123" s="175"/>
      <c r="C123" s="175"/>
      <c r="D123" s="175"/>
      <c r="E123" s="175"/>
      <c r="F123" s="175"/>
      <c r="G123" s="175"/>
      <c r="H123" s="175"/>
      <c r="I123" s="175"/>
      <c r="J123" s="175"/>
      <c r="K123" s="175"/>
      <c r="L123" s="175"/>
      <c r="M123" s="175"/>
      <c r="N123" s="175"/>
      <c r="O123" s="175"/>
      <c r="P123" s="175"/>
      <c r="Q123" s="175"/>
      <c r="R123" s="175"/>
      <c r="S123" s="175"/>
      <c r="T123" s="175"/>
      <c r="U123" s="175"/>
      <c r="V123" s="175"/>
      <c r="W123" s="175"/>
      <c r="X123" s="175"/>
      <c r="Y123" s="175"/>
      <c r="Z123" s="175"/>
    </row>
    <row r="124" ht="14.25" customHeight="1">
      <c r="A124" s="175"/>
      <c r="B124" s="175"/>
      <c r="C124" s="175"/>
      <c r="D124" s="175"/>
      <c r="E124" s="175"/>
      <c r="F124" s="175"/>
      <c r="G124" s="175"/>
      <c r="H124" s="175"/>
      <c r="I124" s="175"/>
      <c r="J124" s="175"/>
      <c r="K124" s="175"/>
      <c r="L124" s="175"/>
      <c r="M124" s="175"/>
      <c r="N124" s="175"/>
      <c r="O124" s="175"/>
      <c r="P124" s="175"/>
      <c r="Q124" s="175"/>
      <c r="R124" s="175"/>
      <c r="S124" s="175"/>
      <c r="T124" s="175"/>
      <c r="U124" s="175"/>
      <c r="V124" s="175"/>
      <c r="W124" s="175"/>
      <c r="X124" s="175"/>
      <c r="Y124" s="175"/>
      <c r="Z124" s="175"/>
    </row>
    <row r="125" ht="14.25" customHeight="1">
      <c r="A125" s="175"/>
      <c r="B125" s="175"/>
      <c r="C125" s="175"/>
      <c r="D125" s="175"/>
      <c r="E125" s="175"/>
      <c r="F125" s="175"/>
      <c r="G125" s="175"/>
      <c r="H125" s="175"/>
      <c r="I125" s="175"/>
      <c r="J125" s="175"/>
      <c r="K125" s="175"/>
      <c r="L125" s="175"/>
      <c r="M125" s="175"/>
      <c r="N125" s="175"/>
      <c r="O125" s="175"/>
      <c r="P125" s="175"/>
      <c r="Q125" s="175"/>
      <c r="R125" s="175"/>
      <c r="S125" s="175"/>
      <c r="T125" s="175"/>
      <c r="U125" s="175"/>
      <c r="V125" s="175"/>
      <c r="W125" s="175"/>
      <c r="X125" s="175"/>
      <c r="Y125" s="175"/>
      <c r="Z125" s="175"/>
    </row>
    <row r="126" ht="14.25" customHeight="1">
      <c r="A126" s="175"/>
      <c r="B126" s="175"/>
      <c r="C126" s="175"/>
      <c r="D126" s="175"/>
      <c r="E126" s="175"/>
      <c r="F126" s="175"/>
      <c r="G126" s="175"/>
      <c r="H126" s="175"/>
      <c r="I126" s="175"/>
      <c r="J126" s="175"/>
      <c r="K126" s="175"/>
      <c r="L126" s="175"/>
      <c r="M126" s="175"/>
      <c r="N126" s="175"/>
      <c r="O126" s="175"/>
      <c r="P126" s="175"/>
      <c r="Q126" s="175"/>
      <c r="R126" s="175"/>
      <c r="S126" s="175"/>
      <c r="T126" s="175"/>
      <c r="U126" s="175"/>
      <c r="V126" s="175"/>
      <c r="W126" s="175"/>
      <c r="X126" s="175"/>
      <c r="Y126" s="175"/>
      <c r="Z126" s="175"/>
    </row>
    <row r="127" ht="14.25" customHeight="1">
      <c r="A127" s="175"/>
      <c r="B127" s="175"/>
      <c r="C127" s="175"/>
      <c r="D127" s="175"/>
      <c r="E127" s="175"/>
      <c r="F127" s="175"/>
      <c r="G127" s="175"/>
      <c r="H127" s="175"/>
      <c r="I127" s="175"/>
      <c r="J127" s="175"/>
      <c r="K127" s="175"/>
      <c r="L127" s="175"/>
      <c r="M127" s="175"/>
      <c r="N127" s="175"/>
      <c r="O127" s="175"/>
      <c r="P127" s="175"/>
      <c r="Q127" s="175"/>
      <c r="R127" s="175"/>
      <c r="S127" s="175"/>
      <c r="T127" s="175"/>
      <c r="U127" s="175"/>
      <c r="V127" s="175"/>
      <c r="W127" s="175"/>
      <c r="X127" s="175"/>
      <c r="Y127" s="175"/>
      <c r="Z127" s="175"/>
    </row>
    <row r="128" ht="14.25" customHeight="1">
      <c r="A128" s="175"/>
      <c r="B128" s="175"/>
      <c r="C128" s="175"/>
      <c r="D128" s="175"/>
      <c r="E128" s="175"/>
      <c r="F128" s="175"/>
      <c r="G128" s="175"/>
      <c r="H128" s="175"/>
      <c r="I128" s="175"/>
      <c r="J128" s="175"/>
      <c r="K128" s="175"/>
      <c r="L128" s="175"/>
      <c r="M128" s="175"/>
      <c r="N128" s="175"/>
      <c r="O128" s="175"/>
      <c r="P128" s="175"/>
      <c r="Q128" s="175"/>
      <c r="R128" s="175"/>
      <c r="S128" s="175"/>
      <c r="T128" s="175"/>
      <c r="U128" s="175"/>
      <c r="V128" s="175"/>
      <c r="W128" s="175"/>
      <c r="X128" s="175"/>
      <c r="Y128" s="175"/>
      <c r="Z128" s="175"/>
    </row>
    <row r="129" ht="14.25" customHeight="1">
      <c r="A129" s="175"/>
      <c r="B129" s="175"/>
      <c r="C129" s="175"/>
      <c r="D129" s="175"/>
      <c r="E129" s="175"/>
      <c r="F129" s="175"/>
      <c r="G129" s="175"/>
      <c r="H129" s="175"/>
      <c r="I129" s="175"/>
      <c r="J129" s="175"/>
      <c r="K129" s="175"/>
      <c r="L129" s="175"/>
      <c r="M129" s="175"/>
      <c r="N129" s="175"/>
      <c r="O129" s="175"/>
      <c r="P129" s="175"/>
      <c r="Q129" s="175"/>
      <c r="R129" s="175"/>
      <c r="S129" s="175"/>
      <c r="T129" s="175"/>
      <c r="U129" s="175"/>
      <c r="V129" s="175"/>
      <c r="W129" s="175"/>
      <c r="X129" s="175"/>
      <c r="Y129" s="175"/>
      <c r="Z129" s="175"/>
    </row>
    <row r="130" ht="14.25" customHeight="1">
      <c r="A130" s="175"/>
      <c r="B130" s="175"/>
      <c r="C130" s="175"/>
      <c r="D130" s="175"/>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5"/>
    </row>
    <row r="131" ht="14.25" customHeight="1">
      <c r="A131" s="175"/>
      <c r="B131" s="175"/>
      <c r="C131" s="175"/>
      <c r="D131" s="175"/>
      <c r="E131" s="175"/>
      <c r="F131" s="175"/>
      <c r="G131" s="175"/>
      <c r="H131" s="175"/>
      <c r="I131" s="175"/>
      <c r="J131" s="175"/>
      <c r="K131" s="175"/>
      <c r="L131" s="175"/>
      <c r="M131" s="175"/>
      <c r="N131" s="175"/>
      <c r="O131" s="175"/>
      <c r="P131" s="175"/>
      <c r="Q131" s="175"/>
      <c r="R131" s="175"/>
      <c r="S131" s="175"/>
      <c r="T131" s="175"/>
      <c r="U131" s="175"/>
      <c r="V131" s="175"/>
      <c r="W131" s="175"/>
      <c r="X131" s="175"/>
      <c r="Y131" s="175"/>
      <c r="Z131" s="175"/>
    </row>
    <row r="132" ht="14.25" customHeight="1">
      <c r="A132" s="175"/>
      <c r="B132" s="175"/>
      <c r="C132" s="175"/>
      <c r="D132" s="175"/>
      <c r="E132" s="175"/>
      <c r="F132" s="175"/>
      <c r="G132" s="175"/>
      <c r="H132" s="175"/>
      <c r="I132" s="175"/>
      <c r="J132" s="175"/>
      <c r="K132" s="175"/>
      <c r="L132" s="175"/>
      <c r="M132" s="175"/>
      <c r="N132" s="175"/>
      <c r="O132" s="175"/>
      <c r="P132" s="175"/>
      <c r="Q132" s="175"/>
      <c r="R132" s="175"/>
      <c r="S132" s="175"/>
      <c r="T132" s="175"/>
      <c r="U132" s="175"/>
      <c r="V132" s="175"/>
      <c r="W132" s="175"/>
      <c r="X132" s="175"/>
      <c r="Y132" s="175"/>
      <c r="Z132" s="175"/>
    </row>
    <row r="133" ht="14.25" customHeight="1">
      <c r="A133" s="175"/>
      <c r="B133" s="175"/>
      <c r="C133" s="175"/>
      <c r="D133" s="175"/>
      <c r="E133" s="175"/>
      <c r="F133" s="175"/>
      <c r="G133" s="175"/>
      <c r="H133" s="175"/>
      <c r="I133" s="175"/>
      <c r="J133" s="175"/>
      <c r="K133" s="175"/>
      <c r="L133" s="175"/>
      <c r="M133" s="175"/>
      <c r="N133" s="175"/>
      <c r="O133" s="175"/>
      <c r="P133" s="175"/>
      <c r="Q133" s="175"/>
      <c r="R133" s="175"/>
      <c r="S133" s="175"/>
      <c r="T133" s="175"/>
      <c r="U133" s="175"/>
      <c r="V133" s="175"/>
      <c r="W133" s="175"/>
      <c r="X133" s="175"/>
      <c r="Y133" s="175"/>
      <c r="Z133" s="175"/>
    </row>
    <row r="134" ht="14.25" customHeight="1">
      <c r="A134" s="175"/>
      <c r="B134" s="175"/>
      <c r="C134" s="175"/>
      <c r="D134" s="175"/>
      <c r="E134" s="175"/>
      <c r="F134" s="175"/>
      <c r="G134" s="175"/>
      <c r="H134" s="175"/>
      <c r="I134" s="175"/>
      <c r="J134" s="175"/>
      <c r="K134" s="175"/>
      <c r="L134" s="175"/>
      <c r="M134" s="175"/>
      <c r="N134" s="175"/>
      <c r="O134" s="175"/>
      <c r="P134" s="175"/>
      <c r="Q134" s="175"/>
      <c r="R134" s="175"/>
      <c r="S134" s="175"/>
      <c r="T134" s="175"/>
      <c r="U134" s="175"/>
      <c r="V134" s="175"/>
      <c r="W134" s="175"/>
      <c r="X134" s="175"/>
      <c r="Y134" s="175"/>
      <c r="Z134" s="175"/>
    </row>
    <row r="135" ht="14.25" customHeight="1">
      <c r="A135" s="175"/>
      <c r="B135" s="175"/>
      <c r="C135" s="175"/>
      <c r="D135" s="175"/>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row>
    <row r="136" ht="14.25" customHeight="1">
      <c r="A136" s="175"/>
      <c r="B136" s="175"/>
      <c r="C136" s="175"/>
      <c r="D136" s="175"/>
      <c r="E136" s="175"/>
      <c r="F136" s="175"/>
      <c r="G136" s="175"/>
      <c r="H136" s="175"/>
      <c r="I136" s="175"/>
      <c r="J136" s="175"/>
      <c r="K136" s="175"/>
      <c r="L136" s="175"/>
      <c r="M136" s="175"/>
      <c r="N136" s="175"/>
      <c r="O136" s="175"/>
      <c r="P136" s="175"/>
      <c r="Q136" s="175"/>
      <c r="R136" s="175"/>
      <c r="S136" s="175"/>
      <c r="T136" s="175"/>
      <c r="U136" s="175"/>
      <c r="V136" s="175"/>
      <c r="W136" s="175"/>
      <c r="X136" s="175"/>
      <c r="Y136" s="175"/>
      <c r="Z136" s="175"/>
    </row>
    <row r="137" ht="14.25" customHeight="1">
      <c r="A137" s="175"/>
      <c r="B137" s="175"/>
      <c r="C137" s="175"/>
      <c r="D137" s="175"/>
      <c r="E137" s="175"/>
      <c r="F137" s="175"/>
      <c r="G137" s="175"/>
      <c r="H137" s="175"/>
      <c r="I137" s="175"/>
      <c r="J137" s="175"/>
      <c r="K137" s="175"/>
      <c r="L137" s="175"/>
      <c r="M137" s="175"/>
      <c r="N137" s="175"/>
      <c r="O137" s="175"/>
      <c r="P137" s="175"/>
      <c r="Q137" s="175"/>
      <c r="R137" s="175"/>
      <c r="S137" s="175"/>
      <c r="T137" s="175"/>
      <c r="U137" s="175"/>
      <c r="V137" s="175"/>
      <c r="W137" s="175"/>
      <c r="X137" s="175"/>
      <c r="Y137" s="175"/>
      <c r="Z137" s="175"/>
    </row>
    <row r="138" ht="14.25" customHeight="1">
      <c r="A138" s="175"/>
      <c r="B138" s="175"/>
      <c r="C138" s="175"/>
      <c r="D138" s="175"/>
      <c r="E138" s="175"/>
      <c r="F138" s="175"/>
      <c r="G138" s="175"/>
      <c r="H138" s="175"/>
      <c r="I138" s="175"/>
      <c r="J138" s="175"/>
      <c r="K138" s="175"/>
      <c r="L138" s="175"/>
      <c r="M138" s="175"/>
      <c r="N138" s="175"/>
      <c r="O138" s="175"/>
      <c r="P138" s="175"/>
      <c r="Q138" s="175"/>
      <c r="R138" s="175"/>
      <c r="S138" s="175"/>
      <c r="T138" s="175"/>
      <c r="U138" s="175"/>
      <c r="V138" s="175"/>
      <c r="W138" s="175"/>
      <c r="X138" s="175"/>
      <c r="Y138" s="175"/>
      <c r="Z138" s="175"/>
    </row>
    <row r="139" ht="14.25" customHeight="1">
      <c r="A139" s="175"/>
      <c r="B139" s="175"/>
      <c r="C139" s="175"/>
      <c r="D139" s="175"/>
      <c r="E139" s="175"/>
      <c r="F139" s="175"/>
      <c r="G139" s="175"/>
      <c r="H139" s="175"/>
      <c r="I139" s="175"/>
      <c r="J139" s="175"/>
      <c r="K139" s="175"/>
      <c r="L139" s="175"/>
      <c r="M139" s="175"/>
      <c r="N139" s="175"/>
      <c r="O139" s="175"/>
      <c r="P139" s="175"/>
      <c r="Q139" s="175"/>
      <c r="R139" s="175"/>
      <c r="S139" s="175"/>
      <c r="T139" s="175"/>
      <c r="U139" s="175"/>
      <c r="V139" s="175"/>
      <c r="W139" s="175"/>
      <c r="X139" s="175"/>
      <c r="Y139" s="175"/>
      <c r="Z139" s="175"/>
    </row>
    <row r="140" ht="14.25" customHeight="1">
      <c r="A140" s="175"/>
      <c r="B140" s="175"/>
      <c r="C140" s="175"/>
      <c r="D140" s="175"/>
      <c r="E140" s="175"/>
      <c r="F140" s="175"/>
      <c r="G140" s="175"/>
      <c r="H140" s="175"/>
      <c r="I140" s="175"/>
      <c r="J140" s="175"/>
      <c r="K140" s="175"/>
      <c r="L140" s="175"/>
      <c r="M140" s="175"/>
      <c r="N140" s="175"/>
      <c r="O140" s="175"/>
      <c r="P140" s="175"/>
      <c r="Q140" s="175"/>
      <c r="R140" s="175"/>
      <c r="S140" s="175"/>
      <c r="T140" s="175"/>
      <c r="U140" s="175"/>
      <c r="V140" s="175"/>
      <c r="W140" s="175"/>
      <c r="X140" s="175"/>
      <c r="Y140" s="175"/>
      <c r="Z140" s="175"/>
    </row>
    <row r="141" ht="14.25" customHeight="1">
      <c r="A141" s="175"/>
      <c r="B141" s="175"/>
      <c r="C141" s="175"/>
      <c r="D141" s="175"/>
      <c r="E141" s="175"/>
      <c r="F141" s="175"/>
      <c r="G141" s="175"/>
      <c r="H141" s="175"/>
      <c r="I141" s="175"/>
      <c r="J141" s="175"/>
      <c r="K141" s="175"/>
      <c r="L141" s="175"/>
      <c r="M141" s="175"/>
      <c r="N141" s="175"/>
      <c r="O141" s="175"/>
      <c r="P141" s="175"/>
      <c r="Q141" s="175"/>
      <c r="R141" s="175"/>
      <c r="S141" s="175"/>
      <c r="T141" s="175"/>
      <c r="U141" s="175"/>
      <c r="V141" s="175"/>
      <c r="W141" s="175"/>
      <c r="X141" s="175"/>
      <c r="Y141" s="175"/>
      <c r="Z141" s="175"/>
    </row>
    <row r="142" ht="14.25" customHeight="1">
      <c r="A142" s="175"/>
      <c r="B142" s="175"/>
      <c r="C142" s="175"/>
      <c r="D142" s="175"/>
      <c r="E142" s="175"/>
      <c r="F142" s="175"/>
      <c r="G142" s="175"/>
      <c r="H142" s="175"/>
      <c r="I142" s="175"/>
      <c r="J142" s="175"/>
      <c r="K142" s="175"/>
      <c r="L142" s="175"/>
      <c r="M142" s="175"/>
      <c r="N142" s="175"/>
      <c r="O142" s="175"/>
      <c r="P142" s="175"/>
      <c r="Q142" s="175"/>
      <c r="R142" s="175"/>
      <c r="S142" s="175"/>
      <c r="T142" s="175"/>
      <c r="U142" s="175"/>
      <c r="V142" s="175"/>
      <c r="W142" s="175"/>
      <c r="X142" s="175"/>
      <c r="Y142" s="175"/>
      <c r="Z142" s="175"/>
    </row>
    <row r="143" ht="14.25" customHeight="1">
      <c r="A143" s="175"/>
      <c r="B143" s="175"/>
      <c r="C143" s="175"/>
      <c r="D143" s="175"/>
      <c r="E143" s="175"/>
      <c r="F143" s="175"/>
      <c r="G143" s="175"/>
      <c r="H143" s="175"/>
      <c r="I143" s="175"/>
      <c r="J143" s="175"/>
      <c r="K143" s="175"/>
      <c r="L143" s="175"/>
      <c r="M143" s="175"/>
      <c r="N143" s="175"/>
      <c r="O143" s="175"/>
      <c r="P143" s="175"/>
      <c r="Q143" s="175"/>
      <c r="R143" s="175"/>
      <c r="S143" s="175"/>
      <c r="T143" s="175"/>
      <c r="U143" s="175"/>
      <c r="V143" s="175"/>
      <c r="W143" s="175"/>
      <c r="X143" s="175"/>
      <c r="Y143" s="175"/>
      <c r="Z143" s="175"/>
    </row>
    <row r="144" ht="14.25" customHeight="1">
      <c r="A144" s="175"/>
      <c r="B144" s="175"/>
      <c r="C144" s="175"/>
      <c r="D144" s="175"/>
      <c r="E144" s="175"/>
      <c r="F144" s="175"/>
      <c r="G144" s="175"/>
      <c r="H144" s="175"/>
      <c r="I144" s="175"/>
      <c r="J144" s="175"/>
      <c r="K144" s="175"/>
      <c r="L144" s="175"/>
      <c r="M144" s="175"/>
      <c r="N144" s="175"/>
      <c r="O144" s="175"/>
      <c r="P144" s="175"/>
      <c r="Q144" s="175"/>
      <c r="R144" s="175"/>
      <c r="S144" s="175"/>
      <c r="T144" s="175"/>
      <c r="U144" s="175"/>
      <c r="V144" s="175"/>
      <c r="W144" s="175"/>
      <c r="X144" s="175"/>
      <c r="Y144" s="175"/>
      <c r="Z144" s="175"/>
    </row>
    <row r="145" ht="14.25" customHeight="1">
      <c r="A145" s="175"/>
      <c r="B145" s="175"/>
      <c r="C145" s="175"/>
      <c r="D145" s="175"/>
      <c r="E145" s="175"/>
      <c r="F145" s="175"/>
      <c r="G145" s="175"/>
      <c r="H145" s="175"/>
      <c r="I145" s="175"/>
      <c r="J145" s="175"/>
      <c r="K145" s="175"/>
      <c r="L145" s="175"/>
      <c r="M145" s="175"/>
      <c r="N145" s="175"/>
      <c r="O145" s="175"/>
      <c r="P145" s="175"/>
      <c r="Q145" s="175"/>
      <c r="R145" s="175"/>
      <c r="S145" s="175"/>
      <c r="T145" s="175"/>
      <c r="U145" s="175"/>
      <c r="V145" s="175"/>
      <c r="W145" s="175"/>
      <c r="X145" s="175"/>
      <c r="Y145" s="175"/>
      <c r="Z145" s="175"/>
    </row>
    <row r="146" ht="14.25" customHeight="1">
      <c r="A146" s="175"/>
      <c r="B146" s="175"/>
      <c r="C146" s="175"/>
      <c r="D146" s="175"/>
      <c r="E146" s="175"/>
      <c r="F146" s="175"/>
      <c r="G146" s="175"/>
      <c r="H146" s="175"/>
      <c r="I146" s="175"/>
      <c r="J146" s="175"/>
      <c r="K146" s="175"/>
      <c r="L146" s="175"/>
      <c r="M146" s="175"/>
      <c r="N146" s="175"/>
      <c r="O146" s="175"/>
      <c r="P146" s="175"/>
      <c r="Q146" s="175"/>
      <c r="R146" s="175"/>
      <c r="S146" s="175"/>
      <c r="T146" s="175"/>
      <c r="U146" s="175"/>
      <c r="V146" s="175"/>
      <c r="W146" s="175"/>
      <c r="X146" s="175"/>
      <c r="Y146" s="175"/>
      <c r="Z146" s="175"/>
    </row>
    <row r="147" ht="14.25" customHeight="1">
      <c r="A147" s="175"/>
      <c r="B147" s="175"/>
      <c r="C147" s="175"/>
      <c r="D147" s="175"/>
      <c r="E147" s="175"/>
      <c r="F147" s="175"/>
      <c r="G147" s="175"/>
      <c r="H147" s="175"/>
      <c r="I147" s="175"/>
      <c r="J147" s="175"/>
      <c r="K147" s="175"/>
      <c r="L147" s="175"/>
      <c r="M147" s="175"/>
      <c r="N147" s="175"/>
      <c r="O147" s="175"/>
      <c r="P147" s="175"/>
      <c r="Q147" s="175"/>
      <c r="R147" s="175"/>
      <c r="S147" s="175"/>
      <c r="T147" s="175"/>
      <c r="U147" s="175"/>
      <c r="V147" s="175"/>
      <c r="W147" s="175"/>
      <c r="X147" s="175"/>
      <c r="Y147" s="175"/>
      <c r="Z147" s="175"/>
    </row>
    <row r="148" ht="14.25" customHeight="1">
      <c r="A148" s="175"/>
      <c r="B148" s="175"/>
      <c r="C148" s="175"/>
      <c r="D148" s="175"/>
      <c r="E148" s="175"/>
      <c r="F148" s="175"/>
      <c r="G148" s="175"/>
      <c r="H148" s="175"/>
      <c r="I148" s="175"/>
      <c r="J148" s="175"/>
      <c r="K148" s="175"/>
      <c r="L148" s="175"/>
      <c r="M148" s="175"/>
      <c r="N148" s="175"/>
      <c r="O148" s="175"/>
      <c r="P148" s="175"/>
      <c r="Q148" s="175"/>
      <c r="R148" s="175"/>
      <c r="S148" s="175"/>
      <c r="T148" s="175"/>
      <c r="U148" s="175"/>
      <c r="V148" s="175"/>
      <c r="W148" s="175"/>
      <c r="X148" s="175"/>
      <c r="Y148" s="175"/>
      <c r="Z148" s="175"/>
    </row>
    <row r="149" ht="14.25" customHeight="1">
      <c r="A149" s="175"/>
      <c r="B149" s="175"/>
      <c r="C149" s="175"/>
      <c r="D149" s="175"/>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row>
    <row r="150" ht="14.25" customHeight="1">
      <c r="A150" s="175"/>
      <c r="B150" s="175"/>
      <c r="C150" s="175"/>
      <c r="D150" s="175"/>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row>
    <row r="151" ht="14.25" customHeight="1">
      <c r="A151" s="175"/>
      <c r="B151" s="175"/>
      <c r="C151" s="175"/>
      <c r="D151" s="175"/>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row>
    <row r="152" ht="14.25" customHeight="1">
      <c r="A152" s="175"/>
      <c r="B152" s="175"/>
      <c r="C152" s="175"/>
      <c r="D152" s="175"/>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row>
    <row r="153" ht="14.25" customHeight="1">
      <c r="A153" s="175"/>
      <c r="B153" s="175"/>
      <c r="C153" s="175"/>
      <c r="D153" s="175"/>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row>
    <row r="154" ht="14.25" customHeight="1">
      <c r="A154" s="175"/>
      <c r="B154" s="175"/>
      <c r="C154" s="175"/>
      <c r="D154" s="175"/>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row>
    <row r="155" ht="14.25" customHeight="1">
      <c r="A155" s="175"/>
      <c r="B155" s="175"/>
      <c r="C155" s="175"/>
      <c r="D155" s="175"/>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row>
    <row r="156" ht="14.25" customHeight="1">
      <c r="A156" s="175"/>
      <c r="B156" s="175"/>
      <c r="C156" s="175"/>
      <c r="D156" s="175"/>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row>
    <row r="157" ht="14.25" customHeight="1">
      <c r="A157" s="175"/>
      <c r="B157" s="175"/>
      <c r="C157" s="175"/>
      <c r="D157" s="175"/>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row>
    <row r="158" ht="14.25" customHeight="1">
      <c r="A158" s="175"/>
      <c r="B158" s="175"/>
      <c r="C158" s="175"/>
      <c r="D158" s="175"/>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row>
    <row r="159" ht="14.25" customHeight="1">
      <c r="A159" s="175"/>
      <c r="B159" s="175"/>
      <c r="C159" s="175"/>
      <c r="D159" s="175"/>
      <c r="E159" s="175"/>
      <c r="F159" s="175"/>
      <c r="G159" s="175"/>
      <c r="H159" s="175"/>
      <c r="I159" s="175"/>
      <c r="J159" s="175"/>
      <c r="K159" s="175"/>
      <c r="L159" s="175"/>
      <c r="M159" s="175"/>
      <c r="N159" s="175"/>
      <c r="O159" s="175"/>
      <c r="P159" s="175"/>
      <c r="Q159" s="175"/>
      <c r="R159" s="175"/>
      <c r="S159" s="175"/>
      <c r="T159" s="175"/>
      <c r="U159" s="175"/>
      <c r="V159" s="175"/>
      <c r="W159" s="175"/>
      <c r="X159" s="175"/>
      <c r="Y159" s="175"/>
      <c r="Z159" s="175"/>
    </row>
    <row r="160" ht="14.25" customHeight="1">
      <c r="A160" s="175"/>
      <c r="B160" s="175"/>
      <c r="C160" s="175"/>
      <c r="D160" s="175"/>
      <c r="E160" s="175"/>
      <c r="F160" s="175"/>
      <c r="G160" s="175"/>
      <c r="H160" s="175"/>
      <c r="I160" s="175"/>
      <c r="J160" s="175"/>
      <c r="K160" s="175"/>
      <c r="L160" s="175"/>
      <c r="M160" s="175"/>
      <c r="N160" s="175"/>
      <c r="O160" s="175"/>
      <c r="P160" s="175"/>
      <c r="Q160" s="175"/>
      <c r="R160" s="175"/>
      <c r="S160" s="175"/>
      <c r="T160" s="175"/>
      <c r="U160" s="175"/>
      <c r="V160" s="175"/>
      <c r="W160" s="175"/>
      <c r="X160" s="175"/>
      <c r="Y160" s="175"/>
      <c r="Z160" s="175"/>
    </row>
    <row r="161" ht="14.25" customHeight="1">
      <c r="A161" s="175"/>
      <c r="B161" s="175"/>
      <c r="C161" s="175"/>
      <c r="D161" s="175"/>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row>
    <row r="162" ht="14.25" customHeight="1">
      <c r="A162" s="175"/>
      <c r="B162" s="175"/>
      <c r="C162" s="175"/>
      <c r="D162" s="175"/>
      <c r="E162" s="175"/>
      <c r="F162" s="175"/>
      <c r="G162" s="175"/>
      <c r="H162" s="175"/>
      <c r="I162" s="175"/>
      <c r="J162" s="175"/>
      <c r="K162" s="175"/>
      <c r="L162" s="175"/>
      <c r="M162" s="175"/>
      <c r="N162" s="175"/>
      <c r="O162" s="175"/>
      <c r="P162" s="175"/>
      <c r="Q162" s="175"/>
      <c r="R162" s="175"/>
      <c r="S162" s="175"/>
      <c r="T162" s="175"/>
      <c r="U162" s="175"/>
      <c r="V162" s="175"/>
      <c r="W162" s="175"/>
      <c r="X162" s="175"/>
      <c r="Y162" s="175"/>
      <c r="Z162" s="175"/>
    </row>
    <row r="163" ht="14.25" customHeight="1">
      <c r="A163" s="175"/>
      <c r="B163" s="175"/>
      <c r="C163" s="175"/>
      <c r="D163" s="175"/>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row>
    <row r="164" ht="14.25" customHeight="1">
      <c r="A164" s="175"/>
      <c r="B164" s="175"/>
      <c r="C164" s="175"/>
      <c r="D164" s="175"/>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row>
    <row r="165" ht="14.25" customHeight="1">
      <c r="A165" s="175"/>
      <c r="B165" s="175"/>
      <c r="C165" s="175"/>
      <c r="D165" s="175"/>
      <c r="E165" s="175"/>
      <c r="F165" s="175"/>
      <c r="G165" s="175"/>
      <c r="H165" s="175"/>
      <c r="I165" s="175"/>
      <c r="J165" s="175"/>
      <c r="K165" s="175"/>
      <c r="L165" s="175"/>
      <c r="M165" s="175"/>
      <c r="N165" s="175"/>
      <c r="O165" s="175"/>
      <c r="P165" s="175"/>
      <c r="Q165" s="175"/>
      <c r="R165" s="175"/>
      <c r="S165" s="175"/>
      <c r="T165" s="175"/>
      <c r="U165" s="175"/>
      <c r="V165" s="175"/>
      <c r="W165" s="175"/>
      <c r="X165" s="175"/>
      <c r="Y165" s="175"/>
      <c r="Z165" s="175"/>
    </row>
    <row r="166" ht="14.25" customHeight="1">
      <c r="A166" s="175"/>
      <c r="B166" s="175"/>
      <c r="C166" s="175"/>
      <c r="D166" s="175"/>
      <c r="E166" s="175"/>
      <c r="F166" s="175"/>
      <c r="G166" s="175"/>
      <c r="H166" s="175"/>
      <c r="I166" s="175"/>
      <c r="J166" s="175"/>
      <c r="K166" s="175"/>
      <c r="L166" s="175"/>
      <c r="M166" s="175"/>
      <c r="N166" s="175"/>
      <c r="O166" s="175"/>
      <c r="P166" s="175"/>
      <c r="Q166" s="175"/>
      <c r="R166" s="175"/>
      <c r="S166" s="175"/>
      <c r="T166" s="175"/>
      <c r="U166" s="175"/>
      <c r="V166" s="175"/>
      <c r="W166" s="175"/>
      <c r="X166" s="175"/>
      <c r="Y166" s="175"/>
      <c r="Z166" s="175"/>
    </row>
    <row r="167" ht="14.25" customHeight="1">
      <c r="A167" s="175"/>
      <c r="B167" s="175"/>
      <c r="C167" s="175"/>
      <c r="D167" s="175"/>
      <c r="E167" s="175"/>
      <c r="F167" s="175"/>
      <c r="G167" s="175"/>
      <c r="H167" s="175"/>
      <c r="I167" s="175"/>
      <c r="J167" s="175"/>
      <c r="K167" s="175"/>
      <c r="L167" s="175"/>
      <c r="M167" s="175"/>
      <c r="N167" s="175"/>
      <c r="O167" s="175"/>
      <c r="P167" s="175"/>
      <c r="Q167" s="175"/>
      <c r="R167" s="175"/>
      <c r="S167" s="175"/>
      <c r="T167" s="175"/>
      <c r="U167" s="175"/>
      <c r="V167" s="175"/>
      <c r="W167" s="175"/>
      <c r="X167" s="175"/>
      <c r="Y167" s="175"/>
      <c r="Z167" s="175"/>
    </row>
    <row r="168" ht="14.25" customHeight="1">
      <c r="A168" s="175"/>
      <c r="B168" s="175"/>
      <c r="C168" s="175"/>
      <c r="D168" s="175"/>
      <c r="E168" s="175"/>
      <c r="F168" s="175"/>
      <c r="G168" s="175"/>
      <c r="H168" s="175"/>
      <c r="I168" s="175"/>
      <c r="J168" s="175"/>
      <c r="K168" s="175"/>
      <c r="L168" s="175"/>
      <c r="M168" s="175"/>
      <c r="N168" s="175"/>
      <c r="O168" s="175"/>
      <c r="P168" s="175"/>
      <c r="Q168" s="175"/>
      <c r="R168" s="175"/>
      <c r="S168" s="175"/>
      <c r="T168" s="175"/>
      <c r="U168" s="175"/>
      <c r="V168" s="175"/>
      <c r="W168" s="175"/>
      <c r="X168" s="175"/>
      <c r="Y168" s="175"/>
      <c r="Z168" s="175"/>
    </row>
    <row r="169" ht="14.25" customHeight="1">
      <c r="A169" s="175"/>
      <c r="B169" s="175"/>
      <c r="C169" s="175"/>
      <c r="D169" s="175"/>
      <c r="E169" s="175"/>
      <c r="F169" s="175"/>
      <c r="G169" s="175"/>
      <c r="H169" s="175"/>
      <c r="I169" s="175"/>
      <c r="J169" s="175"/>
      <c r="K169" s="175"/>
      <c r="L169" s="175"/>
      <c r="M169" s="175"/>
      <c r="N169" s="175"/>
      <c r="O169" s="175"/>
      <c r="P169" s="175"/>
      <c r="Q169" s="175"/>
      <c r="R169" s="175"/>
      <c r="S169" s="175"/>
      <c r="T169" s="175"/>
      <c r="U169" s="175"/>
      <c r="V169" s="175"/>
      <c r="W169" s="175"/>
      <c r="X169" s="175"/>
      <c r="Y169" s="175"/>
      <c r="Z169" s="175"/>
    </row>
    <row r="170" ht="14.25" customHeight="1">
      <c r="A170" s="175"/>
      <c r="B170" s="175"/>
      <c r="C170" s="175"/>
      <c r="D170" s="175"/>
      <c r="E170" s="175"/>
      <c r="F170" s="175"/>
      <c r="G170" s="175"/>
      <c r="H170" s="175"/>
      <c r="I170" s="175"/>
      <c r="J170" s="175"/>
      <c r="K170" s="175"/>
      <c r="L170" s="175"/>
      <c r="M170" s="175"/>
      <c r="N170" s="175"/>
      <c r="O170" s="175"/>
      <c r="P170" s="175"/>
      <c r="Q170" s="175"/>
      <c r="R170" s="175"/>
      <c r="S170" s="175"/>
      <c r="T170" s="175"/>
      <c r="U170" s="175"/>
      <c r="V170" s="175"/>
      <c r="W170" s="175"/>
      <c r="X170" s="175"/>
      <c r="Y170" s="175"/>
      <c r="Z170" s="175"/>
    </row>
    <row r="171" ht="14.25" customHeight="1">
      <c r="A171" s="175"/>
      <c r="B171" s="175"/>
      <c r="C171" s="175"/>
      <c r="D171" s="175"/>
      <c r="E171" s="175"/>
      <c r="F171" s="175"/>
      <c r="G171" s="175"/>
      <c r="H171" s="175"/>
      <c r="I171" s="175"/>
      <c r="J171" s="175"/>
      <c r="K171" s="175"/>
      <c r="L171" s="175"/>
      <c r="M171" s="175"/>
      <c r="N171" s="175"/>
      <c r="O171" s="175"/>
      <c r="P171" s="175"/>
      <c r="Q171" s="175"/>
      <c r="R171" s="175"/>
      <c r="S171" s="175"/>
      <c r="T171" s="175"/>
      <c r="U171" s="175"/>
      <c r="V171" s="175"/>
      <c r="W171" s="175"/>
      <c r="X171" s="175"/>
      <c r="Y171" s="175"/>
      <c r="Z171" s="175"/>
    </row>
    <row r="172" ht="14.25" customHeight="1">
      <c r="A172" s="175"/>
      <c r="B172" s="175"/>
      <c r="C172" s="175"/>
      <c r="D172" s="175"/>
      <c r="E172" s="175"/>
      <c r="F172" s="175"/>
      <c r="G172" s="175"/>
      <c r="H172" s="175"/>
      <c r="I172" s="175"/>
      <c r="J172" s="175"/>
      <c r="K172" s="175"/>
      <c r="L172" s="175"/>
      <c r="M172" s="175"/>
      <c r="N172" s="175"/>
      <c r="O172" s="175"/>
      <c r="P172" s="175"/>
      <c r="Q172" s="175"/>
      <c r="R172" s="175"/>
      <c r="S172" s="175"/>
      <c r="T172" s="175"/>
      <c r="U172" s="175"/>
      <c r="V172" s="175"/>
      <c r="W172" s="175"/>
      <c r="X172" s="175"/>
      <c r="Y172" s="175"/>
      <c r="Z172" s="175"/>
    </row>
    <row r="173" ht="14.25" customHeight="1">
      <c r="A173" s="175"/>
      <c r="B173" s="175"/>
      <c r="C173" s="175"/>
      <c r="D173" s="175"/>
      <c r="E173" s="175"/>
      <c r="F173" s="175"/>
      <c r="G173" s="175"/>
      <c r="H173" s="175"/>
      <c r="I173" s="175"/>
      <c r="J173" s="175"/>
      <c r="K173" s="175"/>
      <c r="L173" s="175"/>
      <c r="M173" s="175"/>
      <c r="N173" s="175"/>
      <c r="O173" s="175"/>
      <c r="P173" s="175"/>
      <c r="Q173" s="175"/>
      <c r="R173" s="175"/>
      <c r="S173" s="175"/>
      <c r="T173" s="175"/>
      <c r="U173" s="175"/>
      <c r="V173" s="175"/>
      <c r="W173" s="175"/>
      <c r="X173" s="175"/>
      <c r="Y173" s="175"/>
      <c r="Z173" s="175"/>
    </row>
    <row r="174" ht="14.25" customHeight="1">
      <c r="A174" s="175"/>
      <c r="B174" s="175"/>
      <c r="C174" s="175"/>
      <c r="D174" s="175"/>
      <c r="E174" s="175"/>
      <c r="F174" s="175"/>
      <c r="G174" s="175"/>
      <c r="H174" s="175"/>
      <c r="I174" s="175"/>
      <c r="J174" s="175"/>
      <c r="K174" s="175"/>
      <c r="L174" s="175"/>
      <c r="M174" s="175"/>
      <c r="N174" s="175"/>
      <c r="O174" s="175"/>
      <c r="P174" s="175"/>
      <c r="Q174" s="175"/>
      <c r="R174" s="175"/>
      <c r="S174" s="175"/>
      <c r="T174" s="175"/>
      <c r="U174" s="175"/>
      <c r="V174" s="175"/>
      <c r="W174" s="175"/>
      <c r="X174" s="175"/>
      <c r="Y174" s="175"/>
      <c r="Z174" s="175"/>
    </row>
    <row r="175" ht="14.25" customHeight="1">
      <c r="A175" s="175"/>
      <c r="B175" s="175"/>
      <c r="C175" s="175"/>
      <c r="D175" s="175"/>
      <c r="E175" s="175"/>
      <c r="F175" s="175"/>
      <c r="G175" s="175"/>
      <c r="H175" s="175"/>
      <c r="I175" s="175"/>
      <c r="J175" s="175"/>
      <c r="K175" s="175"/>
      <c r="L175" s="175"/>
      <c r="M175" s="175"/>
      <c r="N175" s="175"/>
      <c r="O175" s="175"/>
      <c r="P175" s="175"/>
      <c r="Q175" s="175"/>
      <c r="R175" s="175"/>
      <c r="S175" s="175"/>
      <c r="T175" s="175"/>
      <c r="U175" s="175"/>
      <c r="V175" s="175"/>
      <c r="W175" s="175"/>
      <c r="X175" s="175"/>
      <c r="Y175" s="175"/>
      <c r="Z175" s="175"/>
    </row>
    <row r="176" ht="14.25" customHeight="1">
      <c r="A176" s="175"/>
      <c r="B176" s="175"/>
      <c r="C176" s="175"/>
      <c r="D176" s="175"/>
      <c r="E176" s="175"/>
      <c r="F176" s="175"/>
      <c r="G176" s="175"/>
      <c r="H176" s="175"/>
      <c r="I176" s="175"/>
      <c r="J176" s="175"/>
      <c r="K176" s="175"/>
      <c r="L176" s="175"/>
      <c r="M176" s="175"/>
      <c r="N176" s="175"/>
      <c r="O176" s="175"/>
      <c r="P176" s="175"/>
      <c r="Q176" s="175"/>
      <c r="R176" s="175"/>
      <c r="S176" s="175"/>
      <c r="T176" s="175"/>
      <c r="U176" s="175"/>
      <c r="V176" s="175"/>
      <c r="W176" s="175"/>
      <c r="X176" s="175"/>
      <c r="Y176" s="175"/>
      <c r="Z176" s="175"/>
    </row>
    <row r="177" ht="14.25" customHeight="1">
      <c r="A177" s="175"/>
      <c r="B177" s="175"/>
      <c r="C177" s="175"/>
      <c r="D177" s="175"/>
      <c r="E177" s="175"/>
      <c r="F177" s="175"/>
      <c r="G177" s="175"/>
      <c r="H177" s="175"/>
      <c r="I177" s="175"/>
      <c r="J177" s="175"/>
      <c r="K177" s="175"/>
      <c r="L177" s="175"/>
      <c r="M177" s="175"/>
      <c r="N177" s="175"/>
      <c r="O177" s="175"/>
      <c r="P177" s="175"/>
      <c r="Q177" s="175"/>
      <c r="R177" s="175"/>
      <c r="S177" s="175"/>
      <c r="T177" s="175"/>
      <c r="U177" s="175"/>
      <c r="V177" s="175"/>
      <c r="W177" s="175"/>
      <c r="X177" s="175"/>
      <c r="Y177" s="175"/>
      <c r="Z177" s="175"/>
    </row>
    <row r="178" ht="14.25" customHeight="1">
      <c r="A178" s="175"/>
      <c r="B178" s="175"/>
      <c r="C178" s="175"/>
      <c r="D178" s="175"/>
      <c r="E178" s="175"/>
      <c r="F178" s="175"/>
      <c r="G178" s="175"/>
      <c r="H178" s="175"/>
      <c r="I178" s="175"/>
      <c r="J178" s="175"/>
      <c r="K178" s="175"/>
      <c r="L178" s="175"/>
      <c r="M178" s="175"/>
      <c r="N178" s="175"/>
      <c r="O178" s="175"/>
      <c r="P178" s="175"/>
      <c r="Q178" s="175"/>
      <c r="R178" s="175"/>
      <c r="S178" s="175"/>
      <c r="T178" s="175"/>
      <c r="U178" s="175"/>
      <c r="V178" s="175"/>
      <c r="W178" s="175"/>
      <c r="X178" s="175"/>
      <c r="Y178" s="175"/>
      <c r="Z178" s="175"/>
    </row>
    <row r="179" ht="14.25" customHeight="1">
      <c r="A179" s="175"/>
      <c r="B179" s="175"/>
      <c r="C179" s="175"/>
      <c r="D179" s="175"/>
      <c r="E179" s="175"/>
      <c r="F179" s="175"/>
      <c r="G179" s="175"/>
      <c r="H179" s="175"/>
      <c r="I179" s="175"/>
      <c r="J179" s="175"/>
      <c r="K179" s="175"/>
      <c r="L179" s="175"/>
      <c r="M179" s="175"/>
      <c r="N179" s="175"/>
      <c r="O179" s="175"/>
      <c r="P179" s="175"/>
      <c r="Q179" s="175"/>
      <c r="R179" s="175"/>
      <c r="S179" s="175"/>
      <c r="T179" s="175"/>
      <c r="U179" s="175"/>
      <c r="V179" s="175"/>
      <c r="W179" s="175"/>
      <c r="X179" s="175"/>
      <c r="Y179" s="175"/>
      <c r="Z179" s="175"/>
    </row>
    <row r="180" ht="14.25" customHeight="1">
      <c r="A180" s="175"/>
      <c r="B180" s="175"/>
      <c r="C180" s="175"/>
      <c r="D180" s="175"/>
      <c r="E180" s="175"/>
      <c r="F180" s="175"/>
      <c r="G180" s="175"/>
      <c r="H180" s="175"/>
      <c r="I180" s="175"/>
      <c r="J180" s="175"/>
      <c r="K180" s="175"/>
      <c r="L180" s="175"/>
      <c r="M180" s="175"/>
      <c r="N180" s="175"/>
      <c r="O180" s="175"/>
      <c r="P180" s="175"/>
      <c r="Q180" s="175"/>
      <c r="R180" s="175"/>
      <c r="S180" s="175"/>
      <c r="T180" s="175"/>
      <c r="U180" s="175"/>
      <c r="V180" s="175"/>
      <c r="W180" s="175"/>
      <c r="X180" s="175"/>
      <c r="Y180" s="175"/>
      <c r="Z180" s="175"/>
    </row>
    <row r="181" ht="14.25" customHeight="1">
      <c r="A181" s="175"/>
      <c r="B181" s="175"/>
      <c r="C181" s="175"/>
      <c r="D181" s="175"/>
      <c r="E181" s="175"/>
      <c r="F181" s="175"/>
      <c r="G181" s="175"/>
      <c r="H181" s="175"/>
      <c r="I181" s="175"/>
      <c r="J181" s="175"/>
      <c r="K181" s="175"/>
      <c r="L181" s="175"/>
      <c r="M181" s="175"/>
      <c r="N181" s="175"/>
      <c r="O181" s="175"/>
      <c r="P181" s="175"/>
      <c r="Q181" s="175"/>
      <c r="R181" s="175"/>
      <c r="S181" s="175"/>
      <c r="T181" s="175"/>
      <c r="U181" s="175"/>
      <c r="V181" s="175"/>
      <c r="W181" s="175"/>
      <c r="X181" s="175"/>
      <c r="Y181" s="175"/>
      <c r="Z181" s="175"/>
    </row>
    <row r="182" ht="14.25" customHeight="1">
      <c r="A182" s="175"/>
      <c r="B182" s="175"/>
      <c r="C182" s="175"/>
      <c r="D182" s="175"/>
      <c r="E182" s="175"/>
      <c r="F182" s="175"/>
      <c r="G182" s="175"/>
      <c r="H182" s="175"/>
      <c r="I182" s="175"/>
      <c r="J182" s="175"/>
      <c r="K182" s="175"/>
      <c r="L182" s="175"/>
      <c r="M182" s="175"/>
      <c r="N182" s="175"/>
      <c r="O182" s="175"/>
      <c r="P182" s="175"/>
      <c r="Q182" s="175"/>
      <c r="R182" s="175"/>
      <c r="S182" s="175"/>
      <c r="T182" s="175"/>
      <c r="U182" s="175"/>
      <c r="V182" s="175"/>
      <c r="W182" s="175"/>
      <c r="X182" s="175"/>
      <c r="Y182" s="175"/>
      <c r="Z182" s="175"/>
    </row>
    <row r="183" ht="14.25" customHeight="1">
      <c r="A183" s="175"/>
      <c r="B183" s="175"/>
      <c r="C183" s="175"/>
      <c r="D183" s="175"/>
      <c r="E183" s="175"/>
      <c r="F183" s="175"/>
      <c r="G183" s="175"/>
      <c r="H183" s="175"/>
      <c r="I183" s="175"/>
      <c r="J183" s="175"/>
      <c r="K183" s="175"/>
      <c r="L183" s="175"/>
      <c r="M183" s="175"/>
      <c r="N183" s="175"/>
      <c r="O183" s="175"/>
      <c r="P183" s="175"/>
      <c r="Q183" s="175"/>
      <c r="R183" s="175"/>
      <c r="S183" s="175"/>
      <c r="T183" s="175"/>
      <c r="U183" s="175"/>
      <c r="V183" s="175"/>
      <c r="W183" s="175"/>
      <c r="X183" s="175"/>
      <c r="Y183" s="175"/>
      <c r="Z183" s="175"/>
    </row>
    <row r="184" ht="14.25" customHeight="1">
      <c r="A184" s="175"/>
      <c r="B184" s="175"/>
      <c r="C184" s="175"/>
      <c r="D184" s="175"/>
      <c r="E184" s="175"/>
      <c r="F184" s="175"/>
      <c r="G184" s="175"/>
      <c r="H184" s="175"/>
      <c r="I184" s="175"/>
      <c r="J184" s="175"/>
      <c r="K184" s="175"/>
      <c r="L184" s="175"/>
      <c r="M184" s="175"/>
      <c r="N184" s="175"/>
      <c r="O184" s="175"/>
      <c r="P184" s="175"/>
      <c r="Q184" s="175"/>
      <c r="R184" s="175"/>
      <c r="S184" s="175"/>
      <c r="T184" s="175"/>
      <c r="U184" s="175"/>
      <c r="V184" s="175"/>
      <c r="W184" s="175"/>
      <c r="X184" s="175"/>
      <c r="Y184" s="175"/>
      <c r="Z184" s="175"/>
    </row>
    <row r="185" ht="14.25" customHeight="1">
      <c r="A185" s="175"/>
      <c r="B185" s="175"/>
      <c r="C185" s="175"/>
      <c r="D185" s="175"/>
      <c r="E185" s="175"/>
      <c r="F185" s="175"/>
      <c r="G185" s="175"/>
      <c r="H185" s="175"/>
      <c r="I185" s="175"/>
      <c r="J185" s="175"/>
      <c r="K185" s="175"/>
      <c r="L185" s="175"/>
      <c r="M185" s="175"/>
      <c r="N185" s="175"/>
      <c r="O185" s="175"/>
      <c r="P185" s="175"/>
      <c r="Q185" s="175"/>
      <c r="R185" s="175"/>
      <c r="S185" s="175"/>
      <c r="T185" s="175"/>
      <c r="U185" s="175"/>
      <c r="V185" s="175"/>
      <c r="W185" s="175"/>
      <c r="X185" s="175"/>
      <c r="Y185" s="175"/>
      <c r="Z185" s="175"/>
    </row>
    <row r="186" ht="14.25" customHeight="1">
      <c r="A186" s="175"/>
      <c r="B186" s="175"/>
      <c r="C186" s="175"/>
      <c r="D186" s="175"/>
      <c r="E186" s="175"/>
      <c r="F186" s="175"/>
      <c r="G186" s="175"/>
      <c r="H186" s="175"/>
      <c r="I186" s="175"/>
      <c r="J186" s="175"/>
      <c r="K186" s="175"/>
      <c r="L186" s="175"/>
      <c r="M186" s="175"/>
      <c r="N186" s="175"/>
      <c r="O186" s="175"/>
      <c r="P186" s="175"/>
      <c r="Q186" s="175"/>
      <c r="R186" s="175"/>
      <c r="S186" s="175"/>
      <c r="T186" s="175"/>
      <c r="U186" s="175"/>
      <c r="V186" s="175"/>
      <c r="W186" s="175"/>
      <c r="X186" s="175"/>
      <c r="Y186" s="175"/>
      <c r="Z186" s="175"/>
    </row>
    <row r="187" ht="14.25" customHeight="1">
      <c r="A187" s="175"/>
      <c r="B187" s="175"/>
      <c r="C187" s="175"/>
      <c r="D187" s="175"/>
      <c r="E187" s="175"/>
      <c r="F187" s="175"/>
      <c r="G187" s="175"/>
      <c r="H187" s="175"/>
      <c r="I187" s="175"/>
      <c r="J187" s="175"/>
      <c r="K187" s="175"/>
      <c r="L187" s="175"/>
      <c r="M187" s="175"/>
      <c r="N187" s="175"/>
      <c r="O187" s="175"/>
      <c r="P187" s="175"/>
      <c r="Q187" s="175"/>
      <c r="R187" s="175"/>
      <c r="S187" s="175"/>
      <c r="T187" s="175"/>
      <c r="U187" s="175"/>
      <c r="V187" s="175"/>
      <c r="W187" s="175"/>
      <c r="X187" s="175"/>
      <c r="Y187" s="175"/>
      <c r="Z187" s="175"/>
    </row>
    <row r="188" ht="14.25" customHeight="1">
      <c r="A188" s="175"/>
      <c r="B188" s="175"/>
      <c r="C188" s="175"/>
      <c r="D188" s="175"/>
      <c r="E188" s="175"/>
      <c r="F188" s="175"/>
      <c r="G188" s="175"/>
      <c r="H188" s="175"/>
      <c r="I188" s="175"/>
      <c r="J188" s="175"/>
      <c r="K188" s="175"/>
      <c r="L188" s="175"/>
      <c r="M188" s="175"/>
      <c r="N188" s="175"/>
      <c r="O188" s="175"/>
      <c r="P188" s="175"/>
      <c r="Q188" s="175"/>
      <c r="R188" s="175"/>
      <c r="S188" s="175"/>
      <c r="T188" s="175"/>
      <c r="U188" s="175"/>
      <c r="V188" s="175"/>
      <c r="W188" s="175"/>
      <c r="X188" s="175"/>
      <c r="Y188" s="175"/>
      <c r="Z188" s="175"/>
    </row>
    <row r="189" ht="14.25" customHeight="1">
      <c r="A189" s="175"/>
      <c r="B189" s="175"/>
      <c r="C189" s="175"/>
      <c r="D189" s="175"/>
      <c r="E189" s="175"/>
      <c r="F189" s="175"/>
      <c r="G189" s="175"/>
      <c r="H189" s="175"/>
      <c r="I189" s="175"/>
      <c r="J189" s="175"/>
      <c r="K189" s="175"/>
      <c r="L189" s="175"/>
      <c r="M189" s="175"/>
      <c r="N189" s="175"/>
      <c r="O189" s="175"/>
      <c r="P189" s="175"/>
      <c r="Q189" s="175"/>
      <c r="R189" s="175"/>
      <c r="S189" s="175"/>
      <c r="T189" s="175"/>
      <c r="U189" s="175"/>
      <c r="V189" s="175"/>
      <c r="W189" s="175"/>
      <c r="X189" s="175"/>
      <c r="Y189" s="175"/>
      <c r="Z189" s="175"/>
    </row>
    <row r="190" ht="14.25" customHeight="1">
      <c r="A190" s="175"/>
      <c r="B190" s="175"/>
      <c r="C190" s="175"/>
      <c r="D190" s="175"/>
      <c r="E190" s="175"/>
      <c r="F190" s="175"/>
      <c r="G190" s="175"/>
      <c r="H190" s="175"/>
      <c r="I190" s="175"/>
      <c r="J190" s="175"/>
      <c r="K190" s="175"/>
      <c r="L190" s="175"/>
      <c r="M190" s="175"/>
      <c r="N190" s="175"/>
      <c r="O190" s="175"/>
      <c r="P190" s="175"/>
      <c r="Q190" s="175"/>
      <c r="R190" s="175"/>
      <c r="S190" s="175"/>
      <c r="T190" s="175"/>
      <c r="U190" s="175"/>
      <c r="V190" s="175"/>
      <c r="W190" s="175"/>
      <c r="X190" s="175"/>
      <c r="Y190" s="175"/>
      <c r="Z190" s="175"/>
    </row>
    <row r="191" ht="14.25" customHeight="1">
      <c r="A191" s="175"/>
      <c r="B191" s="175"/>
      <c r="C191" s="175"/>
      <c r="D191" s="175"/>
      <c r="E191" s="175"/>
      <c r="F191" s="175"/>
      <c r="G191" s="175"/>
      <c r="H191" s="175"/>
      <c r="I191" s="175"/>
      <c r="J191" s="175"/>
      <c r="K191" s="175"/>
      <c r="L191" s="175"/>
      <c r="M191" s="175"/>
      <c r="N191" s="175"/>
      <c r="O191" s="175"/>
      <c r="P191" s="175"/>
      <c r="Q191" s="175"/>
      <c r="R191" s="175"/>
      <c r="S191" s="175"/>
      <c r="T191" s="175"/>
      <c r="U191" s="175"/>
      <c r="V191" s="175"/>
      <c r="W191" s="175"/>
      <c r="X191" s="175"/>
      <c r="Y191" s="175"/>
      <c r="Z191" s="175"/>
    </row>
    <row r="192" ht="14.25" customHeight="1">
      <c r="A192" s="175"/>
      <c r="B192" s="175"/>
      <c r="C192" s="175"/>
      <c r="D192" s="175"/>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row>
    <row r="193" ht="14.25" customHeight="1">
      <c r="A193" s="175"/>
      <c r="B193" s="175"/>
      <c r="C193" s="175"/>
      <c r="D193" s="175"/>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row>
    <row r="194" ht="14.25" customHeight="1">
      <c r="A194" s="175"/>
      <c r="B194" s="175"/>
      <c r="C194" s="175"/>
      <c r="D194" s="175"/>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row>
    <row r="195" ht="14.25" customHeight="1">
      <c r="A195" s="175"/>
      <c r="B195" s="175"/>
      <c r="C195" s="175"/>
      <c r="D195" s="175"/>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row>
    <row r="196" ht="14.25" customHeight="1">
      <c r="A196" s="175"/>
      <c r="B196" s="175"/>
      <c r="C196" s="175"/>
      <c r="D196" s="175"/>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row>
    <row r="197" ht="14.25" customHeight="1">
      <c r="A197" s="175"/>
      <c r="B197" s="175"/>
      <c r="C197" s="175"/>
      <c r="D197" s="175"/>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row>
    <row r="198" ht="14.25" customHeight="1">
      <c r="A198" s="175"/>
      <c r="B198" s="175"/>
      <c r="C198" s="175"/>
      <c r="D198" s="175"/>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row>
    <row r="199" ht="14.25" customHeight="1">
      <c r="A199" s="175"/>
      <c r="B199" s="175"/>
      <c r="C199" s="175"/>
      <c r="D199" s="175"/>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row>
    <row r="200" ht="14.25" customHeight="1">
      <c r="A200" s="175"/>
      <c r="B200" s="175"/>
      <c r="C200" s="175"/>
      <c r="D200" s="175"/>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row>
    <row r="201" ht="14.25" customHeight="1">
      <c r="A201" s="175"/>
      <c r="B201" s="175"/>
      <c r="C201" s="175"/>
      <c r="D201" s="175"/>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row>
    <row r="202" ht="14.25" customHeight="1">
      <c r="A202" s="175"/>
      <c r="B202" s="175"/>
      <c r="C202" s="175"/>
      <c r="D202" s="175"/>
      <c r="E202" s="175"/>
      <c r="F202" s="175"/>
      <c r="G202" s="175"/>
      <c r="H202" s="175"/>
      <c r="I202" s="175"/>
      <c r="J202" s="175"/>
      <c r="K202" s="175"/>
      <c r="L202" s="175"/>
      <c r="M202" s="175"/>
      <c r="N202" s="175"/>
      <c r="O202" s="175"/>
      <c r="P202" s="175"/>
      <c r="Q202" s="175"/>
      <c r="R202" s="175"/>
      <c r="S202" s="175"/>
      <c r="T202" s="175"/>
      <c r="U202" s="175"/>
      <c r="V202" s="175"/>
      <c r="W202" s="175"/>
      <c r="X202" s="175"/>
      <c r="Y202" s="175"/>
      <c r="Z202" s="175"/>
    </row>
    <row r="203" ht="14.25" customHeight="1">
      <c r="A203" s="175"/>
      <c r="B203" s="175"/>
      <c r="C203" s="175"/>
      <c r="D203" s="175"/>
      <c r="E203" s="175"/>
      <c r="F203" s="175"/>
      <c r="G203" s="175"/>
      <c r="H203" s="175"/>
      <c r="I203" s="175"/>
      <c r="J203" s="175"/>
      <c r="K203" s="175"/>
      <c r="L203" s="175"/>
      <c r="M203" s="175"/>
      <c r="N203" s="175"/>
      <c r="O203" s="175"/>
      <c r="P203" s="175"/>
      <c r="Q203" s="175"/>
      <c r="R203" s="175"/>
      <c r="S203" s="175"/>
      <c r="T203" s="175"/>
      <c r="U203" s="175"/>
      <c r="V203" s="175"/>
      <c r="W203" s="175"/>
      <c r="X203" s="175"/>
      <c r="Y203" s="175"/>
      <c r="Z203" s="175"/>
    </row>
    <row r="204" ht="14.25" customHeight="1">
      <c r="A204" s="175"/>
      <c r="B204" s="175"/>
      <c r="C204" s="175"/>
      <c r="D204" s="175"/>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row>
    <row r="205" ht="14.25" customHeight="1">
      <c r="A205" s="175"/>
      <c r="B205" s="175"/>
      <c r="C205" s="175"/>
      <c r="D205" s="175"/>
      <c r="E205" s="175"/>
      <c r="F205" s="175"/>
      <c r="G205" s="175"/>
      <c r="H205" s="175"/>
      <c r="I205" s="175"/>
      <c r="J205" s="175"/>
      <c r="K205" s="175"/>
      <c r="L205" s="175"/>
      <c r="M205" s="175"/>
      <c r="N205" s="175"/>
      <c r="O205" s="175"/>
      <c r="P205" s="175"/>
      <c r="Q205" s="175"/>
      <c r="R205" s="175"/>
      <c r="S205" s="175"/>
      <c r="T205" s="175"/>
      <c r="U205" s="175"/>
      <c r="V205" s="175"/>
      <c r="W205" s="175"/>
      <c r="X205" s="175"/>
      <c r="Y205" s="175"/>
      <c r="Z205" s="175"/>
    </row>
    <row r="206" ht="14.25" customHeight="1">
      <c r="A206" s="175"/>
      <c r="B206" s="175"/>
      <c r="C206" s="175"/>
      <c r="D206" s="175"/>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row>
    <row r="207" ht="14.25" customHeight="1">
      <c r="A207" s="175"/>
      <c r="B207" s="175"/>
      <c r="C207" s="175"/>
      <c r="D207" s="175"/>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row>
    <row r="208" ht="14.25" customHeight="1">
      <c r="A208" s="175"/>
      <c r="B208" s="175"/>
      <c r="C208" s="175"/>
      <c r="D208" s="175"/>
      <c r="E208" s="175"/>
      <c r="F208" s="175"/>
      <c r="G208" s="175"/>
      <c r="H208" s="175"/>
      <c r="I208" s="175"/>
      <c r="J208" s="175"/>
      <c r="K208" s="175"/>
      <c r="L208" s="175"/>
      <c r="M208" s="175"/>
      <c r="N208" s="175"/>
      <c r="O208" s="175"/>
      <c r="P208" s="175"/>
      <c r="Q208" s="175"/>
      <c r="R208" s="175"/>
      <c r="S208" s="175"/>
      <c r="T208" s="175"/>
      <c r="U208" s="175"/>
      <c r="V208" s="175"/>
      <c r="W208" s="175"/>
      <c r="X208" s="175"/>
      <c r="Y208" s="175"/>
      <c r="Z208" s="175"/>
    </row>
    <row r="209" ht="14.25" customHeight="1">
      <c r="A209" s="175"/>
      <c r="B209" s="175"/>
      <c r="C209" s="175"/>
      <c r="D209" s="175"/>
      <c r="E209" s="175"/>
      <c r="F209" s="175"/>
      <c r="G209" s="175"/>
      <c r="H209" s="175"/>
      <c r="I209" s="175"/>
      <c r="J209" s="175"/>
      <c r="K209" s="175"/>
      <c r="L209" s="175"/>
      <c r="M209" s="175"/>
      <c r="N209" s="175"/>
      <c r="O209" s="175"/>
      <c r="P209" s="175"/>
      <c r="Q209" s="175"/>
      <c r="R209" s="175"/>
      <c r="S209" s="175"/>
      <c r="T209" s="175"/>
      <c r="U209" s="175"/>
      <c r="V209" s="175"/>
      <c r="W209" s="175"/>
      <c r="X209" s="175"/>
      <c r="Y209" s="175"/>
      <c r="Z209" s="175"/>
    </row>
    <row r="210" ht="14.25" customHeight="1">
      <c r="A210" s="175"/>
      <c r="B210" s="175"/>
      <c r="C210" s="175"/>
      <c r="D210" s="175"/>
      <c r="E210" s="175"/>
      <c r="F210" s="175"/>
      <c r="G210" s="175"/>
      <c r="H210" s="175"/>
      <c r="I210" s="175"/>
      <c r="J210" s="175"/>
      <c r="K210" s="175"/>
      <c r="L210" s="175"/>
      <c r="M210" s="175"/>
      <c r="N210" s="175"/>
      <c r="O210" s="175"/>
      <c r="P210" s="175"/>
      <c r="Q210" s="175"/>
      <c r="R210" s="175"/>
      <c r="S210" s="175"/>
      <c r="T210" s="175"/>
      <c r="U210" s="175"/>
      <c r="V210" s="175"/>
      <c r="W210" s="175"/>
      <c r="X210" s="175"/>
      <c r="Y210" s="175"/>
      <c r="Z210" s="175"/>
    </row>
    <row r="211" ht="14.25" customHeight="1">
      <c r="A211" s="175"/>
      <c r="B211" s="175"/>
      <c r="C211" s="175"/>
      <c r="D211" s="175"/>
      <c r="E211" s="175"/>
      <c r="F211" s="175"/>
      <c r="G211" s="175"/>
      <c r="H211" s="175"/>
      <c r="I211" s="175"/>
      <c r="J211" s="175"/>
      <c r="K211" s="175"/>
      <c r="L211" s="175"/>
      <c r="M211" s="175"/>
      <c r="N211" s="175"/>
      <c r="O211" s="175"/>
      <c r="P211" s="175"/>
      <c r="Q211" s="175"/>
      <c r="R211" s="175"/>
      <c r="S211" s="175"/>
      <c r="T211" s="175"/>
      <c r="U211" s="175"/>
      <c r="V211" s="175"/>
      <c r="W211" s="175"/>
      <c r="X211" s="175"/>
      <c r="Y211" s="175"/>
      <c r="Z211" s="175"/>
    </row>
    <row r="212" ht="14.25" customHeight="1">
      <c r="A212" s="175"/>
      <c r="B212" s="175"/>
      <c r="C212" s="175"/>
      <c r="D212" s="175"/>
      <c r="E212" s="175"/>
      <c r="F212" s="175"/>
      <c r="G212" s="175"/>
      <c r="H212" s="175"/>
      <c r="I212" s="175"/>
      <c r="J212" s="175"/>
      <c r="K212" s="175"/>
      <c r="L212" s="175"/>
      <c r="M212" s="175"/>
      <c r="N212" s="175"/>
      <c r="O212" s="175"/>
      <c r="P212" s="175"/>
      <c r="Q212" s="175"/>
      <c r="R212" s="175"/>
      <c r="S212" s="175"/>
      <c r="T212" s="175"/>
      <c r="U212" s="175"/>
      <c r="V212" s="175"/>
      <c r="W212" s="175"/>
      <c r="X212" s="175"/>
      <c r="Y212" s="175"/>
      <c r="Z212" s="175"/>
    </row>
    <row r="213" ht="14.25" customHeight="1">
      <c r="A213" s="175"/>
      <c r="B213" s="175"/>
      <c r="C213" s="175"/>
      <c r="D213" s="175"/>
      <c r="E213" s="175"/>
      <c r="F213" s="175"/>
      <c r="G213" s="175"/>
      <c r="H213" s="175"/>
      <c r="I213" s="175"/>
      <c r="J213" s="175"/>
      <c r="K213" s="175"/>
      <c r="L213" s="175"/>
      <c r="M213" s="175"/>
      <c r="N213" s="175"/>
      <c r="O213" s="175"/>
      <c r="P213" s="175"/>
      <c r="Q213" s="175"/>
      <c r="R213" s="175"/>
      <c r="S213" s="175"/>
      <c r="T213" s="175"/>
      <c r="U213" s="175"/>
      <c r="V213" s="175"/>
      <c r="W213" s="175"/>
      <c r="X213" s="175"/>
      <c r="Y213" s="175"/>
      <c r="Z213" s="175"/>
    </row>
    <row r="214" ht="14.25" customHeight="1">
      <c r="A214" s="175"/>
      <c r="B214" s="175"/>
      <c r="C214" s="175"/>
      <c r="D214" s="175"/>
      <c r="E214" s="175"/>
      <c r="F214" s="175"/>
      <c r="G214" s="175"/>
      <c r="H214" s="175"/>
      <c r="I214" s="175"/>
      <c r="J214" s="175"/>
      <c r="K214" s="175"/>
      <c r="L214" s="175"/>
      <c r="M214" s="175"/>
      <c r="N214" s="175"/>
      <c r="O214" s="175"/>
      <c r="P214" s="175"/>
      <c r="Q214" s="175"/>
      <c r="R214" s="175"/>
      <c r="S214" s="175"/>
      <c r="T214" s="175"/>
      <c r="U214" s="175"/>
      <c r="V214" s="175"/>
      <c r="W214" s="175"/>
      <c r="X214" s="175"/>
      <c r="Y214" s="175"/>
      <c r="Z214" s="175"/>
    </row>
    <row r="215" ht="14.25" customHeight="1">
      <c r="A215" s="175"/>
      <c r="B215" s="175"/>
      <c r="C215" s="175"/>
      <c r="D215" s="175"/>
      <c r="E215" s="175"/>
      <c r="F215" s="175"/>
      <c r="G215" s="175"/>
      <c r="H215" s="175"/>
      <c r="I215" s="175"/>
      <c r="J215" s="175"/>
      <c r="K215" s="175"/>
      <c r="L215" s="175"/>
      <c r="M215" s="175"/>
      <c r="N215" s="175"/>
      <c r="O215" s="175"/>
      <c r="P215" s="175"/>
      <c r="Q215" s="175"/>
      <c r="R215" s="175"/>
      <c r="S215" s="175"/>
      <c r="T215" s="175"/>
      <c r="U215" s="175"/>
      <c r="V215" s="175"/>
      <c r="W215" s="175"/>
      <c r="X215" s="175"/>
      <c r="Y215" s="175"/>
      <c r="Z215" s="175"/>
    </row>
    <row r="216" ht="14.25" customHeight="1">
      <c r="A216" s="175"/>
      <c r="B216" s="175"/>
      <c r="C216" s="175"/>
      <c r="D216" s="175"/>
      <c r="E216" s="175"/>
      <c r="F216" s="175"/>
      <c r="G216" s="175"/>
      <c r="H216" s="175"/>
      <c r="I216" s="175"/>
      <c r="J216" s="175"/>
      <c r="K216" s="175"/>
      <c r="L216" s="175"/>
      <c r="M216" s="175"/>
      <c r="N216" s="175"/>
      <c r="O216" s="175"/>
      <c r="P216" s="175"/>
      <c r="Q216" s="175"/>
      <c r="R216" s="175"/>
      <c r="S216" s="175"/>
      <c r="T216" s="175"/>
      <c r="U216" s="175"/>
      <c r="V216" s="175"/>
      <c r="W216" s="175"/>
      <c r="X216" s="175"/>
      <c r="Y216" s="175"/>
      <c r="Z216" s="175"/>
    </row>
    <row r="217" ht="14.25" customHeight="1">
      <c r="A217" s="175"/>
      <c r="B217" s="175"/>
      <c r="C217" s="175"/>
      <c r="D217" s="175"/>
      <c r="E217" s="175"/>
      <c r="F217" s="175"/>
      <c r="G217" s="175"/>
      <c r="H217" s="175"/>
      <c r="I217" s="175"/>
      <c r="J217" s="175"/>
      <c r="K217" s="175"/>
      <c r="L217" s="175"/>
      <c r="M217" s="175"/>
      <c r="N217" s="175"/>
      <c r="O217" s="175"/>
      <c r="P217" s="175"/>
      <c r="Q217" s="175"/>
      <c r="R217" s="175"/>
      <c r="S217" s="175"/>
      <c r="T217" s="175"/>
      <c r="U217" s="175"/>
      <c r="V217" s="175"/>
      <c r="W217" s="175"/>
      <c r="X217" s="175"/>
      <c r="Y217" s="175"/>
      <c r="Z217" s="175"/>
    </row>
    <row r="218" ht="14.25" customHeight="1">
      <c r="A218" s="175"/>
      <c r="B218" s="175"/>
      <c r="C218" s="175"/>
      <c r="D218" s="175"/>
      <c r="E218" s="175"/>
      <c r="F218" s="175"/>
      <c r="G218" s="175"/>
      <c r="H218" s="175"/>
      <c r="I218" s="175"/>
      <c r="J218" s="175"/>
      <c r="K218" s="175"/>
      <c r="L218" s="175"/>
      <c r="M218" s="175"/>
      <c r="N218" s="175"/>
      <c r="O218" s="175"/>
      <c r="P218" s="175"/>
      <c r="Q218" s="175"/>
      <c r="R218" s="175"/>
      <c r="S218" s="175"/>
      <c r="T218" s="175"/>
      <c r="U218" s="175"/>
      <c r="V218" s="175"/>
      <c r="W218" s="175"/>
      <c r="X218" s="175"/>
      <c r="Y218" s="175"/>
      <c r="Z218" s="175"/>
    </row>
    <row r="219" ht="14.25" customHeight="1">
      <c r="A219" s="175"/>
      <c r="B219" s="175"/>
      <c r="C219" s="175"/>
      <c r="D219" s="175"/>
      <c r="E219" s="175"/>
      <c r="F219" s="175"/>
      <c r="G219" s="175"/>
      <c r="H219" s="175"/>
      <c r="I219" s="175"/>
      <c r="J219" s="175"/>
      <c r="K219" s="175"/>
      <c r="L219" s="175"/>
      <c r="M219" s="175"/>
      <c r="N219" s="175"/>
      <c r="O219" s="175"/>
      <c r="P219" s="175"/>
      <c r="Q219" s="175"/>
      <c r="R219" s="175"/>
      <c r="S219" s="175"/>
      <c r="T219" s="175"/>
      <c r="U219" s="175"/>
      <c r="V219" s="175"/>
      <c r="W219" s="175"/>
      <c r="X219" s="175"/>
      <c r="Y219" s="175"/>
      <c r="Z219" s="175"/>
    </row>
    <row r="220" ht="14.25" customHeight="1">
      <c r="A220" s="175"/>
      <c r="B220" s="175"/>
      <c r="C220" s="175"/>
      <c r="D220" s="175"/>
      <c r="E220" s="175"/>
      <c r="F220" s="175"/>
      <c r="G220" s="175"/>
      <c r="H220" s="175"/>
      <c r="I220" s="175"/>
      <c r="J220" s="175"/>
      <c r="K220" s="175"/>
      <c r="L220" s="175"/>
      <c r="M220" s="175"/>
      <c r="N220" s="175"/>
      <c r="O220" s="175"/>
      <c r="P220" s="175"/>
      <c r="Q220" s="175"/>
      <c r="R220" s="175"/>
      <c r="S220" s="175"/>
      <c r="T220" s="175"/>
      <c r="U220" s="175"/>
      <c r="V220" s="175"/>
      <c r="W220" s="175"/>
      <c r="X220" s="175"/>
      <c r="Y220" s="175"/>
      <c r="Z220" s="175"/>
    </row>
    <row r="221" ht="14.25" customHeight="1">
      <c r="A221" s="175"/>
      <c r="B221" s="175"/>
      <c r="C221" s="175"/>
      <c r="D221" s="175"/>
      <c r="E221" s="175"/>
      <c r="F221" s="175"/>
      <c r="G221" s="175"/>
      <c r="H221" s="175"/>
      <c r="I221" s="175"/>
      <c r="J221" s="175"/>
      <c r="K221" s="175"/>
      <c r="L221" s="175"/>
      <c r="M221" s="175"/>
      <c r="N221" s="175"/>
      <c r="O221" s="175"/>
      <c r="P221" s="175"/>
      <c r="Q221" s="175"/>
      <c r="R221" s="175"/>
      <c r="S221" s="175"/>
      <c r="T221" s="175"/>
      <c r="U221" s="175"/>
      <c r="V221" s="175"/>
      <c r="W221" s="175"/>
      <c r="X221" s="175"/>
      <c r="Y221" s="175"/>
      <c r="Z221" s="175"/>
    </row>
    <row r="222" ht="14.25" customHeight="1">
      <c r="A222" s="175"/>
      <c r="B222" s="175"/>
      <c r="C222" s="175"/>
      <c r="D222" s="175"/>
      <c r="E222" s="175"/>
      <c r="F222" s="175"/>
      <c r="G222" s="175"/>
      <c r="H222" s="175"/>
      <c r="I222" s="175"/>
      <c r="J222" s="175"/>
      <c r="K222" s="175"/>
      <c r="L222" s="175"/>
      <c r="M222" s="175"/>
      <c r="N222" s="175"/>
      <c r="O222" s="175"/>
      <c r="P222" s="175"/>
      <c r="Q222" s="175"/>
      <c r="R222" s="175"/>
      <c r="S222" s="175"/>
      <c r="T222" s="175"/>
      <c r="U222" s="175"/>
      <c r="V222" s="175"/>
      <c r="W222" s="175"/>
      <c r="X222" s="175"/>
      <c r="Y222" s="175"/>
      <c r="Z222" s="175"/>
    </row>
    <row r="223" ht="14.25" customHeight="1">
      <c r="A223" s="175"/>
      <c r="B223" s="175"/>
      <c r="C223" s="175"/>
      <c r="D223" s="175"/>
      <c r="E223" s="175"/>
      <c r="F223" s="175"/>
      <c r="G223" s="175"/>
      <c r="H223" s="175"/>
      <c r="I223" s="175"/>
      <c r="J223" s="175"/>
      <c r="K223" s="175"/>
      <c r="L223" s="175"/>
      <c r="M223" s="175"/>
      <c r="N223" s="175"/>
      <c r="O223" s="175"/>
      <c r="P223" s="175"/>
      <c r="Q223" s="175"/>
      <c r="R223" s="175"/>
      <c r="S223" s="175"/>
      <c r="T223" s="175"/>
      <c r="U223" s="175"/>
      <c r="V223" s="175"/>
      <c r="W223" s="175"/>
      <c r="X223" s="175"/>
      <c r="Y223" s="175"/>
      <c r="Z223" s="175"/>
    </row>
    <row r="224" ht="14.25" customHeight="1">
      <c r="A224" s="175"/>
      <c r="B224" s="175"/>
      <c r="C224" s="175"/>
      <c r="D224" s="175"/>
      <c r="E224" s="175"/>
      <c r="F224" s="175"/>
      <c r="G224" s="175"/>
      <c r="H224" s="175"/>
      <c r="I224" s="175"/>
      <c r="J224" s="175"/>
      <c r="K224" s="175"/>
      <c r="L224" s="175"/>
      <c r="M224" s="175"/>
      <c r="N224" s="175"/>
      <c r="O224" s="175"/>
      <c r="P224" s="175"/>
      <c r="Q224" s="175"/>
      <c r="R224" s="175"/>
      <c r="S224" s="175"/>
      <c r="T224" s="175"/>
      <c r="U224" s="175"/>
      <c r="V224" s="175"/>
      <c r="W224" s="175"/>
      <c r="X224" s="175"/>
      <c r="Y224" s="175"/>
      <c r="Z224" s="175"/>
    </row>
    <row r="225" ht="14.25" customHeight="1">
      <c r="A225" s="175"/>
      <c r="B225" s="175"/>
      <c r="C225" s="175"/>
      <c r="D225" s="175"/>
      <c r="E225" s="175"/>
      <c r="F225" s="175"/>
      <c r="G225" s="175"/>
      <c r="H225" s="175"/>
      <c r="I225" s="175"/>
      <c r="J225" s="175"/>
      <c r="K225" s="175"/>
      <c r="L225" s="175"/>
      <c r="M225" s="175"/>
      <c r="N225" s="175"/>
      <c r="O225" s="175"/>
      <c r="P225" s="175"/>
      <c r="Q225" s="175"/>
      <c r="R225" s="175"/>
      <c r="S225" s="175"/>
      <c r="T225" s="175"/>
      <c r="U225" s="175"/>
      <c r="V225" s="175"/>
      <c r="W225" s="175"/>
      <c r="X225" s="175"/>
      <c r="Y225" s="175"/>
      <c r="Z225" s="175"/>
    </row>
    <row r="226" ht="14.25" customHeight="1">
      <c r="A226" s="175"/>
      <c r="B226" s="175"/>
      <c r="C226" s="175"/>
      <c r="D226" s="175"/>
      <c r="E226" s="175"/>
      <c r="F226" s="175"/>
      <c r="G226" s="175"/>
      <c r="H226" s="175"/>
      <c r="I226" s="175"/>
      <c r="J226" s="175"/>
      <c r="K226" s="175"/>
      <c r="L226" s="175"/>
      <c r="M226" s="175"/>
      <c r="N226" s="175"/>
      <c r="O226" s="175"/>
      <c r="P226" s="175"/>
      <c r="Q226" s="175"/>
      <c r="R226" s="175"/>
      <c r="S226" s="175"/>
      <c r="T226" s="175"/>
      <c r="U226" s="175"/>
      <c r="V226" s="175"/>
      <c r="W226" s="175"/>
      <c r="X226" s="175"/>
      <c r="Y226" s="175"/>
      <c r="Z226" s="175"/>
    </row>
    <row r="227" ht="14.25" customHeight="1">
      <c r="A227" s="175"/>
      <c r="B227" s="175"/>
      <c r="C227" s="175"/>
      <c r="D227" s="175"/>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row>
    <row r="228" ht="14.25" customHeight="1">
      <c r="A228" s="175"/>
      <c r="B228" s="175"/>
      <c r="C228" s="175"/>
      <c r="D228" s="175"/>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row>
    <row r="229" ht="14.25" customHeight="1">
      <c r="A229" s="175"/>
      <c r="B229" s="175"/>
      <c r="C229" s="175"/>
      <c r="D229" s="175"/>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row>
    <row r="230" ht="14.25" customHeight="1">
      <c r="A230" s="175"/>
      <c r="B230" s="175"/>
      <c r="C230" s="175"/>
      <c r="D230" s="175"/>
      <c r="E230" s="175"/>
      <c r="F230" s="175"/>
      <c r="G230" s="175"/>
      <c r="H230" s="175"/>
      <c r="I230" s="175"/>
      <c r="J230" s="175"/>
      <c r="K230" s="175"/>
      <c r="L230" s="175"/>
      <c r="M230" s="175"/>
      <c r="N230" s="175"/>
      <c r="O230" s="175"/>
      <c r="P230" s="175"/>
      <c r="Q230" s="175"/>
      <c r="R230" s="175"/>
      <c r="S230" s="175"/>
      <c r="T230" s="175"/>
      <c r="U230" s="175"/>
      <c r="V230" s="175"/>
      <c r="W230" s="175"/>
      <c r="X230" s="175"/>
      <c r="Y230" s="175"/>
      <c r="Z230" s="175"/>
    </row>
    <row r="231" ht="14.25" customHeight="1">
      <c r="A231" s="175"/>
      <c r="B231" s="175"/>
      <c r="C231" s="175"/>
      <c r="D231" s="175"/>
      <c r="E231" s="175"/>
      <c r="F231" s="175"/>
      <c r="G231" s="175"/>
      <c r="H231" s="175"/>
      <c r="I231" s="175"/>
      <c r="J231" s="175"/>
      <c r="K231" s="175"/>
      <c r="L231" s="175"/>
      <c r="M231" s="175"/>
      <c r="N231" s="175"/>
      <c r="O231" s="175"/>
      <c r="P231" s="175"/>
      <c r="Q231" s="175"/>
      <c r="R231" s="175"/>
      <c r="S231" s="175"/>
      <c r="T231" s="175"/>
      <c r="U231" s="175"/>
      <c r="V231" s="175"/>
      <c r="W231" s="175"/>
      <c r="X231" s="175"/>
      <c r="Y231" s="175"/>
      <c r="Z231" s="175"/>
    </row>
    <row r="232" ht="14.25" customHeight="1">
      <c r="A232" s="175"/>
      <c r="B232" s="175"/>
      <c r="C232" s="175"/>
      <c r="D232" s="175"/>
      <c r="E232" s="175"/>
      <c r="F232" s="175"/>
      <c r="G232" s="175"/>
      <c r="H232" s="175"/>
      <c r="I232" s="175"/>
      <c r="J232" s="175"/>
      <c r="K232" s="175"/>
      <c r="L232" s="175"/>
      <c r="M232" s="175"/>
      <c r="N232" s="175"/>
      <c r="O232" s="175"/>
      <c r="P232" s="175"/>
      <c r="Q232" s="175"/>
      <c r="R232" s="175"/>
      <c r="S232" s="175"/>
      <c r="T232" s="175"/>
      <c r="U232" s="175"/>
      <c r="V232" s="175"/>
      <c r="W232" s="175"/>
      <c r="X232" s="175"/>
      <c r="Y232" s="175"/>
      <c r="Z232" s="175"/>
    </row>
    <row r="233" ht="14.25" customHeight="1">
      <c r="A233" s="175"/>
      <c r="B233" s="175"/>
      <c r="C233" s="175"/>
      <c r="D233" s="175"/>
      <c r="E233" s="175"/>
      <c r="F233" s="175"/>
      <c r="G233" s="175"/>
      <c r="H233" s="175"/>
      <c r="I233" s="175"/>
      <c r="J233" s="175"/>
      <c r="K233" s="175"/>
      <c r="L233" s="175"/>
      <c r="M233" s="175"/>
      <c r="N233" s="175"/>
      <c r="O233" s="175"/>
      <c r="P233" s="175"/>
      <c r="Q233" s="175"/>
      <c r="R233" s="175"/>
      <c r="S233" s="175"/>
      <c r="T233" s="175"/>
      <c r="U233" s="175"/>
      <c r="V233" s="175"/>
      <c r="W233" s="175"/>
      <c r="X233" s="175"/>
      <c r="Y233" s="175"/>
      <c r="Z233" s="175"/>
    </row>
    <row r="234" ht="14.25" customHeight="1">
      <c r="A234" s="175"/>
      <c r="B234" s="175"/>
      <c r="C234" s="175"/>
      <c r="D234" s="175"/>
      <c r="E234" s="175"/>
      <c r="F234" s="175"/>
      <c r="G234" s="175"/>
      <c r="H234" s="175"/>
      <c r="I234" s="175"/>
      <c r="J234" s="175"/>
      <c r="K234" s="175"/>
      <c r="L234" s="175"/>
      <c r="M234" s="175"/>
      <c r="N234" s="175"/>
      <c r="O234" s="175"/>
      <c r="P234" s="175"/>
      <c r="Q234" s="175"/>
      <c r="R234" s="175"/>
      <c r="S234" s="175"/>
      <c r="T234" s="175"/>
      <c r="U234" s="175"/>
      <c r="V234" s="175"/>
      <c r="W234" s="175"/>
      <c r="X234" s="175"/>
      <c r="Y234" s="175"/>
      <c r="Z234" s="175"/>
    </row>
    <row r="235" ht="14.25" customHeight="1">
      <c r="A235" s="175"/>
      <c r="B235" s="175"/>
      <c r="C235" s="175"/>
      <c r="D235" s="175"/>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row>
    <row r="236" ht="14.25" customHeight="1">
      <c r="A236" s="175"/>
      <c r="B236" s="175"/>
      <c r="C236" s="175"/>
      <c r="D236" s="175"/>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row>
    <row r="237" ht="14.25" customHeight="1">
      <c r="A237" s="175"/>
      <c r="B237" s="175"/>
      <c r="C237" s="175"/>
      <c r="D237" s="175"/>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row>
    <row r="238" ht="14.25" customHeight="1">
      <c r="A238" s="175"/>
      <c r="B238" s="175"/>
      <c r="C238" s="175"/>
      <c r="D238" s="175"/>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row>
    <row r="239" ht="14.25" customHeight="1">
      <c r="A239" s="175"/>
      <c r="B239" s="175"/>
      <c r="C239" s="175"/>
      <c r="D239" s="175"/>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row>
    <row r="240" ht="14.25" customHeight="1">
      <c r="A240" s="175"/>
      <c r="B240" s="175"/>
      <c r="C240" s="175"/>
      <c r="D240" s="175"/>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row>
    <row r="241" ht="14.25" customHeight="1">
      <c r="A241" s="175"/>
      <c r="B241" s="175"/>
      <c r="C241" s="175"/>
      <c r="D241" s="175"/>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row>
    <row r="242" ht="14.25" customHeight="1">
      <c r="A242" s="175"/>
      <c r="B242" s="175"/>
      <c r="C242" s="175"/>
      <c r="D242" s="175"/>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row>
    <row r="243" ht="14.25" customHeight="1">
      <c r="A243" s="175"/>
      <c r="B243" s="175"/>
      <c r="C243" s="175"/>
      <c r="D243" s="175"/>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row>
    <row r="244" ht="14.25" customHeight="1">
      <c r="A244" s="175"/>
      <c r="B244" s="175"/>
      <c r="C244" s="175"/>
      <c r="D244" s="175"/>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row>
    <row r="245" ht="14.25" customHeight="1">
      <c r="A245" s="175"/>
      <c r="B245" s="175"/>
      <c r="C245" s="175"/>
      <c r="D245" s="175"/>
      <c r="E245" s="175"/>
      <c r="F245" s="175"/>
      <c r="G245" s="175"/>
      <c r="H245" s="175"/>
      <c r="I245" s="175"/>
      <c r="J245" s="175"/>
      <c r="K245" s="175"/>
      <c r="L245" s="175"/>
      <c r="M245" s="175"/>
      <c r="N245" s="175"/>
      <c r="O245" s="175"/>
      <c r="P245" s="175"/>
      <c r="Q245" s="175"/>
      <c r="R245" s="175"/>
      <c r="S245" s="175"/>
      <c r="T245" s="175"/>
      <c r="U245" s="175"/>
      <c r="V245" s="175"/>
      <c r="W245" s="175"/>
      <c r="X245" s="175"/>
      <c r="Y245" s="175"/>
      <c r="Z245" s="175"/>
    </row>
    <row r="246" ht="14.25" customHeight="1">
      <c r="A246" s="175"/>
      <c r="B246" s="175"/>
      <c r="C246" s="175"/>
      <c r="D246" s="175"/>
      <c r="E246" s="175"/>
      <c r="F246" s="175"/>
      <c r="G246" s="175"/>
      <c r="H246" s="175"/>
      <c r="I246" s="175"/>
      <c r="J246" s="175"/>
      <c r="K246" s="175"/>
      <c r="L246" s="175"/>
      <c r="M246" s="175"/>
      <c r="N246" s="175"/>
      <c r="O246" s="175"/>
      <c r="P246" s="175"/>
      <c r="Q246" s="175"/>
      <c r="R246" s="175"/>
      <c r="S246" s="175"/>
      <c r="T246" s="175"/>
      <c r="U246" s="175"/>
      <c r="V246" s="175"/>
      <c r="W246" s="175"/>
      <c r="X246" s="175"/>
      <c r="Y246" s="175"/>
      <c r="Z246" s="175"/>
    </row>
    <row r="247" ht="14.25" customHeight="1">
      <c r="A247" s="175"/>
      <c r="B247" s="175"/>
      <c r="C247" s="175"/>
      <c r="D247" s="175"/>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row>
    <row r="248" ht="14.25" customHeight="1">
      <c r="A248" s="175"/>
      <c r="B248" s="175"/>
      <c r="C248" s="175"/>
      <c r="D248" s="175"/>
      <c r="E248" s="175"/>
      <c r="F248" s="175"/>
      <c r="G248" s="175"/>
      <c r="H248" s="175"/>
      <c r="I248" s="175"/>
      <c r="J248" s="175"/>
      <c r="K248" s="175"/>
      <c r="L248" s="175"/>
      <c r="M248" s="175"/>
      <c r="N248" s="175"/>
      <c r="O248" s="175"/>
      <c r="P248" s="175"/>
      <c r="Q248" s="175"/>
      <c r="R248" s="175"/>
      <c r="S248" s="175"/>
      <c r="T248" s="175"/>
      <c r="U248" s="175"/>
      <c r="V248" s="175"/>
      <c r="W248" s="175"/>
      <c r="X248" s="175"/>
      <c r="Y248" s="175"/>
      <c r="Z248" s="175"/>
    </row>
    <row r="249" ht="14.25" customHeight="1">
      <c r="A249" s="175"/>
      <c r="B249" s="175"/>
      <c r="C249" s="175"/>
      <c r="D249" s="175"/>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row>
    <row r="250" ht="14.25" customHeight="1">
      <c r="A250" s="175"/>
      <c r="B250" s="175"/>
      <c r="C250" s="175"/>
      <c r="D250" s="175"/>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row>
    <row r="251" ht="14.25" customHeight="1">
      <c r="A251" s="175"/>
      <c r="B251" s="175"/>
      <c r="C251" s="175"/>
      <c r="D251" s="175"/>
      <c r="E251" s="175"/>
      <c r="F251" s="175"/>
      <c r="G251" s="175"/>
      <c r="H251" s="175"/>
      <c r="I251" s="175"/>
      <c r="J251" s="175"/>
      <c r="K251" s="175"/>
      <c r="L251" s="175"/>
      <c r="M251" s="175"/>
      <c r="N251" s="175"/>
      <c r="O251" s="175"/>
      <c r="P251" s="175"/>
      <c r="Q251" s="175"/>
      <c r="R251" s="175"/>
      <c r="S251" s="175"/>
      <c r="T251" s="175"/>
      <c r="U251" s="175"/>
      <c r="V251" s="175"/>
      <c r="W251" s="175"/>
      <c r="X251" s="175"/>
      <c r="Y251" s="175"/>
      <c r="Z251" s="175"/>
    </row>
    <row r="252" ht="14.25" customHeight="1">
      <c r="A252" s="175"/>
      <c r="B252" s="175"/>
      <c r="C252" s="175"/>
      <c r="D252" s="175"/>
      <c r="E252" s="175"/>
      <c r="F252" s="175"/>
      <c r="G252" s="175"/>
      <c r="H252" s="175"/>
      <c r="I252" s="175"/>
      <c r="J252" s="175"/>
      <c r="K252" s="175"/>
      <c r="L252" s="175"/>
      <c r="M252" s="175"/>
      <c r="N252" s="175"/>
      <c r="O252" s="175"/>
      <c r="P252" s="175"/>
      <c r="Q252" s="175"/>
      <c r="R252" s="175"/>
      <c r="S252" s="175"/>
      <c r="T252" s="175"/>
      <c r="U252" s="175"/>
      <c r="V252" s="175"/>
      <c r="W252" s="175"/>
      <c r="X252" s="175"/>
      <c r="Y252" s="175"/>
      <c r="Z252" s="175"/>
    </row>
    <row r="253" ht="14.25" customHeight="1">
      <c r="A253" s="175"/>
      <c r="B253" s="175"/>
      <c r="C253" s="175"/>
      <c r="D253" s="175"/>
      <c r="E253" s="175"/>
      <c r="F253" s="175"/>
      <c r="G253" s="175"/>
      <c r="H253" s="175"/>
      <c r="I253" s="175"/>
      <c r="J253" s="175"/>
      <c r="K253" s="175"/>
      <c r="L253" s="175"/>
      <c r="M253" s="175"/>
      <c r="N253" s="175"/>
      <c r="O253" s="175"/>
      <c r="P253" s="175"/>
      <c r="Q253" s="175"/>
      <c r="R253" s="175"/>
      <c r="S253" s="175"/>
      <c r="T253" s="175"/>
      <c r="U253" s="175"/>
      <c r="V253" s="175"/>
      <c r="W253" s="175"/>
      <c r="X253" s="175"/>
      <c r="Y253" s="175"/>
      <c r="Z253" s="175"/>
    </row>
    <row r="254" ht="14.25" customHeight="1">
      <c r="A254" s="175"/>
      <c r="B254" s="175"/>
      <c r="C254" s="175"/>
      <c r="D254" s="175"/>
      <c r="E254" s="175"/>
      <c r="F254" s="175"/>
      <c r="G254" s="175"/>
      <c r="H254" s="175"/>
      <c r="I254" s="175"/>
      <c r="J254" s="175"/>
      <c r="K254" s="175"/>
      <c r="L254" s="175"/>
      <c r="M254" s="175"/>
      <c r="N254" s="175"/>
      <c r="O254" s="175"/>
      <c r="P254" s="175"/>
      <c r="Q254" s="175"/>
      <c r="R254" s="175"/>
      <c r="S254" s="175"/>
      <c r="T254" s="175"/>
      <c r="U254" s="175"/>
      <c r="V254" s="175"/>
      <c r="W254" s="175"/>
      <c r="X254" s="175"/>
      <c r="Y254" s="175"/>
      <c r="Z254" s="175"/>
    </row>
    <row r="255" ht="14.25" customHeight="1">
      <c r="A255" s="175"/>
      <c r="B255" s="175"/>
      <c r="C255" s="175"/>
      <c r="D255" s="175"/>
      <c r="E255" s="175"/>
      <c r="F255" s="175"/>
      <c r="G255" s="175"/>
      <c r="H255" s="175"/>
      <c r="I255" s="175"/>
      <c r="J255" s="175"/>
      <c r="K255" s="175"/>
      <c r="L255" s="175"/>
      <c r="M255" s="175"/>
      <c r="N255" s="175"/>
      <c r="O255" s="175"/>
      <c r="P255" s="175"/>
      <c r="Q255" s="175"/>
      <c r="R255" s="175"/>
      <c r="S255" s="175"/>
      <c r="T255" s="175"/>
      <c r="U255" s="175"/>
      <c r="V255" s="175"/>
      <c r="W255" s="175"/>
      <c r="X255" s="175"/>
      <c r="Y255" s="175"/>
      <c r="Z255" s="175"/>
    </row>
    <row r="256" ht="14.25" customHeight="1">
      <c r="A256" s="175"/>
      <c r="B256" s="175"/>
      <c r="C256" s="175"/>
      <c r="D256" s="175"/>
      <c r="E256" s="175"/>
      <c r="F256" s="175"/>
      <c r="G256" s="175"/>
      <c r="H256" s="175"/>
      <c r="I256" s="175"/>
      <c r="J256" s="175"/>
      <c r="K256" s="175"/>
      <c r="L256" s="175"/>
      <c r="M256" s="175"/>
      <c r="N256" s="175"/>
      <c r="O256" s="175"/>
      <c r="P256" s="175"/>
      <c r="Q256" s="175"/>
      <c r="R256" s="175"/>
      <c r="S256" s="175"/>
      <c r="T256" s="175"/>
      <c r="U256" s="175"/>
      <c r="V256" s="175"/>
      <c r="W256" s="175"/>
      <c r="X256" s="175"/>
      <c r="Y256" s="175"/>
      <c r="Z256" s="175"/>
    </row>
    <row r="257" ht="14.25" customHeight="1">
      <c r="A257" s="175"/>
      <c r="B257" s="175"/>
      <c r="C257" s="175"/>
      <c r="D257" s="175"/>
      <c r="E257" s="175"/>
      <c r="F257" s="175"/>
      <c r="G257" s="175"/>
      <c r="H257" s="175"/>
      <c r="I257" s="175"/>
      <c r="J257" s="175"/>
      <c r="K257" s="175"/>
      <c r="L257" s="175"/>
      <c r="M257" s="175"/>
      <c r="N257" s="175"/>
      <c r="O257" s="175"/>
      <c r="P257" s="175"/>
      <c r="Q257" s="175"/>
      <c r="R257" s="175"/>
      <c r="S257" s="175"/>
      <c r="T257" s="175"/>
      <c r="U257" s="175"/>
      <c r="V257" s="175"/>
      <c r="W257" s="175"/>
      <c r="X257" s="175"/>
      <c r="Y257" s="175"/>
      <c r="Z257" s="175"/>
    </row>
    <row r="258" ht="14.25" customHeight="1">
      <c r="A258" s="175"/>
      <c r="B258" s="175"/>
      <c r="C258" s="175"/>
      <c r="D258" s="175"/>
      <c r="E258" s="175"/>
      <c r="F258" s="175"/>
      <c r="G258" s="175"/>
      <c r="H258" s="175"/>
      <c r="I258" s="175"/>
      <c r="J258" s="175"/>
      <c r="K258" s="175"/>
      <c r="L258" s="175"/>
      <c r="M258" s="175"/>
      <c r="N258" s="175"/>
      <c r="O258" s="175"/>
      <c r="P258" s="175"/>
      <c r="Q258" s="175"/>
      <c r="R258" s="175"/>
      <c r="S258" s="175"/>
      <c r="T258" s="175"/>
      <c r="U258" s="175"/>
      <c r="V258" s="175"/>
      <c r="W258" s="175"/>
      <c r="X258" s="175"/>
      <c r="Y258" s="175"/>
      <c r="Z258" s="175"/>
    </row>
    <row r="259" ht="14.25" customHeight="1">
      <c r="A259" s="175"/>
      <c r="B259" s="175"/>
      <c r="C259" s="175"/>
      <c r="D259" s="175"/>
      <c r="E259" s="175"/>
      <c r="F259" s="175"/>
      <c r="G259" s="175"/>
      <c r="H259" s="175"/>
      <c r="I259" s="175"/>
      <c r="J259" s="175"/>
      <c r="K259" s="175"/>
      <c r="L259" s="175"/>
      <c r="M259" s="175"/>
      <c r="N259" s="175"/>
      <c r="O259" s="175"/>
      <c r="P259" s="175"/>
      <c r="Q259" s="175"/>
      <c r="R259" s="175"/>
      <c r="S259" s="175"/>
      <c r="T259" s="175"/>
      <c r="U259" s="175"/>
      <c r="V259" s="175"/>
      <c r="W259" s="175"/>
      <c r="X259" s="175"/>
      <c r="Y259" s="175"/>
      <c r="Z259" s="175"/>
    </row>
    <row r="260" ht="14.25" customHeight="1">
      <c r="A260" s="175"/>
      <c r="B260" s="175"/>
      <c r="C260" s="175"/>
      <c r="D260" s="175"/>
      <c r="E260" s="175"/>
      <c r="F260" s="175"/>
      <c r="G260" s="175"/>
      <c r="H260" s="175"/>
      <c r="I260" s="175"/>
      <c r="J260" s="175"/>
      <c r="K260" s="175"/>
      <c r="L260" s="175"/>
      <c r="M260" s="175"/>
      <c r="N260" s="175"/>
      <c r="O260" s="175"/>
      <c r="P260" s="175"/>
      <c r="Q260" s="175"/>
      <c r="R260" s="175"/>
      <c r="S260" s="175"/>
      <c r="T260" s="175"/>
      <c r="U260" s="175"/>
      <c r="V260" s="175"/>
      <c r="W260" s="175"/>
      <c r="X260" s="175"/>
      <c r="Y260" s="175"/>
      <c r="Z260" s="175"/>
    </row>
    <row r="261" ht="14.25" customHeight="1">
      <c r="A261" s="175"/>
      <c r="B261" s="175"/>
      <c r="C261" s="175"/>
      <c r="D261" s="175"/>
      <c r="E261" s="175"/>
      <c r="F261" s="175"/>
      <c r="G261" s="175"/>
      <c r="H261" s="175"/>
      <c r="I261" s="175"/>
      <c r="J261" s="175"/>
      <c r="K261" s="175"/>
      <c r="L261" s="175"/>
      <c r="M261" s="175"/>
      <c r="N261" s="175"/>
      <c r="O261" s="175"/>
      <c r="P261" s="175"/>
      <c r="Q261" s="175"/>
      <c r="R261" s="175"/>
      <c r="S261" s="175"/>
      <c r="T261" s="175"/>
      <c r="U261" s="175"/>
      <c r="V261" s="175"/>
      <c r="W261" s="175"/>
      <c r="X261" s="175"/>
      <c r="Y261" s="175"/>
      <c r="Z261" s="175"/>
    </row>
    <row r="262" ht="14.25" customHeight="1">
      <c r="A262" s="175"/>
      <c r="B262" s="175"/>
      <c r="C262" s="175"/>
      <c r="D262" s="175"/>
      <c r="E262" s="175"/>
      <c r="F262" s="175"/>
      <c r="G262" s="175"/>
      <c r="H262" s="175"/>
      <c r="I262" s="175"/>
      <c r="J262" s="175"/>
      <c r="K262" s="175"/>
      <c r="L262" s="175"/>
      <c r="M262" s="175"/>
      <c r="N262" s="175"/>
      <c r="O262" s="175"/>
      <c r="P262" s="175"/>
      <c r="Q262" s="175"/>
      <c r="R262" s="175"/>
      <c r="S262" s="175"/>
      <c r="T262" s="175"/>
      <c r="U262" s="175"/>
      <c r="V262" s="175"/>
      <c r="W262" s="175"/>
      <c r="X262" s="175"/>
      <c r="Y262" s="175"/>
      <c r="Z262" s="175"/>
    </row>
    <row r="263" ht="14.25" customHeight="1">
      <c r="A263" s="175"/>
      <c r="B263" s="175"/>
      <c r="C263" s="175"/>
      <c r="D263" s="175"/>
      <c r="E263" s="175"/>
      <c r="F263" s="175"/>
      <c r="G263" s="175"/>
      <c r="H263" s="175"/>
      <c r="I263" s="175"/>
      <c r="J263" s="175"/>
      <c r="K263" s="175"/>
      <c r="L263" s="175"/>
      <c r="M263" s="175"/>
      <c r="N263" s="175"/>
      <c r="O263" s="175"/>
      <c r="P263" s="175"/>
      <c r="Q263" s="175"/>
      <c r="R263" s="175"/>
      <c r="S263" s="175"/>
      <c r="T263" s="175"/>
      <c r="U263" s="175"/>
      <c r="V263" s="175"/>
      <c r="W263" s="175"/>
      <c r="X263" s="175"/>
      <c r="Y263" s="175"/>
      <c r="Z263" s="175"/>
    </row>
    <row r="264" ht="14.25" customHeight="1">
      <c r="A264" s="175"/>
      <c r="B264" s="175"/>
      <c r="C264" s="175"/>
      <c r="D264" s="175"/>
      <c r="E264" s="175"/>
      <c r="F264" s="175"/>
      <c r="G264" s="175"/>
      <c r="H264" s="175"/>
      <c r="I264" s="175"/>
      <c r="J264" s="175"/>
      <c r="K264" s="175"/>
      <c r="L264" s="175"/>
      <c r="M264" s="175"/>
      <c r="N264" s="175"/>
      <c r="O264" s="175"/>
      <c r="P264" s="175"/>
      <c r="Q264" s="175"/>
      <c r="R264" s="175"/>
      <c r="S264" s="175"/>
      <c r="T264" s="175"/>
      <c r="U264" s="175"/>
      <c r="V264" s="175"/>
      <c r="W264" s="175"/>
      <c r="X264" s="175"/>
      <c r="Y264" s="175"/>
      <c r="Z264" s="175"/>
    </row>
    <row r="265" ht="14.25" customHeight="1">
      <c r="A265" s="175"/>
      <c r="B265" s="175"/>
      <c r="C265" s="175"/>
      <c r="D265" s="175"/>
      <c r="E265" s="175"/>
      <c r="F265" s="175"/>
      <c r="G265" s="175"/>
      <c r="H265" s="175"/>
      <c r="I265" s="175"/>
      <c r="J265" s="175"/>
      <c r="K265" s="175"/>
      <c r="L265" s="175"/>
      <c r="M265" s="175"/>
      <c r="N265" s="175"/>
      <c r="O265" s="175"/>
      <c r="P265" s="175"/>
      <c r="Q265" s="175"/>
      <c r="R265" s="175"/>
      <c r="S265" s="175"/>
      <c r="T265" s="175"/>
      <c r="U265" s="175"/>
      <c r="V265" s="175"/>
      <c r="W265" s="175"/>
      <c r="X265" s="175"/>
      <c r="Y265" s="175"/>
      <c r="Z265" s="175"/>
    </row>
    <row r="266" ht="14.25" customHeight="1">
      <c r="A266" s="175"/>
      <c r="B266" s="175"/>
      <c r="C266" s="175"/>
      <c r="D266" s="175"/>
      <c r="E266" s="175"/>
      <c r="F266" s="175"/>
      <c r="G266" s="175"/>
      <c r="H266" s="175"/>
      <c r="I266" s="175"/>
      <c r="J266" s="175"/>
      <c r="K266" s="175"/>
      <c r="L266" s="175"/>
      <c r="M266" s="175"/>
      <c r="N266" s="175"/>
      <c r="O266" s="175"/>
      <c r="P266" s="175"/>
      <c r="Q266" s="175"/>
      <c r="R266" s="175"/>
      <c r="S266" s="175"/>
      <c r="T266" s="175"/>
      <c r="U266" s="175"/>
      <c r="V266" s="175"/>
      <c r="W266" s="175"/>
      <c r="X266" s="175"/>
      <c r="Y266" s="175"/>
      <c r="Z266" s="175"/>
    </row>
    <row r="267" ht="14.25" customHeight="1">
      <c r="A267" s="175"/>
      <c r="B267" s="175"/>
      <c r="C267" s="175"/>
      <c r="D267" s="175"/>
      <c r="E267" s="175"/>
      <c r="F267" s="175"/>
      <c r="G267" s="175"/>
      <c r="H267" s="175"/>
      <c r="I267" s="175"/>
      <c r="J267" s="175"/>
      <c r="K267" s="175"/>
      <c r="L267" s="175"/>
      <c r="M267" s="175"/>
      <c r="N267" s="175"/>
      <c r="O267" s="175"/>
      <c r="P267" s="175"/>
      <c r="Q267" s="175"/>
      <c r="R267" s="175"/>
      <c r="S267" s="175"/>
      <c r="T267" s="175"/>
      <c r="U267" s="175"/>
      <c r="V267" s="175"/>
      <c r="W267" s="175"/>
      <c r="X267" s="175"/>
      <c r="Y267" s="175"/>
      <c r="Z267" s="175"/>
    </row>
    <row r="268" ht="14.25" customHeight="1">
      <c r="A268" s="175"/>
      <c r="B268" s="175"/>
      <c r="C268" s="175"/>
      <c r="D268" s="175"/>
      <c r="E268" s="175"/>
      <c r="F268" s="175"/>
      <c r="G268" s="175"/>
      <c r="H268" s="175"/>
      <c r="I268" s="175"/>
      <c r="J268" s="175"/>
      <c r="K268" s="175"/>
      <c r="L268" s="175"/>
      <c r="M268" s="175"/>
      <c r="N268" s="175"/>
      <c r="O268" s="175"/>
      <c r="P268" s="175"/>
      <c r="Q268" s="175"/>
      <c r="R268" s="175"/>
      <c r="S268" s="175"/>
      <c r="T268" s="175"/>
      <c r="U268" s="175"/>
      <c r="V268" s="175"/>
      <c r="W268" s="175"/>
      <c r="X268" s="175"/>
      <c r="Y268" s="175"/>
      <c r="Z268" s="175"/>
    </row>
    <row r="269" ht="14.25" customHeight="1">
      <c r="A269" s="175"/>
      <c r="B269" s="175"/>
      <c r="C269" s="175"/>
      <c r="D269" s="175"/>
      <c r="E269" s="175"/>
      <c r="F269" s="175"/>
      <c r="G269" s="175"/>
      <c r="H269" s="175"/>
      <c r="I269" s="175"/>
      <c r="J269" s="175"/>
      <c r="K269" s="175"/>
      <c r="L269" s="175"/>
      <c r="M269" s="175"/>
      <c r="N269" s="175"/>
      <c r="O269" s="175"/>
      <c r="P269" s="175"/>
      <c r="Q269" s="175"/>
      <c r="R269" s="175"/>
      <c r="S269" s="175"/>
      <c r="T269" s="175"/>
      <c r="U269" s="175"/>
      <c r="V269" s="175"/>
      <c r="W269" s="175"/>
      <c r="X269" s="175"/>
      <c r="Y269" s="175"/>
      <c r="Z269" s="175"/>
    </row>
    <row r="270" ht="14.25" customHeight="1">
      <c r="A270" s="175"/>
      <c r="B270" s="175"/>
      <c r="C270" s="175"/>
      <c r="D270" s="175"/>
      <c r="E270" s="175"/>
      <c r="F270" s="175"/>
      <c r="G270" s="175"/>
      <c r="H270" s="175"/>
      <c r="I270" s="175"/>
      <c r="J270" s="175"/>
      <c r="K270" s="175"/>
      <c r="L270" s="175"/>
      <c r="M270" s="175"/>
      <c r="N270" s="175"/>
      <c r="O270" s="175"/>
      <c r="P270" s="175"/>
      <c r="Q270" s="175"/>
      <c r="R270" s="175"/>
      <c r="S270" s="175"/>
      <c r="T270" s="175"/>
      <c r="U270" s="175"/>
      <c r="V270" s="175"/>
      <c r="W270" s="175"/>
      <c r="X270" s="175"/>
      <c r="Y270" s="175"/>
      <c r="Z270" s="175"/>
    </row>
    <row r="271" ht="14.25" customHeight="1">
      <c r="A271" s="175"/>
      <c r="B271" s="175"/>
      <c r="C271" s="175"/>
      <c r="D271" s="175"/>
      <c r="E271" s="175"/>
      <c r="F271" s="175"/>
      <c r="G271" s="175"/>
      <c r="H271" s="175"/>
      <c r="I271" s="175"/>
      <c r="J271" s="175"/>
      <c r="K271" s="175"/>
      <c r="L271" s="175"/>
      <c r="M271" s="175"/>
      <c r="N271" s="175"/>
      <c r="O271" s="175"/>
      <c r="P271" s="175"/>
      <c r="Q271" s="175"/>
      <c r="R271" s="175"/>
      <c r="S271" s="175"/>
      <c r="T271" s="175"/>
      <c r="U271" s="175"/>
      <c r="V271" s="175"/>
      <c r="W271" s="175"/>
      <c r="X271" s="175"/>
      <c r="Y271" s="175"/>
      <c r="Z271" s="175"/>
    </row>
    <row r="272" ht="14.25" customHeight="1">
      <c r="A272" s="175"/>
      <c r="B272" s="175"/>
      <c r="C272" s="175"/>
      <c r="D272" s="175"/>
      <c r="E272" s="175"/>
      <c r="F272" s="175"/>
      <c r="G272" s="175"/>
      <c r="H272" s="175"/>
      <c r="I272" s="175"/>
      <c r="J272" s="175"/>
      <c r="K272" s="175"/>
      <c r="L272" s="175"/>
      <c r="M272" s="175"/>
      <c r="N272" s="175"/>
      <c r="O272" s="175"/>
      <c r="P272" s="175"/>
      <c r="Q272" s="175"/>
      <c r="R272" s="175"/>
      <c r="S272" s="175"/>
      <c r="T272" s="175"/>
      <c r="U272" s="175"/>
      <c r="V272" s="175"/>
      <c r="W272" s="175"/>
      <c r="X272" s="175"/>
      <c r="Y272" s="175"/>
      <c r="Z272" s="175"/>
    </row>
    <row r="273" ht="14.25" customHeight="1">
      <c r="A273" s="175"/>
      <c r="B273" s="175"/>
      <c r="C273" s="175"/>
      <c r="D273" s="175"/>
      <c r="E273" s="175"/>
      <c r="F273" s="175"/>
      <c r="G273" s="175"/>
      <c r="H273" s="175"/>
      <c r="I273" s="175"/>
      <c r="J273" s="175"/>
      <c r="K273" s="175"/>
      <c r="L273" s="175"/>
      <c r="M273" s="175"/>
      <c r="N273" s="175"/>
      <c r="O273" s="175"/>
      <c r="P273" s="175"/>
      <c r="Q273" s="175"/>
      <c r="R273" s="175"/>
      <c r="S273" s="175"/>
      <c r="T273" s="175"/>
      <c r="U273" s="175"/>
      <c r="V273" s="175"/>
      <c r="W273" s="175"/>
      <c r="X273" s="175"/>
      <c r="Y273" s="175"/>
      <c r="Z273" s="175"/>
    </row>
    <row r="274" ht="14.25" customHeight="1">
      <c r="A274" s="175"/>
      <c r="B274" s="175"/>
      <c r="C274" s="175"/>
      <c r="D274" s="175"/>
      <c r="E274" s="175"/>
      <c r="F274" s="175"/>
      <c r="G274" s="175"/>
      <c r="H274" s="175"/>
      <c r="I274" s="175"/>
      <c r="J274" s="175"/>
      <c r="K274" s="175"/>
      <c r="L274" s="175"/>
      <c r="M274" s="175"/>
      <c r="N274" s="175"/>
      <c r="O274" s="175"/>
      <c r="P274" s="175"/>
      <c r="Q274" s="175"/>
      <c r="R274" s="175"/>
      <c r="S274" s="175"/>
      <c r="T274" s="175"/>
      <c r="U274" s="175"/>
      <c r="V274" s="175"/>
      <c r="W274" s="175"/>
      <c r="X274" s="175"/>
      <c r="Y274" s="175"/>
      <c r="Z274" s="175"/>
    </row>
    <row r="275" ht="14.25" customHeight="1">
      <c r="A275" s="175"/>
      <c r="B275" s="175"/>
      <c r="C275" s="175"/>
      <c r="D275" s="175"/>
      <c r="E275" s="175"/>
      <c r="F275" s="175"/>
      <c r="G275" s="175"/>
      <c r="H275" s="175"/>
      <c r="I275" s="175"/>
      <c r="J275" s="175"/>
      <c r="K275" s="175"/>
      <c r="L275" s="175"/>
      <c r="M275" s="175"/>
      <c r="N275" s="175"/>
      <c r="O275" s="175"/>
      <c r="P275" s="175"/>
      <c r="Q275" s="175"/>
      <c r="R275" s="175"/>
      <c r="S275" s="175"/>
      <c r="T275" s="175"/>
      <c r="U275" s="175"/>
      <c r="V275" s="175"/>
      <c r="W275" s="175"/>
      <c r="X275" s="175"/>
      <c r="Y275" s="175"/>
      <c r="Z275" s="175"/>
    </row>
    <row r="276" ht="14.25" customHeight="1">
      <c r="A276" s="175"/>
      <c r="B276" s="175"/>
      <c r="C276" s="175"/>
      <c r="D276" s="175"/>
      <c r="E276" s="175"/>
      <c r="F276" s="175"/>
      <c r="G276" s="175"/>
      <c r="H276" s="175"/>
      <c r="I276" s="175"/>
      <c r="J276" s="175"/>
      <c r="K276" s="175"/>
      <c r="L276" s="175"/>
      <c r="M276" s="175"/>
      <c r="N276" s="175"/>
      <c r="O276" s="175"/>
      <c r="P276" s="175"/>
      <c r="Q276" s="175"/>
      <c r="R276" s="175"/>
      <c r="S276" s="175"/>
      <c r="T276" s="175"/>
      <c r="U276" s="175"/>
      <c r="V276" s="175"/>
      <c r="W276" s="175"/>
      <c r="X276" s="175"/>
      <c r="Y276" s="175"/>
      <c r="Z276" s="175"/>
    </row>
    <row r="277" ht="14.25" customHeight="1">
      <c r="A277" s="175"/>
      <c r="B277" s="175"/>
      <c r="C277" s="175"/>
      <c r="D277" s="175"/>
      <c r="E277" s="175"/>
      <c r="F277" s="175"/>
      <c r="G277" s="175"/>
      <c r="H277" s="175"/>
      <c r="I277" s="175"/>
      <c r="J277" s="175"/>
      <c r="K277" s="175"/>
      <c r="L277" s="175"/>
      <c r="M277" s="175"/>
      <c r="N277" s="175"/>
      <c r="O277" s="175"/>
      <c r="P277" s="175"/>
      <c r="Q277" s="175"/>
      <c r="R277" s="175"/>
      <c r="S277" s="175"/>
      <c r="T277" s="175"/>
      <c r="U277" s="175"/>
      <c r="V277" s="175"/>
      <c r="W277" s="175"/>
      <c r="X277" s="175"/>
      <c r="Y277" s="175"/>
      <c r="Z277" s="175"/>
    </row>
    <row r="278" ht="14.25" customHeight="1">
      <c r="A278" s="175"/>
      <c r="B278" s="175"/>
      <c r="C278" s="175"/>
      <c r="D278" s="175"/>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row>
    <row r="279" ht="14.25" customHeight="1">
      <c r="A279" s="175"/>
      <c r="B279" s="175"/>
      <c r="C279" s="175"/>
      <c r="D279" s="175"/>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row>
    <row r="280" ht="14.25" customHeight="1">
      <c r="A280" s="175"/>
      <c r="B280" s="175"/>
      <c r="C280" s="175"/>
      <c r="D280" s="175"/>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row>
    <row r="281" ht="14.25" customHeight="1">
      <c r="A281" s="175"/>
      <c r="B281" s="175"/>
      <c r="C281" s="175"/>
      <c r="D281" s="175"/>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row>
    <row r="282" ht="14.25" customHeight="1">
      <c r="A282" s="175"/>
      <c r="B282" s="175"/>
      <c r="C282" s="175"/>
      <c r="D282" s="175"/>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row>
    <row r="283" ht="14.25" customHeight="1">
      <c r="A283" s="175"/>
      <c r="B283" s="175"/>
      <c r="C283" s="175"/>
      <c r="D283" s="175"/>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row>
    <row r="284" ht="14.25" customHeight="1">
      <c r="A284" s="175"/>
      <c r="B284" s="175"/>
      <c r="C284" s="175"/>
      <c r="D284" s="175"/>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row>
    <row r="285" ht="14.25" customHeight="1">
      <c r="A285" s="175"/>
      <c r="B285" s="175"/>
      <c r="C285" s="175"/>
      <c r="D285" s="175"/>
      <c r="E285" s="175"/>
      <c r="F285" s="175"/>
      <c r="G285" s="175"/>
      <c r="H285" s="175"/>
      <c r="I285" s="175"/>
      <c r="J285" s="175"/>
      <c r="K285" s="175"/>
      <c r="L285" s="175"/>
      <c r="M285" s="175"/>
      <c r="N285" s="175"/>
      <c r="O285" s="175"/>
      <c r="P285" s="175"/>
      <c r="Q285" s="175"/>
      <c r="R285" s="175"/>
      <c r="S285" s="175"/>
      <c r="T285" s="175"/>
      <c r="U285" s="175"/>
      <c r="V285" s="175"/>
      <c r="W285" s="175"/>
      <c r="X285" s="175"/>
      <c r="Y285" s="175"/>
      <c r="Z285" s="175"/>
    </row>
    <row r="286" ht="14.25" customHeight="1">
      <c r="A286" s="175"/>
      <c r="B286" s="175"/>
      <c r="C286" s="175"/>
      <c r="D286" s="175"/>
      <c r="E286" s="175"/>
      <c r="F286" s="175"/>
      <c r="G286" s="175"/>
      <c r="H286" s="175"/>
      <c r="I286" s="175"/>
      <c r="J286" s="175"/>
      <c r="K286" s="175"/>
      <c r="L286" s="175"/>
      <c r="M286" s="175"/>
      <c r="N286" s="175"/>
      <c r="O286" s="175"/>
      <c r="P286" s="175"/>
      <c r="Q286" s="175"/>
      <c r="R286" s="175"/>
      <c r="S286" s="175"/>
      <c r="T286" s="175"/>
      <c r="U286" s="175"/>
      <c r="V286" s="175"/>
      <c r="W286" s="175"/>
      <c r="X286" s="175"/>
      <c r="Y286" s="175"/>
      <c r="Z286" s="175"/>
    </row>
    <row r="287" ht="14.25" customHeight="1">
      <c r="A287" s="175"/>
      <c r="B287" s="175"/>
      <c r="C287" s="175"/>
      <c r="D287" s="175"/>
      <c r="E287" s="175"/>
      <c r="F287" s="175"/>
      <c r="G287" s="175"/>
      <c r="H287" s="175"/>
      <c r="I287" s="175"/>
      <c r="J287" s="175"/>
      <c r="K287" s="175"/>
      <c r="L287" s="175"/>
      <c r="M287" s="175"/>
      <c r="N287" s="175"/>
      <c r="O287" s="175"/>
      <c r="P287" s="175"/>
      <c r="Q287" s="175"/>
      <c r="R287" s="175"/>
      <c r="S287" s="175"/>
      <c r="T287" s="175"/>
      <c r="U287" s="175"/>
      <c r="V287" s="175"/>
      <c r="W287" s="175"/>
      <c r="X287" s="175"/>
      <c r="Y287" s="175"/>
      <c r="Z287" s="175"/>
    </row>
    <row r="288" ht="14.25" customHeight="1">
      <c r="A288" s="175"/>
      <c r="B288" s="175"/>
      <c r="C288" s="175"/>
      <c r="D288" s="175"/>
      <c r="E288" s="175"/>
      <c r="F288" s="175"/>
      <c r="G288" s="175"/>
      <c r="H288" s="175"/>
      <c r="I288" s="175"/>
      <c r="J288" s="175"/>
      <c r="K288" s="175"/>
      <c r="L288" s="175"/>
      <c r="M288" s="175"/>
      <c r="N288" s="175"/>
      <c r="O288" s="175"/>
      <c r="P288" s="175"/>
      <c r="Q288" s="175"/>
      <c r="R288" s="175"/>
      <c r="S288" s="175"/>
      <c r="T288" s="175"/>
      <c r="U288" s="175"/>
      <c r="V288" s="175"/>
      <c r="W288" s="175"/>
      <c r="X288" s="175"/>
      <c r="Y288" s="175"/>
      <c r="Z288" s="175"/>
    </row>
    <row r="289" ht="14.25" customHeight="1">
      <c r="A289" s="175"/>
      <c r="B289" s="175"/>
      <c r="C289" s="175"/>
      <c r="D289" s="175"/>
      <c r="E289" s="175"/>
      <c r="F289" s="175"/>
      <c r="G289" s="175"/>
      <c r="H289" s="175"/>
      <c r="I289" s="175"/>
      <c r="J289" s="175"/>
      <c r="K289" s="175"/>
      <c r="L289" s="175"/>
      <c r="M289" s="175"/>
      <c r="N289" s="175"/>
      <c r="O289" s="175"/>
      <c r="P289" s="175"/>
      <c r="Q289" s="175"/>
      <c r="R289" s="175"/>
      <c r="S289" s="175"/>
      <c r="T289" s="175"/>
      <c r="U289" s="175"/>
      <c r="V289" s="175"/>
      <c r="W289" s="175"/>
      <c r="X289" s="175"/>
      <c r="Y289" s="175"/>
      <c r="Z289" s="175"/>
    </row>
    <row r="290" ht="14.25" customHeight="1">
      <c r="A290" s="175"/>
      <c r="B290" s="175"/>
      <c r="C290" s="175"/>
      <c r="D290" s="175"/>
      <c r="E290" s="175"/>
      <c r="F290" s="175"/>
      <c r="G290" s="175"/>
      <c r="H290" s="175"/>
      <c r="I290" s="175"/>
      <c r="J290" s="175"/>
      <c r="K290" s="175"/>
      <c r="L290" s="175"/>
      <c r="M290" s="175"/>
      <c r="N290" s="175"/>
      <c r="O290" s="175"/>
      <c r="P290" s="175"/>
      <c r="Q290" s="175"/>
      <c r="R290" s="175"/>
      <c r="S290" s="175"/>
      <c r="T290" s="175"/>
      <c r="U290" s="175"/>
      <c r="V290" s="175"/>
      <c r="W290" s="175"/>
      <c r="X290" s="175"/>
      <c r="Y290" s="175"/>
      <c r="Z290" s="175"/>
    </row>
    <row r="291" ht="14.25" customHeight="1">
      <c r="A291" s="175"/>
      <c r="B291" s="175"/>
      <c r="C291" s="175"/>
      <c r="D291" s="175"/>
      <c r="E291" s="175"/>
      <c r="F291" s="175"/>
      <c r="G291" s="175"/>
      <c r="H291" s="175"/>
      <c r="I291" s="175"/>
      <c r="J291" s="175"/>
      <c r="K291" s="175"/>
      <c r="L291" s="175"/>
      <c r="M291" s="175"/>
      <c r="N291" s="175"/>
      <c r="O291" s="175"/>
      <c r="P291" s="175"/>
      <c r="Q291" s="175"/>
      <c r="R291" s="175"/>
      <c r="S291" s="175"/>
      <c r="T291" s="175"/>
      <c r="U291" s="175"/>
      <c r="V291" s="175"/>
      <c r="W291" s="175"/>
      <c r="X291" s="175"/>
      <c r="Y291" s="175"/>
      <c r="Z291" s="175"/>
    </row>
    <row r="292" ht="14.25" customHeight="1">
      <c r="A292" s="175"/>
      <c r="B292" s="175"/>
      <c r="C292" s="175"/>
      <c r="D292" s="175"/>
      <c r="E292" s="175"/>
      <c r="F292" s="175"/>
      <c r="G292" s="175"/>
      <c r="H292" s="175"/>
      <c r="I292" s="175"/>
      <c r="J292" s="175"/>
      <c r="K292" s="175"/>
      <c r="L292" s="175"/>
      <c r="M292" s="175"/>
      <c r="N292" s="175"/>
      <c r="O292" s="175"/>
      <c r="P292" s="175"/>
      <c r="Q292" s="175"/>
      <c r="R292" s="175"/>
      <c r="S292" s="175"/>
      <c r="T292" s="175"/>
      <c r="U292" s="175"/>
      <c r="V292" s="175"/>
      <c r="W292" s="175"/>
      <c r="X292" s="175"/>
      <c r="Y292" s="175"/>
      <c r="Z292" s="175"/>
    </row>
    <row r="293" ht="14.25" customHeight="1">
      <c r="A293" s="175"/>
      <c r="B293" s="175"/>
      <c r="C293" s="175"/>
      <c r="D293" s="175"/>
      <c r="E293" s="175"/>
      <c r="F293" s="175"/>
      <c r="G293" s="175"/>
      <c r="H293" s="175"/>
      <c r="I293" s="175"/>
      <c r="J293" s="175"/>
      <c r="K293" s="175"/>
      <c r="L293" s="175"/>
      <c r="M293" s="175"/>
      <c r="N293" s="175"/>
      <c r="O293" s="175"/>
      <c r="P293" s="175"/>
      <c r="Q293" s="175"/>
      <c r="R293" s="175"/>
      <c r="S293" s="175"/>
      <c r="T293" s="175"/>
      <c r="U293" s="175"/>
      <c r="V293" s="175"/>
      <c r="W293" s="175"/>
      <c r="X293" s="175"/>
      <c r="Y293" s="175"/>
      <c r="Z293" s="175"/>
    </row>
    <row r="294" ht="14.25" customHeight="1">
      <c r="A294" s="175"/>
      <c r="B294" s="175"/>
      <c r="C294" s="175"/>
      <c r="D294" s="175"/>
      <c r="E294" s="175"/>
      <c r="F294" s="175"/>
      <c r="G294" s="175"/>
      <c r="H294" s="175"/>
      <c r="I294" s="175"/>
      <c r="J294" s="175"/>
      <c r="K294" s="175"/>
      <c r="L294" s="175"/>
      <c r="M294" s="175"/>
      <c r="N294" s="175"/>
      <c r="O294" s="175"/>
      <c r="P294" s="175"/>
      <c r="Q294" s="175"/>
      <c r="R294" s="175"/>
      <c r="S294" s="175"/>
      <c r="T294" s="175"/>
      <c r="U294" s="175"/>
      <c r="V294" s="175"/>
      <c r="W294" s="175"/>
      <c r="X294" s="175"/>
      <c r="Y294" s="175"/>
      <c r="Z294" s="175"/>
    </row>
    <row r="295" ht="14.25" customHeight="1">
      <c r="A295" s="175"/>
      <c r="B295" s="175"/>
      <c r="C295" s="175"/>
      <c r="D295" s="175"/>
      <c r="E295" s="175"/>
      <c r="F295" s="175"/>
      <c r="G295" s="175"/>
      <c r="H295" s="175"/>
      <c r="I295" s="175"/>
      <c r="J295" s="175"/>
      <c r="K295" s="175"/>
      <c r="L295" s="175"/>
      <c r="M295" s="175"/>
      <c r="N295" s="175"/>
      <c r="O295" s="175"/>
      <c r="P295" s="175"/>
      <c r="Q295" s="175"/>
      <c r="R295" s="175"/>
      <c r="S295" s="175"/>
      <c r="T295" s="175"/>
      <c r="U295" s="175"/>
      <c r="V295" s="175"/>
      <c r="W295" s="175"/>
      <c r="X295" s="175"/>
      <c r="Y295" s="175"/>
      <c r="Z295" s="175"/>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7">
    <mergeCell ref="C2:F2"/>
    <mergeCell ref="C4:G4"/>
    <mergeCell ref="K8:L9"/>
    <mergeCell ref="N8:N9"/>
    <mergeCell ref="B14:G16"/>
    <mergeCell ref="L14:M15"/>
    <mergeCell ref="N20:N21"/>
    <mergeCell ref="C74:F74"/>
    <mergeCell ref="C87:F87"/>
    <mergeCell ref="C89:G89"/>
    <mergeCell ref="K11:L12"/>
    <mergeCell ref="K36:L37"/>
    <mergeCell ref="N36:N37"/>
    <mergeCell ref="K39:L40"/>
    <mergeCell ref="N39:N40"/>
    <mergeCell ref="C51:F51"/>
    <mergeCell ref="C76:G76"/>
  </mergeCells>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showGridLines="0" workbookViewId="0"/>
  </sheetViews>
  <sheetFormatPr customHeight="1" defaultColWidth="14.43" defaultRowHeight="15.0"/>
  <cols>
    <col customWidth="1" min="1" max="1" width="3.43"/>
    <col customWidth="1" min="2" max="2" width="39.43"/>
    <col customWidth="1" min="3" max="3" width="13.29"/>
    <col customWidth="1" min="4" max="4" width="20.14"/>
    <col customWidth="1" min="5" max="5" width="15.29"/>
    <col customWidth="1" min="6" max="6" width="18.86"/>
    <col customWidth="1" min="7" max="7" width="15.29"/>
    <col customWidth="1" min="8" max="10" width="19.43"/>
    <col customWidth="1" min="11" max="11" width="15.29"/>
    <col customWidth="1" min="12" max="12" width="12.0"/>
    <col customWidth="1" min="13" max="13" width="16.43"/>
    <col customWidth="1" min="14" max="14" width="19.29"/>
    <col customWidth="1" min="15" max="15" width="13.0"/>
    <col customWidth="1" min="16" max="16" width="11.43"/>
    <col customWidth="1" min="17" max="17" width="14.14"/>
    <col customWidth="1" min="18" max="18" width="13.14"/>
    <col customWidth="1" min="19" max="20" width="11.43"/>
    <col customWidth="1" min="21" max="21" width="18.14"/>
    <col customWidth="1" min="22" max="28" width="11.43"/>
  </cols>
  <sheetData>
    <row r="1">
      <c r="A1" s="98"/>
      <c r="B1" s="173" t="s">
        <v>209</v>
      </c>
      <c r="C1" s="29"/>
      <c r="D1" s="29"/>
      <c r="E1" s="29"/>
      <c r="F1" s="29"/>
      <c r="G1" s="29"/>
      <c r="H1" s="29"/>
      <c r="I1" s="29"/>
      <c r="J1" s="29"/>
      <c r="K1" s="30"/>
      <c r="L1" s="72"/>
      <c r="M1" s="174" t="s">
        <v>210</v>
      </c>
      <c r="O1" s="98"/>
      <c r="P1" s="175"/>
      <c r="Q1" s="175"/>
      <c r="R1" s="98"/>
      <c r="S1" s="98"/>
      <c r="T1" s="175"/>
      <c r="U1" s="175"/>
      <c r="V1" s="98"/>
      <c r="W1" s="98"/>
      <c r="X1" s="98"/>
      <c r="Y1" s="98"/>
      <c r="Z1" s="98"/>
      <c r="AA1" s="98"/>
      <c r="AB1" s="1"/>
    </row>
    <row r="2" ht="10.5" customHeight="1">
      <c r="A2" s="98"/>
      <c r="B2" s="176" t="s">
        <v>211</v>
      </c>
      <c r="C2" s="174"/>
      <c r="D2" s="98"/>
      <c r="E2" s="98"/>
      <c r="F2" s="98"/>
      <c r="G2" s="98"/>
      <c r="H2" s="98"/>
      <c r="I2" s="98"/>
      <c r="J2" s="98"/>
      <c r="K2" s="98"/>
      <c r="L2" s="98"/>
      <c r="M2" s="98"/>
      <c r="N2" s="177" t="s">
        <v>212</v>
      </c>
      <c r="O2" s="177" t="s">
        <v>213</v>
      </c>
      <c r="P2" s="98"/>
      <c r="Q2" s="175"/>
      <c r="R2" s="175"/>
      <c r="S2" s="98"/>
      <c r="T2" s="98"/>
      <c r="U2" s="175"/>
      <c r="V2" s="175"/>
      <c r="W2" s="98"/>
      <c r="X2" s="98"/>
      <c r="Y2" s="98"/>
      <c r="Z2" s="98"/>
      <c r="AA2" s="98"/>
      <c r="AB2" s="98"/>
    </row>
    <row r="3" ht="15.0" customHeight="1">
      <c r="A3" s="98"/>
      <c r="B3" s="98"/>
      <c r="C3" s="98"/>
      <c r="D3" s="98"/>
      <c r="E3" s="98"/>
      <c r="F3" s="98"/>
      <c r="G3" s="98"/>
      <c r="H3" s="98"/>
      <c r="I3" s="98"/>
      <c r="J3" s="178"/>
      <c r="K3" s="98"/>
      <c r="L3" s="98"/>
      <c r="M3" s="228">
        <v>0.025</v>
      </c>
      <c r="N3" s="180">
        <v>0.05</v>
      </c>
      <c r="O3" s="899"/>
      <c r="P3" s="175"/>
      <c r="Q3" s="175"/>
      <c r="R3" s="175"/>
      <c r="S3" s="899"/>
      <c r="T3" s="175"/>
      <c r="U3" s="175"/>
      <c r="V3" s="98"/>
      <c r="W3" s="98"/>
      <c r="X3" s="98"/>
      <c r="Y3" s="98"/>
      <c r="Z3" s="98"/>
      <c r="AA3" s="98"/>
      <c r="AB3" s="1"/>
    </row>
    <row r="4">
      <c r="A4" s="98"/>
      <c r="B4" s="181"/>
      <c r="C4" s="182">
        <v>2020.0</v>
      </c>
      <c r="D4" s="183">
        <f t="shared" ref="D4:H4" si="1">+C4+1</f>
        <v>2021</v>
      </c>
      <c r="E4" s="183">
        <f t="shared" si="1"/>
        <v>2022</v>
      </c>
      <c r="F4" s="183">
        <f t="shared" si="1"/>
        <v>2023</v>
      </c>
      <c r="G4" s="183">
        <f t="shared" si="1"/>
        <v>2024</v>
      </c>
      <c r="H4" s="183">
        <f t="shared" si="1"/>
        <v>2025</v>
      </c>
      <c r="I4" s="700"/>
      <c r="J4" s="179" t="s">
        <v>216</v>
      </c>
      <c r="K4" s="174" t="s">
        <v>217</v>
      </c>
      <c r="L4" s="98" t="s">
        <v>467</v>
      </c>
      <c r="M4" s="177" t="s">
        <v>218</v>
      </c>
      <c r="O4" s="98"/>
      <c r="P4" s="175"/>
      <c r="Q4" s="175"/>
      <c r="R4" s="98"/>
      <c r="S4" s="98"/>
      <c r="T4" s="175"/>
      <c r="U4" s="175"/>
      <c r="V4" s="98"/>
      <c r="W4" s="98"/>
      <c r="X4" s="98"/>
      <c r="Y4" s="98"/>
      <c r="Z4" s="98"/>
      <c r="AA4" s="98"/>
      <c r="AB4" s="1"/>
    </row>
    <row r="5">
      <c r="A5" s="98"/>
      <c r="B5" s="186" t="s">
        <v>219</v>
      </c>
      <c r="C5" s="187" t="str">
        <f>+'1. Datos'!E6</f>
        <v/>
      </c>
      <c r="D5" s="187" t="str">
        <f>+'1. Datos'!F6</f>
        <v/>
      </c>
      <c r="E5" s="187" t="str">
        <f>+'1. Datos'!G6</f>
        <v/>
      </c>
      <c r="F5" s="187" t="str">
        <f>+'1. Datos'!H6</f>
        <v/>
      </c>
      <c r="G5" s="187" t="str">
        <f>+'1. Datos'!I6</f>
        <v/>
      </c>
      <c r="H5" s="187">
        <f>+'1. Datos'!K6</f>
        <v>0</v>
      </c>
      <c r="I5" s="212"/>
      <c r="J5" s="179" t="str">
        <f>+(H5/E5)^(1/4)-1</f>
        <v>#DIV/0!</v>
      </c>
      <c r="K5" s="180">
        <f>+'Expected Growth25'!E38</f>
        <v>0.0927</v>
      </c>
      <c r="L5" s="188" t="str">
        <f>+AVERAGE(F6:H6)</f>
        <v>#DIV/0!</v>
      </c>
      <c r="M5" s="180">
        <f>+N3/2</f>
        <v>0.025</v>
      </c>
      <c r="O5" s="98"/>
      <c r="P5" s="175"/>
      <c r="Q5" s="175"/>
      <c r="R5" s="98"/>
      <c r="S5" s="98"/>
      <c r="T5" s="175"/>
      <c r="U5" s="175"/>
      <c r="V5" s="98"/>
      <c r="W5" s="98"/>
      <c r="X5" s="98"/>
      <c r="Y5" s="98"/>
      <c r="Z5" s="98"/>
      <c r="AA5" s="98"/>
      <c r="AB5" s="1"/>
    </row>
    <row r="6">
      <c r="A6" s="98"/>
      <c r="B6" s="189" t="s">
        <v>220</v>
      </c>
      <c r="C6" s="190"/>
      <c r="D6" s="190"/>
      <c r="E6" s="190" t="str">
        <f t="shared" ref="E6:H6" si="2">+E5/D5-1</f>
        <v>#DIV/0!</v>
      </c>
      <c r="F6" s="190" t="str">
        <f t="shared" si="2"/>
        <v>#DIV/0!</v>
      </c>
      <c r="G6" s="190" t="str">
        <f t="shared" si="2"/>
        <v>#DIV/0!</v>
      </c>
      <c r="H6" s="190" t="str">
        <f t="shared" si="2"/>
        <v>#DIV/0!</v>
      </c>
      <c r="I6" s="179"/>
      <c r="J6" s="178"/>
      <c r="K6" s="98"/>
      <c r="L6" s="192"/>
      <c r="M6" s="175"/>
      <c r="N6" s="98"/>
      <c r="O6" s="98"/>
      <c r="P6" s="175"/>
      <c r="Q6" s="175"/>
      <c r="R6" s="98"/>
      <c r="S6" s="98"/>
      <c r="T6" s="175"/>
      <c r="U6" s="175"/>
      <c r="V6" s="98"/>
      <c r="W6" s="98"/>
      <c r="X6" s="98"/>
      <c r="Y6" s="98"/>
      <c r="Z6" s="98"/>
      <c r="AA6" s="98"/>
      <c r="AB6" s="1"/>
    </row>
    <row r="7" ht="13.5" customHeight="1">
      <c r="A7" s="98"/>
      <c r="B7" s="98"/>
      <c r="C7" s="174"/>
      <c r="D7" s="174"/>
      <c r="E7" s="174"/>
      <c r="F7" s="180"/>
      <c r="G7" s="174"/>
      <c r="H7" s="174"/>
      <c r="I7" s="174"/>
      <c r="J7" s="174"/>
      <c r="K7" s="178"/>
      <c r="L7" s="178"/>
      <c r="M7" s="98"/>
      <c r="N7" s="193"/>
      <c r="O7" s="98"/>
      <c r="P7" s="98"/>
      <c r="Q7" s="175"/>
      <c r="R7" s="175"/>
      <c r="S7" s="98"/>
      <c r="T7" s="98"/>
      <c r="U7" s="175"/>
      <c r="V7" s="175"/>
      <c r="W7" s="98"/>
      <c r="X7" s="98"/>
      <c r="Y7" s="98"/>
      <c r="Z7" s="98"/>
      <c r="AA7" s="98"/>
      <c r="AB7" s="98"/>
    </row>
    <row r="8">
      <c r="A8" s="98"/>
      <c r="B8" s="98"/>
      <c r="C8" s="174"/>
      <c r="D8" s="174"/>
      <c r="E8" s="180"/>
      <c r="F8" s="180"/>
      <c r="G8" s="180"/>
      <c r="H8" s="174"/>
      <c r="I8" s="174"/>
      <c r="J8" s="174"/>
      <c r="K8" s="174"/>
      <c r="L8" s="98"/>
      <c r="M8" s="900"/>
      <c r="N8" s="901" t="s">
        <v>221</v>
      </c>
      <c r="O8" s="902" t="s">
        <v>222</v>
      </c>
      <c r="P8" s="98"/>
      <c r="Q8" s="175"/>
      <c r="R8" s="175"/>
      <c r="S8" s="98"/>
      <c r="T8" s="98"/>
      <c r="U8" s="175"/>
      <c r="V8" s="175"/>
      <c r="W8" s="98"/>
      <c r="X8" s="98"/>
      <c r="Y8" s="98"/>
      <c r="Z8" s="98"/>
      <c r="AA8" s="98"/>
      <c r="AB8" s="98"/>
    </row>
    <row r="9">
      <c r="A9" s="98"/>
      <c r="B9" s="195" t="s">
        <v>223</v>
      </c>
      <c r="C9" s="182" t="s">
        <v>224</v>
      </c>
      <c r="D9" s="196">
        <v>0.5</v>
      </c>
      <c r="E9" s="196">
        <v>1.5</v>
      </c>
      <c r="F9" s="196">
        <v>2.5</v>
      </c>
      <c r="G9" s="196">
        <v>3.5</v>
      </c>
      <c r="H9" s="196">
        <v>4.5</v>
      </c>
      <c r="I9" s="197" t="s">
        <v>225</v>
      </c>
      <c r="J9" s="174"/>
      <c r="K9" s="98"/>
      <c r="L9" s="98"/>
      <c r="M9" s="903">
        <f>+M5</f>
        <v>0.025</v>
      </c>
      <c r="N9" s="900"/>
      <c r="O9" s="98"/>
      <c r="P9" s="175"/>
      <c r="Q9" s="175"/>
      <c r="R9" s="98"/>
      <c r="S9" s="98"/>
      <c r="T9" s="175"/>
      <c r="U9" s="175"/>
      <c r="V9" s="98"/>
      <c r="W9" s="98"/>
      <c r="X9" s="98"/>
      <c r="Y9" s="98"/>
      <c r="Z9" s="98"/>
      <c r="AA9" s="98"/>
      <c r="AB9" s="1"/>
    </row>
    <row r="10">
      <c r="A10" s="98"/>
      <c r="B10" s="200" t="s">
        <v>226</v>
      </c>
      <c r="C10" s="201"/>
      <c r="D10" s="202">
        <v>2026.0</v>
      </c>
      <c r="E10" s="202">
        <f t="shared" ref="E10:H10" si="3">+D10+1</f>
        <v>2027</v>
      </c>
      <c r="F10" s="202">
        <f t="shared" si="3"/>
        <v>2028</v>
      </c>
      <c r="G10" s="202">
        <f t="shared" si="3"/>
        <v>2029</v>
      </c>
      <c r="H10" s="202">
        <f t="shared" si="3"/>
        <v>2030</v>
      </c>
      <c r="I10" s="203">
        <f>+H10</f>
        <v>2030</v>
      </c>
      <c r="J10" s="174"/>
      <c r="K10" s="98"/>
      <c r="L10" s="98"/>
      <c r="M10" s="904" t="s">
        <v>227</v>
      </c>
      <c r="N10" s="905">
        <v>-0.4</v>
      </c>
      <c r="O10" s="98"/>
      <c r="P10" s="175"/>
      <c r="Q10" s="175"/>
      <c r="R10" s="98"/>
      <c r="S10" s="98"/>
      <c r="T10" s="175"/>
      <c r="U10" s="175"/>
      <c r="V10" s="98"/>
      <c r="W10" s="98"/>
      <c r="X10" s="98"/>
      <c r="Y10" s="98"/>
      <c r="Z10" s="98"/>
      <c r="AA10" s="98"/>
      <c r="AB10" s="1"/>
    </row>
    <row r="11">
      <c r="A11" s="98"/>
      <c r="B11" s="206" t="s">
        <v>228</v>
      </c>
      <c r="C11" s="174"/>
      <c r="D11" s="207">
        <f>+K5</f>
        <v>0.0927</v>
      </c>
      <c r="E11" s="180">
        <f>D11</f>
        <v>0.0927</v>
      </c>
      <c r="F11" s="180">
        <f>+'Expected Growth25'!F38</f>
        <v>0.0618</v>
      </c>
      <c r="G11" s="180">
        <f t="shared" ref="G11:H11" si="4">+F11</f>
        <v>0.0618</v>
      </c>
      <c r="H11" s="180">
        <f t="shared" si="4"/>
        <v>0.0618</v>
      </c>
      <c r="I11" s="180">
        <f>H11</f>
        <v>0.0618</v>
      </c>
      <c r="J11" s="180"/>
      <c r="K11" s="193"/>
      <c r="L11" s="98"/>
      <c r="N11" s="906">
        <f>+M5*(1+N10)</f>
        <v>0.015</v>
      </c>
      <c r="O11" s="98"/>
      <c r="P11" s="175"/>
      <c r="Q11" s="175"/>
      <c r="R11" s="98"/>
      <c r="S11" s="98"/>
      <c r="T11" s="175"/>
      <c r="U11" s="175"/>
      <c r="V11" s="98"/>
      <c r="W11" s="98"/>
      <c r="X11" s="98"/>
      <c r="Y11" s="98"/>
      <c r="Z11" s="98"/>
      <c r="AA11" s="98"/>
      <c r="AB11" s="1"/>
    </row>
    <row r="12">
      <c r="A12" s="98"/>
      <c r="B12" s="210" t="s">
        <v>229</v>
      </c>
      <c r="C12" s="211"/>
      <c r="D12" s="212">
        <f>+H5*(1+D11)</f>
        <v>0</v>
      </c>
      <c r="E12" s="212">
        <f t="shared" ref="E12:H12" si="5">+D12*(1+E11)</f>
        <v>0</v>
      </c>
      <c r="F12" s="212">
        <f t="shared" si="5"/>
        <v>0</v>
      </c>
      <c r="G12" s="212">
        <f t="shared" si="5"/>
        <v>0</v>
      </c>
      <c r="H12" s="212">
        <f t="shared" si="5"/>
        <v>0</v>
      </c>
      <c r="I12" s="213">
        <f>+H12</f>
        <v>0</v>
      </c>
      <c r="J12" s="212"/>
      <c r="K12" s="98" t="s">
        <v>468</v>
      </c>
      <c r="L12" s="214"/>
      <c r="M12" s="175"/>
      <c r="N12" s="98"/>
      <c r="O12" s="98"/>
      <c r="P12" s="175"/>
      <c r="Q12" s="175"/>
      <c r="R12" s="98"/>
      <c r="S12" s="98"/>
      <c r="T12" s="175"/>
      <c r="U12" s="175"/>
      <c r="V12" s="98"/>
      <c r="W12" s="98"/>
      <c r="X12" s="98"/>
      <c r="Y12" s="98"/>
      <c r="Z12" s="98"/>
      <c r="AA12" s="98"/>
      <c r="AB12" s="1"/>
    </row>
    <row r="13">
      <c r="A13" s="98"/>
      <c r="B13" s="210" t="s">
        <v>230</v>
      </c>
      <c r="C13" s="207">
        <v>0.025</v>
      </c>
      <c r="D13" s="215">
        <f t="shared" ref="D13:I13" si="6">+D12*$C$13</f>
        <v>0</v>
      </c>
      <c r="E13" s="215">
        <f t="shared" si="6"/>
        <v>0</v>
      </c>
      <c r="F13" s="215">
        <f t="shared" si="6"/>
        <v>0</v>
      </c>
      <c r="G13" s="215">
        <f t="shared" si="6"/>
        <v>0</v>
      </c>
      <c r="H13" s="215">
        <f t="shared" si="6"/>
        <v>0</v>
      </c>
      <c r="I13" s="216">
        <f t="shared" si="6"/>
        <v>0</v>
      </c>
      <c r="J13" s="215"/>
      <c r="K13" s="217"/>
      <c r="L13" s="98"/>
      <c r="M13" s="175"/>
      <c r="N13" s="98"/>
      <c r="O13" s="98"/>
      <c r="P13" s="175"/>
      <c r="Q13" s="175"/>
      <c r="R13" s="98"/>
      <c r="S13" s="98"/>
      <c r="T13" s="175"/>
      <c r="U13" s="175"/>
      <c r="V13" s="98"/>
      <c r="W13" s="98"/>
      <c r="X13" s="98"/>
      <c r="Y13" s="98"/>
      <c r="Z13" s="98"/>
      <c r="AA13" s="98"/>
      <c r="AB13" s="1"/>
    </row>
    <row r="14">
      <c r="A14" s="98"/>
      <c r="B14" s="218" t="s">
        <v>231</v>
      </c>
      <c r="C14" s="219">
        <v>0.05</v>
      </c>
      <c r="D14" s="220">
        <f t="shared" ref="D14:I14" si="7">$C$14*D13</f>
        <v>0</v>
      </c>
      <c r="E14" s="220">
        <f t="shared" si="7"/>
        <v>0</v>
      </c>
      <c r="F14" s="220">
        <f t="shared" si="7"/>
        <v>0</v>
      </c>
      <c r="G14" s="220">
        <f t="shared" si="7"/>
        <v>0</v>
      </c>
      <c r="H14" s="220">
        <f t="shared" si="7"/>
        <v>0</v>
      </c>
      <c r="I14" s="221">
        <f t="shared" si="7"/>
        <v>0</v>
      </c>
      <c r="J14" s="215"/>
      <c r="K14" s="98"/>
      <c r="L14" s="98"/>
      <c r="M14" s="175"/>
      <c r="N14" s="98"/>
      <c r="O14" s="98"/>
      <c r="P14" s="175"/>
      <c r="Q14" s="175"/>
      <c r="R14" s="98"/>
      <c r="S14" s="98"/>
      <c r="T14" s="175"/>
      <c r="U14" s="175"/>
      <c r="V14" s="98"/>
      <c r="W14" s="98"/>
      <c r="X14" s="98"/>
      <c r="Y14" s="98"/>
      <c r="Z14" s="98"/>
      <c r="AA14" s="98"/>
      <c r="AB14" s="1"/>
    </row>
    <row r="15" ht="19.5" customHeight="1">
      <c r="A15" s="98"/>
      <c r="B15" s="210"/>
      <c r="C15" s="180"/>
      <c r="D15" s="215"/>
      <c r="E15" s="215"/>
      <c r="F15" s="215"/>
      <c r="G15" s="215"/>
      <c r="H15" s="215"/>
      <c r="I15" s="216"/>
      <c r="J15" s="215"/>
      <c r="K15" s="98"/>
      <c r="L15" s="98"/>
      <c r="M15" s="222"/>
      <c r="N15" s="98"/>
      <c r="O15" s="98"/>
      <c r="P15" s="175"/>
      <c r="Q15" s="175"/>
      <c r="R15" s="98"/>
      <c r="S15" s="98"/>
      <c r="T15" s="175"/>
      <c r="U15" s="175"/>
      <c r="V15" s="98"/>
      <c r="W15" s="98"/>
      <c r="X15" s="98"/>
      <c r="Y15" s="98"/>
      <c r="Z15" s="98"/>
      <c r="AA15" s="98"/>
      <c r="AB15" s="1"/>
    </row>
    <row r="16" ht="27.0" customHeight="1">
      <c r="A16" s="98"/>
      <c r="B16" s="907" t="s">
        <v>232</v>
      </c>
      <c r="C16" s="908"/>
      <c r="D16" s="909">
        <f t="shared" ref="D16:I16" si="8">D13-D14</f>
        <v>0</v>
      </c>
      <c r="E16" s="909">
        <f t="shared" si="8"/>
        <v>0</v>
      </c>
      <c r="F16" s="909">
        <f t="shared" si="8"/>
        <v>0</v>
      </c>
      <c r="G16" s="909">
        <f t="shared" si="8"/>
        <v>0</v>
      </c>
      <c r="H16" s="909">
        <f t="shared" si="8"/>
        <v>0</v>
      </c>
      <c r="I16" s="910">
        <f t="shared" si="8"/>
        <v>0</v>
      </c>
      <c r="J16" s="911"/>
      <c r="K16" s="98" t="s">
        <v>233</v>
      </c>
      <c r="L16" s="227"/>
      <c r="M16" s="98"/>
      <c r="N16" s="98"/>
      <c r="O16" s="98"/>
      <c r="P16" s="175"/>
      <c r="Q16" s="175"/>
      <c r="R16" s="98"/>
      <c r="S16" s="98"/>
      <c r="T16" s="175"/>
      <c r="U16" s="175"/>
      <c r="V16" s="98"/>
      <c r="W16" s="98"/>
      <c r="X16" s="98"/>
      <c r="Y16" s="98"/>
      <c r="Z16" s="98"/>
      <c r="AA16" s="98"/>
      <c r="AB16" s="1"/>
    </row>
    <row r="17">
      <c r="A17" s="98"/>
      <c r="B17" s="210" t="s">
        <v>15</v>
      </c>
      <c r="C17" s="228">
        <v>0.3</v>
      </c>
      <c r="D17" s="215">
        <f t="shared" ref="D17:I17" si="9">+D16*$C$17</f>
        <v>0</v>
      </c>
      <c r="E17" s="215">
        <f t="shared" si="9"/>
        <v>0</v>
      </c>
      <c r="F17" s="215">
        <f t="shared" si="9"/>
        <v>0</v>
      </c>
      <c r="G17" s="215">
        <f t="shared" si="9"/>
        <v>0</v>
      </c>
      <c r="H17" s="215">
        <f t="shared" si="9"/>
        <v>0</v>
      </c>
      <c r="I17" s="216">
        <f t="shared" si="9"/>
        <v>0</v>
      </c>
      <c r="J17" s="215"/>
      <c r="K17" s="98"/>
      <c r="L17" s="98"/>
      <c r="M17" s="229"/>
      <c r="N17" s="98"/>
      <c r="O17" s="98"/>
      <c r="P17" s="175"/>
      <c r="Q17" s="175"/>
      <c r="R17" s="98"/>
      <c r="S17" s="98"/>
      <c r="T17" s="175"/>
      <c r="U17" s="175"/>
      <c r="V17" s="98"/>
      <c r="W17" s="98"/>
      <c r="X17" s="98"/>
      <c r="Y17" s="98"/>
      <c r="Z17" s="98"/>
      <c r="AA17" s="98"/>
      <c r="AB17" s="1"/>
    </row>
    <row r="18" ht="9.0" customHeight="1">
      <c r="A18" s="98"/>
      <c r="B18" s="210"/>
      <c r="C18" s="228"/>
      <c r="D18" s="215"/>
      <c r="E18" s="215"/>
      <c r="F18" s="215"/>
      <c r="G18" s="215"/>
      <c r="H18" s="215"/>
      <c r="I18" s="216"/>
      <c r="J18" s="215"/>
      <c r="K18" s="98"/>
      <c r="L18" s="98"/>
      <c r="M18" s="98"/>
      <c r="N18" s="98"/>
      <c r="O18" s="98"/>
      <c r="P18" s="98"/>
      <c r="Q18" s="98"/>
      <c r="R18" s="98"/>
      <c r="S18" s="98"/>
      <c r="T18" s="98"/>
      <c r="U18" s="98"/>
      <c r="V18" s="98"/>
      <c r="W18" s="98"/>
      <c r="X18" s="98"/>
      <c r="Y18" s="98"/>
      <c r="Z18" s="98"/>
      <c r="AA18" s="98"/>
      <c r="AB18" s="1"/>
    </row>
    <row r="19">
      <c r="A19" s="98"/>
      <c r="B19" s="210" t="s">
        <v>234</v>
      </c>
      <c r="C19" s="174"/>
      <c r="D19" s="230">
        <f t="shared" ref="D19:H19" si="10">+D16-D17</f>
        <v>0</v>
      </c>
      <c r="E19" s="230">
        <f t="shared" si="10"/>
        <v>0</v>
      </c>
      <c r="F19" s="230">
        <f t="shared" si="10"/>
        <v>0</v>
      </c>
      <c r="G19" s="230">
        <f t="shared" si="10"/>
        <v>0</v>
      </c>
      <c r="H19" s="230">
        <f t="shared" si="10"/>
        <v>0</v>
      </c>
      <c r="I19" s="231">
        <f>+((H19*(1+C24))/(C22-C24))</f>
        <v>0</v>
      </c>
      <c r="J19" s="215"/>
      <c r="K19" s="98"/>
      <c r="L19" s="98"/>
      <c r="M19" s="98"/>
      <c r="N19" s="98"/>
      <c r="O19" s="98"/>
      <c r="P19" s="98"/>
      <c r="Q19" s="98"/>
      <c r="R19" s="98"/>
      <c r="S19" s="98"/>
      <c r="T19" s="175"/>
      <c r="U19" s="175"/>
      <c r="V19" s="175"/>
      <c r="W19" s="98"/>
      <c r="X19" s="98"/>
      <c r="Y19" s="98"/>
      <c r="Z19" s="98"/>
      <c r="AA19" s="98"/>
      <c r="AB19" s="1"/>
    </row>
    <row r="20">
      <c r="A20" s="98"/>
      <c r="B20" s="210"/>
      <c r="C20" s="174"/>
      <c r="D20" s="215"/>
      <c r="E20" s="215"/>
      <c r="F20" s="215"/>
      <c r="G20" s="215"/>
      <c r="H20" s="215"/>
      <c r="I20" s="216"/>
      <c r="J20" s="215"/>
      <c r="K20" s="98"/>
      <c r="L20" s="98"/>
      <c r="M20" s="98"/>
      <c r="N20" s="98"/>
      <c r="O20" s="98"/>
      <c r="P20" s="98"/>
      <c r="Q20" s="98"/>
      <c r="R20" s="98"/>
      <c r="S20" s="98"/>
      <c r="T20" s="175"/>
      <c r="U20" s="175"/>
      <c r="V20" s="175"/>
      <c r="W20" s="98"/>
      <c r="X20" s="98"/>
      <c r="Y20" s="98"/>
      <c r="Z20" s="98"/>
      <c r="AA20" s="98"/>
      <c r="AB20" s="1"/>
    </row>
    <row r="21" ht="15.75" customHeight="1">
      <c r="A21" s="98"/>
      <c r="B21" s="210" t="s">
        <v>235</v>
      </c>
      <c r="C21" s="180">
        <f>+WACC!K26+0.01</f>
        <v>0.169539432</v>
      </c>
      <c r="D21" s="98"/>
      <c r="E21" s="98"/>
      <c r="F21" s="98"/>
      <c r="G21" s="98"/>
      <c r="H21" s="98"/>
      <c r="I21" s="232"/>
      <c r="J21" s="98"/>
      <c r="K21" s="98"/>
      <c r="L21" s="98"/>
      <c r="M21" s="98"/>
      <c r="N21" s="98"/>
      <c r="O21" s="98"/>
      <c r="P21" s="98"/>
      <c r="Q21" s="98"/>
      <c r="R21" s="98"/>
      <c r="S21" s="98"/>
      <c r="T21" s="175"/>
      <c r="U21" s="175"/>
      <c r="V21" s="175"/>
      <c r="W21" s="98"/>
      <c r="X21" s="98"/>
      <c r="Y21" s="98"/>
      <c r="Z21" s="98"/>
      <c r="AA21" s="98"/>
      <c r="AB21" s="1"/>
    </row>
    <row r="22" ht="15.75" customHeight="1">
      <c r="A22" s="98"/>
      <c r="B22" s="233" t="s">
        <v>236</v>
      </c>
      <c r="C22" s="234">
        <f>+C21</f>
        <v>0.169539432</v>
      </c>
      <c r="D22" s="235">
        <f t="shared" ref="D22:H22" si="11">+D19/(1+$C$21)^D9</f>
        <v>0</v>
      </c>
      <c r="E22" s="236">
        <f t="shared" si="11"/>
        <v>0</v>
      </c>
      <c r="F22" s="236">
        <f t="shared" si="11"/>
        <v>0</v>
      </c>
      <c r="G22" s="236">
        <f t="shared" si="11"/>
        <v>0</v>
      </c>
      <c r="H22" s="236">
        <f t="shared" si="11"/>
        <v>0</v>
      </c>
      <c r="I22" s="237">
        <f>+I19/(1+$C$21)^H9</f>
        <v>0</v>
      </c>
      <c r="J22" s="912"/>
      <c r="K22" s="98"/>
      <c r="L22" s="98"/>
      <c r="M22" s="98"/>
      <c r="N22" s="98"/>
      <c r="O22" s="98"/>
      <c r="P22" s="98"/>
      <c r="Q22" s="98"/>
      <c r="R22" s="98"/>
      <c r="S22" s="98"/>
      <c r="T22" s="175"/>
      <c r="U22" s="175"/>
      <c r="V22" s="175"/>
      <c r="W22" s="98"/>
      <c r="X22" s="98"/>
      <c r="Y22" s="98"/>
      <c r="Z22" s="98"/>
      <c r="AA22" s="98"/>
      <c r="AB22" s="1"/>
    </row>
    <row r="23" ht="15.75" customHeight="1">
      <c r="A23" s="98"/>
      <c r="B23" s="98"/>
      <c r="C23" s="174"/>
      <c r="D23" s="98"/>
      <c r="E23" s="98"/>
      <c r="F23" s="98"/>
      <c r="G23" s="98"/>
      <c r="H23" s="98"/>
      <c r="I23" s="98"/>
      <c r="J23" s="98"/>
      <c r="K23" s="98"/>
      <c r="L23" s="98"/>
      <c r="M23" s="98"/>
      <c r="N23" s="98"/>
      <c r="O23" s="98"/>
      <c r="P23" s="98"/>
      <c r="Q23" s="98"/>
      <c r="R23" s="98"/>
      <c r="S23" s="98"/>
      <c r="T23" s="98"/>
      <c r="U23" s="175"/>
      <c r="V23" s="175"/>
      <c r="W23" s="175"/>
      <c r="X23" s="98"/>
      <c r="Y23" s="98"/>
      <c r="Z23" s="98"/>
      <c r="AA23" s="98"/>
      <c r="AB23" s="98"/>
    </row>
    <row r="24" ht="15.75" customHeight="1">
      <c r="A24" s="98"/>
      <c r="B24" s="98" t="s">
        <v>237</v>
      </c>
      <c r="C24" s="180">
        <f>+'4.Resumen-Escenario'!AU18</f>
        <v>0.0443</v>
      </c>
      <c r="D24" s="98"/>
      <c r="E24" s="913"/>
      <c r="F24" s="98"/>
      <c r="G24" s="98"/>
      <c r="H24" s="98"/>
      <c r="I24" s="98"/>
      <c r="J24" s="98"/>
      <c r="K24" s="98"/>
      <c r="L24" s="98"/>
      <c r="M24" s="98"/>
      <c r="N24" s="98"/>
      <c r="O24" s="98"/>
      <c r="P24" s="98"/>
      <c r="Q24" s="98"/>
      <c r="R24" s="98"/>
      <c r="S24" s="98"/>
      <c r="T24" s="98"/>
      <c r="U24" s="175"/>
      <c r="V24" s="175"/>
      <c r="W24" s="175"/>
      <c r="X24" s="98"/>
      <c r="Y24" s="98"/>
      <c r="Z24" s="98"/>
      <c r="AA24" s="98"/>
      <c r="AB24" s="98"/>
    </row>
    <row r="25" ht="15.75" customHeight="1">
      <c r="A25" s="98"/>
      <c r="B25" s="98"/>
      <c r="C25" s="174"/>
      <c r="D25" s="98"/>
      <c r="E25" s="913"/>
      <c r="F25" s="98"/>
      <c r="G25" s="98"/>
      <c r="H25" s="98"/>
      <c r="I25" s="98"/>
      <c r="J25" s="98"/>
      <c r="K25" s="98"/>
      <c r="L25" s="98"/>
      <c r="M25" s="98"/>
      <c r="N25" s="98"/>
      <c r="O25" s="98"/>
      <c r="P25" s="98"/>
      <c r="Q25" s="98"/>
      <c r="R25" s="98"/>
      <c r="S25" s="98"/>
      <c r="T25" s="98"/>
      <c r="U25" s="175"/>
      <c r="V25" s="175"/>
      <c r="W25" s="175"/>
      <c r="X25" s="98"/>
      <c r="Y25" s="98"/>
      <c r="Z25" s="98"/>
      <c r="AA25" s="98"/>
      <c r="AB25" s="98"/>
    </row>
    <row r="26" ht="26.25" customHeight="1">
      <c r="A26" s="98"/>
      <c r="B26" s="914" t="s">
        <v>238</v>
      </c>
      <c r="C26" s="239"/>
      <c r="D26" s="915">
        <f>+ROUND(SUM(D22:I22),-3)</f>
        <v>0</v>
      </c>
      <c r="E26" s="243"/>
      <c r="F26" s="751"/>
      <c r="G26" s="242"/>
      <c r="H26" s="175"/>
      <c r="I26" s="175"/>
      <c r="J26" s="175"/>
      <c r="K26" s="175"/>
      <c r="L26" s="175"/>
      <c r="M26" s="175"/>
      <c r="N26" s="98"/>
      <c r="O26" s="98"/>
      <c r="P26" s="98"/>
      <c r="Q26" s="98"/>
      <c r="R26" s="98"/>
      <c r="S26" s="98"/>
      <c r="T26" s="98"/>
      <c r="U26" s="98"/>
      <c r="V26" s="98"/>
      <c r="W26" s="98"/>
      <c r="X26" s="98"/>
      <c r="Y26" s="98"/>
      <c r="Z26" s="98"/>
      <c r="AA26" s="98"/>
      <c r="AB26" s="98"/>
    </row>
    <row r="27" ht="10.5" customHeight="1">
      <c r="A27" s="98"/>
      <c r="B27" s="98"/>
      <c r="C27" s="174"/>
      <c r="D27" s="98"/>
      <c r="E27" s="98"/>
      <c r="F27" s="175"/>
      <c r="G27" s="175"/>
      <c r="H27" s="175"/>
      <c r="I27" s="175"/>
      <c r="J27" s="175"/>
      <c r="K27" s="175"/>
      <c r="L27" s="175"/>
      <c r="M27" s="175"/>
      <c r="N27" s="98"/>
      <c r="O27" s="98"/>
      <c r="P27" s="98"/>
      <c r="Q27" s="98"/>
      <c r="R27" s="98"/>
      <c r="S27" s="98"/>
      <c r="T27" s="98"/>
      <c r="U27" s="98"/>
      <c r="V27" s="98"/>
      <c r="W27" s="98"/>
      <c r="X27" s="98"/>
      <c r="Y27" s="98"/>
      <c r="Z27" s="98"/>
      <c r="AA27" s="98"/>
      <c r="AB27" s="98"/>
    </row>
    <row r="28" ht="10.5" customHeight="1">
      <c r="A28" s="98"/>
      <c r="B28" s="98"/>
      <c r="C28" s="174"/>
      <c r="D28" s="98"/>
      <c r="E28" s="98"/>
      <c r="F28" s="175"/>
      <c r="G28" s="175"/>
      <c r="H28" s="175"/>
      <c r="I28" s="175"/>
      <c r="J28" s="175"/>
      <c r="K28" s="175"/>
      <c r="L28" s="175"/>
      <c r="M28" s="175"/>
      <c r="N28" s="98"/>
      <c r="O28" s="98"/>
      <c r="P28" s="98"/>
      <c r="Q28" s="98"/>
      <c r="R28" s="98"/>
      <c r="S28" s="98"/>
      <c r="T28" s="98"/>
      <c r="U28" s="98"/>
      <c r="V28" s="98"/>
      <c r="W28" s="98"/>
      <c r="X28" s="98"/>
      <c r="Y28" s="98"/>
      <c r="Z28" s="98"/>
      <c r="AA28" s="98"/>
      <c r="AB28" s="98"/>
    </row>
    <row r="29" ht="21.0" hidden="1" customHeight="1">
      <c r="A29" s="98"/>
      <c r="B29" s="914" t="s">
        <v>239</v>
      </c>
      <c r="C29" s="239"/>
      <c r="D29" s="915">
        <f>+D31*1.2</f>
        <v>0</v>
      </c>
      <c r="E29" s="98"/>
      <c r="F29" s="175"/>
      <c r="G29" s="175"/>
      <c r="H29" s="175"/>
      <c r="I29" s="175"/>
      <c r="J29" s="175"/>
      <c r="K29" s="175"/>
      <c r="L29" s="175"/>
      <c r="M29" s="175"/>
      <c r="N29" s="98"/>
      <c r="O29" s="98"/>
      <c r="P29" s="98"/>
      <c r="Q29" s="98"/>
      <c r="R29" s="98"/>
      <c r="S29" s="98"/>
      <c r="T29" s="98"/>
      <c r="U29" s="98"/>
      <c r="V29" s="98"/>
      <c r="W29" s="98"/>
      <c r="X29" s="98"/>
      <c r="Y29" s="98"/>
      <c r="Z29" s="98"/>
      <c r="AA29" s="98"/>
      <c r="AB29" s="98"/>
    </row>
    <row r="30" ht="21.0" hidden="1" customHeight="1">
      <c r="A30" s="98"/>
      <c r="B30" s="98"/>
      <c r="C30" s="174"/>
      <c r="D30" s="98"/>
      <c r="E30" s="98"/>
      <c r="F30" s="175"/>
      <c r="G30" s="175"/>
      <c r="H30" s="175"/>
      <c r="I30" s="175"/>
      <c r="J30" s="175"/>
      <c r="K30" s="175"/>
      <c r="L30" s="175"/>
      <c r="M30" s="175"/>
      <c r="N30" s="98"/>
      <c r="O30" s="98"/>
      <c r="P30" s="98"/>
      <c r="Q30" s="98"/>
      <c r="R30" s="98"/>
      <c r="S30" s="98"/>
      <c r="T30" s="98"/>
      <c r="U30" s="98"/>
      <c r="V30" s="98"/>
      <c r="W30" s="98"/>
      <c r="X30" s="98"/>
      <c r="Y30" s="98"/>
      <c r="Z30" s="98"/>
      <c r="AA30" s="98"/>
      <c r="AB30" s="98"/>
    </row>
    <row r="31" ht="21.0" hidden="1" customHeight="1">
      <c r="A31" s="98"/>
      <c r="B31" s="914" t="s">
        <v>241</v>
      </c>
      <c r="C31" s="239"/>
      <c r="D31" s="915">
        <f>ROUND(D26,-3)</f>
        <v>0</v>
      </c>
      <c r="E31" s="98"/>
      <c r="F31" s="175"/>
      <c r="G31" s="175"/>
      <c r="H31" s="175"/>
      <c r="I31" s="175"/>
      <c r="J31" s="175"/>
      <c r="K31" s="175"/>
      <c r="L31" s="175"/>
      <c r="M31" s="175"/>
      <c r="N31" s="98"/>
      <c r="O31" s="98"/>
      <c r="P31" s="98"/>
      <c r="Q31" s="98"/>
      <c r="R31" s="98"/>
      <c r="S31" s="98"/>
      <c r="T31" s="98"/>
      <c r="U31" s="98"/>
      <c r="V31" s="98"/>
      <c r="W31" s="98"/>
      <c r="X31" s="98"/>
      <c r="Y31" s="98"/>
      <c r="Z31" s="98"/>
      <c r="AA31" s="98"/>
      <c r="AB31" s="98"/>
    </row>
    <row r="32" ht="21.0" hidden="1" customHeight="1">
      <c r="A32" s="98"/>
      <c r="B32" s="175"/>
      <c r="C32" s="175"/>
      <c r="D32" s="175"/>
      <c r="E32" s="98"/>
      <c r="F32" s="175"/>
      <c r="G32" s="175"/>
      <c r="H32" s="175"/>
      <c r="I32" s="175"/>
      <c r="J32" s="175"/>
      <c r="K32" s="175"/>
      <c r="L32" s="175"/>
      <c r="M32" s="175"/>
      <c r="N32" s="98"/>
      <c r="O32" s="98"/>
      <c r="P32" s="98"/>
      <c r="Q32" s="98"/>
      <c r="R32" s="98"/>
      <c r="S32" s="98"/>
      <c r="T32" s="98"/>
      <c r="U32" s="98"/>
      <c r="V32" s="98"/>
      <c r="W32" s="98"/>
      <c r="X32" s="98"/>
      <c r="Y32" s="98"/>
      <c r="Z32" s="98"/>
      <c r="AA32" s="98"/>
      <c r="AB32" s="98"/>
    </row>
    <row r="33" ht="21.0" hidden="1" customHeight="1">
      <c r="A33" s="98"/>
      <c r="B33" s="914" t="s">
        <v>242</v>
      </c>
      <c r="C33" s="239"/>
      <c r="D33" s="916" t="str">
        <f>+'BENEFICIO FISCAL'!O30</f>
        <v>#DIV/0!</v>
      </c>
      <c r="E33" s="98"/>
      <c r="F33" s="175"/>
      <c r="G33" s="175"/>
      <c r="H33" s="175"/>
      <c r="I33" s="175"/>
      <c r="J33" s="175"/>
      <c r="K33" s="175"/>
      <c r="L33" s="175"/>
      <c r="M33" s="175"/>
      <c r="N33" s="98"/>
      <c r="O33" s="98"/>
      <c r="P33" s="98"/>
      <c r="Q33" s="98"/>
      <c r="R33" s="98"/>
      <c r="S33" s="98"/>
      <c r="T33" s="98"/>
      <c r="U33" s="98"/>
      <c r="V33" s="98"/>
      <c r="W33" s="98"/>
      <c r="X33" s="98"/>
      <c r="Y33" s="98"/>
      <c r="Z33" s="98"/>
      <c r="AA33" s="98"/>
      <c r="AB33" s="98"/>
    </row>
    <row r="34" ht="21.0" hidden="1" customHeight="1">
      <c r="A34" s="98"/>
      <c r="B34" s="98"/>
      <c r="C34" s="174"/>
      <c r="D34" s="98"/>
      <c r="E34" s="98"/>
      <c r="F34" s="175"/>
      <c r="G34" s="175"/>
      <c r="H34" s="175"/>
      <c r="I34" s="175"/>
      <c r="J34" s="175"/>
      <c r="K34" s="175"/>
      <c r="L34" s="175"/>
      <c r="M34" s="175"/>
      <c r="N34" s="98"/>
      <c r="O34" s="98"/>
      <c r="P34" s="98"/>
      <c r="Q34" s="98"/>
      <c r="R34" s="98"/>
      <c r="S34" s="98"/>
      <c r="T34" s="98"/>
      <c r="U34" s="98"/>
      <c r="V34" s="98"/>
      <c r="W34" s="98"/>
      <c r="X34" s="98"/>
      <c r="Y34" s="98"/>
      <c r="Z34" s="98"/>
      <c r="AA34" s="98"/>
      <c r="AB34" s="98"/>
    </row>
    <row r="35" ht="21.0" hidden="1" customHeight="1">
      <c r="A35" s="98"/>
      <c r="B35" s="917" t="s">
        <v>243</v>
      </c>
      <c r="C35" s="239"/>
      <c r="D35" s="918" t="str">
        <f>ROUND(D31*D33,3)</f>
        <v>#DIV/0!</v>
      </c>
      <c r="E35" s="249"/>
      <c r="F35" s="175"/>
      <c r="G35" s="175"/>
      <c r="H35" s="175"/>
      <c r="I35" s="175"/>
      <c r="J35" s="175"/>
      <c r="K35" s="175"/>
      <c r="L35" s="175"/>
      <c r="M35" s="175"/>
      <c r="N35" s="98"/>
      <c r="O35" s="98"/>
      <c r="P35" s="98"/>
      <c r="Q35" s="98"/>
      <c r="R35" s="98"/>
      <c r="S35" s="98"/>
      <c r="T35" s="98"/>
      <c r="U35" s="98"/>
      <c r="V35" s="98"/>
      <c r="W35" s="98"/>
      <c r="X35" s="98"/>
      <c r="Y35" s="98"/>
      <c r="Z35" s="98"/>
      <c r="AA35" s="98"/>
      <c r="AB35" s="98"/>
    </row>
    <row r="36" ht="15.75" customHeight="1">
      <c r="A36" s="98"/>
      <c r="B36" s="98"/>
      <c r="C36" s="174"/>
      <c r="D36" s="250"/>
      <c r="E36" s="98"/>
      <c r="F36" s="98"/>
      <c r="G36" s="98"/>
      <c r="H36" s="98"/>
      <c r="I36" s="98"/>
      <c r="J36" s="98"/>
      <c r="K36" s="98"/>
      <c r="L36" s="98"/>
      <c r="M36" s="229"/>
      <c r="N36" s="98"/>
      <c r="O36" s="98"/>
      <c r="P36" s="98"/>
      <c r="Q36" s="98"/>
      <c r="R36" s="98"/>
      <c r="S36" s="98"/>
      <c r="T36" s="98"/>
      <c r="U36" s="98"/>
      <c r="V36" s="98"/>
      <c r="W36" s="98"/>
      <c r="X36" s="98"/>
      <c r="Y36" s="98"/>
      <c r="Z36" s="98"/>
      <c r="AA36" s="98"/>
      <c r="AB36" s="98"/>
    </row>
    <row r="37" ht="6.0" customHeight="1">
      <c r="A37" s="98"/>
      <c r="B37" s="98"/>
      <c r="C37" s="174"/>
      <c r="D37" s="98"/>
      <c r="E37" s="98"/>
      <c r="F37" s="98"/>
      <c r="G37" s="98"/>
      <c r="H37" s="98"/>
      <c r="I37" s="98"/>
      <c r="J37" s="98"/>
      <c r="K37" s="98"/>
      <c r="L37" s="98"/>
      <c r="M37" s="229"/>
      <c r="N37" s="98"/>
      <c r="O37" s="98"/>
      <c r="P37" s="98"/>
      <c r="Q37" s="98"/>
      <c r="R37" s="98"/>
      <c r="S37" s="98"/>
      <c r="T37" s="98"/>
      <c r="U37" s="98"/>
      <c r="V37" s="98"/>
      <c r="W37" s="98"/>
      <c r="X37" s="98"/>
      <c r="Y37" s="98"/>
      <c r="Z37" s="98"/>
      <c r="AA37" s="98"/>
      <c r="AB37" s="98"/>
    </row>
    <row r="38" ht="15.75" customHeight="1">
      <c r="A38" s="98"/>
      <c r="B38" s="98"/>
      <c r="C38" s="174"/>
      <c r="D38" s="98"/>
      <c r="E38" s="98"/>
      <c r="F38" s="98"/>
      <c r="G38" s="98"/>
      <c r="H38" s="98"/>
      <c r="I38" s="98"/>
      <c r="J38" s="98"/>
      <c r="K38" s="98"/>
      <c r="L38" s="98"/>
      <c r="M38" s="98"/>
      <c r="N38" s="98"/>
      <c r="O38" s="98"/>
      <c r="P38" s="98"/>
      <c r="Q38" s="98"/>
      <c r="R38" s="98"/>
      <c r="S38" s="98"/>
      <c r="T38" s="98"/>
      <c r="U38" s="98"/>
      <c r="V38" s="98"/>
      <c r="W38" s="98"/>
      <c r="X38" s="98"/>
      <c r="Y38" s="98"/>
      <c r="Z38" s="98"/>
      <c r="AA38" s="98"/>
      <c r="AB38" s="98"/>
    </row>
    <row r="39" ht="15.75" customHeight="1">
      <c r="A39" s="98"/>
      <c r="B39" s="98"/>
      <c r="C39" s="174"/>
      <c r="D39" s="98"/>
      <c r="E39" s="98"/>
      <c r="F39" s="98"/>
      <c r="G39" s="98"/>
      <c r="H39" s="98"/>
      <c r="I39" s="98"/>
      <c r="J39" s="98"/>
      <c r="K39" s="98"/>
      <c r="L39" s="98"/>
      <c r="M39" s="98"/>
      <c r="N39" s="98"/>
      <c r="O39" s="98"/>
      <c r="P39" s="98"/>
      <c r="Q39" s="98"/>
      <c r="R39" s="98"/>
      <c r="S39" s="98"/>
      <c r="T39" s="98"/>
      <c r="U39" s="98"/>
      <c r="V39" s="98"/>
      <c r="W39" s="98"/>
      <c r="X39" s="98"/>
      <c r="Y39" s="98"/>
      <c r="Z39" s="98"/>
      <c r="AA39" s="98"/>
      <c r="AB39" s="98"/>
    </row>
    <row r="40" ht="15.75" customHeight="1">
      <c r="A40" s="98"/>
      <c r="B40" s="98"/>
      <c r="C40" s="174"/>
      <c r="D40" s="98"/>
      <c r="E40" s="98"/>
      <c r="F40" s="98"/>
      <c r="G40" s="98"/>
      <c r="H40" s="98"/>
      <c r="I40" s="98"/>
      <c r="J40" s="98"/>
      <c r="K40" s="98"/>
      <c r="L40" s="98"/>
      <c r="M40" s="98"/>
      <c r="N40" s="98"/>
      <c r="O40" s="98"/>
      <c r="P40" s="98"/>
      <c r="Q40" s="98"/>
      <c r="R40" s="98"/>
      <c r="S40" s="98"/>
      <c r="T40" s="98"/>
      <c r="U40" s="98"/>
      <c r="V40" s="98"/>
      <c r="W40" s="98"/>
      <c r="X40" s="98"/>
      <c r="Y40" s="98"/>
      <c r="Z40" s="98"/>
      <c r="AA40" s="98"/>
      <c r="AB40" s="98"/>
    </row>
    <row r="41" ht="15.75" customHeight="1">
      <c r="A41" s="98"/>
      <c r="B41" s="98"/>
      <c r="C41" s="174"/>
      <c r="D41" s="98"/>
      <c r="E41" s="98"/>
      <c r="F41" s="98"/>
      <c r="G41" s="98"/>
      <c r="H41" s="98"/>
      <c r="I41" s="98"/>
      <c r="J41" s="98"/>
      <c r="K41" s="98"/>
      <c r="L41" s="98"/>
      <c r="M41" s="98"/>
      <c r="N41" s="98"/>
      <c r="O41" s="98"/>
      <c r="P41" s="98"/>
      <c r="Q41" s="98"/>
      <c r="R41" s="98"/>
      <c r="S41" s="98"/>
      <c r="T41" s="98"/>
      <c r="U41" s="98"/>
      <c r="V41" s="98"/>
      <c r="W41" s="98"/>
      <c r="X41" s="98"/>
      <c r="Y41" s="98"/>
      <c r="Z41" s="98"/>
      <c r="AA41" s="98"/>
      <c r="AB41" s="98"/>
    </row>
    <row r="42" ht="15.75" customHeight="1">
      <c r="A42" s="98"/>
      <c r="B42" s="98"/>
      <c r="C42" s="174"/>
      <c r="D42" s="98"/>
      <c r="E42" s="98"/>
      <c r="F42" s="98"/>
      <c r="G42" s="98"/>
      <c r="H42" s="98"/>
      <c r="I42" s="98"/>
      <c r="J42" s="98"/>
      <c r="K42" s="98"/>
      <c r="L42" s="98"/>
      <c r="M42" s="98"/>
      <c r="N42" s="98"/>
      <c r="O42" s="98"/>
      <c r="P42" s="98"/>
      <c r="Q42" s="98"/>
      <c r="R42" s="98"/>
      <c r="S42" s="98"/>
      <c r="T42" s="98"/>
      <c r="U42" s="98"/>
      <c r="V42" s="98"/>
      <c r="W42" s="98"/>
      <c r="X42" s="98"/>
      <c r="Y42" s="98"/>
      <c r="Z42" s="98"/>
      <c r="AA42" s="98"/>
      <c r="AB42" s="98"/>
    </row>
    <row r="43" ht="15.75" customHeight="1">
      <c r="A43" s="98"/>
      <c r="B43" s="98"/>
      <c r="C43" s="174"/>
      <c r="D43" s="98"/>
      <c r="E43" s="98"/>
      <c r="F43" s="98"/>
      <c r="G43" s="98"/>
      <c r="H43" s="98"/>
      <c r="I43" s="98"/>
      <c r="J43" s="98"/>
      <c r="K43" s="98"/>
      <c r="L43" s="98"/>
      <c r="M43" s="98"/>
      <c r="N43" s="98"/>
      <c r="O43" s="98"/>
      <c r="P43" s="98"/>
      <c r="Q43" s="98"/>
      <c r="R43" s="98"/>
      <c r="S43" s="98"/>
      <c r="T43" s="98"/>
      <c r="U43" s="98"/>
      <c r="V43" s="98"/>
      <c r="W43" s="98"/>
      <c r="X43" s="98"/>
      <c r="Y43" s="98"/>
      <c r="Z43" s="98"/>
      <c r="AA43" s="98"/>
      <c r="AB43" s="98"/>
    </row>
    <row r="44" ht="15.75" customHeight="1">
      <c r="A44" s="98"/>
      <c r="B44" s="98"/>
      <c r="C44" s="174"/>
      <c r="D44" s="98"/>
      <c r="E44" s="98"/>
      <c r="F44" s="98"/>
      <c r="G44" s="98"/>
      <c r="H44" s="98"/>
      <c r="I44" s="98"/>
      <c r="J44" s="98"/>
      <c r="K44" s="98"/>
      <c r="L44" s="98"/>
      <c r="M44" s="98"/>
      <c r="N44" s="98"/>
      <c r="O44" s="98"/>
      <c r="P44" s="98"/>
      <c r="Q44" s="98"/>
      <c r="R44" s="98"/>
      <c r="S44" s="98"/>
      <c r="T44" s="98"/>
      <c r="U44" s="98"/>
      <c r="V44" s="98"/>
      <c r="W44" s="98"/>
      <c r="X44" s="98"/>
      <c r="Y44" s="98"/>
      <c r="Z44" s="98"/>
      <c r="AA44" s="98"/>
      <c r="AB44" s="98"/>
    </row>
    <row r="45" ht="15.75" customHeight="1">
      <c r="A45" s="98"/>
      <c r="B45" s="98"/>
      <c r="C45" s="174"/>
      <c r="D45" s="98"/>
      <c r="E45" s="98"/>
      <c r="F45" s="98"/>
      <c r="G45" s="98"/>
      <c r="H45" s="98"/>
      <c r="I45" s="98"/>
      <c r="J45" s="98"/>
      <c r="K45" s="98"/>
      <c r="L45" s="98"/>
      <c r="M45" s="98"/>
      <c r="N45" s="98"/>
      <c r="O45" s="98"/>
      <c r="P45" s="98"/>
      <c r="Q45" s="98"/>
      <c r="R45" s="98"/>
      <c r="S45" s="98"/>
      <c r="T45" s="98"/>
      <c r="U45" s="98"/>
      <c r="V45" s="98"/>
      <c r="W45" s="98"/>
      <c r="X45" s="98"/>
      <c r="Y45" s="98"/>
      <c r="Z45" s="98"/>
      <c r="AA45" s="98"/>
      <c r="AB45" s="98"/>
    </row>
    <row r="46" ht="15.75" customHeight="1">
      <c r="A46" s="98"/>
      <c r="B46" s="98"/>
      <c r="C46" s="174"/>
      <c r="D46" s="98"/>
      <c r="E46" s="98"/>
      <c r="F46" s="98"/>
      <c r="G46" s="98"/>
      <c r="H46" s="98"/>
      <c r="I46" s="98"/>
      <c r="J46" s="98"/>
      <c r="K46" s="98"/>
      <c r="L46" s="98"/>
      <c r="M46" s="98"/>
      <c r="N46" s="98"/>
      <c r="O46" s="98"/>
      <c r="P46" s="98"/>
      <c r="Q46" s="98"/>
      <c r="R46" s="98"/>
      <c r="S46" s="98"/>
      <c r="T46" s="98"/>
      <c r="U46" s="98"/>
      <c r="V46" s="98"/>
      <c r="W46" s="98"/>
      <c r="X46" s="98"/>
      <c r="Y46" s="98"/>
      <c r="Z46" s="98"/>
      <c r="AA46" s="98"/>
      <c r="AB46" s="98"/>
    </row>
    <row r="47" ht="15.75" customHeight="1">
      <c r="A47" s="98"/>
      <c r="B47" s="98"/>
      <c r="C47" s="174"/>
      <c r="D47" s="98"/>
      <c r="E47" s="98"/>
      <c r="F47" s="98"/>
      <c r="G47" s="98"/>
      <c r="H47" s="98"/>
      <c r="I47" s="98"/>
      <c r="J47" s="98"/>
      <c r="K47" s="98"/>
      <c r="L47" s="98"/>
      <c r="M47" s="98"/>
      <c r="N47" s="98"/>
      <c r="O47" s="98"/>
      <c r="P47" s="98"/>
      <c r="Q47" s="98"/>
      <c r="R47" s="98"/>
      <c r="S47" s="98"/>
      <c r="T47" s="98"/>
      <c r="U47" s="98"/>
      <c r="V47" s="98"/>
      <c r="W47" s="98"/>
      <c r="X47" s="98"/>
      <c r="Y47" s="98"/>
      <c r="Z47" s="98"/>
      <c r="AA47" s="98"/>
      <c r="AB47" s="98"/>
    </row>
    <row r="48" ht="15.75" customHeight="1">
      <c r="A48" s="98"/>
      <c r="B48" s="98"/>
      <c r="C48" s="174"/>
      <c r="D48" s="98"/>
      <c r="E48" s="98"/>
      <c r="F48" s="98"/>
      <c r="G48" s="98"/>
      <c r="H48" s="98"/>
      <c r="I48" s="98"/>
      <c r="J48" s="98"/>
      <c r="K48" s="98"/>
      <c r="L48" s="98"/>
      <c r="M48" s="98"/>
      <c r="N48" s="98"/>
      <c r="O48" s="98"/>
      <c r="P48" s="98"/>
      <c r="Q48" s="98"/>
      <c r="R48" s="98"/>
      <c r="S48" s="98"/>
      <c r="T48" s="98"/>
      <c r="U48" s="98"/>
      <c r="V48" s="98"/>
      <c r="W48" s="98"/>
      <c r="X48" s="98"/>
      <c r="Y48" s="98"/>
      <c r="Z48" s="98"/>
      <c r="AA48" s="98"/>
      <c r="AB48" s="98"/>
    </row>
    <row r="49" ht="15.75" customHeight="1">
      <c r="A49" s="98"/>
      <c r="B49" s="98"/>
      <c r="C49" s="174"/>
      <c r="D49" s="98"/>
      <c r="E49" s="98"/>
      <c r="F49" s="98"/>
      <c r="G49" s="98"/>
      <c r="H49" s="98"/>
      <c r="I49" s="98"/>
      <c r="J49" s="98"/>
      <c r="K49" s="98"/>
      <c r="L49" s="98"/>
      <c r="M49" s="98"/>
      <c r="N49" s="98"/>
      <c r="O49" s="98"/>
      <c r="P49" s="98"/>
      <c r="Q49" s="98"/>
      <c r="R49" s="98"/>
      <c r="S49" s="98"/>
      <c r="T49" s="98"/>
      <c r="U49" s="98"/>
      <c r="V49" s="98"/>
      <c r="W49" s="98"/>
      <c r="X49" s="98"/>
      <c r="Y49" s="98"/>
      <c r="Z49" s="98"/>
      <c r="AA49" s="98"/>
      <c r="AB49" s="98"/>
    </row>
    <row r="50" ht="15.75" customHeight="1">
      <c r="A50" s="98"/>
      <c r="B50" s="98"/>
      <c r="C50" s="174"/>
      <c r="D50" s="98"/>
      <c r="E50" s="98"/>
      <c r="F50" s="98"/>
      <c r="G50" s="98"/>
      <c r="H50" s="98"/>
      <c r="I50" s="98"/>
      <c r="J50" s="98"/>
      <c r="K50" s="98"/>
      <c r="L50" s="98"/>
      <c r="M50" s="98"/>
      <c r="N50" s="98"/>
      <c r="O50" s="98"/>
      <c r="P50" s="98"/>
      <c r="Q50" s="98"/>
      <c r="R50" s="98"/>
      <c r="S50" s="98"/>
      <c r="T50" s="98"/>
      <c r="U50" s="98"/>
      <c r="V50" s="98"/>
      <c r="W50" s="98"/>
      <c r="X50" s="98"/>
      <c r="Y50" s="98"/>
      <c r="Z50" s="98"/>
      <c r="AA50" s="98"/>
      <c r="AB50" s="98"/>
    </row>
    <row r="51" ht="15.75" customHeight="1">
      <c r="A51" s="98"/>
      <c r="B51" s="98"/>
      <c r="C51" s="174"/>
      <c r="D51" s="98"/>
      <c r="E51" s="98"/>
      <c r="F51" s="98"/>
      <c r="G51" s="98"/>
      <c r="H51" s="98"/>
      <c r="I51" s="98"/>
      <c r="J51" s="98"/>
      <c r="K51" s="98"/>
      <c r="L51" s="98"/>
      <c r="M51" s="98"/>
      <c r="N51" s="98"/>
      <c r="O51" s="98"/>
      <c r="P51" s="98"/>
      <c r="Q51" s="98"/>
      <c r="R51" s="98"/>
      <c r="S51" s="98"/>
      <c r="T51" s="98"/>
      <c r="U51" s="98"/>
      <c r="V51" s="98"/>
      <c r="W51" s="98"/>
      <c r="X51" s="98"/>
      <c r="Y51" s="98"/>
      <c r="Z51" s="98"/>
      <c r="AA51" s="98"/>
      <c r="AB51" s="98"/>
    </row>
    <row r="52" ht="15.75" customHeight="1">
      <c r="A52" s="98"/>
      <c r="B52" s="98"/>
      <c r="C52" s="174"/>
      <c r="D52" s="98"/>
      <c r="E52" s="98"/>
      <c r="F52" s="98"/>
      <c r="G52" s="98"/>
      <c r="H52" s="98"/>
      <c r="I52" s="98"/>
      <c r="J52" s="98"/>
      <c r="K52" s="98"/>
      <c r="L52" s="98"/>
      <c r="M52" s="98"/>
      <c r="N52" s="98"/>
      <c r="O52" s="98"/>
      <c r="P52" s="98"/>
      <c r="Q52" s="98"/>
      <c r="R52" s="98"/>
      <c r="S52" s="98"/>
      <c r="T52" s="98"/>
      <c r="U52" s="98"/>
      <c r="V52" s="98"/>
      <c r="W52" s="98"/>
      <c r="X52" s="98"/>
      <c r="Y52" s="98"/>
      <c r="Z52" s="98"/>
      <c r="AA52" s="98"/>
      <c r="AB52" s="98"/>
    </row>
    <row r="53" ht="15.75" customHeight="1">
      <c r="A53" s="98"/>
      <c r="B53" s="98"/>
      <c r="C53" s="174"/>
      <c r="D53" s="98"/>
      <c r="E53" s="98"/>
      <c r="F53" s="98"/>
      <c r="G53" s="98"/>
      <c r="H53" s="98"/>
      <c r="I53" s="98"/>
      <c r="J53" s="98"/>
      <c r="K53" s="98"/>
      <c r="L53" s="98"/>
      <c r="M53" s="98"/>
      <c r="N53" s="98"/>
      <c r="O53" s="98"/>
      <c r="P53" s="98"/>
      <c r="Q53" s="98"/>
      <c r="R53" s="98"/>
      <c r="S53" s="98"/>
      <c r="T53" s="98"/>
      <c r="U53" s="98"/>
      <c r="V53" s="98"/>
      <c r="W53" s="98"/>
      <c r="X53" s="98"/>
      <c r="Y53" s="98"/>
      <c r="Z53" s="98"/>
      <c r="AA53" s="98"/>
      <c r="AB53" s="98"/>
    </row>
    <row r="54" ht="15.75" customHeight="1">
      <c r="A54" s="98"/>
      <c r="B54" s="98"/>
      <c r="C54" s="174"/>
      <c r="D54" s="98"/>
      <c r="E54" s="98"/>
      <c r="F54" s="98"/>
      <c r="G54" s="98"/>
      <c r="H54" s="98"/>
      <c r="I54" s="98"/>
      <c r="J54" s="98"/>
      <c r="K54" s="98"/>
      <c r="L54" s="98"/>
      <c r="M54" s="98"/>
      <c r="N54" s="98"/>
      <c r="O54" s="98"/>
      <c r="P54" s="98"/>
      <c r="Q54" s="98"/>
      <c r="R54" s="98"/>
      <c r="S54" s="98"/>
      <c r="T54" s="98"/>
      <c r="U54" s="98"/>
      <c r="V54" s="98"/>
      <c r="W54" s="98"/>
      <c r="X54" s="98"/>
      <c r="Y54" s="98"/>
      <c r="Z54" s="98"/>
      <c r="AA54" s="98"/>
      <c r="AB54" s="98"/>
    </row>
    <row r="55" ht="15.75" customHeight="1">
      <c r="A55" s="98"/>
      <c r="B55" s="98"/>
      <c r="C55" s="174"/>
      <c r="D55" s="98"/>
      <c r="E55" s="98"/>
      <c r="F55" s="98"/>
      <c r="G55" s="98"/>
      <c r="H55" s="98"/>
      <c r="I55" s="98"/>
      <c r="J55" s="98"/>
      <c r="K55" s="98"/>
      <c r="L55" s="98"/>
      <c r="M55" s="98"/>
      <c r="N55" s="98"/>
      <c r="O55" s="98"/>
      <c r="P55" s="98"/>
      <c r="Q55" s="98"/>
      <c r="R55" s="98"/>
      <c r="S55" s="98"/>
      <c r="T55" s="98"/>
      <c r="U55" s="98"/>
      <c r="V55" s="98"/>
      <c r="W55" s="98"/>
      <c r="X55" s="98"/>
      <c r="Y55" s="98"/>
      <c r="Z55" s="98"/>
      <c r="AA55" s="98"/>
      <c r="AB55" s="98"/>
    </row>
    <row r="56" ht="15.75" customHeight="1">
      <c r="A56" s="98"/>
      <c r="B56" s="98"/>
      <c r="C56" s="174"/>
      <c r="D56" s="98"/>
      <c r="E56" s="98"/>
      <c r="F56" s="98"/>
      <c r="G56" s="98"/>
      <c r="H56" s="98"/>
      <c r="I56" s="98"/>
      <c r="J56" s="98"/>
      <c r="K56" s="98"/>
      <c r="L56" s="98"/>
      <c r="M56" s="98"/>
      <c r="N56" s="98"/>
      <c r="O56" s="98"/>
      <c r="P56" s="98"/>
      <c r="Q56" s="98"/>
      <c r="R56" s="98"/>
      <c r="S56" s="98"/>
      <c r="T56" s="98"/>
      <c r="U56" s="98"/>
      <c r="V56" s="98"/>
      <c r="W56" s="98"/>
      <c r="X56" s="98"/>
      <c r="Y56" s="98"/>
      <c r="Z56" s="98"/>
      <c r="AA56" s="98"/>
      <c r="AB56" s="98"/>
    </row>
    <row r="57" ht="15.75" customHeight="1">
      <c r="A57" s="98"/>
      <c r="B57" s="98"/>
      <c r="C57" s="174"/>
      <c r="D57" s="98"/>
      <c r="E57" s="98"/>
      <c r="F57" s="98"/>
      <c r="G57" s="98"/>
      <c r="H57" s="98"/>
      <c r="I57" s="98"/>
      <c r="J57" s="98"/>
      <c r="K57" s="98"/>
      <c r="L57" s="98"/>
      <c r="M57" s="98"/>
      <c r="N57" s="98"/>
      <c r="O57" s="98"/>
      <c r="P57" s="98"/>
      <c r="Q57" s="98"/>
      <c r="R57" s="98"/>
      <c r="S57" s="98"/>
      <c r="T57" s="98"/>
      <c r="U57" s="98"/>
      <c r="V57" s="98"/>
      <c r="W57" s="98"/>
      <c r="X57" s="98"/>
      <c r="Y57" s="98"/>
      <c r="Z57" s="98"/>
      <c r="AA57" s="98"/>
      <c r="AB57" s="98"/>
    </row>
    <row r="58" ht="15.75" customHeight="1">
      <c r="A58" s="98"/>
      <c r="B58" s="98"/>
      <c r="C58" s="174"/>
      <c r="D58" s="98"/>
      <c r="E58" s="98"/>
      <c r="F58" s="98"/>
      <c r="G58" s="98"/>
      <c r="H58" s="98"/>
      <c r="I58" s="98"/>
      <c r="J58" s="98"/>
      <c r="K58" s="98"/>
      <c r="L58" s="98"/>
      <c r="M58" s="98"/>
      <c r="N58" s="98"/>
      <c r="O58" s="98"/>
      <c r="P58" s="98"/>
      <c r="Q58" s="98"/>
      <c r="R58" s="98"/>
      <c r="S58" s="98"/>
      <c r="T58" s="98"/>
      <c r="U58" s="98"/>
      <c r="V58" s="98"/>
      <c r="W58" s="98"/>
      <c r="X58" s="98"/>
      <c r="Y58" s="98"/>
      <c r="Z58" s="98"/>
      <c r="AA58" s="98"/>
      <c r="AB58" s="98"/>
    </row>
    <row r="59" ht="15.75" customHeight="1">
      <c r="A59" s="98"/>
      <c r="B59" s="98"/>
      <c r="C59" s="174"/>
      <c r="D59" s="98"/>
      <c r="E59" s="98"/>
      <c r="F59" s="98"/>
      <c r="G59" s="98"/>
      <c r="H59" s="98"/>
      <c r="I59" s="98"/>
      <c r="J59" s="98"/>
      <c r="K59" s="98"/>
      <c r="L59" s="98"/>
      <c r="M59" s="98"/>
      <c r="N59" s="98"/>
      <c r="O59" s="98"/>
      <c r="P59" s="98"/>
      <c r="Q59" s="98"/>
      <c r="R59" s="98"/>
      <c r="S59" s="98"/>
      <c r="T59" s="98"/>
      <c r="U59" s="98"/>
      <c r="V59" s="98"/>
      <c r="W59" s="98"/>
      <c r="X59" s="98"/>
      <c r="Y59" s="98"/>
      <c r="Z59" s="98"/>
      <c r="AA59" s="98"/>
      <c r="AB59" s="98"/>
    </row>
    <row r="60" ht="15.75" customHeight="1">
      <c r="A60" s="98"/>
      <c r="B60" s="98"/>
      <c r="C60" s="174"/>
      <c r="D60" s="98"/>
      <c r="E60" s="98"/>
      <c r="F60" s="98"/>
      <c r="G60" s="98"/>
      <c r="H60" s="98"/>
      <c r="I60" s="98"/>
      <c r="J60" s="98"/>
      <c r="K60" s="98"/>
      <c r="L60" s="98"/>
      <c r="M60" s="98"/>
      <c r="N60" s="98"/>
      <c r="O60" s="98"/>
      <c r="P60" s="98"/>
      <c r="Q60" s="98"/>
      <c r="R60" s="98"/>
      <c r="S60" s="98"/>
      <c r="T60" s="98"/>
      <c r="U60" s="98"/>
      <c r="V60" s="98"/>
      <c r="W60" s="98"/>
      <c r="X60" s="98"/>
      <c r="Y60" s="98"/>
      <c r="Z60" s="98"/>
      <c r="AA60" s="98"/>
      <c r="AB60" s="98"/>
    </row>
    <row r="61" ht="15.75" customHeight="1">
      <c r="A61" s="98"/>
      <c r="B61" s="98"/>
      <c r="C61" s="174"/>
      <c r="D61" s="98"/>
      <c r="E61" s="98"/>
      <c r="F61" s="98"/>
      <c r="G61" s="98"/>
      <c r="H61" s="98"/>
      <c r="I61" s="98"/>
      <c r="J61" s="98"/>
      <c r="K61" s="98"/>
      <c r="L61" s="98"/>
      <c r="M61" s="98"/>
      <c r="N61" s="98"/>
      <c r="O61" s="98"/>
      <c r="P61" s="98"/>
      <c r="Q61" s="98"/>
      <c r="R61" s="98"/>
      <c r="S61" s="98"/>
      <c r="T61" s="98"/>
      <c r="U61" s="98"/>
      <c r="V61" s="98"/>
      <c r="W61" s="98"/>
      <c r="X61" s="98"/>
      <c r="Y61" s="98"/>
      <c r="Z61" s="98"/>
      <c r="AA61" s="98"/>
      <c r="AB61" s="98"/>
    </row>
    <row r="62" ht="15.75" customHeight="1">
      <c r="A62" s="98"/>
      <c r="B62" s="98"/>
      <c r="C62" s="174"/>
      <c r="D62" s="98"/>
      <c r="E62" s="98"/>
      <c r="F62" s="98"/>
      <c r="G62" s="98"/>
      <c r="H62" s="98"/>
      <c r="I62" s="98"/>
      <c r="J62" s="98"/>
      <c r="K62" s="98"/>
      <c r="L62" s="98"/>
      <c r="M62" s="98"/>
      <c r="N62" s="98"/>
      <c r="O62" s="98"/>
      <c r="P62" s="98"/>
      <c r="Q62" s="98"/>
      <c r="R62" s="98"/>
      <c r="S62" s="98"/>
      <c r="T62" s="98"/>
      <c r="U62" s="98"/>
      <c r="V62" s="98"/>
      <c r="W62" s="98"/>
      <c r="X62" s="98"/>
      <c r="Y62" s="98"/>
      <c r="Z62" s="98"/>
      <c r="AA62" s="98"/>
      <c r="AB62" s="98"/>
    </row>
    <row r="63" ht="15.75" customHeight="1">
      <c r="A63" s="98"/>
      <c r="B63" s="98"/>
      <c r="C63" s="174"/>
      <c r="D63" s="98"/>
      <c r="E63" s="98"/>
      <c r="F63" s="98"/>
      <c r="G63" s="98"/>
      <c r="H63" s="98"/>
      <c r="I63" s="98"/>
      <c r="J63" s="98"/>
      <c r="K63" s="98"/>
      <c r="L63" s="98"/>
      <c r="M63" s="98"/>
      <c r="N63" s="98"/>
      <c r="O63" s="98"/>
      <c r="P63" s="98"/>
      <c r="Q63" s="98"/>
      <c r="R63" s="98"/>
      <c r="S63" s="98"/>
      <c r="T63" s="98"/>
      <c r="U63" s="98"/>
      <c r="V63" s="98"/>
      <c r="W63" s="98"/>
      <c r="X63" s="98"/>
      <c r="Y63" s="98"/>
      <c r="Z63" s="98"/>
      <c r="AA63" s="98"/>
      <c r="AB63" s="98"/>
    </row>
    <row r="64" ht="15.75" customHeight="1">
      <c r="A64" s="98"/>
      <c r="B64" s="98"/>
      <c r="C64" s="174"/>
      <c r="D64" s="98"/>
      <c r="E64" s="98"/>
      <c r="F64" s="98"/>
      <c r="G64" s="98"/>
      <c r="H64" s="98"/>
      <c r="I64" s="98"/>
      <c r="J64" s="98"/>
      <c r="K64" s="98"/>
      <c r="L64" s="98"/>
      <c r="M64" s="98"/>
      <c r="N64" s="98"/>
      <c r="O64" s="98"/>
      <c r="P64" s="98"/>
      <c r="Q64" s="98"/>
      <c r="R64" s="98"/>
      <c r="S64" s="98"/>
      <c r="T64" s="98"/>
      <c r="U64" s="98"/>
      <c r="V64" s="98"/>
      <c r="W64" s="98"/>
      <c r="X64" s="98"/>
      <c r="Y64" s="98"/>
      <c r="Z64" s="98"/>
      <c r="AA64" s="98"/>
      <c r="AB64" s="98"/>
    </row>
    <row r="65" ht="15.75" customHeight="1">
      <c r="A65" s="98"/>
      <c r="B65" s="98"/>
      <c r="C65" s="174"/>
      <c r="D65" s="98"/>
      <c r="E65" s="98"/>
      <c r="F65" s="98"/>
      <c r="G65" s="98"/>
      <c r="H65" s="98"/>
      <c r="I65" s="98"/>
      <c r="J65" s="98"/>
      <c r="K65" s="98"/>
      <c r="L65" s="98"/>
      <c r="M65" s="98"/>
      <c r="N65" s="98"/>
      <c r="O65" s="98"/>
      <c r="P65" s="98"/>
      <c r="Q65" s="98"/>
      <c r="R65" s="98"/>
      <c r="S65" s="98"/>
      <c r="T65" s="98"/>
      <c r="U65" s="98"/>
      <c r="V65" s="98"/>
      <c r="W65" s="98"/>
      <c r="X65" s="98"/>
      <c r="Y65" s="98"/>
      <c r="Z65" s="98"/>
      <c r="AA65" s="98"/>
      <c r="AB65" s="98"/>
    </row>
    <row r="66" ht="15.75" customHeight="1">
      <c r="A66" s="98"/>
      <c r="B66" s="98"/>
      <c r="C66" s="174"/>
      <c r="D66" s="98"/>
      <c r="E66" s="98"/>
      <c r="F66" s="98"/>
      <c r="G66" s="98"/>
      <c r="H66" s="98"/>
      <c r="I66" s="98"/>
      <c r="J66" s="98"/>
      <c r="K66" s="98"/>
      <c r="L66" s="98"/>
      <c r="M66" s="98"/>
      <c r="N66" s="98"/>
      <c r="O66" s="98"/>
      <c r="P66" s="98"/>
      <c r="Q66" s="98"/>
      <c r="R66" s="98"/>
      <c r="S66" s="98"/>
      <c r="T66" s="98"/>
      <c r="U66" s="98"/>
      <c r="V66" s="98"/>
      <c r="W66" s="98"/>
      <c r="X66" s="98"/>
      <c r="Y66" s="98"/>
      <c r="Z66" s="98"/>
      <c r="AA66" s="98"/>
      <c r="AB66" s="98"/>
    </row>
    <row r="67" ht="15.75" customHeight="1">
      <c r="A67" s="98"/>
      <c r="B67" s="98"/>
      <c r="C67" s="174"/>
      <c r="D67" s="98"/>
      <c r="E67" s="98"/>
      <c r="F67" s="98"/>
      <c r="G67" s="98"/>
      <c r="H67" s="98"/>
      <c r="I67" s="98"/>
      <c r="J67" s="98"/>
      <c r="K67" s="98"/>
      <c r="L67" s="98"/>
      <c r="M67" s="98"/>
      <c r="N67" s="98"/>
      <c r="O67" s="98"/>
      <c r="P67" s="98"/>
      <c r="Q67" s="98"/>
      <c r="R67" s="98"/>
      <c r="S67" s="98"/>
      <c r="T67" s="98"/>
      <c r="U67" s="98"/>
      <c r="V67" s="98"/>
      <c r="W67" s="98"/>
      <c r="X67" s="98"/>
      <c r="Y67" s="98"/>
      <c r="Z67" s="98"/>
      <c r="AA67" s="98"/>
      <c r="AB67" s="98"/>
    </row>
    <row r="68" ht="15.75" customHeight="1">
      <c r="A68" s="98"/>
      <c r="B68" s="98"/>
      <c r="C68" s="174"/>
      <c r="D68" s="98"/>
      <c r="E68" s="98"/>
      <c r="F68" s="98"/>
      <c r="G68" s="98"/>
      <c r="H68" s="98"/>
      <c r="I68" s="98"/>
      <c r="J68" s="98"/>
      <c r="K68" s="98"/>
      <c r="L68" s="98"/>
      <c r="M68" s="98"/>
      <c r="N68" s="98"/>
      <c r="O68" s="98"/>
      <c r="P68" s="98"/>
      <c r="Q68" s="98"/>
      <c r="R68" s="98"/>
      <c r="S68" s="98"/>
      <c r="T68" s="98"/>
      <c r="U68" s="98"/>
      <c r="V68" s="98"/>
      <c r="W68" s="98"/>
      <c r="X68" s="98"/>
      <c r="Y68" s="98"/>
      <c r="Z68" s="98"/>
      <c r="AA68" s="98"/>
      <c r="AB68" s="98"/>
    </row>
    <row r="69" ht="15.75" customHeight="1">
      <c r="A69" s="98"/>
      <c r="B69" s="98"/>
      <c r="C69" s="174"/>
      <c r="D69" s="98"/>
      <c r="E69" s="98"/>
      <c r="F69" s="98"/>
      <c r="G69" s="98"/>
      <c r="H69" s="98"/>
      <c r="I69" s="98"/>
      <c r="J69" s="98"/>
      <c r="K69" s="98"/>
      <c r="L69" s="98"/>
      <c r="M69" s="98"/>
      <c r="N69" s="98"/>
      <c r="O69" s="98"/>
      <c r="P69" s="98"/>
      <c r="Q69" s="98"/>
      <c r="R69" s="98"/>
      <c r="S69" s="98"/>
      <c r="T69" s="98"/>
      <c r="U69" s="98"/>
      <c r="V69" s="98"/>
      <c r="W69" s="98"/>
      <c r="X69" s="98"/>
      <c r="Y69" s="98"/>
      <c r="Z69" s="98"/>
      <c r="AA69" s="98"/>
      <c r="AB69" s="98"/>
    </row>
    <row r="70" ht="15.75" customHeight="1">
      <c r="A70" s="98"/>
      <c r="B70" s="98"/>
      <c r="C70" s="174"/>
      <c r="D70" s="98"/>
      <c r="E70" s="98"/>
      <c r="F70" s="98"/>
      <c r="G70" s="98"/>
      <c r="H70" s="98"/>
      <c r="I70" s="98"/>
      <c r="J70" s="98"/>
      <c r="K70" s="98"/>
      <c r="L70" s="98"/>
      <c r="M70" s="98"/>
      <c r="N70" s="98"/>
      <c r="O70" s="98"/>
      <c r="P70" s="98"/>
      <c r="Q70" s="98"/>
      <c r="R70" s="98"/>
      <c r="S70" s="98"/>
      <c r="T70" s="98"/>
      <c r="U70" s="98"/>
      <c r="V70" s="98"/>
      <c r="W70" s="98"/>
      <c r="X70" s="98"/>
      <c r="Y70" s="98"/>
      <c r="Z70" s="98"/>
      <c r="AA70" s="98"/>
      <c r="AB70" s="98"/>
    </row>
    <row r="71" ht="15.75" customHeight="1">
      <c r="A71" s="98"/>
      <c r="B71" s="98"/>
      <c r="C71" s="174"/>
      <c r="D71" s="98"/>
      <c r="E71" s="98"/>
      <c r="F71" s="98"/>
      <c r="G71" s="98"/>
      <c r="H71" s="98"/>
      <c r="I71" s="98"/>
      <c r="J71" s="98"/>
      <c r="K71" s="98"/>
      <c r="L71" s="98"/>
      <c r="M71" s="98"/>
      <c r="N71" s="98"/>
      <c r="O71" s="98"/>
      <c r="P71" s="98"/>
      <c r="Q71" s="98"/>
      <c r="R71" s="98"/>
      <c r="S71" s="98"/>
      <c r="T71" s="98"/>
      <c r="U71" s="98"/>
      <c r="V71" s="98"/>
      <c r="W71" s="98"/>
      <c r="X71" s="98"/>
      <c r="Y71" s="98"/>
      <c r="Z71" s="98"/>
      <c r="AA71" s="98"/>
      <c r="AB71" s="98"/>
    </row>
    <row r="72" ht="15.75" customHeight="1">
      <c r="A72" s="98"/>
      <c r="B72" s="98"/>
      <c r="C72" s="174"/>
      <c r="D72" s="98"/>
      <c r="E72" s="98"/>
      <c r="F72" s="98"/>
      <c r="G72" s="98"/>
      <c r="H72" s="98"/>
      <c r="I72" s="98"/>
      <c r="J72" s="98"/>
      <c r="K72" s="98"/>
      <c r="L72" s="98"/>
      <c r="M72" s="98"/>
      <c r="N72" s="98"/>
      <c r="O72" s="98"/>
      <c r="P72" s="98"/>
      <c r="Q72" s="98"/>
      <c r="R72" s="98"/>
      <c r="S72" s="98"/>
      <c r="T72" s="98"/>
      <c r="U72" s="98"/>
      <c r="V72" s="98"/>
      <c r="W72" s="98"/>
      <c r="X72" s="98"/>
      <c r="Y72" s="98"/>
      <c r="Z72" s="98"/>
      <c r="AA72" s="98"/>
      <c r="AB72" s="98"/>
    </row>
    <row r="73" ht="15.75" customHeight="1">
      <c r="A73" s="98"/>
      <c r="B73" s="98"/>
      <c r="C73" s="174"/>
      <c r="D73" s="98"/>
      <c r="E73" s="98"/>
      <c r="F73" s="98"/>
      <c r="G73" s="98"/>
      <c r="H73" s="98"/>
      <c r="I73" s="98"/>
      <c r="J73" s="98"/>
      <c r="K73" s="98"/>
      <c r="L73" s="98"/>
      <c r="M73" s="98"/>
      <c r="N73" s="98"/>
      <c r="O73" s="98"/>
      <c r="P73" s="98"/>
      <c r="Q73" s="98"/>
      <c r="R73" s="98"/>
      <c r="S73" s="98"/>
      <c r="T73" s="98"/>
      <c r="U73" s="98"/>
      <c r="V73" s="98"/>
      <c r="W73" s="98"/>
      <c r="X73" s="98"/>
      <c r="Y73" s="98"/>
      <c r="Z73" s="98"/>
      <c r="AA73" s="98"/>
      <c r="AB73" s="98"/>
    </row>
    <row r="74" ht="15.75" customHeight="1">
      <c r="A74" s="98"/>
      <c r="B74" s="98"/>
      <c r="C74" s="174"/>
      <c r="D74" s="98"/>
      <c r="E74" s="98"/>
      <c r="F74" s="98"/>
      <c r="G74" s="98"/>
      <c r="H74" s="98"/>
      <c r="I74" s="98"/>
      <c r="J74" s="98"/>
      <c r="K74" s="98"/>
      <c r="L74" s="98"/>
      <c r="M74" s="98"/>
      <c r="N74" s="98"/>
      <c r="O74" s="98"/>
      <c r="P74" s="98"/>
      <c r="Q74" s="98"/>
      <c r="R74" s="98"/>
      <c r="S74" s="98"/>
      <c r="T74" s="98"/>
      <c r="U74" s="98"/>
      <c r="V74" s="98"/>
      <c r="W74" s="98"/>
      <c r="X74" s="98"/>
      <c r="Y74" s="98"/>
      <c r="Z74" s="98"/>
      <c r="AA74" s="98"/>
      <c r="AB74" s="98"/>
    </row>
    <row r="75" ht="15.75" customHeight="1">
      <c r="A75" s="98"/>
      <c r="B75" s="98"/>
      <c r="C75" s="174"/>
      <c r="D75" s="98"/>
      <c r="E75" s="98"/>
      <c r="F75" s="98"/>
      <c r="G75" s="98"/>
      <c r="H75" s="98"/>
      <c r="I75" s="98"/>
      <c r="J75" s="98"/>
      <c r="K75" s="98"/>
      <c r="L75" s="98"/>
      <c r="M75" s="98"/>
      <c r="N75" s="98"/>
      <c r="O75" s="98"/>
      <c r="P75" s="98"/>
      <c r="Q75" s="98"/>
      <c r="R75" s="98"/>
      <c r="S75" s="98"/>
      <c r="T75" s="98"/>
      <c r="U75" s="98"/>
      <c r="V75" s="98"/>
      <c r="W75" s="98"/>
      <c r="X75" s="98"/>
      <c r="Y75" s="98"/>
      <c r="Z75" s="98"/>
      <c r="AA75" s="98"/>
      <c r="AB75" s="98"/>
    </row>
    <row r="76" ht="15.75" customHeight="1">
      <c r="A76" s="98"/>
      <c r="B76" s="98"/>
      <c r="C76" s="174"/>
      <c r="D76" s="98"/>
      <c r="E76" s="98"/>
      <c r="F76" s="98"/>
      <c r="G76" s="98"/>
      <c r="H76" s="98"/>
      <c r="I76" s="98"/>
      <c r="J76" s="98"/>
      <c r="K76" s="98"/>
      <c r="L76" s="98"/>
      <c r="M76" s="98"/>
      <c r="N76" s="98"/>
      <c r="O76" s="98"/>
      <c r="P76" s="98"/>
      <c r="Q76" s="98"/>
      <c r="R76" s="98"/>
      <c r="S76" s="98"/>
      <c r="T76" s="98"/>
      <c r="U76" s="98"/>
      <c r="V76" s="98"/>
      <c r="W76" s="98"/>
      <c r="X76" s="98"/>
      <c r="Y76" s="98"/>
      <c r="Z76" s="98"/>
      <c r="AA76" s="98"/>
      <c r="AB76" s="98"/>
    </row>
    <row r="77" ht="15.75" customHeight="1">
      <c r="A77" s="98"/>
      <c r="B77" s="98"/>
      <c r="C77" s="174"/>
      <c r="D77" s="98"/>
      <c r="E77" s="98"/>
      <c r="F77" s="98"/>
      <c r="G77" s="98"/>
      <c r="H77" s="98"/>
      <c r="I77" s="98"/>
      <c r="J77" s="98"/>
      <c r="K77" s="98"/>
      <c r="L77" s="98"/>
      <c r="M77" s="98"/>
      <c r="N77" s="98"/>
      <c r="O77" s="98"/>
      <c r="P77" s="98"/>
      <c r="Q77" s="98"/>
      <c r="R77" s="98"/>
      <c r="S77" s="98"/>
      <c r="T77" s="98"/>
      <c r="U77" s="98"/>
      <c r="V77" s="98"/>
      <c r="W77" s="98"/>
      <c r="X77" s="98"/>
      <c r="Y77" s="98"/>
      <c r="Z77" s="98"/>
      <c r="AA77" s="98"/>
      <c r="AB77" s="98"/>
    </row>
    <row r="78" ht="15.75" customHeight="1">
      <c r="A78" s="98"/>
      <c r="B78" s="98"/>
      <c r="C78" s="174"/>
      <c r="D78" s="98"/>
      <c r="E78" s="98"/>
      <c r="F78" s="98"/>
      <c r="G78" s="98"/>
      <c r="H78" s="98"/>
      <c r="I78" s="98"/>
      <c r="J78" s="98"/>
      <c r="K78" s="98"/>
      <c r="L78" s="98"/>
      <c r="M78" s="98"/>
      <c r="N78" s="98"/>
      <c r="O78" s="98"/>
      <c r="P78" s="98"/>
      <c r="Q78" s="98"/>
      <c r="R78" s="98"/>
      <c r="S78" s="98"/>
      <c r="T78" s="98"/>
      <c r="U78" s="98"/>
      <c r="V78" s="98"/>
      <c r="W78" s="98"/>
      <c r="X78" s="98"/>
      <c r="Y78" s="98"/>
      <c r="Z78" s="98"/>
      <c r="AA78" s="98"/>
      <c r="AB78" s="98"/>
    </row>
    <row r="79" ht="15.75" customHeight="1">
      <c r="A79" s="98"/>
      <c r="B79" s="98"/>
      <c r="C79" s="174"/>
      <c r="D79" s="98"/>
      <c r="E79" s="98"/>
      <c r="F79" s="98"/>
      <c r="G79" s="98"/>
      <c r="H79" s="98"/>
      <c r="I79" s="98"/>
      <c r="J79" s="98"/>
      <c r="K79" s="98"/>
      <c r="L79" s="98"/>
      <c r="M79" s="98"/>
      <c r="N79" s="98"/>
      <c r="O79" s="98"/>
      <c r="P79" s="98"/>
      <c r="Q79" s="98"/>
      <c r="R79" s="98"/>
      <c r="S79" s="98"/>
      <c r="T79" s="98"/>
      <c r="U79" s="98"/>
      <c r="V79" s="98"/>
      <c r="W79" s="98"/>
      <c r="X79" s="98"/>
      <c r="Y79" s="98"/>
      <c r="Z79" s="98"/>
      <c r="AA79" s="98"/>
      <c r="AB79" s="98"/>
    </row>
    <row r="80" ht="15.75" customHeight="1">
      <c r="A80" s="98"/>
      <c r="B80" s="98"/>
      <c r="C80" s="174"/>
      <c r="D80" s="98"/>
      <c r="E80" s="98"/>
      <c r="F80" s="98"/>
      <c r="G80" s="98"/>
      <c r="H80" s="98"/>
      <c r="I80" s="98"/>
      <c r="J80" s="98"/>
      <c r="K80" s="98"/>
      <c r="L80" s="98"/>
      <c r="M80" s="98"/>
      <c r="N80" s="98"/>
      <c r="O80" s="98"/>
      <c r="P80" s="98"/>
      <c r="Q80" s="98"/>
      <c r="R80" s="98"/>
      <c r="S80" s="98"/>
      <c r="T80" s="98"/>
      <c r="U80" s="98"/>
      <c r="V80" s="98"/>
      <c r="W80" s="98"/>
      <c r="X80" s="98"/>
      <c r="Y80" s="98"/>
      <c r="Z80" s="98"/>
      <c r="AA80" s="98"/>
      <c r="AB80" s="98"/>
    </row>
    <row r="81" ht="15.75" customHeight="1">
      <c r="A81" s="98"/>
      <c r="B81" s="98"/>
      <c r="C81" s="174"/>
      <c r="D81" s="98"/>
      <c r="E81" s="98"/>
      <c r="F81" s="98"/>
      <c r="G81" s="98"/>
      <c r="H81" s="98"/>
      <c r="I81" s="98"/>
      <c r="J81" s="98"/>
      <c r="K81" s="98"/>
      <c r="L81" s="98"/>
      <c r="M81" s="98"/>
      <c r="N81" s="98"/>
      <c r="O81" s="98"/>
      <c r="P81" s="98"/>
      <c r="Q81" s="98"/>
      <c r="R81" s="98"/>
      <c r="S81" s="98"/>
      <c r="T81" s="98"/>
      <c r="U81" s="98"/>
      <c r="V81" s="98"/>
      <c r="W81" s="98"/>
      <c r="X81" s="98"/>
      <c r="Y81" s="98"/>
      <c r="Z81" s="98"/>
      <c r="AA81" s="98"/>
      <c r="AB81" s="98"/>
    </row>
    <row r="82" ht="15.75" customHeight="1">
      <c r="A82" s="98"/>
      <c r="B82" s="98"/>
      <c r="C82" s="174"/>
      <c r="D82" s="98"/>
      <c r="E82" s="98"/>
      <c r="F82" s="98"/>
      <c r="G82" s="98"/>
      <c r="H82" s="98"/>
      <c r="I82" s="98"/>
      <c r="J82" s="98"/>
      <c r="K82" s="98"/>
      <c r="L82" s="98"/>
      <c r="M82" s="98"/>
      <c r="N82" s="98"/>
      <c r="O82" s="98"/>
      <c r="P82" s="98"/>
      <c r="Q82" s="98"/>
      <c r="R82" s="98"/>
      <c r="S82" s="98"/>
      <c r="T82" s="98"/>
      <c r="U82" s="98"/>
      <c r="V82" s="98"/>
      <c r="W82" s="98"/>
      <c r="X82" s="98"/>
      <c r="Y82" s="98"/>
      <c r="Z82" s="98"/>
      <c r="AA82" s="98"/>
      <c r="AB82" s="98"/>
    </row>
    <row r="83" ht="15.75" customHeight="1">
      <c r="A83" s="98"/>
      <c r="B83" s="98"/>
      <c r="C83" s="174"/>
      <c r="D83" s="98"/>
      <c r="E83" s="98"/>
      <c r="F83" s="98"/>
      <c r="G83" s="98"/>
      <c r="H83" s="98"/>
      <c r="I83" s="98"/>
      <c r="J83" s="98"/>
      <c r="K83" s="98"/>
      <c r="L83" s="98"/>
      <c r="M83" s="98"/>
      <c r="N83" s="98"/>
      <c r="O83" s="98"/>
      <c r="P83" s="98"/>
      <c r="Q83" s="98"/>
      <c r="R83" s="98"/>
      <c r="S83" s="98"/>
      <c r="T83" s="98"/>
      <c r="U83" s="98"/>
      <c r="V83" s="98"/>
      <c r="W83" s="98"/>
      <c r="X83" s="98"/>
      <c r="Y83" s="98"/>
      <c r="Z83" s="98"/>
      <c r="AA83" s="98"/>
      <c r="AB83" s="98"/>
    </row>
    <row r="84" ht="15.75" customHeight="1">
      <c r="A84" s="98"/>
      <c r="B84" s="98"/>
      <c r="C84" s="174"/>
      <c r="D84" s="98"/>
      <c r="E84" s="98"/>
      <c r="F84" s="98"/>
      <c r="G84" s="98"/>
      <c r="H84" s="98"/>
      <c r="I84" s="98"/>
      <c r="J84" s="98"/>
      <c r="K84" s="98"/>
      <c r="L84" s="98"/>
      <c r="M84" s="98"/>
      <c r="N84" s="98"/>
      <c r="O84" s="98"/>
      <c r="P84" s="98"/>
      <c r="Q84" s="98"/>
      <c r="R84" s="98"/>
      <c r="S84" s="98"/>
      <c r="T84" s="98"/>
      <c r="U84" s="98"/>
      <c r="V84" s="98"/>
      <c r="W84" s="98"/>
      <c r="X84" s="98"/>
      <c r="Y84" s="98"/>
      <c r="Z84" s="98"/>
      <c r="AA84" s="98"/>
      <c r="AB84" s="98"/>
    </row>
    <row r="85" ht="15.75" customHeight="1">
      <c r="A85" s="98"/>
      <c r="B85" s="98"/>
      <c r="C85" s="174"/>
      <c r="D85" s="98"/>
      <c r="E85" s="98"/>
      <c r="F85" s="98"/>
      <c r="G85" s="98"/>
      <c r="H85" s="98"/>
      <c r="I85" s="98"/>
      <c r="J85" s="98"/>
      <c r="K85" s="98"/>
      <c r="L85" s="98"/>
      <c r="M85" s="98"/>
      <c r="N85" s="98"/>
      <c r="O85" s="98"/>
      <c r="P85" s="98"/>
      <c r="Q85" s="98"/>
      <c r="R85" s="98"/>
      <c r="S85" s="98"/>
      <c r="T85" s="98"/>
      <c r="U85" s="98"/>
      <c r="V85" s="98"/>
      <c r="W85" s="98"/>
      <c r="X85" s="98"/>
      <c r="Y85" s="98"/>
      <c r="Z85" s="98"/>
      <c r="AA85" s="98"/>
      <c r="AB85" s="98"/>
    </row>
    <row r="86" ht="15.75" customHeight="1">
      <c r="A86" s="98"/>
      <c r="B86" s="98"/>
      <c r="C86" s="174"/>
      <c r="D86" s="98"/>
      <c r="E86" s="98"/>
      <c r="F86" s="98"/>
      <c r="G86" s="98"/>
      <c r="H86" s="98"/>
      <c r="I86" s="98"/>
      <c r="J86" s="98"/>
      <c r="K86" s="98"/>
      <c r="L86" s="98"/>
      <c r="M86" s="98"/>
      <c r="N86" s="98"/>
      <c r="O86" s="98"/>
      <c r="P86" s="98"/>
      <c r="Q86" s="98"/>
      <c r="R86" s="98"/>
      <c r="S86" s="98"/>
      <c r="T86" s="98"/>
      <c r="U86" s="98"/>
      <c r="V86" s="98"/>
      <c r="W86" s="98"/>
      <c r="X86" s="98"/>
      <c r="Y86" s="98"/>
      <c r="Z86" s="98"/>
      <c r="AA86" s="98"/>
      <c r="AB86" s="98"/>
    </row>
    <row r="87" ht="15.75" customHeight="1">
      <c r="A87" s="98"/>
      <c r="B87" s="98"/>
      <c r="C87" s="174"/>
      <c r="D87" s="98"/>
      <c r="E87" s="98"/>
      <c r="F87" s="98"/>
      <c r="G87" s="98"/>
      <c r="H87" s="98"/>
      <c r="I87" s="98"/>
      <c r="J87" s="98"/>
      <c r="K87" s="98"/>
      <c r="L87" s="98"/>
      <c r="M87" s="98"/>
      <c r="N87" s="98"/>
      <c r="O87" s="98"/>
      <c r="P87" s="98"/>
      <c r="Q87" s="98"/>
      <c r="R87" s="98"/>
      <c r="S87" s="98"/>
      <c r="T87" s="98"/>
      <c r="U87" s="98"/>
      <c r="V87" s="98"/>
      <c r="W87" s="98"/>
      <c r="X87" s="98"/>
      <c r="Y87" s="98"/>
      <c r="Z87" s="98"/>
      <c r="AA87" s="98"/>
      <c r="AB87" s="98"/>
    </row>
    <row r="88" ht="15.75" customHeight="1">
      <c r="A88" s="98"/>
      <c r="B88" s="98"/>
      <c r="C88" s="174"/>
      <c r="D88" s="98"/>
      <c r="E88" s="98"/>
      <c r="F88" s="98"/>
      <c r="G88" s="98"/>
      <c r="H88" s="98"/>
      <c r="I88" s="98"/>
      <c r="J88" s="98"/>
      <c r="K88" s="98"/>
      <c r="L88" s="98"/>
      <c r="M88" s="98"/>
      <c r="N88" s="98"/>
      <c r="O88" s="98"/>
      <c r="P88" s="98"/>
      <c r="Q88" s="98"/>
      <c r="R88" s="98"/>
      <c r="S88" s="98"/>
      <c r="T88" s="98"/>
      <c r="U88" s="98"/>
      <c r="V88" s="98"/>
      <c r="W88" s="98"/>
      <c r="X88" s="98"/>
      <c r="Y88" s="98"/>
      <c r="Z88" s="98"/>
      <c r="AA88" s="98"/>
      <c r="AB88" s="98"/>
    </row>
    <row r="89" ht="15.75" customHeight="1">
      <c r="A89" s="98"/>
      <c r="B89" s="98"/>
      <c r="C89" s="174"/>
      <c r="D89" s="98"/>
      <c r="E89" s="98"/>
      <c r="F89" s="98"/>
      <c r="G89" s="98"/>
      <c r="H89" s="98"/>
      <c r="I89" s="98"/>
      <c r="J89" s="98"/>
      <c r="K89" s="98"/>
      <c r="L89" s="98"/>
      <c r="M89" s="98"/>
      <c r="N89" s="98"/>
      <c r="O89" s="98"/>
      <c r="P89" s="98"/>
      <c r="Q89" s="98"/>
      <c r="R89" s="98"/>
      <c r="S89" s="98"/>
      <c r="T89" s="98"/>
      <c r="U89" s="98"/>
      <c r="V89" s="98"/>
      <c r="W89" s="98"/>
      <c r="X89" s="98"/>
      <c r="Y89" s="98"/>
      <c r="Z89" s="98"/>
      <c r="AA89" s="98"/>
      <c r="AB89" s="98"/>
    </row>
    <row r="90" ht="15.75" customHeight="1">
      <c r="A90" s="98"/>
      <c r="B90" s="98"/>
      <c r="C90" s="174"/>
      <c r="D90" s="98"/>
      <c r="E90" s="98"/>
      <c r="F90" s="98"/>
      <c r="G90" s="98"/>
      <c r="H90" s="98"/>
      <c r="I90" s="98"/>
      <c r="J90" s="98"/>
      <c r="K90" s="98"/>
      <c r="L90" s="98"/>
      <c r="M90" s="98"/>
      <c r="N90" s="98"/>
      <c r="O90" s="98"/>
      <c r="P90" s="98"/>
      <c r="Q90" s="98"/>
      <c r="R90" s="98"/>
      <c r="S90" s="98"/>
      <c r="T90" s="98"/>
      <c r="U90" s="98"/>
      <c r="V90" s="98"/>
      <c r="W90" s="98"/>
      <c r="X90" s="98"/>
      <c r="Y90" s="98"/>
      <c r="Z90" s="98"/>
      <c r="AA90" s="98"/>
      <c r="AB90" s="98"/>
    </row>
    <row r="91" ht="15.75" customHeight="1">
      <c r="A91" s="98"/>
      <c r="B91" s="98"/>
      <c r="C91" s="174"/>
      <c r="D91" s="98"/>
      <c r="E91" s="98"/>
      <c r="F91" s="98"/>
      <c r="G91" s="98"/>
      <c r="H91" s="98"/>
      <c r="I91" s="98"/>
      <c r="J91" s="98"/>
      <c r="K91" s="98"/>
      <c r="L91" s="98"/>
      <c r="M91" s="98"/>
      <c r="N91" s="98"/>
      <c r="O91" s="98"/>
      <c r="P91" s="98"/>
      <c r="Q91" s="98"/>
      <c r="R91" s="98"/>
      <c r="S91" s="98"/>
      <c r="T91" s="98"/>
      <c r="U91" s="98"/>
      <c r="V91" s="98"/>
      <c r="W91" s="98"/>
      <c r="X91" s="98"/>
      <c r="Y91" s="98"/>
      <c r="Z91" s="98"/>
      <c r="AA91" s="98"/>
      <c r="AB91" s="98"/>
    </row>
    <row r="92" ht="15.75" customHeight="1">
      <c r="A92" s="98"/>
      <c r="B92" s="98"/>
      <c r="C92" s="174"/>
      <c r="D92" s="98"/>
      <c r="E92" s="98"/>
      <c r="F92" s="98"/>
      <c r="G92" s="98"/>
      <c r="H92" s="98"/>
      <c r="I92" s="98"/>
      <c r="J92" s="98"/>
      <c r="K92" s="98"/>
      <c r="L92" s="98"/>
      <c r="M92" s="98"/>
      <c r="N92" s="98"/>
      <c r="O92" s="98"/>
      <c r="P92" s="98"/>
      <c r="Q92" s="98"/>
      <c r="R92" s="98"/>
      <c r="S92" s="98"/>
      <c r="T92" s="98"/>
      <c r="U92" s="98"/>
      <c r="V92" s="98"/>
      <c r="W92" s="98"/>
      <c r="X92" s="98"/>
      <c r="Y92" s="98"/>
      <c r="Z92" s="98"/>
      <c r="AA92" s="98"/>
      <c r="AB92" s="98"/>
    </row>
    <row r="93" ht="15.75" customHeight="1">
      <c r="A93" s="98"/>
      <c r="B93" s="98"/>
      <c r="C93" s="174"/>
      <c r="D93" s="98"/>
      <c r="E93" s="98"/>
      <c r="F93" s="98"/>
      <c r="G93" s="98"/>
      <c r="H93" s="98"/>
      <c r="I93" s="98"/>
      <c r="J93" s="98"/>
      <c r="K93" s="98"/>
      <c r="L93" s="98"/>
      <c r="M93" s="98"/>
      <c r="N93" s="98"/>
      <c r="O93" s="98"/>
      <c r="P93" s="98"/>
      <c r="Q93" s="98"/>
      <c r="R93" s="98"/>
      <c r="S93" s="98"/>
      <c r="T93" s="98"/>
      <c r="U93" s="98"/>
      <c r="V93" s="98"/>
      <c r="W93" s="98"/>
      <c r="X93" s="98"/>
      <c r="Y93" s="98"/>
      <c r="Z93" s="98"/>
      <c r="AA93" s="98"/>
      <c r="AB93" s="98"/>
    </row>
    <row r="94" ht="15.75" customHeight="1">
      <c r="A94" s="98"/>
      <c r="B94" s="98"/>
      <c r="C94" s="174"/>
      <c r="D94" s="98"/>
      <c r="E94" s="98"/>
      <c r="F94" s="98"/>
      <c r="G94" s="98"/>
      <c r="H94" s="98"/>
      <c r="I94" s="98"/>
      <c r="J94" s="98"/>
      <c r="K94" s="98"/>
      <c r="L94" s="98"/>
      <c r="M94" s="98"/>
      <c r="N94" s="98"/>
      <c r="O94" s="98"/>
      <c r="P94" s="98"/>
      <c r="Q94" s="98"/>
      <c r="R94" s="98"/>
      <c r="S94" s="98"/>
      <c r="T94" s="98"/>
      <c r="U94" s="98"/>
      <c r="V94" s="98"/>
      <c r="W94" s="98"/>
      <c r="X94" s="98"/>
      <c r="Y94" s="98"/>
      <c r="Z94" s="98"/>
      <c r="AA94" s="98"/>
      <c r="AB94" s="98"/>
    </row>
    <row r="95" ht="15.75" customHeight="1">
      <c r="A95" s="98"/>
      <c r="B95" s="98"/>
      <c r="C95" s="174"/>
      <c r="D95" s="98"/>
      <c r="E95" s="98"/>
      <c r="F95" s="98"/>
      <c r="G95" s="98"/>
      <c r="H95" s="98"/>
      <c r="I95" s="98"/>
      <c r="J95" s="98"/>
      <c r="K95" s="98"/>
      <c r="L95" s="98"/>
      <c r="M95" s="98"/>
      <c r="N95" s="98"/>
      <c r="O95" s="98"/>
      <c r="P95" s="98"/>
      <c r="Q95" s="98"/>
      <c r="R95" s="98"/>
      <c r="S95" s="98"/>
      <c r="T95" s="98"/>
      <c r="U95" s="98"/>
      <c r="V95" s="98"/>
      <c r="W95" s="98"/>
      <c r="X95" s="98"/>
      <c r="Y95" s="98"/>
      <c r="Z95" s="98"/>
      <c r="AA95" s="98"/>
      <c r="AB95" s="98"/>
    </row>
    <row r="96" ht="15.75" customHeight="1">
      <c r="A96" s="98"/>
      <c r="B96" s="98"/>
      <c r="C96" s="174"/>
      <c r="D96" s="98"/>
      <c r="E96" s="98"/>
      <c r="F96" s="98"/>
      <c r="G96" s="98"/>
      <c r="H96" s="98"/>
      <c r="I96" s="98"/>
      <c r="J96" s="98"/>
      <c r="K96" s="98"/>
      <c r="L96" s="98"/>
      <c r="M96" s="98"/>
      <c r="N96" s="98"/>
      <c r="O96" s="98"/>
      <c r="P96" s="98"/>
      <c r="Q96" s="98"/>
      <c r="R96" s="98"/>
      <c r="S96" s="98"/>
      <c r="T96" s="98"/>
      <c r="U96" s="98"/>
      <c r="V96" s="98"/>
      <c r="W96" s="98"/>
      <c r="X96" s="98"/>
      <c r="Y96" s="98"/>
      <c r="Z96" s="98"/>
      <c r="AA96" s="98"/>
      <c r="AB96" s="98"/>
    </row>
    <row r="97" ht="15.75" customHeight="1">
      <c r="A97" s="98"/>
      <c r="B97" s="98"/>
      <c r="C97" s="174"/>
      <c r="D97" s="98"/>
      <c r="E97" s="98"/>
      <c r="F97" s="98"/>
      <c r="G97" s="98"/>
      <c r="H97" s="98"/>
      <c r="I97" s="98"/>
      <c r="J97" s="98"/>
      <c r="K97" s="98"/>
      <c r="L97" s="98"/>
      <c r="M97" s="98"/>
      <c r="N97" s="98"/>
      <c r="O97" s="98"/>
      <c r="P97" s="98"/>
      <c r="Q97" s="98"/>
      <c r="R97" s="98"/>
      <c r="S97" s="98"/>
      <c r="T97" s="98"/>
      <c r="U97" s="98"/>
      <c r="V97" s="98"/>
      <c r="W97" s="98"/>
      <c r="X97" s="98"/>
      <c r="Y97" s="98"/>
      <c r="Z97" s="98"/>
      <c r="AA97" s="98"/>
      <c r="AB97" s="98"/>
    </row>
    <row r="98" ht="15.75" customHeight="1">
      <c r="A98" s="98"/>
      <c r="B98" s="98"/>
      <c r="C98" s="174"/>
      <c r="D98" s="98"/>
      <c r="E98" s="98"/>
      <c r="F98" s="98"/>
      <c r="G98" s="98"/>
      <c r="H98" s="98"/>
      <c r="I98" s="98"/>
      <c r="J98" s="98"/>
      <c r="K98" s="98"/>
      <c r="L98" s="98"/>
      <c r="M98" s="98"/>
      <c r="N98" s="98"/>
      <c r="O98" s="98"/>
      <c r="P98" s="98"/>
      <c r="Q98" s="98"/>
      <c r="R98" s="98"/>
      <c r="S98" s="98"/>
      <c r="T98" s="98"/>
      <c r="U98" s="98"/>
      <c r="V98" s="98"/>
      <c r="W98" s="98"/>
      <c r="X98" s="98"/>
      <c r="Y98" s="98"/>
      <c r="Z98" s="98"/>
      <c r="AA98" s="98"/>
      <c r="AB98" s="98"/>
    </row>
    <row r="99" ht="15.75" customHeight="1">
      <c r="A99" s="98"/>
      <c r="B99" s="98"/>
      <c r="C99" s="174"/>
      <c r="D99" s="98"/>
      <c r="E99" s="98"/>
      <c r="F99" s="98"/>
      <c r="G99" s="98"/>
      <c r="H99" s="98"/>
      <c r="I99" s="98"/>
      <c r="J99" s="98"/>
      <c r="K99" s="98"/>
      <c r="L99" s="98"/>
      <c r="M99" s="98"/>
      <c r="N99" s="98"/>
      <c r="O99" s="98"/>
      <c r="P99" s="98"/>
      <c r="Q99" s="98"/>
      <c r="R99" s="98"/>
      <c r="S99" s="98"/>
      <c r="T99" s="98"/>
      <c r="U99" s="98"/>
      <c r="V99" s="98"/>
      <c r="W99" s="98"/>
      <c r="X99" s="98"/>
      <c r="Y99" s="98"/>
      <c r="Z99" s="98"/>
      <c r="AA99" s="98"/>
      <c r="AB99" s="98"/>
    </row>
    <row r="100" ht="15.75" customHeight="1">
      <c r="A100" s="98"/>
      <c r="B100" s="98"/>
      <c r="C100" s="174"/>
      <c r="D100" s="98"/>
      <c r="E100" s="98"/>
      <c r="F100" s="98"/>
      <c r="G100" s="98"/>
      <c r="H100" s="98"/>
      <c r="I100" s="98"/>
      <c r="J100" s="98"/>
      <c r="K100" s="98"/>
      <c r="L100" s="98"/>
      <c r="M100" s="98"/>
      <c r="N100" s="98"/>
      <c r="O100" s="98"/>
      <c r="P100" s="98"/>
      <c r="Q100" s="98"/>
      <c r="R100" s="98"/>
      <c r="S100" s="98"/>
      <c r="T100" s="98"/>
      <c r="U100" s="98"/>
      <c r="V100" s="98"/>
      <c r="W100" s="98"/>
      <c r="X100" s="98"/>
      <c r="Y100" s="98"/>
      <c r="Z100" s="98"/>
      <c r="AA100" s="98"/>
      <c r="AB100" s="98"/>
    </row>
    <row r="101" ht="15.75" customHeight="1">
      <c r="A101" s="98"/>
      <c r="B101" s="98"/>
      <c r="C101" s="174"/>
      <c r="D101" s="98"/>
      <c r="E101" s="98"/>
      <c r="F101" s="98"/>
      <c r="G101" s="98"/>
      <c r="H101" s="98"/>
      <c r="I101" s="98"/>
      <c r="J101" s="98"/>
      <c r="K101" s="98"/>
      <c r="L101" s="98"/>
      <c r="M101" s="98"/>
      <c r="N101" s="98"/>
      <c r="O101" s="98"/>
      <c r="P101" s="98"/>
      <c r="Q101" s="98"/>
      <c r="R101" s="98"/>
      <c r="S101" s="98"/>
      <c r="T101" s="98"/>
      <c r="U101" s="98"/>
      <c r="V101" s="98"/>
      <c r="W101" s="98"/>
      <c r="X101" s="98"/>
      <c r="Y101" s="98"/>
      <c r="Z101" s="98"/>
      <c r="AA101" s="98"/>
      <c r="AB101" s="98"/>
    </row>
    <row r="102" ht="15.75" customHeight="1">
      <c r="A102" s="98"/>
      <c r="B102" s="98"/>
      <c r="C102" s="174"/>
      <c r="D102" s="98"/>
      <c r="E102" s="98"/>
      <c r="F102" s="98"/>
      <c r="G102" s="98"/>
      <c r="H102" s="98"/>
      <c r="I102" s="98"/>
      <c r="J102" s="98"/>
      <c r="K102" s="98"/>
      <c r="L102" s="98"/>
      <c r="M102" s="98"/>
      <c r="N102" s="98"/>
      <c r="O102" s="98"/>
      <c r="P102" s="98"/>
      <c r="Q102" s="98"/>
      <c r="R102" s="98"/>
      <c r="S102" s="98"/>
      <c r="T102" s="98"/>
      <c r="U102" s="98"/>
      <c r="V102" s="98"/>
      <c r="W102" s="98"/>
      <c r="X102" s="98"/>
      <c r="Y102" s="98"/>
      <c r="Z102" s="98"/>
      <c r="AA102" s="98"/>
      <c r="AB102" s="98"/>
    </row>
    <row r="103" ht="15.75" customHeight="1">
      <c r="A103" s="98"/>
      <c r="B103" s="98"/>
      <c r="C103" s="174"/>
      <c r="D103" s="98"/>
      <c r="E103" s="98"/>
      <c r="F103" s="98"/>
      <c r="G103" s="98"/>
      <c r="H103" s="98"/>
      <c r="I103" s="98"/>
      <c r="J103" s="98"/>
      <c r="K103" s="98"/>
      <c r="L103" s="98"/>
      <c r="M103" s="98"/>
      <c r="N103" s="98"/>
      <c r="O103" s="98"/>
      <c r="P103" s="98"/>
      <c r="Q103" s="98"/>
      <c r="R103" s="98"/>
      <c r="S103" s="98"/>
      <c r="T103" s="98"/>
      <c r="U103" s="98"/>
      <c r="V103" s="98"/>
      <c r="W103" s="98"/>
      <c r="X103" s="98"/>
      <c r="Y103" s="98"/>
      <c r="Z103" s="98"/>
      <c r="AA103" s="98"/>
      <c r="AB103" s="98"/>
    </row>
    <row r="104" ht="15.75" customHeight="1">
      <c r="A104" s="98"/>
      <c r="B104" s="98"/>
      <c r="C104" s="174"/>
      <c r="D104" s="98"/>
      <c r="E104" s="98"/>
      <c r="F104" s="98"/>
      <c r="G104" s="98"/>
      <c r="H104" s="98"/>
      <c r="I104" s="98"/>
      <c r="J104" s="98"/>
      <c r="K104" s="98"/>
      <c r="L104" s="98"/>
      <c r="M104" s="98"/>
      <c r="N104" s="98"/>
      <c r="O104" s="98"/>
      <c r="P104" s="98"/>
      <c r="Q104" s="98"/>
      <c r="R104" s="98"/>
      <c r="S104" s="98"/>
      <c r="T104" s="98"/>
      <c r="U104" s="98"/>
      <c r="V104" s="98"/>
      <c r="W104" s="98"/>
      <c r="X104" s="98"/>
      <c r="Y104" s="98"/>
      <c r="Z104" s="98"/>
      <c r="AA104" s="98"/>
      <c r="AB104" s="98"/>
    </row>
    <row r="105" ht="15.75" customHeight="1">
      <c r="A105" s="98"/>
      <c r="B105" s="98"/>
      <c r="C105" s="174"/>
      <c r="D105" s="98"/>
      <c r="E105" s="98"/>
      <c r="F105" s="98"/>
      <c r="G105" s="98"/>
      <c r="H105" s="98"/>
      <c r="I105" s="98"/>
      <c r="J105" s="98"/>
      <c r="K105" s="98"/>
      <c r="L105" s="98"/>
      <c r="M105" s="98"/>
      <c r="N105" s="98"/>
      <c r="O105" s="98"/>
      <c r="P105" s="98"/>
      <c r="Q105" s="98"/>
      <c r="R105" s="98"/>
      <c r="S105" s="98"/>
      <c r="T105" s="98"/>
      <c r="U105" s="98"/>
      <c r="V105" s="98"/>
      <c r="W105" s="98"/>
      <c r="X105" s="98"/>
      <c r="Y105" s="98"/>
      <c r="Z105" s="98"/>
      <c r="AA105" s="98"/>
      <c r="AB105" s="98"/>
    </row>
    <row r="106" ht="15.75" customHeight="1">
      <c r="A106" s="98"/>
      <c r="B106" s="98"/>
      <c r="C106" s="174"/>
      <c r="D106" s="98"/>
      <c r="E106" s="98"/>
      <c r="F106" s="98"/>
      <c r="G106" s="98"/>
      <c r="H106" s="98"/>
      <c r="I106" s="98"/>
      <c r="J106" s="98"/>
      <c r="K106" s="98"/>
      <c r="L106" s="98"/>
      <c r="M106" s="98"/>
      <c r="N106" s="98"/>
      <c r="O106" s="98"/>
      <c r="P106" s="98"/>
      <c r="Q106" s="98"/>
      <c r="R106" s="98"/>
      <c r="S106" s="98"/>
      <c r="T106" s="98"/>
      <c r="U106" s="98"/>
      <c r="V106" s="98"/>
      <c r="W106" s="98"/>
      <c r="X106" s="98"/>
      <c r="Y106" s="98"/>
      <c r="Z106" s="98"/>
      <c r="AA106" s="98"/>
      <c r="AB106" s="98"/>
    </row>
    <row r="107" ht="15.75" customHeight="1">
      <c r="A107" s="98"/>
      <c r="B107" s="98"/>
      <c r="C107" s="174"/>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row>
    <row r="108" ht="15.75" customHeight="1">
      <c r="A108" s="98"/>
      <c r="B108" s="98"/>
      <c r="C108" s="174"/>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row>
    <row r="109" ht="15.75" customHeight="1">
      <c r="A109" s="98"/>
      <c r="B109" s="98"/>
      <c r="C109" s="174"/>
      <c r="D109" s="98"/>
      <c r="E109" s="98"/>
      <c r="F109" s="98"/>
      <c r="G109" s="98"/>
      <c r="H109" s="98"/>
      <c r="I109" s="98"/>
      <c r="J109" s="98"/>
      <c r="K109" s="98"/>
      <c r="L109" s="98"/>
      <c r="M109" s="98"/>
      <c r="N109" s="98"/>
      <c r="O109" s="98"/>
      <c r="P109" s="98"/>
      <c r="Q109" s="98"/>
      <c r="R109" s="98"/>
      <c r="S109" s="98"/>
      <c r="T109" s="98"/>
      <c r="U109" s="98"/>
      <c r="V109" s="98"/>
      <c r="W109" s="98"/>
      <c r="X109" s="98"/>
      <c r="Y109" s="98"/>
      <c r="Z109" s="98"/>
      <c r="AA109" s="98"/>
      <c r="AB109" s="98"/>
    </row>
    <row r="110" ht="15.75" customHeight="1">
      <c r="A110" s="98"/>
      <c r="B110" s="98"/>
      <c r="C110" s="174"/>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row>
    <row r="111" ht="15.75" customHeight="1">
      <c r="A111" s="98"/>
      <c r="B111" s="98"/>
      <c r="C111" s="174"/>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row>
    <row r="112" ht="15.75" customHeight="1">
      <c r="A112" s="98"/>
      <c r="B112" s="98"/>
      <c r="C112" s="174"/>
      <c r="D112" s="98"/>
      <c r="E112" s="98"/>
      <c r="F112" s="98"/>
      <c r="G112" s="98"/>
      <c r="H112" s="98"/>
      <c r="I112" s="98"/>
      <c r="J112" s="98"/>
      <c r="K112" s="98"/>
      <c r="L112" s="98"/>
      <c r="M112" s="98"/>
      <c r="N112" s="98"/>
      <c r="O112" s="98"/>
      <c r="P112" s="98"/>
      <c r="Q112" s="98"/>
      <c r="R112" s="98"/>
      <c r="S112" s="98"/>
      <c r="T112" s="98"/>
      <c r="U112" s="98"/>
      <c r="V112" s="98"/>
      <c r="W112" s="98"/>
      <c r="X112" s="98"/>
      <c r="Y112" s="98"/>
      <c r="Z112" s="98"/>
      <c r="AA112" s="98"/>
      <c r="AB112" s="98"/>
    </row>
    <row r="113" ht="15.75" customHeight="1">
      <c r="A113" s="98"/>
      <c r="B113" s="98"/>
      <c r="C113" s="174"/>
      <c r="D113" s="98"/>
      <c r="E113" s="98"/>
      <c r="F113" s="98"/>
      <c r="G113" s="98"/>
      <c r="H113" s="98"/>
      <c r="I113" s="98"/>
      <c r="J113" s="98"/>
      <c r="K113" s="98"/>
      <c r="L113" s="98"/>
      <c r="M113" s="98"/>
      <c r="N113" s="98"/>
      <c r="O113" s="98"/>
      <c r="P113" s="98"/>
      <c r="Q113" s="98"/>
      <c r="R113" s="98"/>
      <c r="S113" s="98"/>
      <c r="T113" s="98"/>
      <c r="U113" s="98"/>
      <c r="V113" s="98"/>
      <c r="W113" s="98"/>
      <c r="X113" s="98"/>
      <c r="Y113" s="98"/>
      <c r="Z113" s="98"/>
      <c r="AA113" s="98"/>
      <c r="AB113" s="98"/>
    </row>
    <row r="114" ht="15.75" customHeight="1">
      <c r="A114" s="98"/>
      <c r="B114" s="98"/>
      <c r="C114" s="174"/>
      <c r="D114" s="98"/>
      <c r="E114" s="98"/>
      <c r="F114" s="98"/>
      <c r="G114" s="98"/>
      <c r="H114" s="98"/>
      <c r="I114" s="98"/>
      <c r="J114" s="98"/>
      <c r="K114" s="98"/>
      <c r="L114" s="98"/>
      <c r="M114" s="98"/>
      <c r="N114" s="98"/>
      <c r="O114" s="98"/>
      <c r="P114" s="98"/>
      <c r="Q114" s="98"/>
      <c r="R114" s="98"/>
      <c r="S114" s="98"/>
      <c r="T114" s="98"/>
      <c r="U114" s="98"/>
      <c r="V114" s="98"/>
      <c r="W114" s="98"/>
      <c r="X114" s="98"/>
      <c r="Y114" s="98"/>
      <c r="Z114" s="98"/>
      <c r="AA114" s="98"/>
      <c r="AB114" s="98"/>
    </row>
    <row r="115" ht="15.75" customHeight="1">
      <c r="A115" s="98"/>
      <c r="B115" s="98"/>
      <c r="C115" s="174"/>
      <c r="D115" s="98"/>
      <c r="E115" s="98"/>
      <c r="F115" s="98"/>
      <c r="G115" s="98"/>
      <c r="H115" s="98"/>
      <c r="I115" s="98"/>
      <c r="J115" s="98"/>
      <c r="K115" s="98"/>
      <c r="L115" s="98"/>
      <c r="M115" s="98"/>
      <c r="N115" s="98"/>
      <c r="O115" s="98"/>
      <c r="P115" s="98"/>
      <c r="Q115" s="98"/>
      <c r="R115" s="98"/>
      <c r="S115" s="98"/>
      <c r="T115" s="98"/>
      <c r="U115" s="98"/>
      <c r="V115" s="98"/>
      <c r="W115" s="98"/>
      <c r="X115" s="98"/>
      <c r="Y115" s="98"/>
      <c r="Z115" s="98"/>
      <c r="AA115" s="98"/>
      <c r="AB115" s="98"/>
    </row>
    <row r="116" ht="15.75" customHeight="1">
      <c r="A116" s="98"/>
      <c r="B116" s="98"/>
      <c r="C116" s="174"/>
      <c r="D116" s="98"/>
      <c r="E116" s="98"/>
      <c r="F116" s="98"/>
      <c r="G116" s="98"/>
      <c r="H116" s="98"/>
      <c r="I116" s="98"/>
      <c r="J116" s="98"/>
      <c r="K116" s="98"/>
      <c r="L116" s="98"/>
      <c r="M116" s="98"/>
      <c r="N116" s="98"/>
      <c r="O116" s="98"/>
      <c r="P116" s="98"/>
      <c r="Q116" s="98"/>
      <c r="R116" s="98"/>
      <c r="S116" s="98"/>
      <c r="T116" s="98"/>
      <c r="U116" s="98"/>
      <c r="V116" s="98"/>
      <c r="W116" s="98"/>
      <c r="X116" s="98"/>
      <c r="Y116" s="98"/>
      <c r="Z116" s="98"/>
      <c r="AA116" s="98"/>
      <c r="AB116" s="98"/>
    </row>
    <row r="117" ht="15.75" customHeight="1">
      <c r="A117" s="98"/>
      <c r="B117" s="98"/>
      <c r="C117" s="174"/>
      <c r="D117" s="98"/>
      <c r="E117" s="98"/>
      <c r="F117" s="98"/>
      <c r="G117" s="98"/>
      <c r="H117" s="98"/>
      <c r="I117" s="98"/>
      <c r="J117" s="98"/>
      <c r="K117" s="98"/>
      <c r="L117" s="98"/>
      <c r="M117" s="98"/>
      <c r="N117" s="98"/>
      <c r="O117" s="98"/>
      <c r="P117" s="98"/>
      <c r="Q117" s="98"/>
      <c r="R117" s="98"/>
      <c r="S117" s="98"/>
      <c r="T117" s="98"/>
      <c r="U117" s="98"/>
      <c r="V117" s="98"/>
      <c r="W117" s="98"/>
      <c r="X117" s="98"/>
      <c r="Y117" s="98"/>
      <c r="Z117" s="98"/>
      <c r="AA117" s="98"/>
      <c r="AB117" s="98"/>
    </row>
    <row r="118" ht="15.75" customHeight="1">
      <c r="A118" s="98"/>
      <c r="B118" s="98"/>
      <c r="C118" s="174"/>
      <c r="D118" s="98"/>
      <c r="E118" s="98"/>
      <c r="F118" s="98"/>
      <c r="G118" s="98"/>
      <c r="H118" s="98"/>
      <c r="I118" s="98"/>
      <c r="J118" s="98"/>
      <c r="K118" s="98"/>
      <c r="L118" s="98"/>
      <c r="M118" s="98"/>
      <c r="N118" s="98"/>
      <c r="O118" s="98"/>
      <c r="P118" s="98"/>
      <c r="Q118" s="98"/>
      <c r="R118" s="98"/>
      <c r="S118" s="98"/>
      <c r="T118" s="98"/>
      <c r="U118" s="98"/>
      <c r="V118" s="98"/>
      <c r="W118" s="98"/>
      <c r="X118" s="98"/>
      <c r="Y118" s="98"/>
      <c r="Z118" s="98"/>
      <c r="AA118" s="98"/>
      <c r="AB118" s="98"/>
    </row>
    <row r="119" ht="15.75" customHeight="1">
      <c r="A119" s="98"/>
      <c r="B119" s="98"/>
      <c r="C119" s="174"/>
      <c r="D119" s="98"/>
      <c r="E119" s="98"/>
      <c r="F119" s="98"/>
      <c r="G119" s="98"/>
      <c r="H119" s="98"/>
      <c r="I119" s="98"/>
      <c r="J119" s="98"/>
      <c r="K119" s="98"/>
      <c r="L119" s="98"/>
      <c r="M119" s="98"/>
      <c r="N119" s="98"/>
      <c r="O119" s="98"/>
      <c r="P119" s="98"/>
      <c r="Q119" s="98"/>
      <c r="R119" s="98"/>
      <c r="S119" s="98"/>
      <c r="T119" s="98"/>
      <c r="U119" s="98"/>
      <c r="V119" s="98"/>
      <c r="W119" s="98"/>
      <c r="X119" s="98"/>
      <c r="Y119" s="98"/>
      <c r="Z119" s="98"/>
      <c r="AA119" s="98"/>
      <c r="AB119" s="98"/>
    </row>
    <row r="120" ht="15.75" customHeight="1">
      <c r="A120" s="98"/>
      <c r="B120" s="98"/>
      <c r="C120" s="174"/>
      <c r="D120" s="98"/>
      <c r="E120" s="98"/>
      <c r="F120" s="98"/>
      <c r="G120" s="98"/>
      <c r="H120" s="98"/>
      <c r="I120" s="98"/>
      <c r="J120" s="98"/>
      <c r="K120" s="98"/>
      <c r="L120" s="98"/>
      <c r="M120" s="98"/>
      <c r="N120" s="98"/>
      <c r="O120" s="98"/>
      <c r="P120" s="98"/>
      <c r="Q120" s="98"/>
      <c r="R120" s="98"/>
      <c r="S120" s="98"/>
      <c r="T120" s="98"/>
      <c r="U120" s="98"/>
      <c r="V120" s="98"/>
      <c r="W120" s="98"/>
      <c r="X120" s="98"/>
      <c r="Y120" s="98"/>
      <c r="Z120" s="98"/>
      <c r="AA120" s="98"/>
      <c r="AB120" s="98"/>
    </row>
    <row r="121" ht="15.75" customHeight="1">
      <c r="A121" s="98"/>
      <c r="B121" s="98"/>
      <c r="C121" s="174"/>
      <c r="D121" s="98"/>
      <c r="E121" s="98"/>
      <c r="F121" s="98"/>
      <c r="G121" s="98"/>
      <c r="H121" s="98"/>
      <c r="I121" s="98"/>
      <c r="J121" s="98"/>
      <c r="K121" s="98"/>
      <c r="L121" s="98"/>
      <c r="M121" s="98"/>
      <c r="N121" s="98"/>
      <c r="O121" s="98"/>
      <c r="P121" s="98"/>
      <c r="Q121" s="98"/>
      <c r="R121" s="98"/>
      <c r="S121" s="98"/>
      <c r="T121" s="98"/>
      <c r="U121" s="98"/>
      <c r="V121" s="98"/>
      <c r="W121" s="98"/>
      <c r="X121" s="98"/>
      <c r="Y121" s="98"/>
      <c r="Z121" s="98"/>
      <c r="AA121" s="98"/>
      <c r="AB121" s="98"/>
    </row>
    <row r="122" ht="15.75" customHeight="1">
      <c r="A122" s="98"/>
      <c r="B122" s="98"/>
      <c r="C122" s="174"/>
      <c r="D122" s="98"/>
      <c r="E122" s="98"/>
      <c r="F122" s="98"/>
      <c r="G122" s="98"/>
      <c r="H122" s="98"/>
      <c r="I122" s="98"/>
      <c r="J122" s="98"/>
      <c r="K122" s="98"/>
      <c r="L122" s="98"/>
      <c r="M122" s="98"/>
      <c r="N122" s="98"/>
      <c r="O122" s="98"/>
      <c r="P122" s="98"/>
      <c r="Q122" s="98"/>
      <c r="R122" s="98"/>
      <c r="S122" s="98"/>
      <c r="T122" s="98"/>
      <c r="U122" s="98"/>
      <c r="V122" s="98"/>
      <c r="W122" s="98"/>
      <c r="X122" s="98"/>
      <c r="Y122" s="98"/>
      <c r="Z122" s="98"/>
      <c r="AA122" s="98"/>
      <c r="AB122" s="98"/>
    </row>
    <row r="123" ht="15.75" customHeight="1">
      <c r="A123" s="98"/>
      <c r="B123" s="98"/>
      <c r="C123" s="174"/>
      <c r="D123" s="98"/>
      <c r="E123" s="98"/>
      <c r="F123" s="98"/>
      <c r="G123" s="98"/>
      <c r="H123" s="98"/>
      <c r="I123" s="98"/>
      <c r="J123" s="98"/>
      <c r="K123" s="98"/>
      <c r="L123" s="98"/>
      <c r="M123" s="98"/>
      <c r="N123" s="98"/>
      <c r="O123" s="98"/>
      <c r="P123" s="98"/>
      <c r="Q123" s="98"/>
      <c r="R123" s="98"/>
      <c r="S123" s="98"/>
      <c r="T123" s="98"/>
      <c r="U123" s="98"/>
      <c r="V123" s="98"/>
      <c r="W123" s="98"/>
      <c r="X123" s="98"/>
      <c r="Y123" s="98"/>
      <c r="Z123" s="98"/>
      <c r="AA123" s="98"/>
      <c r="AB123" s="98"/>
    </row>
    <row r="124" ht="15.75" customHeight="1">
      <c r="A124" s="98"/>
      <c r="B124" s="98"/>
      <c r="C124" s="174"/>
      <c r="D124" s="98"/>
      <c r="E124" s="98"/>
      <c r="F124" s="98"/>
      <c r="G124" s="98"/>
      <c r="H124" s="98"/>
      <c r="I124" s="98"/>
      <c r="J124" s="98"/>
      <c r="K124" s="98"/>
      <c r="L124" s="98"/>
      <c r="M124" s="98"/>
      <c r="N124" s="98"/>
      <c r="O124" s="98"/>
      <c r="P124" s="98"/>
      <c r="Q124" s="98"/>
      <c r="R124" s="98"/>
      <c r="S124" s="98"/>
      <c r="T124" s="98"/>
      <c r="U124" s="98"/>
      <c r="V124" s="98"/>
      <c r="W124" s="98"/>
      <c r="X124" s="98"/>
      <c r="Y124" s="98"/>
      <c r="Z124" s="98"/>
      <c r="AA124" s="98"/>
      <c r="AB124" s="98"/>
    </row>
    <row r="125" ht="15.75" customHeight="1">
      <c r="A125" s="98"/>
      <c r="B125" s="98"/>
      <c r="C125" s="174"/>
      <c r="D125" s="98"/>
      <c r="E125" s="98"/>
      <c r="F125" s="98"/>
      <c r="G125" s="98"/>
      <c r="H125" s="98"/>
      <c r="I125" s="98"/>
      <c r="J125" s="98"/>
      <c r="K125" s="98"/>
      <c r="L125" s="98"/>
      <c r="M125" s="98"/>
      <c r="N125" s="98"/>
      <c r="O125" s="98"/>
      <c r="P125" s="98"/>
      <c r="Q125" s="98"/>
      <c r="R125" s="98"/>
      <c r="S125" s="98"/>
      <c r="T125" s="98"/>
      <c r="U125" s="98"/>
      <c r="V125" s="98"/>
      <c r="W125" s="98"/>
      <c r="X125" s="98"/>
      <c r="Y125" s="98"/>
      <c r="Z125" s="98"/>
      <c r="AA125" s="98"/>
      <c r="AB125" s="98"/>
    </row>
    <row r="126" ht="15.75" customHeight="1">
      <c r="A126" s="98"/>
      <c r="B126" s="98"/>
      <c r="C126" s="174"/>
      <c r="D126" s="98"/>
      <c r="E126" s="98"/>
      <c r="F126" s="98"/>
      <c r="G126" s="98"/>
      <c r="H126" s="98"/>
      <c r="I126" s="98"/>
      <c r="J126" s="98"/>
      <c r="K126" s="98"/>
      <c r="L126" s="98"/>
      <c r="M126" s="98"/>
      <c r="N126" s="98"/>
      <c r="O126" s="98"/>
      <c r="P126" s="98"/>
      <c r="Q126" s="98"/>
      <c r="R126" s="98"/>
      <c r="S126" s="98"/>
      <c r="T126" s="98"/>
      <c r="U126" s="98"/>
      <c r="V126" s="98"/>
      <c r="W126" s="98"/>
      <c r="X126" s="98"/>
      <c r="Y126" s="98"/>
      <c r="Z126" s="98"/>
      <c r="AA126" s="98"/>
      <c r="AB126" s="98"/>
    </row>
    <row r="127" ht="15.75" customHeight="1">
      <c r="A127" s="98"/>
      <c r="B127" s="98"/>
      <c r="C127" s="174"/>
      <c r="D127" s="98"/>
      <c r="E127" s="98"/>
      <c r="F127" s="98"/>
      <c r="G127" s="98"/>
      <c r="H127" s="98"/>
      <c r="I127" s="98"/>
      <c r="J127" s="98"/>
      <c r="K127" s="98"/>
      <c r="L127" s="98"/>
      <c r="M127" s="98"/>
      <c r="N127" s="98"/>
      <c r="O127" s="98"/>
      <c r="P127" s="98"/>
      <c r="Q127" s="98"/>
      <c r="R127" s="98"/>
      <c r="S127" s="98"/>
      <c r="T127" s="98"/>
      <c r="U127" s="98"/>
      <c r="V127" s="98"/>
      <c r="W127" s="98"/>
      <c r="X127" s="98"/>
      <c r="Y127" s="98"/>
      <c r="Z127" s="98"/>
      <c r="AA127" s="98"/>
      <c r="AB127" s="98"/>
    </row>
    <row r="128" ht="15.75" customHeight="1">
      <c r="A128" s="98"/>
      <c r="B128" s="98"/>
      <c r="C128" s="174"/>
      <c r="D128" s="98"/>
      <c r="E128" s="98"/>
      <c r="F128" s="98"/>
      <c r="G128" s="98"/>
      <c r="H128" s="98"/>
      <c r="I128" s="98"/>
      <c r="J128" s="98"/>
      <c r="K128" s="98"/>
      <c r="L128" s="98"/>
      <c r="M128" s="98"/>
      <c r="N128" s="98"/>
      <c r="O128" s="98"/>
      <c r="P128" s="98"/>
      <c r="Q128" s="98"/>
      <c r="R128" s="98"/>
      <c r="S128" s="98"/>
      <c r="T128" s="98"/>
      <c r="U128" s="98"/>
      <c r="V128" s="98"/>
      <c r="W128" s="98"/>
      <c r="X128" s="98"/>
      <c r="Y128" s="98"/>
      <c r="Z128" s="98"/>
      <c r="AA128" s="98"/>
      <c r="AB128" s="98"/>
    </row>
    <row r="129" ht="15.75" customHeight="1">
      <c r="A129" s="98"/>
      <c r="B129" s="98"/>
      <c r="C129" s="174"/>
      <c r="D129" s="98"/>
      <c r="E129" s="98"/>
      <c r="F129" s="98"/>
      <c r="G129" s="98"/>
      <c r="H129" s="98"/>
      <c r="I129" s="98"/>
      <c r="J129" s="98"/>
      <c r="K129" s="98"/>
      <c r="L129" s="98"/>
      <c r="M129" s="98"/>
      <c r="N129" s="98"/>
      <c r="O129" s="98"/>
      <c r="P129" s="98"/>
      <c r="Q129" s="98"/>
      <c r="R129" s="98"/>
      <c r="S129" s="98"/>
      <c r="T129" s="98"/>
      <c r="U129" s="98"/>
      <c r="V129" s="98"/>
      <c r="W129" s="98"/>
      <c r="X129" s="98"/>
      <c r="Y129" s="98"/>
      <c r="Z129" s="98"/>
      <c r="AA129" s="98"/>
      <c r="AB129" s="98"/>
    </row>
    <row r="130" ht="15.75" customHeight="1">
      <c r="A130" s="98"/>
      <c r="B130" s="98"/>
      <c r="C130" s="174"/>
      <c r="D130" s="98"/>
      <c r="E130" s="98"/>
      <c r="F130" s="98"/>
      <c r="G130" s="98"/>
      <c r="H130" s="98"/>
      <c r="I130" s="98"/>
      <c r="J130" s="98"/>
      <c r="K130" s="98"/>
      <c r="L130" s="98"/>
      <c r="M130" s="98"/>
      <c r="N130" s="98"/>
      <c r="O130" s="98"/>
      <c r="P130" s="98"/>
      <c r="Q130" s="98"/>
      <c r="R130" s="98"/>
      <c r="S130" s="98"/>
      <c r="T130" s="98"/>
      <c r="U130" s="98"/>
      <c r="V130" s="98"/>
      <c r="W130" s="98"/>
      <c r="X130" s="98"/>
      <c r="Y130" s="98"/>
      <c r="Z130" s="98"/>
      <c r="AA130" s="98"/>
      <c r="AB130" s="98"/>
    </row>
    <row r="131" ht="15.75" customHeight="1">
      <c r="A131" s="98"/>
      <c r="B131" s="98"/>
      <c r="C131" s="174"/>
      <c r="D131" s="98"/>
      <c r="E131" s="98"/>
      <c r="F131" s="98"/>
      <c r="G131" s="98"/>
      <c r="H131" s="98"/>
      <c r="I131" s="98"/>
      <c r="J131" s="98"/>
      <c r="K131" s="98"/>
      <c r="L131" s="98"/>
      <c r="M131" s="98"/>
      <c r="N131" s="98"/>
      <c r="O131" s="98"/>
      <c r="P131" s="98"/>
      <c r="Q131" s="98"/>
      <c r="R131" s="98"/>
      <c r="S131" s="98"/>
      <c r="T131" s="98"/>
      <c r="U131" s="98"/>
      <c r="V131" s="98"/>
      <c r="W131" s="98"/>
      <c r="X131" s="98"/>
      <c r="Y131" s="98"/>
      <c r="Z131" s="98"/>
      <c r="AA131" s="98"/>
      <c r="AB131" s="98"/>
    </row>
    <row r="132" ht="15.75" customHeight="1">
      <c r="A132" s="98"/>
      <c r="B132" s="98"/>
      <c r="C132" s="174"/>
      <c r="D132" s="98"/>
      <c r="E132" s="98"/>
      <c r="F132" s="98"/>
      <c r="G132" s="98"/>
      <c r="H132" s="98"/>
      <c r="I132" s="98"/>
      <c r="J132" s="98"/>
      <c r="K132" s="98"/>
      <c r="L132" s="98"/>
      <c r="M132" s="98"/>
      <c r="N132" s="98"/>
      <c r="O132" s="98"/>
      <c r="P132" s="98"/>
      <c r="Q132" s="98"/>
      <c r="R132" s="98"/>
      <c r="S132" s="98"/>
      <c r="T132" s="98"/>
      <c r="U132" s="98"/>
      <c r="V132" s="98"/>
      <c r="W132" s="98"/>
      <c r="X132" s="98"/>
      <c r="Y132" s="98"/>
      <c r="Z132" s="98"/>
      <c r="AA132" s="98"/>
      <c r="AB132" s="98"/>
    </row>
    <row r="133" ht="15.75" customHeight="1">
      <c r="A133" s="98"/>
      <c r="B133" s="98"/>
      <c r="C133" s="174"/>
      <c r="D133" s="98"/>
      <c r="E133" s="98"/>
      <c r="F133" s="98"/>
      <c r="G133" s="98"/>
      <c r="H133" s="98"/>
      <c r="I133" s="98"/>
      <c r="J133" s="98"/>
      <c r="K133" s="98"/>
      <c r="L133" s="98"/>
      <c r="M133" s="98"/>
      <c r="N133" s="98"/>
      <c r="O133" s="98"/>
      <c r="P133" s="98"/>
      <c r="Q133" s="98"/>
      <c r="R133" s="98"/>
      <c r="S133" s="98"/>
      <c r="T133" s="98"/>
      <c r="U133" s="98"/>
      <c r="V133" s="98"/>
      <c r="W133" s="98"/>
      <c r="X133" s="98"/>
      <c r="Y133" s="98"/>
      <c r="Z133" s="98"/>
      <c r="AA133" s="98"/>
      <c r="AB133" s="98"/>
    </row>
    <row r="134" ht="15.75" customHeight="1">
      <c r="A134" s="98"/>
      <c r="B134" s="98"/>
      <c r="C134" s="174"/>
      <c r="D134" s="98"/>
      <c r="E134" s="98"/>
      <c r="F134" s="98"/>
      <c r="G134" s="98"/>
      <c r="H134" s="98"/>
      <c r="I134" s="98"/>
      <c r="J134" s="98"/>
      <c r="K134" s="98"/>
      <c r="L134" s="98"/>
      <c r="M134" s="98"/>
      <c r="N134" s="98"/>
      <c r="O134" s="98"/>
      <c r="P134" s="98"/>
      <c r="Q134" s="98"/>
      <c r="R134" s="98"/>
      <c r="S134" s="98"/>
      <c r="T134" s="98"/>
      <c r="U134" s="98"/>
      <c r="V134" s="98"/>
      <c r="W134" s="98"/>
      <c r="X134" s="98"/>
      <c r="Y134" s="98"/>
      <c r="Z134" s="98"/>
      <c r="AA134" s="98"/>
      <c r="AB134" s="98"/>
    </row>
    <row r="135" ht="15.75" customHeight="1">
      <c r="A135" s="98"/>
      <c r="B135" s="98"/>
      <c r="C135" s="174"/>
      <c r="D135" s="98"/>
      <c r="E135" s="98"/>
      <c r="F135" s="98"/>
      <c r="G135" s="98"/>
      <c r="H135" s="98"/>
      <c r="I135" s="98"/>
      <c r="J135" s="98"/>
      <c r="K135" s="98"/>
      <c r="L135" s="98"/>
      <c r="M135" s="98"/>
      <c r="N135" s="98"/>
      <c r="O135" s="98"/>
      <c r="P135" s="98"/>
      <c r="Q135" s="98"/>
      <c r="R135" s="98"/>
      <c r="S135" s="98"/>
      <c r="T135" s="98"/>
      <c r="U135" s="98"/>
      <c r="V135" s="98"/>
      <c r="W135" s="98"/>
      <c r="X135" s="98"/>
      <c r="Y135" s="98"/>
      <c r="Z135" s="98"/>
      <c r="AA135" s="98"/>
      <c r="AB135" s="98"/>
    </row>
    <row r="136" ht="15.75" customHeight="1">
      <c r="A136" s="98"/>
      <c r="B136" s="98"/>
      <c r="C136" s="174"/>
      <c r="D136" s="98"/>
      <c r="E136" s="98"/>
      <c r="F136" s="98"/>
      <c r="G136" s="98"/>
      <c r="H136" s="98"/>
      <c r="I136" s="98"/>
      <c r="J136" s="98"/>
      <c r="K136" s="98"/>
      <c r="L136" s="98"/>
      <c r="M136" s="98"/>
      <c r="N136" s="98"/>
      <c r="O136" s="98"/>
      <c r="P136" s="98"/>
      <c r="Q136" s="98"/>
      <c r="R136" s="98"/>
      <c r="S136" s="98"/>
      <c r="T136" s="98"/>
      <c r="U136" s="98"/>
      <c r="V136" s="98"/>
      <c r="W136" s="98"/>
      <c r="X136" s="98"/>
      <c r="Y136" s="98"/>
      <c r="Z136" s="98"/>
      <c r="AA136" s="98"/>
      <c r="AB136" s="98"/>
    </row>
    <row r="137" ht="15.75" customHeight="1">
      <c r="A137" s="98"/>
      <c r="B137" s="98"/>
      <c r="C137" s="174"/>
      <c r="D137" s="98"/>
      <c r="E137" s="98"/>
      <c r="F137" s="98"/>
      <c r="G137" s="98"/>
      <c r="H137" s="98"/>
      <c r="I137" s="98"/>
      <c r="J137" s="98"/>
      <c r="K137" s="98"/>
      <c r="L137" s="98"/>
      <c r="M137" s="98"/>
      <c r="N137" s="98"/>
      <c r="O137" s="98"/>
      <c r="P137" s="98"/>
      <c r="Q137" s="98"/>
      <c r="R137" s="98"/>
      <c r="S137" s="98"/>
      <c r="T137" s="98"/>
      <c r="U137" s="98"/>
      <c r="V137" s="98"/>
      <c r="W137" s="98"/>
      <c r="X137" s="98"/>
      <c r="Y137" s="98"/>
      <c r="Z137" s="98"/>
      <c r="AA137" s="98"/>
      <c r="AB137" s="98"/>
    </row>
    <row r="138" ht="15.75" customHeight="1">
      <c r="A138" s="98"/>
      <c r="B138" s="98"/>
      <c r="C138" s="174"/>
      <c r="D138" s="98"/>
      <c r="E138" s="98"/>
      <c r="F138" s="98"/>
      <c r="G138" s="98"/>
      <c r="H138" s="98"/>
      <c r="I138" s="98"/>
      <c r="J138" s="98"/>
      <c r="K138" s="98"/>
      <c r="L138" s="98"/>
      <c r="M138" s="98"/>
      <c r="N138" s="98"/>
      <c r="O138" s="98"/>
      <c r="P138" s="98"/>
      <c r="Q138" s="98"/>
      <c r="R138" s="98"/>
      <c r="S138" s="98"/>
      <c r="T138" s="98"/>
      <c r="U138" s="98"/>
      <c r="V138" s="98"/>
      <c r="W138" s="98"/>
      <c r="X138" s="98"/>
      <c r="Y138" s="98"/>
      <c r="Z138" s="98"/>
      <c r="AA138" s="98"/>
      <c r="AB138" s="98"/>
    </row>
    <row r="139" ht="15.75" customHeight="1">
      <c r="A139" s="98"/>
      <c r="B139" s="98"/>
      <c r="C139" s="174"/>
      <c r="D139" s="98"/>
      <c r="E139" s="98"/>
      <c r="F139" s="98"/>
      <c r="G139" s="98"/>
      <c r="H139" s="98"/>
      <c r="I139" s="98"/>
      <c r="J139" s="98"/>
      <c r="K139" s="98"/>
      <c r="L139" s="98"/>
      <c r="M139" s="98"/>
      <c r="N139" s="98"/>
      <c r="O139" s="98"/>
      <c r="P139" s="98"/>
      <c r="Q139" s="98"/>
      <c r="R139" s="98"/>
      <c r="S139" s="98"/>
      <c r="T139" s="98"/>
      <c r="U139" s="98"/>
      <c r="V139" s="98"/>
      <c r="W139" s="98"/>
      <c r="X139" s="98"/>
      <c r="Y139" s="98"/>
      <c r="Z139" s="98"/>
      <c r="AA139" s="98"/>
      <c r="AB139" s="98"/>
    </row>
    <row r="140" ht="15.75" customHeight="1">
      <c r="A140" s="98"/>
      <c r="B140" s="98"/>
      <c r="C140" s="174"/>
      <c r="D140" s="98"/>
      <c r="E140" s="98"/>
      <c r="F140" s="98"/>
      <c r="G140" s="98"/>
      <c r="H140" s="98"/>
      <c r="I140" s="98"/>
      <c r="J140" s="98"/>
      <c r="K140" s="98"/>
      <c r="L140" s="98"/>
      <c r="M140" s="98"/>
      <c r="N140" s="98"/>
      <c r="O140" s="98"/>
      <c r="P140" s="98"/>
      <c r="Q140" s="98"/>
      <c r="R140" s="98"/>
      <c r="S140" s="98"/>
      <c r="T140" s="98"/>
      <c r="U140" s="98"/>
      <c r="V140" s="98"/>
      <c r="W140" s="98"/>
      <c r="X140" s="98"/>
      <c r="Y140" s="98"/>
      <c r="Z140" s="98"/>
      <c r="AA140" s="98"/>
      <c r="AB140" s="98"/>
    </row>
    <row r="141" ht="15.75" customHeight="1">
      <c r="A141" s="98"/>
      <c r="B141" s="98"/>
      <c r="C141" s="174"/>
      <c r="D141" s="98"/>
      <c r="E141" s="98"/>
      <c r="F141" s="98"/>
      <c r="G141" s="98"/>
      <c r="H141" s="98"/>
      <c r="I141" s="98"/>
      <c r="J141" s="98"/>
      <c r="K141" s="98"/>
      <c r="L141" s="98"/>
      <c r="M141" s="98"/>
      <c r="N141" s="98"/>
      <c r="O141" s="98"/>
      <c r="P141" s="98"/>
      <c r="Q141" s="98"/>
      <c r="R141" s="98"/>
      <c r="S141" s="98"/>
      <c r="T141" s="98"/>
      <c r="U141" s="98"/>
      <c r="V141" s="98"/>
      <c r="W141" s="98"/>
      <c r="X141" s="98"/>
      <c r="Y141" s="98"/>
      <c r="Z141" s="98"/>
      <c r="AA141" s="98"/>
      <c r="AB141" s="98"/>
    </row>
    <row r="142" ht="15.75" customHeight="1">
      <c r="A142" s="98"/>
      <c r="B142" s="98"/>
      <c r="C142" s="174"/>
      <c r="D142" s="98"/>
      <c r="E142" s="98"/>
      <c r="F142" s="98"/>
      <c r="G142" s="98"/>
      <c r="H142" s="98"/>
      <c r="I142" s="98"/>
      <c r="J142" s="98"/>
      <c r="K142" s="98"/>
      <c r="L142" s="98"/>
      <c r="M142" s="98"/>
      <c r="N142" s="98"/>
      <c r="O142" s="98"/>
      <c r="P142" s="98"/>
      <c r="Q142" s="98"/>
      <c r="R142" s="98"/>
      <c r="S142" s="98"/>
      <c r="T142" s="98"/>
      <c r="U142" s="98"/>
      <c r="V142" s="98"/>
      <c r="W142" s="98"/>
      <c r="X142" s="98"/>
      <c r="Y142" s="98"/>
      <c r="Z142" s="98"/>
      <c r="AA142" s="98"/>
      <c r="AB142" s="98"/>
    </row>
    <row r="143" ht="15.75" customHeight="1">
      <c r="A143" s="98"/>
      <c r="B143" s="98"/>
      <c r="C143" s="174"/>
      <c r="D143" s="98"/>
      <c r="E143" s="98"/>
      <c r="F143" s="98"/>
      <c r="G143" s="98"/>
      <c r="H143" s="98"/>
      <c r="I143" s="98"/>
      <c r="J143" s="98"/>
      <c r="K143" s="98"/>
      <c r="L143" s="98"/>
      <c r="M143" s="98"/>
      <c r="N143" s="98"/>
      <c r="O143" s="98"/>
      <c r="P143" s="98"/>
      <c r="Q143" s="98"/>
      <c r="R143" s="98"/>
      <c r="S143" s="98"/>
      <c r="T143" s="98"/>
      <c r="U143" s="98"/>
      <c r="V143" s="98"/>
      <c r="W143" s="98"/>
      <c r="X143" s="98"/>
      <c r="Y143" s="98"/>
      <c r="Z143" s="98"/>
      <c r="AA143" s="98"/>
      <c r="AB143" s="98"/>
    </row>
    <row r="144" ht="15.75" customHeight="1">
      <c r="A144" s="98"/>
      <c r="B144" s="98"/>
      <c r="C144" s="174"/>
      <c r="D144" s="98"/>
      <c r="E144" s="98"/>
      <c r="F144" s="98"/>
      <c r="G144" s="98"/>
      <c r="H144" s="98"/>
      <c r="I144" s="98"/>
      <c r="J144" s="98"/>
      <c r="K144" s="98"/>
      <c r="L144" s="98"/>
      <c r="M144" s="98"/>
      <c r="N144" s="98"/>
      <c r="O144" s="98"/>
      <c r="P144" s="98"/>
      <c r="Q144" s="98"/>
      <c r="R144" s="98"/>
      <c r="S144" s="98"/>
      <c r="T144" s="98"/>
      <c r="U144" s="98"/>
      <c r="V144" s="98"/>
      <c r="W144" s="98"/>
      <c r="X144" s="98"/>
      <c r="Y144" s="98"/>
      <c r="Z144" s="98"/>
      <c r="AA144" s="98"/>
      <c r="AB144" s="98"/>
    </row>
    <row r="145" ht="15.75" customHeight="1">
      <c r="A145" s="98"/>
      <c r="B145" s="98"/>
      <c r="C145" s="174"/>
      <c r="D145" s="98"/>
      <c r="E145" s="98"/>
      <c r="F145" s="98"/>
      <c r="G145" s="98"/>
      <c r="H145" s="98"/>
      <c r="I145" s="98"/>
      <c r="J145" s="98"/>
      <c r="K145" s="98"/>
      <c r="L145" s="98"/>
      <c r="M145" s="98"/>
      <c r="N145" s="98"/>
      <c r="O145" s="98"/>
      <c r="P145" s="98"/>
      <c r="Q145" s="98"/>
      <c r="R145" s="98"/>
      <c r="S145" s="98"/>
      <c r="T145" s="98"/>
      <c r="U145" s="98"/>
      <c r="V145" s="98"/>
      <c r="W145" s="98"/>
      <c r="X145" s="98"/>
      <c r="Y145" s="98"/>
      <c r="Z145" s="98"/>
      <c r="AA145" s="98"/>
      <c r="AB145" s="98"/>
    </row>
    <row r="146" ht="15.75" customHeight="1">
      <c r="A146" s="98"/>
      <c r="B146" s="98"/>
      <c r="C146" s="174"/>
      <c r="D146" s="98"/>
      <c r="E146" s="98"/>
      <c r="F146" s="98"/>
      <c r="G146" s="98"/>
      <c r="H146" s="98"/>
      <c r="I146" s="98"/>
      <c r="J146" s="98"/>
      <c r="K146" s="98"/>
      <c r="L146" s="98"/>
      <c r="M146" s="98"/>
      <c r="N146" s="98"/>
      <c r="O146" s="98"/>
      <c r="P146" s="98"/>
      <c r="Q146" s="98"/>
      <c r="R146" s="98"/>
      <c r="S146" s="98"/>
      <c r="T146" s="98"/>
      <c r="U146" s="98"/>
      <c r="V146" s="98"/>
      <c r="W146" s="98"/>
      <c r="X146" s="98"/>
      <c r="Y146" s="98"/>
      <c r="Z146" s="98"/>
      <c r="AA146" s="98"/>
      <c r="AB146" s="98"/>
    </row>
    <row r="147" ht="15.75" customHeight="1">
      <c r="A147" s="98"/>
      <c r="B147" s="98"/>
      <c r="C147" s="174"/>
      <c r="D147" s="98"/>
      <c r="E147" s="98"/>
      <c r="F147" s="98"/>
      <c r="G147" s="98"/>
      <c r="H147" s="98"/>
      <c r="I147" s="98"/>
      <c r="J147" s="98"/>
      <c r="K147" s="98"/>
      <c r="L147" s="98"/>
      <c r="M147" s="98"/>
      <c r="N147" s="98"/>
      <c r="O147" s="98"/>
      <c r="P147" s="98"/>
      <c r="Q147" s="98"/>
      <c r="R147" s="98"/>
      <c r="S147" s="98"/>
      <c r="T147" s="98"/>
      <c r="U147" s="98"/>
      <c r="V147" s="98"/>
      <c r="W147" s="98"/>
      <c r="X147" s="98"/>
      <c r="Y147" s="98"/>
      <c r="Z147" s="98"/>
      <c r="AA147" s="98"/>
      <c r="AB147" s="98"/>
    </row>
    <row r="148" ht="15.75" customHeight="1">
      <c r="A148" s="98"/>
      <c r="B148" s="98"/>
      <c r="C148" s="174"/>
      <c r="D148" s="98"/>
      <c r="E148" s="98"/>
      <c r="F148" s="98"/>
      <c r="G148" s="98"/>
      <c r="H148" s="98"/>
      <c r="I148" s="98"/>
      <c r="J148" s="98"/>
      <c r="K148" s="98"/>
      <c r="L148" s="98"/>
      <c r="M148" s="98"/>
      <c r="N148" s="98"/>
      <c r="O148" s="98"/>
      <c r="P148" s="98"/>
      <c r="Q148" s="98"/>
      <c r="R148" s="98"/>
      <c r="S148" s="98"/>
      <c r="T148" s="98"/>
      <c r="U148" s="98"/>
      <c r="V148" s="98"/>
      <c r="W148" s="98"/>
      <c r="X148" s="98"/>
      <c r="Y148" s="98"/>
      <c r="Z148" s="98"/>
      <c r="AA148" s="98"/>
      <c r="AB148" s="98"/>
    </row>
    <row r="149" ht="15.75" customHeight="1">
      <c r="A149" s="98"/>
      <c r="B149" s="98"/>
      <c r="C149" s="174"/>
      <c r="D149" s="98"/>
      <c r="E149" s="98"/>
      <c r="F149" s="98"/>
      <c r="G149" s="98"/>
      <c r="H149" s="98"/>
      <c r="I149" s="98"/>
      <c r="J149" s="98"/>
      <c r="K149" s="98"/>
      <c r="L149" s="98"/>
      <c r="M149" s="98"/>
      <c r="N149" s="98"/>
      <c r="O149" s="98"/>
      <c r="P149" s="98"/>
      <c r="Q149" s="98"/>
      <c r="R149" s="98"/>
      <c r="S149" s="98"/>
      <c r="T149" s="98"/>
      <c r="U149" s="98"/>
      <c r="V149" s="98"/>
      <c r="W149" s="98"/>
      <c r="X149" s="98"/>
      <c r="Y149" s="98"/>
      <c r="Z149" s="98"/>
      <c r="AA149" s="98"/>
      <c r="AB149" s="98"/>
    </row>
    <row r="150" ht="15.75" customHeight="1">
      <c r="A150" s="98"/>
      <c r="B150" s="98"/>
      <c r="C150" s="174"/>
      <c r="D150" s="98"/>
      <c r="E150" s="98"/>
      <c r="F150" s="98"/>
      <c r="G150" s="98"/>
      <c r="H150" s="98"/>
      <c r="I150" s="98"/>
      <c r="J150" s="98"/>
      <c r="K150" s="98"/>
      <c r="L150" s="98"/>
      <c r="M150" s="98"/>
      <c r="N150" s="98"/>
      <c r="O150" s="98"/>
      <c r="P150" s="98"/>
      <c r="Q150" s="98"/>
      <c r="R150" s="98"/>
      <c r="S150" s="98"/>
      <c r="T150" s="98"/>
      <c r="U150" s="98"/>
      <c r="V150" s="98"/>
      <c r="W150" s="98"/>
      <c r="X150" s="98"/>
      <c r="Y150" s="98"/>
      <c r="Z150" s="98"/>
      <c r="AA150" s="98"/>
      <c r="AB150" s="98"/>
    </row>
    <row r="151" ht="15.75" customHeight="1">
      <c r="A151" s="98"/>
      <c r="B151" s="98"/>
      <c r="C151" s="174"/>
      <c r="D151" s="98"/>
      <c r="E151" s="98"/>
      <c r="F151" s="98"/>
      <c r="G151" s="98"/>
      <c r="H151" s="98"/>
      <c r="I151" s="98"/>
      <c r="J151" s="98"/>
      <c r="K151" s="98"/>
      <c r="L151" s="98"/>
      <c r="M151" s="98"/>
      <c r="N151" s="98"/>
      <c r="O151" s="98"/>
      <c r="P151" s="98"/>
      <c r="Q151" s="98"/>
      <c r="R151" s="98"/>
      <c r="S151" s="98"/>
      <c r="T151" s="98"/>
      <c r="U151" s="98"/>
      <c r="V151" s="98"/>
      <c r="W151" s="98"/>
      <c r="X151" s="98"/>
      <c r="Y151" s="98"/>
      <c r="Z151" s="98"/>
      <c r="AA151" s="98"/>
      <c r="AB151" s="98"/>
    </row>
    <row r="152" ht="15.75" customHeight="1">
      <c r="A152" s="98"/>
      <c r="B152" s="98"/>
      <c r="C152" s="174"/>
      <c r="D152" s="98"/>
      <c r="E152" s="98"/>
      <c r="F152" s="98"/>
      <c r="G152" s="98"/>
      <c r="H152" s="98"/>
      <c r="I152" s="98"/>
      <c r="J152" s="98"/>
      <c r="K152" s="98"/>
      <c r="L152" s="98"/>
      <c r="M152" s="98"/>
      <c r="N152" s="98"/>
      <c r="O152" s="98"/>
      <c r="P152" s="98"/>
      <c r="Q152" s="98"/>
      <c r="R152" s="98"/>
      <c r="S152" s="98"/>
      <c r="T152" s="98"/>
      <c r="U152" s="98"/>
      <c r="V152" s="98"/>
      <c r="W152" s="98"/>
      <c r="X152" s="98"/>
      <c r="Y152" s="98"/>
      <c r="Z152" s="98"/>
      <c r="AA152" s="98"/>
      <c r="AB152" s="98"/>
    </row>
    <row r="153" ht="15.75" customHeight="1">
      <c r="A153" s="98"/>
      <c r="B153" s="98"/>
      <c r="C153" s="174"/>
      <c r="D153" s="98"/>
      <c r="E153" s="98"/>
      <c r="F153" s="98"/>
      <c r="G153" s="98"/>
      <c r="H153" s="98"/>
      <c r="I153" s="98"/>
      <c r="J153" s="98"/>
      <c r="K153" s="98"/>
      <c r="L153" s="98"/>
      <c r="M153" s="98"/>
      <c r="N153" s="98"/>
      <c r="O153" s="98"/>
      <c r="P153" s="98"/>
      <c r="Q153" s="98"/>
      <c r="R153" s="98"/>
      <c r="S153" s="98"/>
      <c r="T153" s="98"/>
      <c r="U153" s="98"/>
      <c r="V153" s="98"/>
      <c r="W153" s="98"/>
      <c r="X153" s="98"/>
      <c r="Y153" s="98"/>
      <c r="Z153" s="98"/>
      <c r="AA153" s="98"/>
      <c r="AB153" s="98"/>
    </row>
    <row r="154" ht="15.75" customHeight="1">
      <c r="A154" s="98"/>
      <c r="B154" s="98"/>
      <c r="C154" s="174"/>
      <c r="D154" s="98"/>
      <c r="E154" s="98"/>
      <c r="F154" s="98"/>
      <c r="G154" s="98"/>
      <c r="H154" s="98"/>
      <c r="I154" s="98"/>
      <c r="J154" s="98"/>
      <c r="K154" s="98"/>
      <c r="L154" s="98"/>
      <c r="M154" s="98"/>
      <c r="N154" s="98"/>
      <c r="O154" s="98"/>
      <c r="P154" s="98"/>
      <c r="Q154" s="98"/>
      <c r="R154" s="98"/>
      <c r="S154" s="98"/>
      <c r="T154" s="98"/>
      <c r="U154" s="98"/>
      <c r="V154" s="98"/>
      <c r="W154" s="98"/>
      <c r="X154" s="98"/>
      <c r="Y154" s="98"/>
      <c r="Z154" s="98"/>
      <c r="AA154" s="98"/>
      <c r="AB154" s="98"/>
    </row>
    <row r="155" ht="15.75" customHeight="1">
      <c r="A155" s="98"/>
      <c r="B155" s="98"/>
      <c r="C155" s="174"/>
      <c r="D155" s="98"/>
      <c r="E155" s="98"/>
      <c r="F155" s="98"/>
      <c r="G155" s="98"/>
      <c r="H155" s="98"/>
      <c r="I155" s="98"/>
      <c r="J155" s="98"/>
      <c r="K155" s="98"/>
      <c r="L155" s="98"/>
      <c r="M155" s="98"/>
      <c r="N155" s="98"/>
      <c r="O155" s="98"/>
      <c r="P155" s="98"/>
      <c r="Q155" s="98"/>
      <c r="R155" s="98"/>
      <c r="S155" s="98"/>
      <c r="T155" s="98"/>
      <c r="U155" s="98"/>
      <c r="V155" s="98"/>
      <c r="W155" s="98"/>
      <c r="X155" s="98"/>
      <c r="Y155" s="98"/>
      <c r="Z155" s="98"/>
      <c r="AA155" s="98"/>
      <c r="AB155" s="98"/>
    </row>
    <row r="156" ht="15.75" customHeight="1">
      <c r="A156" s="98"/>
      <c r="B156" s="98"/>
      <c r="C156" s="174"/>
      <c r="D156" s="98"/>
      <c r="E156" s="98"/>
      <c r="F156" s="98"/>
      <c r="G156" s="98"/>
      <c r="H156" s="98"/>
      <c r="I156" s="98"/>
      <c r="J156" s="98"/>
      <c r="K156" s="98"/>
      <c r="L156" s="98"/>
      <c r="M156" s="98"/>
      <c r="N156" s="98"/>
      <c r="O156" s="98"/>
      <c r="P156" s="98"/>
      <c r="Q156" s="98"/>
      <c r="R156" s="98"/>
      <c r="S156" s="98"/>
      <c r="T156" s="98"/>
      <c r="U156" s="98"/>
      <c r="V156" s="98"/>
      <c r="W156" s="98"/>
      <c r="X156" s="98"/>
      <c r="Y156" s="98"/>
      <c r="Z156" s="98"/>
      <c r="AA156" s="98"/>
      <c r="AB156" s="98"/>
    </row>
    <row r="157" ht="15.75" customHeight="1">
      <c r="A157" s="98"/>
      <c r="B157" s="98"/>
      <c r="C157" s="174"/>
      <c r="D157" s="98"/>
      <c r="E157" s="98"/>
      <c r="F157" s="98"/>
      <c r="G157" s="98"/>
      <c r="H157" s="98"/>
      <c r="I157" s="98"/>
      <c r="J157" s="98"/>
      <c r="K157" s="98"/>
      <c r="L157" s="98"/>
      <c r="M157" s="98"/>
      <c r="N157" s="98"/>
      <c r="O157" s="98"/>
      <c r="P157" s="98"/>
      <c r="Q157" s="98"/>
      <c r="R157" s="98"/>
      <c r="S157" s="98"/>
      <c r="T157" s="98"/>
      <c r="U157" s="98"/>
      <c r="V157" s="98"/>
      <c r="W157" s="98"/>
      <c r="X157" s="98"/>
      <c r="Y157" s="98"/>
      <c r="Z157" s="98"/>
      <c r="AA157" s="98"/>
      <c r="AB157" s="98"/>
    </row>
    <row r="158" ht="15.75" customHeight="1">
      <c r="A158" s="98"/>
      <c r="B158" s="98"/>
      <c r="C158" s="174"/>
      <c r="D158" s="98"/>
      <c r="E158" s="98"/>
      <c r="F158" s="98"/>
      <c r="G158" s="98"/>
      <c r="H158" s="98"/>
      <c r="I158" s="98"/>
      <c r="J158" s="98"/>
      <c r="K158" s="98"/>
      <c r="L158" s="98"/>
      <c r="M158" s="98"/>
      <c r="N158" s="98"/>
      <c r="O158" s="98"/>
      <c r="P158" s="98"/>
      <c r="Q158" s="98"/>
      <c r="R158" s="98"/>
      <c r="S158" s="98"/>
      <c r="T158" s="98"/>
      <c r="U158" s="98"/>
      <c r="V158" s="98"/>
      <c r="W158" s="98"/>
      <c r="X158" s="98"/>
      <c r="Y158" s="98"/>
      <c r="Z158" s="98"/>
      <c r="AA158" s="98"/>
      <c r="AB158" s="98"/>
    </row>
    <row r="159" ht="15.75" customHeight="1">
      <c r="A159" s="98"/>
      <c r="B159" s="98"/>
      <c r="C159" s="174"/>
      <c r="D159" s="98"/>
      <c r="E159" s="98"/>
      <c r="F159" s="98"/>
      <c r="G159" s="98"/>
      <c r="H159" s="98"/>
      <c r="I159" s="98"/>
      <c r="J159" s="98"/>
      <c r="K159" s="98"/>
      <c r="L159" s="98"/>
      <c r="M159" s="98"/>
      <c r="N159" s="98"/>
      <c r="O159" s="98"/>
      <c r="P159" s="98"/>
      <c r="Q159" s="98"/>
      <c r="R159" s="98"/>
      <c r="S159" s="98"/>
      <c r="T159" s="98"/>
      <c r="U159" s="98"/>
      <c r="V159" s="98"/>
      <c r="W159" s="98"/>
      <c r="X159" s="98"/>
      <c r="Y159" s="98"/>
      <c r="Z159" s="98"/>
      <c r="AA159" s="98"/>
      <c r="AB159" s="98"/>
    </row>
    <row r="160" ht="15.75" customHeight="1">
      <c r="A160" s="98"/>
      <c r="B160" s="98"/>
      <c r="C160" s="174"/>
      <c r="D160" s="98"/>
      <c r="E160" s="98"/>
      <c r="F160" s="98"/>
      <c r="G160" s="98"/>
      <c r="H160" s="98"/>
      <c r="I160" s="98"/>
      <c r="J160" s="98"/>
      <c r="K160" s="98"/>
      <c r="L160" s="98"/>
      <c r="M160" s="98"/>
      <c r="N160" s="98"/>
      <c r="O160" s="98"/>
      <c r="P160" s="98"/>
      <c r="Q160" s="98"/>
      <c r="R160" s="98"/>
      <c r="S160" s="98"/>
      <c r="T160" s="98"/>
      <c r="U160" s="98"/>
      <c r="V160" s="98"/>
      <c r="W160" s="98"/>
      <c r="X160" s="98"/>
      <c r="Y160" s="98"/>
      <c r="Z160" s="98"/>
      <c r="AA160" s="98"/>
      <c r="AB160" s="98"/>
    </row>
    <row r="161" ht="15.75" customHeight="1">
      <c r="A161" s="98"/>
      <c r="B161" s="98"/>
      <c r="C161" s="174"/>
      <c r="D161" s="98"/>
      <c r="E161" s="98"/>
      <c r="F161" s="98"/>
      <c r="G161" s="98"/>
      <c r="H161" s="98"/>
      <c r="I161" s="98"/>
      <c r="J161" s="98"/>
      <c r="K161" s="98"/>
      <c r="L161" s="98"/>
      <c r="M161" s="98"/>
      <c r="N161" s="98"/>
      <c r="O161" s="98"/>
      <c r="P161" s="98"/>
      <c r="Q161" s="98"/>
      <c r="R161" s="98"/>
      <c r="S161" s="98"/>
      <c r="T161" s="98"/>
      <c r="U161" s="98"/>
      <c r="V161" s="98"/>
      <c r="W161" s="98"/>
      <c r="X161" s="98"/>
      <c r="Y161" s="98"/>
      <c r="Z161" s="98"/>
      <c r="AA161" s="98"/>
      <c r="AB161" s="98"/>
    </row>
    <row r="162" ht="15.75" customHeight="1">
      <c r="A162" s="98"/>
      <c r="B162" s="98"/>
      <c r="C162" s="174"/>
      <c r="D162" s="98"/>
      <c r="E162" s="98"/>
      <c r="F162" s="98"/>
      <c r="G162" s="98"/>
      <c r="H162" s="98"/>
      <c r="I162" s="98"/>
      <c r="J162" s="98"/>
      <c r="K162" s="98"/>
      <c r="L162" s="98"/>
      <c r="M162" s="98"/>
      <c r="N162" s="98"/>
      <c r="O162" s="98"/>
      <c r="P162" s="98"/>
      <c r="Q162" s="98"/>
      <c r="R162" s="98"/>
      <c r="S162" s="98"/>
      <c r="T162" s="98"/>
      <c r="U162" s="98"/>
      <c r="V162" s="98"/>
      <c r="W162" s="98"/>
      <c r="X162" s="98"/>
      <c r="Y162" s="98"/>
      <c r="Z162" s="98"/>
      <c r="AA162" s="98"/>
      <c r="AB162" s="98"/>
    </row>
    <row r="163" ht="15.75" customHeight="1">
      <c r="A163" s="98"/>
      <c r="B163" s="98"/>
      <c r="C163" s="174"/>
      <c r="D163" s="98"/>
      <c r="E163" s="98"/>
      <c r="F163" s="98"/>
      <c r="G163" s="98"/>
      <c r="H163" s="98"/>
      <c r="I163" s="98"/>
      <c r="J163" s="98"/>
      <c r="K163" s="98"/>
      <c r="L163" s="98"/>
      <c r="M163" s="98"/>
      <c r="N163" s="98"/>
      <c r="O163" s="98"/>
      <c r="P163" s="98"/>
      <c r="Q163" s="98"/>
      <c r="R163" s="98"/>
      <c r="S163" s="98"/>
      <c r="T163" s="98"/>
      <c r="U163" s="98"/>
      <c r="V163" s="98"/>
      <c r="W163" s="98"/>
      <c r="X163" s="98"/>
      <c r="Y163" s="98"/>
      <c r="Z163" s="98"/>
      <c r="AA163" s="98"/>
      <c r="AB163" s="98"/>
    </row>
    <row r="164" ht="15.75" customHeight="1">
      <c r="A164" s="98"/>
      <c r="B164" s="98"/>
      <c r="C164" s="174"/>
      <c r="D164" s="98"/>
      <c r="E164" s="98"/>
      <c r="F164" s="98"/>
      <c r="G164" s="98"/>
      <c r="H164" s="98"/>
      <c r="I164" s="98"/>
      <c r="J164" s="98"/>
      <c r="K164" s="98"/>
      <c r="L164" s="98"/>
      <c r="M164" s="98"/>
      <c r="N164" s="98"/>
      <c r="O164" s="98"/>
      <c r="P164" s="98"/>
      <c r="Q164" s="98"/>
      <c r="R164" s="98"/>
      <c r="S164" s="98"/>
      <c r="T164" s="98"/>
      <c r="U164" s="98"/>
      <c r="V164" s="98"/>
      <c r="W164" s="98"/>
      <c r="X164" s="98"/>
      <c r="Y164" s="98"/>
      <c r="Z164" s="98"/>
      <c r="AA164" s="98"/>
      <c r="AB164" s="98"/>
    </row>
    <row r="165" ht="15.75" customHeight="1">
      <c r="A165" s="98"/>
      <c r="B165" s="98"/>
      <c r="C165" s="174"/>
      <c r="D165" s="98"/>
      <c r="E165" s="98"/>
      <c r="F165" s="98"/>
      <c r="G165" s="98"/>
      <c r="H165" s="98"/>
      <c r="I165" s="98"/>
      <c r="J165" s="98"/>
      <c r="K165" s="98"/>
      <c r="L165" s="98"/>
      <c r="M165" s="98"/>
      <c r="N165" s="98"/>
      <c r="O165" s="98"/>
      <c r="P165" s="98"/>
      <c r="Q165" s="98"/>
      <c r="R165" s="98"/>
      <c r="S165" s="98"/>
      <c r="T165" s="98"/>
      <c r="U165" s="98"/>
      <c r="V165" s="98"/>
      <c r="W165" s="98"/>
      <c r="X165" s="98"/>
      <c r="Y165" s="98"/>
      <c r="Z165" s="98"/>
      <c r="AA165" s="98"/>
      <c r="AB165" s="98"/>
    </row>
    <row r="166" ht="15.75" customHeight="1">
      <c r="A166" s="98"/>
      <c r="B166" s="98"/>
      <c r="C166" s="174"/>
      <c r="D166" s="98"/>
      <c r="E166" s="98"/>
      <c r="F166" s="98"/>
      <c r="G166" s="98"/>
      <c r="H166" s="98"/>
      <c r="I166" s="98"/>
      <c r="J166" s="98"/>
      <c r="K166" s="98"/>
      <c r="L166" s="98"/>
      <c r="M166" s="98"/>
      <c r="N166" s="98"/>
      <c r="O166" s="98"/>
      <c r="P166" s="98"/>
      <c r="Q166" s="98"/>
      <c r="R166" s="98"/>
      <c r="S166" s="98"/>
      <c r="T166" s="98"/>
      <c r="U166" s="98"/>
      <c r="V166" s="98"/>
      <c r="W166" s="98"/>
      <c r="X166" s="98"/>
      <c r="Y166" s="98"/>
      <c r="Z166" s="98"/>
      <c r="AA166" s="98"/>
      <c r="AB166" s="98"/>
    </row>
    <row r="167" ht="15.75" customHeight="1">
      <c r="A167" s="98"/>
      <c r="B167" s="98"/>
      <c r="C167" s="174"/>
      <c r="D167" s="98"/>
      <c r="E167" s="98"/>
      <c r="F167" s="98"/>
      <c r="G167" s="98"/>
      <c r="H167" s="98"/>
      <c r="I167" s="98"/>
      <c r="J167" s="98"/>
      <c r="K167" s="98"/>
      <c r="L167" s="98"/>
      <c r="M167" s="98"/>
      <c r="N167" s="98"/>
      <c r="O167" s="98"/>
      <c r="P167" s="98"/>
      <c r="Q167" s="98"/>
      <c r="R167" s="98"/>
      <c r="S167" s="98"/>
      <c r="T167" s="98"/>
      <c r="U167" s="98"/>
      <c r="V167" s="98"/>
      <c r="W167" s="98"/>
      <c r="X167" s="98"/>
      <c r="Y167" s="98"/>
      <c r="Z167" s="98"/>
      <c r="AA167" s="98"/>
      <c r="AB167" s="98"/>
    </row>
    <row r="168" ht="15.75" customHeight="1">
      <c r="A168" s="98"/>
      <c r="B168" s="98"/>
      <c r="C168" s="174"/>
      <c r="D168" s="98"/>
      <c r="E168" s="98"/>
      <c r="F168" s="98"/>
      <c r="G168" s="98"/>
      <c r="H168" s="98"/>
      <c r="I168" s="98"/>
      <c r="J168" s="98"/>
      <c r="K168" s="98"/>
      <c r="L168" s="98"/>
      <c r="M168" s="98"/>
      <c r="N168" s="98"/>
      <c r="O168" s="98"/>
      <c r="P168" s="98"/>
      <c r="Q168" s="98"/>
      <c r="R168" s="98"/>
      <c r="S168" s="98"/>
      <c r="T168" s="98"/>
      <c r="U168" s="98"/>
      <c r="V168" s="98"/>
      <c r="W168" s="98"/>
      <c r="X168" s="98"/>
      <c r="Y168" s="98"/>
      <c r="Z168" s="98"/>
      <c r="AA168" s="98"/>
      <c r="AB168" s="98"/>
    </row>
    <row r="169" ht="15.75" customHeight="1">
      <c r="A169" s="98"/>
      <c r="B169" s="98"/>
      <c r="C169" s="174"/>
      <c r="D169" s="98"/>
      <c r="E169" s="98"/>
      <c r="F169" s="98"/>
      <c r="G169" s="98"/>
      <c r="H169" s="98"/>
      <c r="I169" s="98"/>
      <c r="J169" s="98"/>
      <c r="K169" s="98"/>
      <c r="L169" s="98"/>
      <c r="M169" s="98"/>
      <c r="N169" s="98"/>
      <c r="O169" s="98"/>
      <c r="P169" s="98"/>
      <c r="Q169" s="98"/>
      <c r="R169" s="98"/>
      <c r="S169" s="98"/>
      <c r="T169" s="98"/>
      <c r="U169" s="98"/>
      <c r="V169" s="98"/>
      <c r="W169" s="98"/>
      <c r="X169" s="98"/>
      <c r="Y169" s="98"/>
      <c r="Z169" s="98"/>
      <c r="AA169" s="98"/>
      <c r="AB169" s="98"/>
    </row>
    <row r="170" ht="15.75" customHeight="1">
      <c r="A170" s="98"/>
      <c r="B170" s="98"/>
      <c r="C170" s="174"/>
      <c r="D170" s="98"/>
      <c r="E170" s="98"/>
      <c r="F170" s="98"/>
      <c r="G170" s="98"/>
      <c r="H170" s="98"/>
      <c r="I170" s="98"/>
      <c r="J170" s="98"/>
      <c r="K170" s="98"/>
      <c r="L170" s="98"/>
      <c r="M170" s="98"/>
      <c r="N170" s="98"/>
      <c r="O170" s="98"/>
      <c r="P170" s="98"/>
      <c r="Q170" s="98"/>
      <c r="R170" s="98"/>
      <c r="S170" s="98"/>
      <c r="T170" s="98"/>
      <c r="U170" s="98"/>
      <c r="V170" s="98"/>
      <c r="W170" s="98"/>
      <c r="X170" s="98"/>
      <c r="Y170" s="98"/>
      <c r="Z170" s="98"/>
      <c r="AA170" s="98"/>
      <c r="AB170" s="98"/>
    </row>
    <row r="171" ht="15.75" customHeight="1">
      <c r="A171" s="98"/>
      <c r="B171" s="98"/>
      <c r="C171" s="174"/>
      <c r="D171" s="98"/>
      <c r="E171" s="98"/>
      <c r="F171" s="98"/>
      <c r="G171" s="98"/>
      <c r="H171" s="98"/>
      <c r="I171" s="98"/>
      <c r="J171" s="98"/>
      <c r="K171" s="98"/>
      <c r="L171" s="98"/>
      <c r="M171" s="98"/>
      <c r="N171" s="98"/>
      <c r="O171" s="98"/>
      <c r="P171" s="98"/>
      <c r="Q171" s="98"/>
      <c r="R171" s="98"/>
      <c r="S171" s="98"/>
      <c r="T171" s="98"/>
      <c r="U171" s="98"/>
      <c r="V171" s="98"/>
      <c r="W171" s="98"/>
      <c r="X171" s="98"/>
      <c r="Y171" s="98"/>
      <c r="Z171" s="98"/>
      <c r="AA171" s="98"/>
      <c r="AB171" s="98"/>
    </row>
    <row r="172" ht="15.75" customHeight="1">
      <c r="A172" s="98"/>
      <c r="B172" s="98"/>
      <c r="C172" s="174"/>
      <c r="D172" s="98"/>
      <c r="E172" s="98"/>
      <c r="F172" s="98"/>
      <c r="G172" s="98"/>
      <c r="H172" s="98"/>
      <c r="I172" s="98"/>
      <c r="J172" s="98"/>
      <c r="K172" s="98"/>
      <c r="L172" s="98"/>
      <c r="M172" s="98"/>
      <c r="N172" s="98"/>
      <c r="O172" s="98"/>
      <c r="P172" s="98"/>
      <c r="Q172" s="98"/>
      <c r="R172" s="98"/>
      <c r="S172" s="98"/>
      <c r="T172" s="98"/>
      <c r="U172" s="98"/>
      <c r="V172" s="98"/>
      <c r="W172" s="98"/>
      <c r="X172" s="98"/>
      <c r="Y172" s="98"/>
      <c r="Z172" s="98"/>
      <c r="AA172" s="98"/>
      <c r="AB172" s="98"/>
    </row>
    <row r="173" ht="15.75" customHeight="1">
      <c r="A173" s="98"/>
      <c r="B173" s="98"/>
      <c r="C173" s="174"/>
      <c r="D173" s="98"/>
      <c r="E173" s="98"/>
      <c r="F173" s="98"/>
      <c r="G173" s="98"/>
      <c r="H173" s="98"/>
      <c r="I173" s="98"/>
      <c r="J173" s="98"/>
      <c r="K173" s="98"/>
      <c r="L173" s="98"/>
      <c r="M173" s="98"/>
      <c r="N173" s="98"/>
      <c r="O173" s="98"/>
      <c r="P173" s="98"/>
      <c r="Q173" s="98"/>
      <c r="R173" s="98"/>
      <c r="S173" s="98"/>
      <c r="T173" s="98"/>
      <c r="U173" s="98"/>
      <c r="V173" s="98"/>
      <c r="W173" s="98"/>
      <c r="X173" s="98"/>
      <c r="Y173" s="98"/>
      <c r="Z173" s="98"/>
      <c r="AA173" s="98"/>
      <c r="AB173" s="98"/>
    </row>
    <row r="174" ht="15.75" customHeight="1">
      <c r="A174" s="98"/>
      <c r="B174" s="98"/>
      <c r="C174" s="174"/>
      <c r="D174" s="98"/>
      <c r="E174" s="98"/>
      <c r="F174" s="98"/>
      <c r="G174" s="98"/>
      <c r="H174" s="98"/>
      <c r="I174" s="98"/>
      <c r="J174" s="98"/>
      <c r="K174" s="98"/>
      <c r="L174" s="98"/>
      <c r="M174" s="98"/>
      <c r="N174" s="98"/>
      <c r="O174" s="98"/>
      <c r="P174" s="98"/>
      <c r="Q174" s="98"/>
      <c r="R174" s="98"/>
      <c r="S174" s="98"/>
      <c r="T174" s="98"/>
      <c r="U174" s="98"/>
      <c r="V174" s="98"/>
      <c r="W174" s="98"/>
      <c r="X174" s="98"/>
      <c r="Y174" s="98"/>
      <c r="Z174" s="98"/>
      <c r="AA174" s="98"/>
      <c r="AB174" s="98"/>
    </row>
    <row r="175" ht="15.75" customHeight="1">
      <c r="A175" s="98"/>
      <c r="B175" s="98"/>
      <c r="C175" s="174"/>
      <c r="D175" s="98"/>
      <c r="E175" s="98"/>
      <c r="F175" s="98"/>
      <c r="G175" s="98"/>
      <c r="H175" s="98"/>
      <c r="I175" s="98"/>
      <c r="J175" s="98"/>
      <c r="K175" s="98"/>
      <c r="L175" s="98"/>
      <c r="M175" s="98"/>
      <c r="N175" s="98"/>
      <c r="O175" s="98"/>
      <c r="P175" s="98"/>
      <c r="Q175" s="98"/>
      <c r="R175" s="98"/>
      <c r="S175" s="98"/>
      <c r="T175" s="98"/>
      <c r="U175" s="98"/>
      <c r="V175" s="98"/>
      <c r="W175" s="98"/>
      <c r="X175" s="98"/>
      <c r="Y175" s="98"/>
      <c r="Z175" s="98"/>
      <c r="AA175" s="98"/>
      <c r="AB175" s="98"/>
    </row>
    <row r="176" ht="15.75" customHeight="1">
      <c r="A176" s="98"/>
      <c r="B176" s="98"/>
      <c r="C176" s="174"/>
      <c r="D176" s="98"/>
      <c r="E176" s="98"/>
      <c r="F176" s="98"/>
      <c r="G176" s="98"/>
      <c r="H176" s="98"/>
      <c r="I176" s="98"/>
      <c r="J176" s="98"/>
      <c r="K176" s="98"/>
      <c r="L176" s="98"/>
      <c r="M176" s="98"/>
      <c r="N176" s="98"/>
      <c r="O176" s="98"/>
      <c r="P176" s="98"/>
      <c r="Q176" s="98"/>
      <c r="R176" s="98"/>
      <c r="S176" s="98"/>
      <c r="T176" s="98"/>
      <c r="U176" s="98"/>
      <c r="V176" s="98"/>
      <c r="W176" s="98"/>
      <c r="X176" s="98"/>
      <c r="Y176" s="98"/>
      <c r="Z176" s="98"/>
      <c r="AA176" s="98"/>
      <c r="AB176" s="98"/>
    </row>
    <row r="177" ht="15.75" customHeight="1">
      <c r="A177" s="98"/>
      <c r="B177" s="98"/>
      <c r="C177" s="174"/>
      <c r="D177" s="98"/>
      <c r="E177" s="98"/>
      <c r="F177" s="98"/>
      <c r="G177" s="98"/>
      <c r="H177" s="98"/>
      <c r="I177" s="98"/>
      <c r="J177" s="98"/>
      <c r="K177" s="98"/>
      <c r="L177" s="98"/>
      <c r="M177" s="98"/>
      <c r="N177" s="98"/>
      <c r="O177" s="98"/>
      <c r="P177" s="98"/>
      <c r="Q177" s="98"/>
      <c r="R177" s="98"/>
      <c r="S177" s="98"/>
      <c r="T177" s="98"/>
      <c r="U177" s="98"/>
      <c r="V177" s="98"/>
      <c r="W177" s="98"/>
      <c r="X177" s="98"/>
      <c r="Y177" s="98"/>
      <c r="Z177" s="98"/>
      <c r="AA177" s="98"/>
      <c r="AB177" s="98"/>
    </row>
    <row r="178" ht="15.75" customHeight="1">
      <c r="A178" s="98"/>
      <c r="B178" s="98"/>
      <c r="C178" s="174"/>
      <c r="D178" s="98"/>
      <c r="E178" s="98"/>
      <c r="F178" s="98"/>
      <c r="G178" s="98"/>
      <c r="H178" s="98"/>
      <c r="I178" s="98"/>
      <c r="J178" s="98"/>
      <c r="K178" s="98"/>
      <c r="L178" s="98"/>
      <c r="M178" s="98"/>
      <c r="N178" s="98"/>
      <c r="O178" s="98"/>
      <c r="P178" s="98"/>
      <c r="Q178" s="98"/>
      <c r="R178" s="98"/>
      <c r="S178" s="98"/>
      <c r="T178" s="98"/>
      <c r="U178" s="98"/>
      <c r="V178" s="98"/>
      <c r="W178" s="98"/>
      <c r="X178" s="98"/>
      <c r="Y178" s="98"/>
      <c r="Z178" s="98"/>
      <c r="AA178" s="98"/>
      <c r="AB178" s="98"/>
    </row>
    <row r="179" ht="15.75" customHeight="1">
      <c r="A179" s="98"/>
      <c r="B179" s="98"/>
      <c r="C179" s="174"/>
      <c r="D179" s="98"/>
      <c r="E179" s="98"/>
      <c r="F179" s="98"/>
      <c r="G179" s="98"/>
      <c r="H179" s="98"/>
      <c r="I179" s="98"/>
      <c r="J179" s="98"/>
      <c r="K179" s="98"/>
      <c r="L179" s="98"/>
      <c r="M179" s="98"/>
      <c r="N179" s="98"/>
      <c r="O179" s="98"/>
      <c r="P179" s="98"/>
      <c r="Q179" s="98"/>
      <c r="R179" s="98"/>
      <c r="S179" s="98"/>
      <c r="T179" s="98"/>
      <c r="U179" s="98"/>
      <c r="V179" s="98"/>
      <c r="W179" s="98"/>
      <c r="X179" s="98"/>
      <c r="Y179" s="98"/>
      <c r="Z179" s="98"/>
      <c r="AA179" s="98"/>
      <c r="AB179" s="98"/>
    </row>
    <row r="180" ht="15.75" customHeight="1">
      <c r="A180" s="98"/>
      <c r="B180" s="98"/>
      <c r="C180" s="174"/>
      <c r="D180" s="98"/>
      <c r="E180" s="98"/>
      <c r="F180" s="98"/>
      <c r="G180" s="98"/>
      <c r="H180" s="98"/>
      <c r="I180" s="98"/>
      <c r="J180" s="98"/>
      <c r="K180" s="98"/>
      <c r="L180" s="98"/>
      <c r="M180" s="98"/>
      <c r="N180" s="98"/>
      <c r="O180" s="98"/>
      <c r="P180" s="98"/>
      <c r="Q180" s="98"/>
      <c r="R180" s="98"/>
      <c r="S180" s="98"/>
      <c r="T180" s="98"/>
      <c r="U180" s="98"/>
      <c r="V180" s="98"/>
      <c r="W180" s="98"/>
      <c r="X180" s="98"/>
      <c r="Y180" s="98"/>
      <c r="Z180" s="98"/>
      <c r="AA180" s="98"/>
      <c r="AB180" s="98"/>
    </row>
    <row r="181" ht="15.75" customHeight="1">
      <c r="A181" s="98"/>
      <c r="B181" s="98"/>
      <c r="C181" s="174"/>
      <c r="D181" s="98"/>
      <c r="E181" s="98"/>
      <c r="F181" s="98"/>
      <c r="G181" s="98"/>
      <c r="H181" s="98"/>
      <c r="I181" s="98"/>
      <c r="J181" s="98"/>
      <c r="K181" s="98"/>
      <c r="L181" s="98"/>
      <c r="M181" s="98"/>
      <c r="N181" s="98"/>
      <c r="O181" s="98"/>
      <c r="P181" s="98"/>
      <c r="Q181" s="98"/>
      <c r="R181" s="98"/>
      <c r="S181" s="98"/>
      <c r="T181" s="98"/>
      <c r="U181" s="98"/>
      <c r="V181" s="98"/>
      <c r="W181" s="98"/>
      <c r="X181" s="98"/>
      <c r="Y181" s="98"/>
      <c r="Z181" s="98"/>
      <c r="AA181" s="98"/>
      <c r="AB181" s="98"/>
    </row>
    <row r="182" ht="15.75" customHeight="1">
      <c r="A182" s="98"/>
      <c r="B182" s="98"/>
      <c r="C182" s="174"/>
      <c r="D182" s="98"/>
      <c r="E182" s="98"/>
      <c r="F182" s="98"/>
      <c r="G182" s="98"/>
      <c r="H182" s="98"/>
      <c r="I182" s="98"/>
      <c r="J182" s="98"/>
      <c r="K182" s="98"/>
      <c r="L182" s="98"/>
      <c r="M182" s="98"/>
      <c r="N182" s="98"/>
      <c r="O182" s="98"/>
      <c r="P182" s="98"/>
      <c r="Q182" s="98"/>
      <c r="R182" s="98"/>
      <c r="S182" s="98"/>
      <c r="T182" s="98"/>
      <c r="U182" s="98"/>
      <c r="V182" s="98"/>
      <c r="W182" s="98"/>
      <c r="X182" s="98"/>
      <c r="Y182" s="98"/>
      <c r="Z182" s="98"/>
      <c r="AA182" s="98"/>
      <c r="AB182" s="98"/>
    </row>
    <row r="183" ht="15.75" customHeight="1">
      <c r="A183" s="98"/>
      <c r="B183" s="98"/>
      <c r="C183" s="174"/>
      <c r="D183" s="98"/>
      <c r="E183" s="98"/>
      <c r="F183" s="98"/>
      <c r="G183" s="98"/>
      <c r="H183" s="98"/>
      <c r="I183" s="98"/>
      <c r="J183" s="98"/>
      <c r="K183" s="98"/>
      <c r="L183" s="98"/>
      <c r="M183" s="98"/>
      <c r="N183" s="98"/>
      <c r="O183" s="98"/>
      <c r="P183" s="98"/>
      <c r="Q183" s="98"/>
      <c r="R183" s="98"/>
      <c r="S183" s="98"/>
      <c r="T183" s="98"/>
      <c r="U183" s="98"/>
      <c r="V183" s="98"/>
      <c r="W183" s="98"/>
      <c r="X183" s="98"/>
      <c r="Y183" s="98"/>
      <c r="Z183" s="98"/>
      <c r="AA183" s="98"/>
      <c r="AB183" s="98"/>
    </row>
    <row r="184" ht="15.75" customHeight="1">
      <c r="A184" s="98"/>
      <c r="B184" s="98"/>
      <c r="C184" s="174"/>
      <c r="D184" s="98"/>
      <c r="E184" s="98"/>
      <c r="F184" s="98"/>
      <c r="G184" s="98"/>
      <c r="H184" s="98"/>
      <c r="I184" s="98"/>
      <c r="J184" s="98"/>
      <c r="K184" s="98"/>
      <c r="L184" s="98"/>
      <c r="M184" s="98"/>
      <c r="N184" s="98"/>
      <c r="O184" s="98"/>
      <c r="P184" s="98"/>
      <c r="Q184" s="98"/>
      <c r="R184" s="98"/>
      <c r="S184" s="98"/>
      <c r="T184" s="98"/>
      <c r="U184" s="98"/>
      <c r="V184" s="98"/>
      <c r="W184" s="98"/>
      <c r="X184" s="98"/>
      <c r="Y184" s="98"/>
      <c r="Z184" s="98"/>
      <c r="AA184" s="98"/>
      <c r="AB184" s="98"/>
    </row>
    <row r="185" ht="15.75" customHeight="1">
      <c r="A185" s="98"/>
      <c r="B185" s="98"/>
      <c r="C185" s="174"/>
      <c r="D185" s="98"/>
      <c r="E185" s="98"/>
      <c r="F185" s="98"/>
      <c r="G185" s="98"/>
      <c r="H185" s="98"/>
      <c r="I185" s="98"/>
      <c r="J185" s="98"/>
      <c r="K185" s="98"/>
      <c r="L185" s="98"/>
      <c r="M185" s="98"/>
      <c r="N185" s="98"/>
      <c r="O185" s="98"/>
      <c r="P185" s="98"/>
      <c r="Q185" s="98"/>
      <c r="R185" s="98"/>
      <c r="S185" s="98"/>
      <c r="T185" s="98"/>
      <c r="U185" s="98"/>
      <c r="V185" s="98"/>
      <c r="W185" s="98"/>
      <c r="X185" s="98"/>
      <c r="Y185" s="98"/>
      <c r="Z185" s="98"/>
      <c r="AA185" s="98"/>
      <c r="AB185" s="98"/>
    </row>
    <row r="186" ht="15.75" customHeight="1">
      <c r="A186" s="98"/>
      <c r="B186" s="98"/>
      <c r="C186" s="174"/>
      <c r="D186" s="98"/>
      <c r="E186" s="98"/>
      <c r="F186" s="98"/>
      <c r="G186" s="98"/>
      <c r="H186" s="98"/>
      <c r="I186" s="98"/>
      <c r="J186" s="98"/>
      <c r="K186" s="98"/>
      <c r="L186" s="98"/>
      <c r="M186" s="98"/>
      <c r="N186" s="98"/>
      <c r="O186" s="98"/>
      <c r="P186" s="98"/>
      <c r="Q186" s="98"/>
      <c r="R186" s="98"/>
      <c r="S186" s="98"/>
      <c r="T186" s="98"/>
      <c r="U186" s="98"/>
      <c r="V186" s="98"/>
      <c r="W186" s="98"/>
      <c r="X186" s="98"/>
      <c r="Y186" s="98"/>
      <c r="Z186" s="98"/>
      <c r="AA186" s="98"/>
      <c r="AB186" s="98"/>
    </row>
    <row r="187" ht="15.75" customHeight="1">
      <c r="A187" s="98"/>
      <c r="B187" s="98"/>
      <c r="C187" s="174"/>
      <c r="D187" s="98"/>
      <c r="E187" s="98"/>
      <c r="F187" s="98"/>
      <c r="G187" s="98"/>
      <c r="H187" s="98"/>
      <c r="I187" s="98"/>
      <c r="J187" s="98"/>
      <c r="K187" s="98"/>
      <c r="L187" s="98"/>
      <c r="M187" s="98"/>
      <c r="N187" s="98"/>
      <c r="O187" s="98"/>
      <c r="P187" s="98"/>
      <c r="Q187" s="98"/>
      <c r="R187" s="98"/>
      <c r="S187" s="98"/>
      <c r="T187" s="98"/>
      <c r="U187" s="98"/>
      <c r="V187" s="98"/>
      <c r="W187" s="98"/>
      <c r="X187" s="98"/>
      <c r="Y187" s="98"/>
      <c r="Z187" s="98"/>
      <c r="AA187" s="98"/>
      <c r="AB187" s="98"/>
    </row>
    <row r="188" ht="15.75" customHeight="1">
      <c r="A188" s="98"/>
      <c r="B188" s="98"/>
      <c r="C188" s="174"/>
      <c r="D188" s="98"/>
      <c r="E188" s="98"/>
      <c r="F188" s="98"/>
      <c r="G188" s="98"/>
      <c r="H188" s="98"/>
      <c r="I188" s="98"/>
      <c r="J188" s="98"/>
      <c r="K188" s="98"/>
      <c r="L188" s="98"/>
      <c r="M188" s="98"/>
      <c r="N188" s="98"/>
      <c r="O188" s="98"/>
      <c r="P188" s="98"/>
      <c r="Q188" s="98"/>
      <c r="R188" s="98"/>
      <c r="S188" s="98"/>
      <c r="T188" s="98"/>
      <c r="U188" s="98"/>
      <c r="V188" s="98"/>
      <c r="W188" s="98"/>
      <c r="X188" s="98"/>
      <c r="Y188" s="98"/>
      <c r="Z188" s="98"/>
      <c r="AA188" s="98"/>
      <c r="AB188" s="98"/>
    </row>
    <row r="189" ht="15.75" customHeight="1">
      <c r="A189" s="98"/>
      <c r="B189" s="98"/>
      <c r="C189" s="174"/>
      <c r="D189" s="98"/>
      <c r="E189" s="98"/>
      <c r="F189" s="98"/>
      <c r="G189" s="98"/>
      <c r="H189" s="98"/>
      <c r="I189" s="98"/>
      <c r="J189" s="98"/>
      <c r="K189" s="98"/>
      <c r="L189" s="98"/>
      <c r="M189" s="98"/>
      <c r="N189" s="98"/>
      <c r="O189" s="98"/>
      <c r="P189" s="98"/>
      <c r="Q189" s="98"/>
      <c r="R189" s="98"/>
      <c r="S189" s="98"/>
      <c r="T189" s="98"/>
      <c r="U189" s="98"/>
      <c r="V189" s="98"/>
      <c r="W189" s="98"/>
      <c r="X189" s="98"/>
      <c r="Y189" s="98"/>
      <c r="Z189" s="98"/>
      <c r="AA189" s="98"/>
      <c r="AB189" s="98"/>
    </row>
    <row r="190" ht="15.75" customHeight="1">
      <c r="A190" s="98"/>
      <c r="B190" s="98"/>
      <c r="C190" s="174"/>
      <c r="D190" s="98"/>
      <c r="E190" s="98"/>
      <c r="F190" s="98"/>
      <c r="G190" s="98"/>
      <c r="H190" s="98"/>
      <c r="I190" s="98"/>
      <c r="J190" s="98"/>
      <c r="K190" s="98"/>
      <c r="L190" s="98"/>
      <c r="M190" s="98"/>
      <c r="N190" s="98"/>
      <c r="O190" s="98"/>
      <c r="P190" s="98"/>
      <c r="Q190" s="98"/>
      <c r="R190" s="98"/>
      <c r="S190" s="98"/>
      <c r="T190" s="98"/>
      <c r="U190" s="98"/>
      <c r="V190" s="98"/>
      <c r="W190" s="98"/>
      <c r="X190" s="98"/>
      <c r="Y190" s="98"/>
      <c r="Z190" s="98"/>
      <c r="AA190" s="98"/>
      <c r="AB190" s="98"/>
    </row>
    <row r="191" ht="15.75" customHeight="1">
      <c r="A191" s="98"/>
      <c r="B191" s="98"/>
      <c r="C191" s="174"/>
      <c r="D191" s="98"/>
      <c r="E191" s="98"/>
      <c r="F191" s="98"/>
      <c r="G191" s="98"/>
      <c r="H191" s="98"/>
      <c r="I191" s="98"/>
      <c r="J191" s="98"/>
      <c r="K191" s="98"/>
      <c r="L191" s="98"/>
      <c r="M191" s="98"/>
      <c r="N191" s="98"/>
      <c r="O191" s="98"/>
      <c r="P191" s="98"/>
      <c r="Q191" s="98"/>
      <c r="R191" s="98"/>
      <c r="S191" s="98"/>
      <c r="T191" s="98"/>
      <c r="U191" s="98"/>
      <c r="V191" s="98"/>
      <c r="W191" s="98"/>
      <c r="X191" s="98"/>
      <c r="Y191" s="98"/>
      <c r="Z191" s="98"/>
      <c r="AA191" s="98"/>
      <c r="AB191" s="98"/>
    </row>
    <row r="192" ht="15.75" customHeight="1">
      <c r="A192" s="98"/>
      <c r="B192" s="98"/>
      <c r="C192" s="174"/>
      <c r="D192" s="98"/>
      <c r="E192" s="98"/>
      <c r="F192" s="98"/>
      <c r="G192" s="98"/>
      <c r="H192" s="98"/>
      <c r="I192" s="98"/>
      <c r="J192" s="98"/>
      <c r="K192" s="98"/>
      <c r="L192" s="98"/>
      <c r="M192" s="98"/>
      <c r="N192" s="98"/>
      <c r="O192" s="98"/>
      <c r="P192" s="98"/>
      <c r="Q192" s="98"/>
      <c r="R192" s="98"/>
      <c r="S192" s="98"/>
      <c r="T192" s="98"/>
      <c r="U192" s="98"/>
      <c r="V192" s="98"/>
      <c r="W192" s="98"/>
      <c r="X192" s="98"/>
      <c r="Y192" s="98"/>
      <c r="Z192" s="98"/>
      <c r="AA192" s="98"/>
      <c r="AB192" s="98"/>
    </row>
    <row r="193" ht="15.75" customHeight="1">
      <c r="A193" s="98"/>
      <c r="B193" s="98"/>
      <c r="C193" s="174"/>
      <c r="D193" s="98"/>
      <c r="E193" s="98"/>
      <c r="F193" s="98"/>
      <c r="G193" s="98"/>
      <c r="H193" s="98"/>
      <c r="I193" s="98"/>
      <c r="J193" s="98"/>
      <c r="K193" s="98"/>
      <c r="L193" s="98"/>
      <c r="M193" s="98"/>
      <c r="N193" s="98"/>
      <c r="O193" s="98"/>
      <c r="P193" s="98"/>
      <c r="Q193" s="98"/>
      <c r="R193" s="98"/>
      <c r="S193" s="98"/>
      <c r="T193" s="98"/>
      <c r="U193" s="98"/>
      <c r="V193" s="98"/>
      <c r="W193" s="98"/>
      <c r="X193" s="98"/>
      <c r="Y193" s="98"/>
      <c r="Z193" s="98"/>
      <c r="AA193" s="98"/>
      <c r="AB193" s="98"/>
    </row>
    <row r="194" ht="15.75" customHeight="1">
      <c r="A194" s="98"/>
      <c r="B194" s="98"/>
      <c r="C194" s="174"/>
      <c r="D194" s="98"/>
      <c r="E194" s="98"/>
      <c r="F194" s="98"/>
      <c r="G194" s="98"/>
      <c r="H194" s="98"/>
      <c r="I194" s="98"/>
      <c r="J194" s="98"/>
      <c r="K194" s="98"/>
      <c r="L194" s="98"/>
      <c r="M194" s="98"/>
      <c r="N194" s="98"/>
      <c r="O194" s="98"/>
      <c r="P194" s="98"/>
      <c r="Q194" s="98"/>
      <c r="R194" s="98"/>
      <c r="S194" s="98"/>
      <c r="T194" s="98"/>
      <c r="U194" s="98"/>
      <c r="V194" s="98"/>
      <c r="W194" s="98"/>
      <c r="X194" s="98"/>
      <c r="Y194" s="98"/>
      <c r="Z194" s="98"/>
      <c r="AA194" s="98"/>
      <c r="AB194" s="98"/>
    </row>
    <row r="195" ht="15.75" customHeight="1">
      <c r="A195" s="98"/>
      <c r="B195" s="98"/>
      <c r="C195" s="174"/>
      <c r="D195" s="98"/>
      <c r="E195" s="98"/>
      <c r="F195" s="98"/>
      <c r="G195" s="98"/>
      <c r="H195" s="98"/>
      <c r="I195" s="98"/>
      <c r="J195" s="98"/>
      <c r="K195" s="98"/>
      <c r="L195" s="98"/>
      <c r="M195" s="98"/>
      <c r="N195" s="98"/>
      <c r="O195" s="98"/>
      <c r="P195" s="98"/>
      <c r="Q195" s="98"/>
      <c r="R195" s="98"/>
      <c r="S195" s="98"/>
      <c r="T195" s="98"/>
      <c r="U195" s="98"/>
      <c r="V195" s="98"/>
      <c r="W195" s="98"/>
      <c r="X195" s="98"/>
      <c r="Y195" s="98"/>
      <c r="Z195" s="98"/>
      <c r="AA195" s="98"/>
      <c r="AB195" s="98"/>
    </row>
    <row r="196" ht="15.75" customHeight="1">
      <c r="A196" s="98"/>
      <c r="B196" s="98"/>
      <c r="C196" s="174"/>
      <c r="D196" s="98"/>
      <c r="E196" s="98"/>
      <c r="F196" s="98"/>
      <c r="G196" s="98"/>
      <c r="H196" s="98"/>
      <c r="I196" s="98"/>
      <c r="J196" s="98"/>
      <c r="K196" s="98"/>
      <c r="L196" s="98"/>
      <c r="M196" s="98"/>
      <c r="N196" s="98"/>
      <c r="O196" s="98"/>
      <c r="P196" s="98"/>
      <c r="Q196" s="98"/>
      <c r="R196" s="98"/>
      <c r="S196" s="98"/>
      <c r="T196" s="98"/>
      <c r="U196" s="98"/>
      <c r="V196" s="98"/>
      <c r="W196" s="98"/>
      <c r="X196" s="98"/>
      <c r="Y196" s="98"/>
      <c r="Z196" s="98"/>
      <c r="AA196" s="98"/>
      <c r="AB196" s="98"/>
    </row>
    <row r="197" ht="15.75" customHeight="1">
      <c r="A197" s="98"/>
      <c r="B197" s="98"/>
      <c r="C197" s="174"/>
      <c r="D197" s="98"/>
      <c r="E197" s="98"/>
      <c r="F197" s="98"/>
      <c r="G197" s="98"/>
      <c r="H197" s="98"/>
      <c r="I197" s="98"/>
      <c r="J197" s="98"/>
      <c r="K197" s="98"/>
      <c r="L197" s="98"/>
      <c r="M197" s="98"/>
      <c r="N197" s="98"/>
      <c r="O197" s="98"/>
      <c r="P197" s="98"/>
      <c r="Q197" s="98"/>
      <c r="R197" s="98"/>
      <c r="S197" s="98"/>
      <c r="T197" s="98"/>
      <c r="U197" s="98"/>
      <c r="V197" s="98"/>
      <c r="W197" s="98"/>
      <c r="X197" s="98"/>
      <c r="Y197" s="98"/>
      <c r="Z197" s="98"/>
      <c r="AA197" s="98"/>
      <c r="AB197" s="98"/>
    </row>
    <row r="198" ht="15.75" customHeight="1">
      <c r="A198" s="98"/>
      <c r="B198" s="98"/>
      <c r="C198" s="174"/>
      <c r="D198" s="98"/>
      <c r="E198" s="98"/>
      <c r="F198" s="98"/>
      <c r="G198" s="98"/>
      <c r="H198" s="98"/>
      <c r="I198" s="98"/>
      <c r="J198" s="98"/>
      <c r="K198" s="98"/>
      <c r="L198" s="98"/>
      <c r="M198" s="98"/>
      <c r="N198" s="98"/>
      <c r="O198" s="98"/>
      <c r="P198" s="98"/>
      <c r="Q198" s="98"/>
      <c r="R198" s="98"/>
      <c r="S198" s="98"/>
      <c r="T198" s="98"/>
      <c r="U198" s="98"/>
      <c r="V198" s="98"/>
      <c r="W198" s="98"/>
      <c r="X198" s="98"/>
      <c r="Y198" s="98"/>
      <c r="Z198" s="98"/>
      <c r="AA198" s="98"/>
      <c r="AB198" s="98"/>
    </row>
    <row r="199" ht="15.75" customHeight="1">
      <c r="A199" s="98"/>
      <c r="B199" s="98"/>
      <c r="C199" s="174"/>
      <c r="D199" s="98"/>
      <c r="E199" s="98"/>
      <c r="F199" s="98"/>
      <c r="G199" s="98"/>
      <c r="H199" s="98"/>
      <c r="I199" s="98"/>
      <c r="J199" s="98"/>
      <c r="K199" s="98"/>
      <c r="L199" s="98"/>
      <c r="M199" s="98"/>
      <c r="N199" s="98"/>
      <c r="O199" s="98"/>
      <c r="P199" s="98"/>
      <c r="Q199" s="98"/>
      <c r="R199" s="98"/>
      <c r="S199" s="98"/>
      <c r="T199" s="98"/>
      <c r="U199" s="98"/>
      <c r="V199" s="98"/>
      <c r="W199" s="98"/>
      <c r="X199" s="98"/>
      <c r="Y199" s="98"/>
      <c r="Z199" s="98"/>
      <c r="AA199" s="98"/>
      <c r="AB199" s="98"/>
    </row>
    <row r="200" ht="15.75" customHeight="1">
      <c r="A200" s="98"/>
      <c r="B200" s="98"/>
      <c r="C200" s="174"/>
      <c r="D200" s="98"/>
      <c r="E200" s="98"/>
      <c r="F200" s="98"/>
      <c r="G200" s="98"/>
      <c r="H200" s="98"/>
      <c r="I200" s="98"/>
      <c r="J200" s="98"/>
      <c r="K200" s="98"/>
      <c r="L200" s="98"/>
      <c r="M200" s="98"/>
      <c r="N200" s="98"/>
      <c r="O200" s="98"/>
      <c r="P200" s="98"/>
      <c r="Q200" s="98"/>
      <c r="R200" s="98"/>
      <c r="S200" s="98"/>
      <c r="T200" s="98"/>
      <c r="U200" s="98"/>
      <c r="V200" s="98"/>
      <c r="W200" s="98"/>
      <c r="X200" s="98"/>
      <c r="Y200" s="98"/>
      <c r="Z200" s="98"/>
      <c r="AA200" s="98"/>
      <c r="AB200" s="98"/>
    </row>
    <row r="201" ht="15.75" customHeight="1">
      <c r="A201" s="98"/>
      <c r="B201" s="98"/>
      <c r="C201" s="174"/>
      <c r="D201" s="98"/>
      <c r="E201" s="98"/>
      <c r="F201" s="98"/>
      <c r="G201" s="98"/>
      <c r="H201" s="98"/>
      <c r="I201" s="98"/>
      <c r="J201" s="98"/>
      <c r="K201" s="98"/>
      <c r="L201" s="98"/>
      <c r="M201" s="98"/>
      <c r="N201" s="98"/>
      <c r="O201" s="98"/>
      <c r="P201" s="98"/>
      <c r="Q201" s="98"/>
      <c r="R201" s="98"/>
      <c r="S201" s="98"/>
      <c r="T201" s="98"/>
      <c r="U201" s="98"/>
      <c r="V201" s="98"/>
      <c r="W201" s="98"/>
      <c r="X201" s="98"/>
      <c r="Y201" s="98"/>
      <c r="Z201" s="98"/>
      <c r="AA201" s="98"/>
      <c r="AB201" s="98"/>
    </row>
    <row r="202" ht="15.75" customHeight="1">
      <c r="A202" s="98"/>
      <c r="B202" s="98"/>
      <c r="C202" s="174"/>
      <c r="D202" s="98"/>
      <c r="E202" s="98"/>
      <c r="F202" s="98"/>
      <c r="G202" s="98"/>
      <c r="H202" s="98"/>
      <c r="I202" s="98"/>
      <c r="J202" s="98"/>
      <c r="K202" s="98"/>
      <c r="L202" s="98"/>
      <c r="M202" s="98"/>
      <c r="N202" s="98"/>
      <c r="O202" s="98"/>
      <c r="P202" s="98"/>
      <c r="Q202" s="98"/>
      <c r="R202" s="98"/>
      <c r="S202" s="98"/>
      <c r="T202" s="98"/>
      <c r="U202" s="98"/>
      <c r="V202" s="98"/>
      <c r="W202" s="98"/>
      <c r="X202" s="98"/>
      <c r="Y202" s="98"/>
      <c r="Z202" s="98"/>
      <c r="AA202" s="98"/>
      <c r="AB202" s="98"/>
    </row>
    <row r="203" ht="15.75" customHeight="1">
      <c r="A203" s="98"/>
      <c r="B203" s="98"/>
      <c r="C203" s="174"/>
      <c r="D203" s="98"/>
      <c r="E203" s="98"/>
      <c r="F203" s="98"/>
      <c r="G203" s="98"/>
      <c r="H203" s="98"/>
      <c r="I203" s="98"/>
      <c r="J203" s="98"/>
      <c r="K203" s="98"/>
      <c r="L203" s="98"/>
      <c r="M203" s="98"/>
      <c r="N203" s="98"/>
      <c r="O203" s="98"/>
      <c r="P203" s="98"/>
      <c r="Q203" s="98"/>
      <c r="R203" s="98"/>
      <c r="S203" s="98"/>
      <c r="T203" s="98"/>
      <c r="U203" s="98"/>
      <c r="V203" s="98"/>
      <c r="W203" s="98"/>
      <c r="X203" s="98"/>
      <c r="Y203" s="98"/>
      <c r="Z203" s="98"/>
      <c r="AA203" s="98"/>
      <c r="AB203" s="98"/>
    </row>
    <row r="204" ht="15.75" customHeight="1">
      <c r="A204" s="98"/>
      <c r="B204" s="98"/>
      <c r="C204" s="174"/>
      <c r="D204" s="98"/>
      <c r="E204" s="98"/>
      <c r="F204" s="98"/>
      <c r="G204" s="98"/>
      <c r="H204" s="98"/>
      <c r="I204" s="98"/>
      <c r="J204" s="98"/>
      <c r="K204" s="98"/>
      <c r="L204" s="98"/>
      <c r="M204" s="98"/>
      <c r="N204" s="98"/>
      <c r="O204" s="98"/>
      <c r="P204" s="98"/>
      <c r="Q204" s="98"/>
      <c r="R204" s="98"/>
      <c r="S204" s="98"/>
      <c r="T204" s="98"/>
      <c r="U204" s="98"/>
      <c r="V204" s="98"/>
      <c r="W204" s="98"/>
      <c r="X204" s="98"/>
      <c r="Y204" s="98"/>
      <c r="Z204" s="98"/>
      <c r="AA204" s="98"/>
      <c r="AB204" s="98"/>
    </row>
    <row r="205" ht="15.75" customHeight="1">
      <c r="A205" s="98"/>
      <c r="B205" s="98"/>
      <c r="C205" s="174"/>
      <c r="D205" s="98"/>
      <c r="E205" s="98"/>
      <c r="F205" s="98"/>
      <c r="G205" s="98"/>
      <c r="H205" s="98"/>
      <c r="I205" s="98"/>
      <c r="J205" s="98"/>
      <c r="K205" s="98"/>
      <c r="L205" s="98"/>
      <c r="M205" s="98"/>
      <c r="N205" s="98"/>
      <c r="O205" s="98"/>
      <c r="P205" s="98"/>
      <c r="Q205" s="98"/>
      <c r="R205" s="98"/>
      <c r="S205" s="98"/>
      <c r="T205" s="98"/>
      <c r="U205" s="98"/>
      <c r="V205" s="98"/>
      <c r="W205" s="98"/>
      <c r="X205" s="98"/>
      <c r="Y205" s="98"/>
      <c r="Z205" s="98"/>
      <c r="AA205" s="98"/>
      <c r="AB205" s="98"/>
    </row>
    <row r="206" ht="15.75" customHeight="1">
      <c r="A206" s="98"/>
      <c r="B206" s="98"/>
      <c r="C206" s="174"/>
      <c r="D206" s="98"/>
      <c r="E206" s="98"/>
      <c r="F206" s="98"/>
      <c r="G206" s="98"/>
      <c r="H206" s="98"/>
      <c r="I206" s="98"/>
      <c r="J206" s="98"/>
      <c r="K206" s="98"/>
      <c r="L206" s="98"/>
      <c r="M206" s="98"/>
      <c r="N206" s="98"/>
      <c r="O206" s="98"/>
      <c r="P206" s="98"/>
      <c r="Q206" s="98"/>
      <c r="R206" s="98"/>
      <c r="S206" s="98"/>
      <c r="T206" s="98"/>
      <c r="U206" s="98"/>
      <c r="V206" s="98"/>
      <c r="W206" s="98"/>
      <c r="X206" s="98"/>
      <c r="Y206" s="98"/>
      <c r="Z206" s="98"/>
      <c r="AA206" s="98"/>
      <c r="AB206" s="98"/>
    </row>
    <row r="207" ht="15.75" customHeight="1">
      <c r="A207" s="98"/>
      <c r="B207" s="98"/>
      <c r="C207" s="174"/>
      <c r="D207" s="98"/>
      <c r="E207" s="98"/>
      <c r="F207" s="98"/>
      <c r="G207" s="98"/>
      <c r="H207" s="98"/>
      <c r="I207" s="98"/>
      <c r="J207" s="98"/>
      <c r="K207" s="98"/>
      <c r="L207" s="98"/>
      <c r="M207" s="98"/>
      <c r="N207" s="98"/>
      <c r="O207" s="98"/>
      <c r="P207" s="98"/>
      <c r="Q207" s="98"/>
      <c r="R207" s="98"/>
      <c r="S207" s="98"/>
      <c r="T207" s="98"/>
      <c r="U207" s="98"/>
      <c r="V207" s="98"/>
      <c r="W207" s="98"/>
      <c r="X207" s="98"/>
      <c r="Y207" s="98"/>
      <c r="Z207" s="98"/>
      <c r="AA207" s="98"/>
      <c r="AB207" s="98"/>
    </row>
    <row r="208" ht="15.75" customHeight="1">
      <c r="A208" s="98"/>
      <c r="B208" s="98"/>
      <c r="C208" s="174"/>
      <c r="D208" s="98"/>
      <c r="E208" s="98"/>
      <c r="F208" s="98"/>
      <c r="G208" s="98"/>
      <c r="H208" s="98"/>
      <c r="I208" s="98"/>
      <c r="J208" s="98"/>
      <c r="K208" s="98"/>
      <c r="L208" s="98"/>
      <c r="M208" s="98"/>
      <c r="N208" s="98"/>
      <c r="O208" s="98"/>
      <c r="P208" s="98"/>
      <c r="Q208" s="98"/>
      <c r="R208" s="98"/>
      <c r="S208" s="98"/>
      <c r="T208" s="98"/>
      <c r="U208" s="98"/>
      <c r="V208" s="98"/>
      <c r="W208" s="98"/>
      <c r="X208" s="98"/>
      <c r="Y208" s="98"/>
      <c r="Z208" s="98"/>
      <c r="AA208" s="98"/>
      <c r="AB208" s="98"/>
    </row>
    <row r="209" ht="15.75" customHeight="1">
      <c r="A209" s="98"/>
      <c r="B209" s="98"/>
      <c r="C209" s="174"/>
      <c r="D209" s="98"/>
      <c r="E209" s="98"/>
      <c r="F209" s="98"/>
      <c r="G209" s="98"/>
      <c r="H209" s="98"/>
      <c r="I209" s="98"/>
      <c r="J209" s="98"/>
      <c r="K209" s="98"/>
      <c r="L209" s="98"/>
      <c r="M209" s="98"/>
      <c r="N209" s="98"/>
      <c r="O209" s="98"/>
      <c r="P209" s="98"/>
      <c r="Q209" s="98"/>
      <c r="R209" s="98"/>
      <c r="S209" s="98"/>
      <c r="T209" s="98"/>
      <c r="U209" s="98"/>
      <c r="V209" s="98"/>
      <c r="W209" s="98"/>
      <c r="X209" s="98"/>
      <c r="Y209" s="98"/>
      <c r="Z209" s="98"/>
      <c r="AA209" s="98"/>
      <c r="AB209" s="98"/>
    </row>
    <row r="210" ht="15.75" customHeight="1">
      <c r="A210" s="98"/>
      <c r="B210" s="98"/>
      <c r="C210" s="174"/>
      <c r="D210" s="98"/>
      <c r="E210" s="98"/>
      <c r="F210" s="98"/>
      <c r="G210" s="98"/>
      <c r="H210" s="98"/>
      <c r="I210" s="98"/>
      <c r="J210" s="98"/>
      <c r="K210" s="98"/>
      <c r="L210" s="98"/>
      <c r="M210" s="98"/>
      <c r="N210" s="98"/>
      <c r="O210" s="98"/>
      <c r="P210" s="98"/>
      <c r="Q210" s="98"/>
      <c r="R210" s="98"/>
      <c r="S210" s="98"/>
      <c r="T210" s="98"/>
      <c r="U210" s="98"/>
      <c r="V210" s="98"/>
      <c r="W210" s="98"/>
      <c r="X210" s="98"/>
      <c r="Y210" s="98"/>
      <c r="Z210" s="98"/>
      <c r="AA210" s="98"/>
      <c r="AB210" s="98"/>
    </row>
    <row r="211" ht="15.75" customHeight="1">
      <c r="A211" s="98"/>
      <c r="B211" s="98"/>
      <c r="C211" s="174"/>
      <c r="D211" s="98"/>
      <c r="E211" s="98"/>
      <c r="F211" s="98"/>
      <c r="G211" s="98"/>
      <c r="H211" s="98"/>
      <c r="I211" s="98"/>
      <c r="J211" s="98"/>
      <c r="K211" s="98"/>
      <c r="L211" s="98"/>
      <c r="M211" s="98"/>
      <c r="N211" s="98"/>
      <c r="O211" s="98"/>
      <c r="P211" s="98"/>
      <c r="Q211" s="98"/>
      <c r="R211" s="98"/>
      <c r="S211" s="98"/>
      <c r="T211" s="98"/>
      <c r="U211" s="98"/>
      <c r="V211" s="98"/>
      <c r="W211" s="98"/>
      <c r="X211" s="98"/>
      <c r="Y211" s="98"/>
      <c r="Z211" s="98"/>
      <c r="AA211" s="98"/>
      <c r="AB211" s="98"/>
    </row>
    <row r="212" ht="15.75" customHeight="1">
      <c r="A212" s="98"/>
      <c r="B212" s="98"/>
      <c r="C212" s="174"/>
      <c r="D212" s="98"/>
      <c r="E212" s="98"/>
      <c r="F212" s="98"/>
      <c r="G212" s="98"/>
      <c r="H212" s="98"/>
      <c r="I212" s="98"/>
      <c r="J212" s="98"/>
      <c r="K212" s="98"/>
      <c r="L212" s="98"/>
      <c r="M212" s="98"/>
      <c r="N212" s="98"/>
      <c r="O212" s="98"/>
      <c r="P212" s="98"/>
      <c r="Q212" s="98"/>
      <c r="R212" s="98"/>
      <c r="S212" s="98"/>
      <c r="T212" s="98"/>
      <c r="U212" s="98"/>
      <c r="V212" s="98"/>
      <c r="W212" s="98"/>
      <c r="X212" s="98"/>
      <c r="Y212" s="98"/>
      <c r="Z212" s="98"/>
      <c r="AA212" s="98"/>
      <c r="AB212" s="98"/>
    </row>
    <row r="213" ht="15.75" customHeight="1">
      <c r="A213" s="98"/>
      <c r="B213" s="98"/>
      <c r="C213" s="174"/>
      <c r="D213" s="98"/>
      <c r="E213" s="98"/>
      <c r="F213" s="98"/>
      <c r="G213" s="98"/>
      <c r="H213" s="98"/>
      <c r="I213" s="98"/>
      <c r="J213" s="98"/>
      <c r="K213" s="98"/>
      <c r="L213" s="98"/>
      <c r="M213" s="98"/>
      <c r="N213" s="98"/>
      <c r="O213" s="98"/>
      <c r="P213" s="98"/>
      <c r="Q213" s="98"/>
      <c r="R213" s="98"/>
      <c r="S213" s="98"/>
      <c r="T213" s="98"/>
      <c r="U213" s="98"/>
      <c r="V213" s="98"/>
      <c r="W213" s="98"/>
      <c r="X213" s="98"/>
      <c r="Y213" s="98"/>
      <c r="Z213" s="98"/>
      <c r="AA213" s="98"/>
      <c r="AB213" s="98"/>
    </row>
    <row r="214" ht="15.75" customHeight="1">
      <c r="A214" s="98"/>
      <c r="B214" s="98"/>
      <c r="C214" s="174"/>
      <c r="D214" s="98"/>
      <c r="E214" s="98"/>
      <c r="F214" s="98"/>
      <c r="G214" s="98"/>
      <c r="H214" s="98"/>
      <c r="I214" s="98"/>
      <c r="J214" s="98"/>
      <c r="K214" s="98"/>
      <c r="L214" s="98"/>
      <c r="M214" s="98"/>
      <c r="N214" s="98"/>
      <c r="O214" s="98"/>
      <c r="P214" s="98"/>
      <c r="Q214" s="98"/>
      <c r="R214" s="98"/>
      <c r="S214" s="98"/>
      <c r="T214" s="98"/>
      <c r="U214" s="98"/>
      <c r="V214" s="98"/>
      <c r="W214" s="98"/>
      <c r="X214" s="98"/>
      <c r="Y214" s="98"/>
      <c r="Z214" s="98"/>
      <c r="AA214" s="98"/>
      <c r="AB214" s="98"/>
    </row>
    <row r="215" ht="15.75" customHeight="1">
      <c r="A215" s="98"/>
      <c r="B215" s="98"/>
      <c r="C215" s="174"/>
      <c r="D215" s="98"/>
      <c r="E215" s="98"/>
      <c r="F215" s="98"/>
      <c r="G215" s="98"/>
      <c r="H215" s="98"/>
      <c r="I215" s="98"/>
      <c r="J215" s="98"/>
      <c r="K215" s="98"/>
      <c r="L215" s="98"/>
      <c r="M215" s="98"/>
      <c r="N215" s="98"/>
      <c r="O215" s="98"/>
      <c r="P215" s="98"/>
      <c r="Q215" s="98"/>
      <c r="R215" s="98"/>
      <c r="S215" s="98"/>
      <c r="T215" s="98"/>
      <c r="U215" s="98"/>
      <c r="V215" s="98"/>
      <c r="W215" s="98"/>
      <c r="X215" s="98"/>
      <c r="Y215" s="98"/>
      <c r="Z215" s="98"/>
      <c r="AA215" s="98"/>
      <c r="AB215" s="98"/>
    </row>
    <row r="216" ht="15.75" customHeight="1">
      <c r="A216" s="98"/>
      <c r="B216" s="98"/>
      <c r="C216" s="174"/>
      <c r="D216" s="98"/>
      <c r="E216" s="98"/>
      <c r="F216" s="98"/>
      <c r="G216" s="98"/>
      <c r="H216" s="98"/>
      <c r="I216" s="98"/>
      <c r="J216" s="98"/>
      <c r="K216" s="98"/>
      <c r="L216" s="98"/>
      <c r="M216" s="98"/>
      <c r="N216" s="98"/>
      <c r="O216" s="98"/>
      <c r="P216" s="98"/>
      <c r="Q216" s="98"/>
      <c r="R216" s="98"/>
      <c r="S216" s="98"/>
      <c r="T216" s="98"/>
      <c r="U216" s="98"/>
      <c r="V216" s="98"/>
      <c r="W216" s="98"/>
      <c r="X216" s="98"/>
      <c r="Y216" s="98"/>
      <c r="Z216" s="98"/>
      <c r="AA216" s="98"/>
      <c r="AB216" s="98"/>
    </row>
    <row r="217" ht="15.75" customHeight="1">
      <c r="A217" s="98"/>
      <c r="B217" s="98"/>
      <c r="C217" s="174"/>
      <c r="D217" s="98"/>
      <c r="E217" s="98"/>
      <c r="F217" s="98"/>
      <c r="G217" s="98"/>
      <c r="H217" s="98"/>
      <c r="I217" s="98"/>
      <c r="J217" s="98"/>
      <c r="K217" s="98"/>
      <c r="L217" s="98"/>
      <c r="M217" s="98"/>
      <c r="N217" s="98"/>
      <c r="O217" s="98"/>
      <c r="P217" s="98"/>
      <c r="Q217" s="98"/>
      <c r="R217" s="98"/>
      <c r="S217" s="98"/>
      <c r="T217" s="98"/>
      <c r="U217" s="98"/>
      <c r="V217" s="98"/>
      <c r="W217" s="98"/>
      <c r="X217" s="98"/>
      <c r="Y217" s="98"/>
      <c r="Z217" s="98"/>
      <c r="AA217" s="98"/>
      <c r="AB217" s="98"/>
    </row>
    <row r="218" ht="15.75" customHeight="1">
      <c r="A218" s="98"/>
      <c r="B218" s="98"/>
      <c r="C218" s="174"/>
      <c r="D218" s="98"/>
      <c r="E218" s="98"/>
      <c r="F218" s="98"/>
      <c r="G218" s="98"/>
      <c r="H218" s="98"/>
      <c r="I218" s="98"/>
      <c r="J218" s="98"/>
      <c r="K218" s="98"/>
      <c r="L218" s="98"/>
      <c r="M218" s="98"/>
      <c r="N218" s="98"/>
      <c r="O218" s="98"/>
      <c r="P218" s="98"/>
      <c r="Q218" s="98"/>
      <c r="R218" s="98"/>
      <c r="S218" s="98"/>
      <c r="T218" s="98"/>
      <c r="U218" s="98"/>
      <c r="V218" s="98"/>
      <c r="W218" s="98"/>
      <c r="X218" s="98"/>
      <c r="Y218" s="98"/>
      <c r="Z218" s="98"/>
      <c r="AA218" s="98"/>
      <c r="AB218" s="98"/>
    </row>
    <row r="219" ht="15.75" customHeight="1">
      <c r="A219" s="98"/>
      <c r="B219" s="98"/>
      <c r="C219" s="174"/>
      <c r="D219" s="98"/>
      <c r="E219" s="98"/>
      <c r="F219" s="98"/>
      <c r="G219" s="98"/>
      <c r="H219" s="98"/>
      <c r="I219" s="98"/>
      <c r="J219" s="98"/>
      <c r="K219" s="98"/>
      <c r="L219" s="98"/>
      <c r="M219" s="98"/>
      <c r="N219" s="98"/>
      <c r="O219" s="98"/>
      <c r="P219" s="98"/>
      <c r="Q219" s="98"/>
      <c r="R219" s="98"/>
      <c r="S219" s="98"/>
      <c r="T219" s="98"/>
      <c r="U219" s="98"/>
      <c r="V219" s="98"/>
      <c r="W219" s="98"/>
      <c r="X219" s="98"/>
      <c r="Y219" s="98"/>
      <c r="Z219" s="98"/>
      <c r="AA219" s="98"/>
      <c r="AB219" s="98"/>
    </row>
    <row r="220" ht="15.75" customHeight="1">
      <c r="A220" s="98"/>
      <c r="B220" s="98"/>
      <c r="C220" s="174"/>
      <c r="D220" s="98"/>
      <c r="E220" s="98"/>
      <c r="F220" s="98"/>
      <c r="G220" s="98"/>
      <c r="H220" s="98"/>
      <c r="I220" s="98"/>
      <c r="J220" s="98"/>
      <c r="K220" s="98"/>
      <c r="L220" s="98"/>
      <c r="M220" s="98"/>
      <c r="N220" s="98"/>
      <c r="O220" s="98"/>
      <c r="P220" s="98"/>
      <c r="Q220" s="98"/>
      <c r="R220" s="98"/>
      <c r="S220" s="98"/>
      <c r="T220" s="98"/>
      <c r="U220" s="98"/>
      <c r="V220" s="98"/>
      <c r="W220" s="98"/>
      <c r="X220" s="98"/>
      <c r="Y220" s="98"/>
      <c r="Z220" s="98"/>
      <c r="AA220" s="98"/>
      <c r="AB220" s="98"/>
    </row>
    <row r="221" ht="15.75" customHeight="1">
      <c r="A221" s="98"/>
      <c r="B221" s="98"/>
      <c r="C221" s="174"/>
      <c r="D221" s="98"/>
      <c r="E221" s="98"/>
      <c r="F221" s="98"/>
      <c r="G221" s="98"/>
      <c r="H221" s="98"/>
      <c r="I221" s="98"/>
      <c r="J221" s="98"/>
      <c r="K221" s="98"/>
      <c r="L221" s="98"/>
      <c r="M221" s="98"/>
      <c r="N221" s="98"/>
      <c r="O221" s="98"/>
      <c r="P221" s="98"/>
      <c r="Q221" s="98"/>
      <c r="R221" s="98"/>
      <c r="S221" s="98"/>
      <c r="T221" s="98"/>
      <c r="U221" s="98"/>
      <c r="V221" s="98"/>
      <c r="W221" s="98"/>
      <c r="X221" s="98"/>
      <c r="Y221" s="98"/>
      <c r="Z221" s="98"/>
      <c r="AA221" s="98"/>
      <c r="AB221" s="98"/>
    </row>
    <row r="222" ht="15.75" customHeight="1">
      <c r="A222" s="98"/>
      <c r="B222" s="98"/>
      <c r="C222" s="174"/>
      <c r="D222" s="98"/>
      <c r="E222" s="98"/>
      <c r="F222" s="98"/>
      <c r="G222" s="98"/>
      <c r="H222" s="98"/>
      <c r="I222" s="98"/>
      <c r="J222" s="98"/>
      <c r="K222" s="98"/>
      <c r="L222" s="98"/>
      <c r="M222" s="98"/>
      <c r="N222" s="98"/>
      <c r="O222" s="98"/>
      <c r="P222" s="98"/>
      <c r="Q222" s="98"/>
      <c r="R222" s="98"/>
      <c r="S222" s="98"/>
      <c r="T222" s="98"/>
      <c r="U222" s="98"/>
      <c r="V222" s="98"/>
      <c r="W222" s="98"/>
      <c r="X222" s="98"/>
      <c r="Y222" s="98"/>
      <c r="Z222" s="98"/>
      <c r="AA222" s="98"/>
      <c r="AB222" s="98"/>
    </row>
    <row r="223" ht="15.75" customHeight="1">
      <c r="A223" s="98"/>
      <c r="B223" s="98"/>
      <c r="C223" s="174"/>
      <c r="D223" s="98"/>
      <c r="E223" s="98"/>
      <c r="F223" s="98"/>
      <c r="G223" s="98"/>
      <c r="H223" s="98"/>
      <c r="I223" s="98"/>
      <c r="J223" s="98"/>
      <c r="K223" s="98"/>
      <c r="L223" s="98"/>
      <c r="M223" s="98"/>
      <c r="N223" s="98"/>
      <c r="O223" s="98"/>
      <c r="P223" s="98"/>
      <c r="Q223" s="98"/>
      <c r="R223" s="98"/>
      <c r="S223" s="98"/>
      <c r="T223" s="98"/>
      <c r="U223" s="98"/>
      <c r="V223" s="98"/>
      <c r="W223" s="98"/>
      <c r="X223" s="98"/>
      <c r="Y223" s="98"/>
      <c r="Z223" s="98"/>
      <c r="AA223" s="98"/>
      <c r="AB223" s="98"/>
    </row>
    <row r="224" ht="15.75" customHeight="1">
      <c r="A224" s="98"/>
      <c r="B224" s="98"/>
      <c r="C224" s="174"/>
      <c r="D224" s="98"/>
      <c r="E224" s="98"/>
      <c r="F224" s="98"/>
      <c r="G224" s="98"/>
      <c r="H224" s="98"/>
      <c r="I224" s="98"/>
      <c r="J224" s="98"/>
      <c r="K224" s="98"/>
      <c r="L224" s="98"/>
      <c r="M224" s="98"/>
      <c r="N224" s="98"/>
      <c r="O224" s="98"/>
      <c r="P224" s="98"/>
      <c r="Q224" s="98"/>
      <c r="R224" s="98"/>
      <c r="S224" s="98"/>
      <c r="T224" s="98"/>
      <c r="U224" s="98"/>
      <c r="V224" s="98"/>
      <c r="W224" s="98"/>
      <c r="X224" s="98"/>
      <c r="Y224" s="98"/>
      <c r="Z224" s="98"/>
      <c r="AA224" s="98"/>
      <c r="AB224" s="98"/>
    </row>
    <row r="225" ht="15.75" customHeight="1">
      <c r="A225" s="98"/>
      <c r="B225" s="98"/>
      <c r="C225" s="174"/>
      <c r="D225" s="98"/>
      <c r="E225" s="98"/>
      <c r="F225" s="98"/>
      <c r="G225" s="98"/>
      <c r="H225" s="98"/>
      <c r="I225" s="98"/>
      <c r="J225" s="98"/>
      <c r="K225" s="98"/>
      <c r="L225" s="98"/>
      <c r="M225" s="98"/>
      <c r="N225" s="98"/>
      <c r="O225" s="98"/>
      <c r="P225" s="98"/>
      <c r="Q225" s="98"/>
      <c r="R225" s="98"/>
      <c r="S225" s="98"/>
      <c r="T225" s="98"/>
      <c r="U225" s="98"/>
      <c r="V225" s="98"/>
      <c r="W225" s="98"/>
      <c r="X225" s="98"/>
      <c r="Y225" s="98"/>
      <c r="Z225" s="98"/>
      <c r="AA225" s="98"/>
      <c r="AB225" s="98"/>
    </row>
    <row r="226" ht="15.75" customHeight="1">
      <c r="A226" s="98"/>
      <c r="B226" s="98"/>
      <c r="C226" s="174"/>
      <c r="D226" s="98"/>
      <c r="E226" s="98"/>
      <c r="F226" s="98"/>
      <c r="G226" s="98"/>
      <c r="H226" s="98"/>
      <c r="I226" s="98"/>
      <c r="J226" s="98"/>
      <c r="K226" s="98"/>
      <c r="L226" s="98"/>
      <c r="M226" s="98"/>
      <c r="N226" s="98"/>
      <c r="O226" s="98"/>
      <c r="P226" s="98"/>
      <c r="Q226" s="98"/>
      <c r="R226" s="98"/>
      <c r="S226" s="98"/>
      <c r="T226" s="98"/>
      <c r="U226" s="98"/>
      <c r="V226" s="98"/>
      <c r="W226" s="98"/>
      <c r="X226" s="98"/>
      <c r="Y226" s="98"/>
      <c r="Z226" s="98"/>
      <c r="AA226" s="98"/>
      <c r="AB226" s="98"/>
    </row>
    <row r="227" ht="15.75" customHeight="1">
      <c r="A227" s="98"/>
      <c r="B227" s="98"/>
      <c r="C227" s="174"/>
      <c r="D227" s="98"/>
      <c r="E227" s="98"/>
      <c r="F227" s="98"/>
      <c r="G227" s="98"/>
      <c r="H227" s="98"/>
      <c r="I227" s="98"/>
      <c r="J227" s="98"/>
      <c r="K227" s="98"/>
      <c r="L227" s="98"/>
      <c r="M227" s="98"/>
      <c r="N227" s="98"/>
      <c r="O227" s="98"/>
      <c r="P227" s="98"/>
      <c r="Q227" s="98"/>
      <c r="R227" s="98"/>
      <c r="S227" s="98"/>
      <c r="T227" s="98"/>
      <c r="U227" s="98"/>
      <c r="V227" s="98"/>
      <c r="W227" s="98"/>
      <c r="X227" s="98"/>
      <c r="Y227" s="98"/>
      <c r="Z227" s="98"/>
      <c r="AA227" s="98"/>
      <c r="AB227" s="98"/>
    </row>
    <row r="228" ht="15.75" customHeight="1">
      <c r="A228" s="98"/>
      <c r="B228" s="98"/>
      <c r="C228" s="174"/>
      <c r="D228" s="98"/>
      <c r="E228" s="98"/>
      <c r="F228" s="98"/>
      <c r="G228" s="98"/>
      <c r="H228" s="98"/>
      <c r="I228" s="98"/>
      <c r="J228" s="98"/>
      <c r="K228" s="98"/>
      <c r="L228" s="98"/>
      <c r="M228" s="98"/>
      <c r="N228" s="98"/>
      <c r="O228" s="98"/>
      <c r="P228" s="98"/>
      <c r="Q228" s="98"/>
      <c r="R228" s="98"/>
      <c r="S228" s="98"/>
      <c r="T228" s="98"/>
      <c r="U228" s="98"/>
      <c r="V228" s="98"/>
      <c r="W228" s="98"/>
      <c r="X228" s="98"/>
      <c r="Y228" s="98"/>
      <c r="Z228" s="98"/>
      <c r="AA228" s="98"/>
      <c r="AB228" s="98"/>
    </row>
    <row r="229" ht="15.75" customHeight="1">
      <c r="A229" s="98"/>
      <c r="B229" s="98"/>
      <c r="C229" s="174"/>
      <c r="D229" s="98"/>
      <c r="E229" s="98"/>
      <c r="F229" s="98"/>
      <c r="G229" s="98"/>
      <c r="H229" s="98"/>
      <c r="I229" s="98"/>
      <c r="J229" s="98"/>
      <c r="K229" s="98"/>
      <c r="L229" s="98"/>
      <c r="M229" s="98"/>
      <c r="N229" s="98"/>
      <c r="O229" s="98"/>
      <c r="P229" s="98"/>
      <c r="Q229" s="98"/>
      <c r="R229" s="98"/>
      <c r="S229" s="98"/>
      <c r="T229" s="98"/>
      <c r="U229" s="98"/>
      <c r="V229" s="98"/>
      <c r="W229" s="98"/>
      <c r="X229" s="98"/>
      <c r="Y229" s="98"/>
      <c r="Z229" s="98"/>
      <c r="AA229" s="98"/>
      <c r="AB229" s="98"/>
    </row>
    <row r="230" ht="15.75" customHeight="1">
      <c r="A230" s="98"/>
      <c r="B230" s="98"/>
      <c r="C230" s="174"/>
      <c r="D230" s="98"/>
      <c r="E230" s="98"/>
      <c r="F230" s="98"/>
      <c r="G230" s="98"/>
      <c r="H230" s="98"/>
      <c r="I230" s="98"/>
      <c r="J230" s="98"/>
      <c r="K230" s="98"/>
      <c r="L230" s="98"/>
      <c r="M230" s="98"/>
      <c r="N230" s="98"/>
      <c r="O230" s="98"/>
      <c r="P230" s="98"/>
      <c r="Q230" s="98"/>
      <c r="R230" s="98"/>
      <c r="S230" s="98"/>
      <c r="T230" s="98"/>
      <c r="U230" s="98"/>
      <c r="V230" s="98"/>
      <c r="W230" s="98"/>
      <c r="X230" s="98"/>
      <c r="Y230" s="98"/>
      <c r="Z230" s="98"/>
      <c r="AA230" s="98"/>
      <c r="AB230" s="98"/>
    </row>
    <row r="231" ht="15.75" customHeight="1">
      <c r="A231" s="98"/>
      <c r="B231" s="98"/>
      <c r="C231" s="174"/>
      <c r="D231" s="98"/>
      <c r="E231" s="98"/>
      <c r="F231" s="98"/>
      <c r="G231" s="98"/>
      <c r="H231" s="98"/>
      <c r="I231" s="98"/>
      <c r="J231" s="98"/>
      <c r="K231" s="98"/>
      <c r="L231" s="98"/>
      <c r="M231" s="98"/>
      <c r="N231" s="98"/>
      <c r="O231" s="98"/>
      <c r="P231" s="98"/>
      <c r="Q231" s="98"/>
      <c r="R231" s="98"/>
      <c r="S231" s="98"/>
      <c r="T231" s="98"/>
      <c r="U231" s="98"/>
      <c r="V231" s="98"/>
      <c r="W231" s="98"/>
      <c r="X231" s="98"/>
      <c r="Y231" s="98"/>
      <c r="Z231" s="98"/>
      <c r="AA231" s="98"/>
      <c r="AB231" s="98"/>
    </row>
    <row r="232" ht="15.75" customHeight="1">
      <c r="A232" s="98"/>
      <c r="B232" s="98"/>
      <c r="C232" s="174"/>
      <c r="D232" s="98"/>
      <c r="E232" s="98"/>
      <c r="F232" s="98"/>
      <c r="G232" s="98"/>
      <c r="H232" s="98"/>
      <c r="I232" s="98"/>
      <c r="J232" s="98"/>
      <c r="K232" s="98"/>
      <c r="L232" s="98"/>
      <c r="M232" s="98"/>
      <c r="N232" s="98"/>
      <c r="O232" s="98"/>
      <c r="P232" s="98"/>
      <c r="Q232" s="98"/>
      <c r="R232" s="98"/>
      <c r="S232" s="98"/>
      <c r="T232" s="98"/>
      <c r="U232" s="98"/>
      <c r="V232" s="98"/>
      <c r="W232" s="98"/>
      <c r="X232" s="98"/>
      <c r="Y232" s="98"/>
      <c r="Z232" s="98"/>
      <c r="AA232" s="98"/>
      <c r="AB232" s="98"/>
    </row>
    <row r="233" ht="15.75" customHeight="1">
      <c r="A233" s="98"/>
      <c r="B233" s="98"/>
      <c r="C233" s="174"/>
      <c r="D233" s="98"/>
      <c r="E233" s="98"/>
      <c r="F233" s="98"/>
      <c r="G233" s="98"/>
      <c r="H233" s="98"/>
      <c r="I233" s="98"/>
      <c r="J233" s="98"/>
      <c r="K233" s="98"/>
      <c r="L233" s="98"/>
      <c r="M233" s="98"/>
      <c r="N233" s="98"/>
      <c r="O233" s="98"/>
      <c r="P233" s="98"/>
      <c r="Q233" s="98"/>
      <c r="R233" s="98"/>
      <c r="S233" s="98"/>
      <c r="T233" s="98"/>
      <c r="U233" s="98"/>
      <c r="V233" s="98"/>
      <c r="W233" s="98"/>
      <c r="X233" s="98"/>
      <c r="Y233" s="98"/>
      <c r="Z233" s="98"/>
      <c r="AA233" s="98"/>
      <c r="AB233" s="98"/>
    </row>
    <row r="234" ht="15.75" customHeight="1">
      <c r="A234" s="98"/>
      <c r="B234" s="98"/>
      <c r="C234" s="174"/>
      <c r="D234" s="98"/>
      <c r="E234" s="98"/>
      <c r="F234" s="98"/>
      <c r="G234" s="98"/>
      <c r="H234" s="98"/>
      <c r="I234" s="98"/>
      <c r="J234" s="98"/>
      <c r="K234" s="98"/>
      <c r="L234" s="98"/>
      <c r="M234" s="98"/>
      <c r="N234" s="98"/>
      <c r="O234" s="98"/>
      <c r="P234" s="98"/>
      <c r="Q234" s="98"/>
      <c r="R234" s="98"/>
      <c r="S234" s="98"/>
      <c r="T234" s="98"/>
      <c r="U234" s="98"/>
      <c r="V234" s="98"/>
      <c r="W234" s="98"/>
      <c r="X234" s="98"/>
      <c r="Y234" s="98"/>
      <c r="Z234" s="98"/>
      <c r="AA234" s="98"/>
      <c r="AB234" s="98"/>
    </row>
    <row r="235" ht="15.75" customHeight="1">
      <c r="A235" s="98"/>
      <c r="B235" s="98"/>
      <c r="C235" s="174"/>
      <c r="D235" s="98"/>
      <c r="E235" s="98"/>
      <c r="F235" s="98"/>
      <c r="G235" s="98"/>
      <c r="H235" s="98"/>
      <c r="I235" s="98"/>
      <c r="J235" s="98"/>
      <c r="K235" s="98"/>
      <c r="L235" s="98"/>
      <c r="M235" s="98"/>
      <c r="N235" s="98"/>
      <c r="O235" s="98"/>
      <c r="P235" s="98"/>
      <c r="Q235" s="98"/>
      <c r="R235" s="98"/>
      <c r="S235" s="98"/>
      <c r="T235" s="98"/>
      <c r="U235" s="98"/>
      <c r="V235" s="98"/>
      <c r="W235" s="98"/>
      <c r="X235" s="98"/>
      <c r="Y235" s="98"/>
      <c r="Z235" s="98"/>
      <c r="AA235" s="98"/>
      <c r="AB235" s="98"/>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sheetData>
  <mergeCells count="10">
    <mergeCell ref="B31:C31"/>
    <mergeCell ref="B33:C33"/>
    <mergeCell ref="B35:C35"/>
    <mergeCell ref="B1:K1"/>
    <mergeCell ref="M1:N1"/>
    <mergeCell ref="M4:N4"/>
    <mergeCell ref="M5:N5"/>
    <mergeCell ref="M10:M11"/>
    <mergeCell ref="B26:C26"/>
    <mergeCell ref="B29:C29"/>
  </mergeCells>
  <printOptions/>
  <pageMargins bottom="0.75" footer="0.0" header="0.0" left="0.7" right="0.7" top="0.75"/>
  <pageSetup orientation="portrait"/>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outlineLevelCol="1"/>
  <cols>
    <col customWidth="1" min="1" max="4" width="1.71"/>
    <col customWidth="1" min="5" max="5" width="4.0"/>
    <col customWidth="1" min="6" max="6" width="3.29"/>
    <col customWidth="1" min="7" max="7" width="7.71"/>
    <col customWidth="1" min="8" max="8" width="11.43"/>
    <col customWidth="1" min="9" max="9" width="20.0"/>
    <col customWidth="1" min="10" max="10" width="15.29"/>
    <col customWidth="1" min="11" max="11" width="17.0"/>
    <col customWidth="1" min="12" max="12" width="4.43"/>
    <col customWidth="1" hidden="1" min="13" max="13" width="17.43"/>
    <col customWidth="1" hidden="1" min="14" max="14" width="15.29" outlineLevel="1"/>
    <col customWidth="1" hidden="1" min="15" max="15" width="15.71" outlineLevel="1"/>
    <col customWidth="1" min="16" max="16" width="23.86"/>
    <col customWidth="1" min="17" max="20" width="18.43"/>
    <col customWidth="1" min="21" max="21" width="20.14"/>
    <col customWidth="1" min="22" max="22" width="13.71"/>
    <col customWidth="1" min="23" max="23" width="5.71"/>
    <col customWidth="1" min="24" max="25" width="11.43"/>
    <col customWidth="1" min="26" max="26" width="2.29"/>
    <col customWidth="1" hidden="1" min="27" max="27" width="18.43"/>
    <col customWidth="1" hidden="1" min="28" max="28" width="18.29"/>
    <col customWidth="1" hidden="1" min="29" max="30" width="18.43"/>
    <col customWidth="1" hidden="1" min="31" max="31" width="16.71"/>
    <col customWidth="1" hidden="1" min="32" max="32" width="18.29"/>
    <col customWidth="1" hidden="1" min="33" max="33" width="1.71"/>
    <col customWidth="1" hidden="1" min="34" max="37" width="11.43"/>
    <col customWidth="1" hidden="1" min="38" max="38" width="7.71"/>
    <col customWidth="1" min="39" max="39" width="12.71"/>
    <col customWidth="1" min="40" max="40" width="22.43"/>
    <col customWidth="1" min="41" max="41" width="4.43"/>
    <col customWidth="1" min="42" max="42" width="17.43"/>
    <col customWidth="1" min="43" max="43" width="20.29"/>
    <col customWidth="1" min="44" max="44" width="28.0"/>
    <col customWidth="1" min="45" max="45" width="23.29"/>
    <col customWidth="1" min="46" max="46" width="23.43"/>
    <col customWidth="1" min="47" max="47" width="19.0"/>
    <col customWidth="1" min="48" max="48" width="3.0"/>
    <col customWidth="1" min="49" max="49" width="21.43"/>
    <col customWidth="1" min="50" max="50" width="14.14"/>
    <col customWidth="1" min="51" max="51" width="18.71"/>
    <col customWidth="1" min="52" max="52" width="11.43"/>
    <col customWidth="1" min="53" max="53" width="5.29"/>
    <col customWidth="1" min="54" max="54" width="4.0"/>
    <col customWidth="1" min="55" max="56" width="11.43"/>
    <col customWidth="1" min="57" max="57" width="2.71"/>
    <col customWidth="1" min="58" max="58" width="15.0"/>
    <col customWidth="1" min="59" max="59" width="14.0"/>
    <col customWidth="1" min="60" max="60" width="13.43"/>
    <col customWidth="1" min="61" max="62" width="16.71"/>
    <col customWidth="1" min="63" max="63" width="16.43"/>
    <col customWidth="1" min="64" max="64" width="2.29"/>
    <col customWidth="1" min="65" max="69" width="11.43"/>
  </cols>
  <sheetData>
    <row r="1" ht="14.25" customHeight="1">
      <c r="A1" s="175"/>
      <c r="B1" s="175"/>
      <c r="C1" s="175"/>
      <c r="D1" s="175"/>
      <c r="E1" s="175"/>
      <c r="F1" s="175"/>
      <c r="G1" s="175"/>
      <c r="H1" s="175"/>
      <c r="I1" s="175"/>
      <c r="J1" s="175"/>
      <c r="K1" s="175"/>
      <c r="L1" s="175"/>
      <c r="M1" s="175"/>
      <c r="N1" s="175"/>
      <c r="O1" s="175"/>
      <c r="P1" s="175"/>
      <c r="Q1" s="175"/>
      <c r="R1" s="175"/>
      <c r="S1" s="175"/>
      <c r="T1" s="175"/>
      <c r="U1" s="175"/>
      <c r="V1" s="175"/>
      <c r="W1" s="175"/>
      <c r="X1" s="72"/>
      <c r="Y1" s="175"/>
      <c r="Z1" s="175"/>
      <c r="AA1" s="175"/>
      <c r="AB1" s="175"/>
      <c r="AC1" s="175"/>
      <c r="AD1" s="175"/>
      <c r="AE1" s="175"/>
      <c r="AF1" s="175"/>
      <c r="AG1" s="175"/>
      <c r="AH1" s="175"/>
      <c r="AI1" s="175"/>
      <c r="AJ1" s="175"/>
      <c r="AK1" s="175"/>
      <c r="AL1" s="175"/>
      <c r="AM1" s="175"/>
      <c r="AN1" s="175"/>
      <c r="AO1" s="175"/>
      <c r="AP1" s="175"/>
      <c r="AQ1" s="175"/>
      <c r="AR1" s="175"/>
      <c r="AS1" s="175"/>
      <c r="AT1" s="175"/>
      <c r="AU1" s="175"/>
      <c r="AV1" s="175"/>
      <c r="AW1" s="175"/>
      <c r="AX1" s="175"/>
      <c r="AY1" s="175"/>
      <c r="AZ1" s="175"/>
      <c r="BA1" s="175"/>
      <c r="BB1" s="175"/>
      <c r="BC1" s="175"/>
      <c r="BD1" s="175"/>
      <c r="BE1" s="175"/>
      <c r="BF1" s="175"/>
      <c r="BG1" s="175"/>
      <c r="BH1" s="175"/>
      <c r="BI1" s="175"/>
      <c r="BJ1" s="175"/>
      <c r="BK1" s="175"/>
      <c r="BL1" s="175"/>
      <c r="BM1" s="175"/>
      <c r="BN1" s="175"/>
      <c r="BO1" s="175"/>
      <c r="BP1" s="175"/>
      <c r="BQ1" s="175"/>
    </row>
    <row r="2" ht="14.25" customHeight="1">
      <c r="A2" s="175"/>
      <c r="B2" s="175"/>
      <c r="C2" s="175"/>
      <c r="D2" s="175"/>
      <c r="E2" s="175"/>
      <c r="F2" s="592"/>
      <c r="G2" s="919"/>
      <c r="H2" s="919"/>
      <c r="I2" s="919"/>
      <c r="J2" s="920"/>
      <c r="K2" s="919"/>
      <c r="L2" s="919"/>
      <c r="M2" s="919"/>
      <c r="N2" s="919"/>
      <c r="O2" s="919"/>
      <c r="P2" s="919"/>
      <c r="Q2" s="919"/>
      <c r="R2" s="919"/>
      <c r="S2" s="919"/>
      <c r="T2" s="919"/>
      <c r="U2" s="919"/>
      <c r="V2" s="919"/>
      <c r="W2" s="921"/>
      <c r="X2" s="922" t="s">
        <v>469</v>
      </c>
      <c r="Y2" s="923"/>
      <c r="Z2" s="919"/>
      <c r="AA2" s="919"/>
      <c r="AB2" s="919"/>
      <c r="AC2" s="919"/>
      <c r="AD2" s="919"/>
      <c r="AE2" s="919"/>
      <c r="AF2" s="919"/>
      <c r="AG2" s="924"/>
      <c r="AH2" s="925"/>
      <c r="AI2" s="925"/>
      <c r="AJ2" s="925"/>
      <c r="AK2" s="925"/>
      <c r="AL2" s="925"/>
      <c r="AM2" s="919"/>
      <c r="AN2" s="919"/>
      <c r="AO2" s="919"/>
      <c r="AP2" s="919"/>
      <c r="AQ2" s="919"/>
      <c r="AR2" s="919"/>
      <c r="AS2" s="919"/>
      <c r="AT2" s="919"/>
      <c r="AU2" s="919"/>
      <c r="AV2" s="924"/>
      <c r="AW2" s="925"/>
      <c r="AX2" s="925"/>
      <c r="AY2" s="925"/>
      <c r="AZ2" s="925"/>
      <c r="BA2" s="925"/>
      <c r="BB2" s="919"/>
      <c r="BC2" s="919"/>
      <c r="BD2" s="919"/>
      <c r="BE2" s="919"/>
      <c r="BF2" s="919"/>
      <c r="BG2" s="919"/>
      <c r="BH2" s="919"/>
      <c r="BI2" s="919"/>
      <c r="BJ2" s="919"/>
      <c r="BK2" s="919"/>
      <c r="BL2" s="924"/>
      <c r="BM2" s="925"/>
      <c r="BN2" s="925"/>
      <c r="BO2" s="925"/>
      <c r="BP2" s="925"/>
      <c r="BQ2" s="926"/>
    </row>
    <row r="3" ht="21.0" customHeight="1">
      <c r="A3" s="175"/>
      <c r="B3" s="175"/>
      <c r="C3" s="175"/>
      <c r="D3" s="175"/>
      <c r="E3" s="175"/>
      <c r="F3" s="927"/>
      <c r="G3" s="928"/>
      <c r="H3" s="928"/>
      <c r="I3" s="928"/>
      <c r="J3" s="929"/>
      <c r="K3" s="929"/>
      <c r="L3" s="929"/>
      <c r="M3" s="929"/>
      <c r="N3" s="929"/>
      <c r="O3" s="929"/>
      <c r="P3" s="929" t="s">
        <v>470</v>
      </c>
      <c r="V3" s="929"/>
      <c r="W3" s="930"/>
      <c r="X3" s="931">
        <f>'Expected Growth25'!E66</f>
        <v>0.0196</v>
      </c>
      <c r="Y3" s="932"/>
      <c r="Z3" s="929"/>
      <c r="AA3" s="929"/>
      <c r="AB3" s="929"/>
      <c r="AC3" s="929" t="s">
        <v>471</v>
      </c>
      <c r="AD3" s="929"/>
      <c r="AE3" s="929"/>
      <c r="AF3" s="929"/>
      <c r="AG3" s="290"/>
      <c r="AH3" s="175"/>
      <c r="AI3" s="175"/>
      <c r="AJ3" s="175"/>
      <c r="AK3" s="175"/>
      <c r="AL3" s="175"/>
      <c r="AM3" s="929"/>
      <c r="AN3" s="929"/>
      <c r="AO3" s="929"/>
      <c r="AP3" s="929"/>
      <c r="AQ3" s="929"/>
      <c r="AR3" s="929"/>
      <c r="AS3" s="929"/>
      <c r="AT3" s="929"/>
      <c r="AU3" s="929"/>
      <c r="AV3" s="290"/>
      <c r="AW3" s="175"/>
      <c r="AX3" s="175"/>
      <c r="AY3" s="175"/>
      <c r="AZ3" s="175"/>
      <c r="BA3" s="175"/>
      <c r="BB3" s="929"/>
      <c r="BC3" s="929"/>
      <c r="BD3" s="929"/>
      <c r="BE3" s="929"/>
      <c r="BF3" s="929"/>
      <c r="BG3" s="929" t="s">
        <v>472</v>
      </c>
      <c r="BH3" s="929"/>
      <c r="BI3" s="929"/>
      <c r="BJ3" s="929"/>
      <c r="BK3" s="929"/>
      <c r="BL3" s="290"/>
      <c r="BM3" s="175"/>
      <c r="BN3" s="175"/>
      <c r="BO3" s="175"/>
      <c r="BP3" s="175"/>
      <c r="BQ3" s="933"/>
    </row>
    <row r="4" ht="21.0" customHeight="1">
      <c r="A4" s="175"/>
      <c r="B4" s="175"/>
      <c r="C4" s="175"/>
      <c r="D4" s="175"/>
      <c r="E4" s="175"/>
      <c r="F4" s="405"/>
      <c r="G4" s="934"/>
      <c r="H4" s="934"/>
      <c r="I4" s="934"/>
      <c r="J4" s="935"/>
      <c r="K4" s="1"/>
      <c r="L4" s="1"/>
      <c r="M4" s="1"/>
      <c r="N4" s="1"/>
      <c r="O4" s="936" t="s">
        <v>473</v>
      </c>
      <c r="P4" s="937"/>
      <c r="Q4" s="937"/>
      <c r="R4" s="937"/>
      <c r="S4" s="937"/>
      <c r="T4" s="937"/>
      <c r="U4" s="938"/>
      <c r="V4" s="939"/>
      <c r="W4" s="175"/>
      <c r="X4" s="175"/>
      <c r="Y4" s="175"/>
      <c r="Z4" s="939"/>
      <c r="AA4" s="939"/>
      <c r="AB4" s="940"/>
      <c r="AC4" s="940"/>
      <c r="AD4" s="940"/>
      <c r="AE4" s="940"/>
      <c r="AF4" s="940"/>
      <c r="AG4" s="290"/>
      <c r="AH4" s="175"/>
      <c r="AI4" s="175"/>
      <c r="AJ4" s="175"/>
      <c r="AK4" s="175"/>
      <c r="AL4" s="175"/>
      <c r="AM4" s="939"/>
      <c r="AN4" s="939"/>
      <c r="AO4" s="939"/>
      <c r="AP4" s="941" t="str">
        <f>+O4</f>
        <v>DIRECCION Y CONTROL DE FRANQUICIAS S.A DE C.V</v>
      </c>
      <c r="AQ4" s="147"/>
      <c r="AR4" s="147"/>
      <c r="AS4" s="147"/>
      <c r="AT4" s="147"/>
      <c r="AU4" s="148"/>
      <c r="AV4" s="290"/>
      <c r="AW4" s="175"/>
      <c r="AX4" s="175"/>
      <c r="AY4" s="175"/>
      <c r="AZ4" s="175"/>
      <c r="BA4" s="175"/>
      <c r="BB4" s="939"/>
      <c r="BC4" s="939"/>
      <c r="BD4" s="939"/>
      <c r="BE4" s="939"/>
      <c r="BF4" s="939"/>
      <c r="BG4" s="939"/>
      <c r="BH4" s="939"/>
      <c r="BI4" s="939"/>
      <c r="BJ4" s="939"/>
      <c r="BK4" s="939"/>
      <c r="BL4" s="290"/>
      <c r="BM4" s="175"/>
      <c r="BN4" s="175"/>
      <c r="BO4" s="175"/>
      <c r="BP4" s="175"/>
      <c r="BQ4" s="933"/>
    </row>
    <row r="5" ht="19.5" customHeight="1">
      <c r="A5" s="175"/>
      <c r="B5" s="175"/>
      <c r="C5" s="175"/>
      <c r="D5" s="175"/>
      <c r="E5" s="175"/>
      <c r="F5" s="405"/>
      <c r="G5" s="934"/>
      <c r="H5" s="934"/>
      <c r="I5" s="934"/>
      <c r="J5" s="175"/>
      <c r="K5" s="175"/>
      <c r="L5" s="934"/>
      <c r="M5" s="941" t="s">
        <v>474</v>
      </c>
      <c r="N5" s="147"/>
      <c r="O5" s="147"/>
      <c r="P5" s="147"/>
      <c r="Q5" s="147"/>
      <c r="R5" s="147"/>
      <c r="S5" s="147"/>
      <c r="T5" s="147"/>
      <c r="U5" s="942"/>
      <c r="V5" s="934"/>
      <c r="W5" s="921"/>
      <c r="X5" s="922" t="s">
        <v>475</v>
      </c>
      <c r="Y5" s="923"/>
      <c r="Z5" s="934"/>
      <c r="AA5" s="943" t="s">
        <v>476</v>
      </c>
      <c r="AB5" s="37"/>
      <c r="AC5" s="37"/>
      <c r="AD5" s="37"/>
      <c r="AE5" s="37"/>
      <c r="AF5" s="38"/>
      <c r="AG5" s="290"/>
      <c r="AH5" s="175"/>
      <c r="AI5" s="175"/>
      <c r="AJ5" s="175"/>
      <c r="AK5" s="175"/>
      <c r="AL5" s="175"/>
      <c r="AM5" s="934"/>
      <c r="AN5" s="934"/>
      <c r="AO5" s="934"/>
      <c r="AP5" s="944" t="s">
        <v>476</v>
      </c>
      <c r="AQ5" s="37"/>
      <c r="AR5" s="37"/>
      <c r="AS5" s="37"/>
      <c r="AT5" s="37"/>
      <c r="AU5" s="945" t="s">
        <v>225</v>
      </c>
      <c r="AV5" s="290"/>
      <c r="AW5" s="175"/>
      <c r="AX5" s="175"/>
      <c r="AY5" s="175"/>
      <c r="AZ5" s="175"/>
      <c r="BA5" s="175"/>
      <c r="BB5" s="946"/>
      <c r="BC5" s="934"/>
      <c r="BD5" s="934"/>
      <c r="BE5" s="934"/>
      <c r="BF5" s="943" t="s">
        <v>223</v>
      </c>
      <c r="BG5" s="37"/>
      <c r="BH5" s="37"/>
      <c r="BI5" s="37"/>
      <c r="BJ5" s="37"/>
      <c r="BK5" s="38"/>
      <c r="BL5" s="290"/>
      <c r="BM5" s="175"/>
      <c r="BN5" s="175"/>
      <c r="BO5" s="175"/>
      <c r="BP5" s="175"/>
      <c r="BQ5" s="933"/>
    </row>
    <row r="6" ht="14.25" customHeight="1">
      <c r="A6" s="175"/>
      <c r="B6" s="175"/>
      <c r="C6" s="175"/>
      <c r="D6" s="175"/>
      <c r="E6" s="175"/>
      <c r="F6" s="405"/>
      <c r="G6" s="934"/>
      <c r="H6" s="934"/>
      <c r="I6" s="934"/>
      <c r="J6" s="175"/>
      <c r="K6" s="175"/>
      <c r="L6" s="934"/>
      <c r="M6" s="857">
        <v>1.0</v>
      </c>
      <c r="N6" s="857">
        <v>1.0</v>
      </c>
      <c r="O6" s="793">
        <v>1.0</v>
      </c>
      <c r="P6" s="793">
        <v>1.0</v>
      </c>
      <c r="Q6" s="793">
        <v>2.0</v>
      </c>
      <c r="R6" s="793">
        <v>3.0</v>
      </c>
      <c r="S6" s="793">
        <v>4.0</v>
      </c>
      <c r="T6" s="793">
        <v>5.0</v>
      </c>
      <c r="U6" s="793">
        <v>6.0</v>
      </c>
      <c r="V6" s="857"/>
      <c r="W6" s="930"/>
      <c r="X6" s="947">
        <f>'Expected Growth25'!E66</f>
        <v>0.0196</v>
      </c>
      <c r="Y6" s="948"/>
      <c r="Z6" s="857"/>
      <c r="AA6" s="949">
        <v>1.0</v>
      </c>
      <c r="AB6" s="857">
        <v>2.0</v>
      </c>
      <c r="AC6" s="857">
        <v>3.0</v>
      </c>
      <c r="AD6" s="857">
        <v>4.0</v>
      </c>
      <c r="AE6" s="857">
        <v>5.0</v>
      </c>
      <c r="AF6" s="950">
        <v>5.0</v>
      </c>
      <c r="AG6" s="290"/>
      <c r="AH6" s="175"/>
      <c r="AI6" s="175"/>
      <c r="AJ6" s="175"/>
      <c r="AK6" s="175"/>
      <c r="AL6" s="175"/>
      <c r="AM6" s="857">
        <v>0.0</v>
      </c>
      <c r="AN6" s="857"/>
      <c r="AO6" s="857"/>
      <c r="AP6" s="951">
        <v>1.0</v>
      </c>
      <c r="AQ6" s="952">
        <v>2.0</v>
      </c>
      <c r="AR6" s="952">
        <v>3.0</v>
      </c>
      <c r="AS6" s="952">
        <v>4.0</v>
      </c>
      <c r="AT6" s="952">
        <v>5.0</v>
      </c>
      <c r="AU6" s="953">
        <v>5.0</v>
      </c>
      <c r="AV6" s="290"/>
      <c r="AW6" s="175"/>
      <c r="AX6" s="175"/>
      <c r="AY6" s="175"/>
      <c r="AZ6" s="175"/>
      <c r="BA6" s="175"/>
      <c r="BB6" s="954"/>
      <c r="BC6" s="857"/>
      <c r="BD6" s="857"/>
      <c r="BE6" s="857"/>
      <c r="BF6" s="949">
        <v>1.0</v>
      </c>
      <c r="BG6" s="857">
        <v>2.0</v>
      </c>
      <c r="BH6" s="857">
        <v>3.0</v>
      </c>
      <c r="BI6" s="857">
        <v>4.0</v>
      </c>
      <c r="BJ6" s="857">
        <v>5.0</v>
      </c>
      <c r="BK6" s="857">
        <v>5.0</v>
      </c>
      <c r="BL6" s="290"/>
      <c r="BM6" s="955" t="s">
        <v>477</v>
      </c>
      <c r="BN6" s="956"/>
      <c r="BO6" s="956"/>
      <c r="BP6" s="957"/>
      <c r="BQ6" s="933"/>
    </row>
    <row r="7" ht="14.25" customHeight="1">
      <c r="A7" s="175"/>
      <c r="B7" s="175"/>
      <c r="C7" s="175"/>
      <c r="D7" s="175"/>
      <c r="E7" s="175"/>
      <c r="F7" s="405"/>
      <c r="G7" s="934"/>
      <c r="H7" s="934"/>
      <c r="I7" s="934"/>
      <c r="J7" s="175"/>
      <c r="K7" s="175"/>
      <c r="L7" s="934"/>
      <c r="M7" s="857">
        <v>2014.0</v>
      </c>
      <c r="N7" s="857">
        <v>2015.0</v>
      </c>
      <c r="O7" s="793">
        <v>2018.0</v>
      </c>
      <c r="P7" s="793">
        <v>2019.0</v>
      </c>
      <c r="Q7" s="793">
        <f t="shared" ref="Q7:R7" si="1">+P7+1</f>
        <v>2020</v>
      </c>
      <c r="R7" s="793">
        <f t="shared" si="1"/>
        <v>2021</v>
      </c>
      <c r="S7" s="793">
        <v>2022.0</v>
      </c>
      <c r="T7" s="793">
        <v>2023.0</v>
      </c>
      <c r="U7" s="793">
        <v>2024.0</v>
      </c>
      <c r="V7" s="793"/>
      <c r="W7" s="857"/>
      <c r="X7" s="857"/>
      <c r="Y7" s="857"/>
      <c r="Z7" s="857"/>
      <c r="AA7" s="857"/>
      <c r="AB7" s="857"/>
      <c r="AC7" s="857"/>
      <c r="AD7" s="857"/>
      <c r="AE7" s="857"/>
      <c r="AF7" s="857"/>
      <c r="AG7" s="857"/>
      <c r="AH7" s="857"/>
      <c r="AI7" s="857"/>
      <c r="AJ7" s="857"/>
      <c r="AK7" s="857"/>
      <c r="AL7" s="857"/>
      <c r="AM7" s="857"/>
      <c r="AN7" s="857"/>
      <c r="AO7" s="857"/>
      <c r="AP7" s="958">
        <v>2025.0</v>
      </c>
      <c r="AQ7" s="959">
        <f t="shared" ref="AQ7:AT7" si="2">+AP7+1</f>
        <v>2026</v>
      </c>
      <c r="AR7" s="959">
        <f t="shared" si="2"/>
        <v>2027</v>
      </c>
      <c r="AS7" s="959">
        <f t="shared" si="2"/>
        <v>2028</v>
      </c>
      <c r="AT7" s="959">
        <f t="shared" si="2"/>
        <v>2029</v>
      </c>
      <c r="AU7" s="960">
        <f>+AT7</f>
        <v>2029</v>
      </c>
      <c r="AV7" s="290"/>
      <c r="AW7" s="181" t="s">
        <v>477</v>
      </c>
      <c r="AX7" s="961"/>
      <c r="AY7" s="961"/>
      <c r="AZ7" s="962"/>
      <c r="BA7" s="175"/>
      <c r="BB7" s="954"/>
      <c r="BC7" s="857"/>
      <c r="BD7" s="857"/>
      <c r="BE7" s="857"/>
      <c r="BF7" s="963" t="str">
        <f t="shared" ref="BF7:BJ7" si="3">+AA7</f>
        <v/>
      </c>
      <c r="BG7" s="964" t="str">
        <f t="shared" si="3"/>
        <v/>
      </c>
      <c r="BH7" s="964" t="str">
        <f t="shared" si="3"/>
        <v/>
      </c>
      <c r="BI7" s="964" t="str">
        <f t="shared" si="3"/>
        <v/>
      </c>
      <c r="BJ7" s="964" t="str">
        <f t="shared" si="3"/>
        <v/>
      </c>
      <c r="BK7" s="965" t="str">
        <f>+BJ7</f>
        <v/>
      </c>
      <c r="BL7" s="290"/>
      <c r="BM7" s="966">
        <v>0.04</v>
      </c>
      <c r="BN7" s="967"/>
      <c r="BO7" s="967"/>
      <c r="BP7" s="968"/>
      <c r="BQ7" s="933"/>
    </row>
    <row r="8" ht="14.25" customHeight="1">
      <c r="A8" s="175"/>
      <c r="B8" s="175"/>
      <c r="C8" s="175"/>
      <c r="D8" s="175"/>
      <c r="E8" s="175"/>
      <c r="F8" s="405"/>
      <c r="G8" s="934"/>
      <c r="H8" s="934"/>
      <c r="I8" s="934"/>
      <c r="J8" s="969"/>
      <c r="L8" s="934"/>
      <c r="M8" s="934"/>
      <c r="N8" s="970"/>
      <c r="O8" s="971"/>
      <c r="P8" s="971"/>
      <c r="Q8" s="971" t="str">
        <f t="shared" ref="Q8:U8" si="4">+Q11/P11-1</f>
        <v>#ERROR!</v>
      </c>
      <c r="R8" s="971" t="str">
        <f t="shared" si="4"/>
        <v>#ERROR!</v>
      </c>
      <c r="S8" s="971" t="str">
        <f t="shared" si="4"/>
        <v>#DIV/0!</v>
      </c>
      <c r="T8" s="971" t="str">
        <f t="shared" si="4"/>
        <v>#DIV/0!</v>
      </c>
      <c r="U8" s="971" t="str">
        <f t="shared" si="4"/>
        <v>#DIV/0!</v>
      </c>
      <c r="V8" s="972"/>
      <c r="W8" s="857"/>
      <c r="X8" s="857"/>
      <c r="Y8" s="857"/>
      <c r="Z8" s="857"/>
      <c r="AA8" s="857"/>
      <c r="AB8" s="857"/>
      <c r="AC8" s="857"/>
      <c r="AD8" s="857"/>
      <c r="AE8" s="857"/>
      <c r="AF8" s="857"/>
      <c r="AG8" s="857"/>
      <c r="AH8" s="857"/>
      <c r="AI8" s="857"/>
      <c r="AJ8" s="857"/>
      <c r="AK8" s="857"/>
      <c r="AL8" s="857"/>
      <c r="AM8" s="857"/>
      <c r="AN8" s="857"/>
      <c r="AO8" s="857"/>
      <c r="AP8" s="857"/>
      <c r="AQ8" s="857"/>
      <c r="AR8" s="857"/>
      <c r="AS8" s="857"/>
      <c r="AT8" s="857"/>
      <c r="AU8" s="857"/>
      <c r="AV8" s="290"/>
      <c r="AW8" s="210"/>
      <c r="AX8" s="1"/>
      <c r="AY8" s="1"/>
      <c r="AZ8" s="973"/>
      <c r="BA8" s="175"/>
      <c r="BB8" s="954"/>
      <c r="BC8" s="857"/>
      <c r="BD8" s="857"/>
      <c r="BE8" s="857"/>
      <c r="BF8" s="974" t="str">
        <f>+AP8</f>
        <v/>
      </c>
      <c r="BG8" s="975">
        <f t="shared" ref="BG8:BK8" si="5">+BF8*(1+BG9)</f>
        <v>0</v>
      </c>
      <c r="BH8" s="975">
        <f t="shared" si="5"/>
        <v>0</v>
      </c>
      <c r="BI8" s="975">
        <f t="shared" si="5"/>
        <v>0</v>
      </c>
      <c r="BJ8" s="975">
        <f t="shared" si="5"/>
        <v>0</v>
      </c>
      <c r="BK8" s="975">
        <f t="shared" si="5"/>
        <v>0</v>
      </c>
      <c r="BL8" s="290"/>
      <c r="BM8" s="976"/>
      <c r="BN8" s="977"/>
      <c r="BO8" s="977"/>
      <c r="BP8" s="977"/>
      <c r="BQ8" s="933"/>
    </row>
    <row r="9" ht="15.75" customHeight="1">
      <c r="A9" s="175"/>
      <c r="B9" s="175"/>
      <c r="C9" s="175"/>
      <c r="D9" s="175"/>
      <c r="E9" s="175"/>
      <c r="F9" s="405"/>
      <c r="G9" s="934"/>
      <c r="H9" s="934"/>
      <c r="I9" s="934"/>
      <c r="J9" s="969"/>
      <c r="L9" s="978"/>
      <c r="M9" s="978"/>
      <c r="N9" s="978"/>
      <c r="O9" s="978"/>
      <c r="P9" s="978"/>
      <c r="Q9" s="969"/>
      <c r="S9" s="979"/>
      <c r="T9" s="979"/>
      <c r="U9" s="979"/>
      <c r="V9" s="980"/>
      <c r="W9" s="934"/>
      <c r="X9" s="934"/>
      <c r="Y9" s="934"/>
      <c r="Z9" s="934"/>
      <c r="AA9" s="934"/>
      <c r="AB9" s="934"/>
      <c r="AC9" s="934"/>
      <c r="AD9" s="934"/>
      <c r="AE9" s="934"/>
      <c r="AF9" s="934"/>
      <c r="AG9" s="292"/>
      <c r="AH9" s="175"/>
      <c r="AI9" s="175"/>
      <c r="AJ9" s="175"/>
      <c r="AK9" s="175"/>
      <c r="AL9" s="175"/>
      <c r="AM9" s="857"/>
      <c r="AN9" s="857"/>
      <c r="AO9" s="857"/>
      <c r="AP9" s="857"/>
      <c r="AQ9" s="857"/>
      <c r="AR9" s="857"/>
      <c r="AS9" s="857"/>
      <c r="AT9" s="857"/>
      <c r="AU9" s="857"/>
      <c r="AV9" s="290"/>
      <c r="AW9" s="981">
        <v>0.0465</v>
      </c>
      <c r="AX9" s="982"/>
      <c r="AY9" s="982"/>
      <c r="AZ9" s="983"/>
      <c r="BA9" s="175"/>
      <c r="BB9" s="946"/>
      <c r="BC9" s="984" t="s">
        <v>478</v>
      </c>
      <c r="BD9" s="148"/>
      <c r="BE9" s="934"/>
      <c r="BF9" s="985">
        <v>0.1833</v>
      </c>
      <c r="BG9" s="985">
        <f t="shared" ref="BG9:BK9" si="6">0.1825*(BG6)^(-0.253)</f>
        <v>0.1531448088</v>
      </c>
      <c r="BH9" s="985">
        <f t="shared" si="6"/>
        <v>0.1382137312</v>
      </c>
      <c r="BI9" s="985">
        <f t="shared" si="6"/>
        <v>0.1285114107</v>
      </c>
      <c r="BJ9" s="985">
        <f t="shared" si="6"/>
        <v>0.1214572539</v>
      </c>
      <c r="BK9" s="985">
        <f t="shared" si="6"/>
        <v>0.1214572539</v>
      </c>
      <c r="BL9" s="290"/>
      <c r="BM9" s="54" t="s">
        <v>479</v>
      </c>
      <c r="BN9" s="175"/>
      <c r="BO9" s="175"/>
      <c r="BP9" s="175"/>
      <c r="BQ9" s="933"/>
    </row>
    <row r="10" ht="6.0" customHeight="1">
      <c r="A10" s="175"/>
      <c r="B10" s="175"/>
      <c r="C10" s="175"/>
      <c r="D10" s="175"/>
      <c r="E10" s="175"/>
      <c r="F10" s="405"/>
      <c r="G10" s="934"/>
      <c r="H10" s="934"/>
      <c r="I10" s="934"/>
      <c r="J10" s="969"/>
      <c r="L10" s="934"/>
      <c r="M10" s="934"/>
      <c r="N10" s="986"/>
      <c r="O10" s="987"/>
      <c r="P10" s="987"/>
      <c r="Q10" s="987"/>
      <c r="R10" s="987"/>
      <c r="S10" s="987"/>
      <c r="T10" s="987"/>
      <c r="U10" s="987"/>
      <c r="V10" s="986"/>
      <c r="W10" s="946"/>
      <c r="X10" s="934"/>
      <c r="Y10" s="934"/>
      <c r="Z10" s="934"/>
      <c r="AA10" s="934"/>
      <c r="AB10" s="934"/>
      <c r="AC10" s="934"/>
      <c r="AD10" s="934"/>
      <c r="AE10" s="934"/>
      <c r="AF10" s="934"/>
      <c r="AG10" s="292"/>
      <c r="AH10" s="175"/>
      <c r="AI10" s="175"/>
      <c r="AJ10" s="175"/>
      <c r="AK10" s="175"/>
      <c r="AL10" s="175"/>
      <c r="AM10" s="934"/>
      <c r="AN10" s="934"/>
      <c r="AO10" s="934"/>
      <c r="AP10" s="934"/>
      <c r="AQ10" s="934"/>
      <c r="AR10" s="934"/>
      <c r="AS10" s="934"/>
      <c r="AT10" s="934"/>
      <c r="AU10" s="934"/>
      <c r="AV10" s="290"/>
      <c r="AW10" s="988"/>
      <c r="AX10" s="977"/>
      <c r="AY10" s="977"/>
      <c r="AZ10" s="977"/>
      <c r="BA10" s="175"/>
      <c r="BB10" s="946"/>
      <c r="BC10" s="934"/>
      <c r="BD10" s="934"/>
      <c r="BE10" s="934"/>
      <c r="BF10" s="934"/>
      <c r="BG10" s="934"/>
      <c r="BH10" s="934"/>
      <c r="BI10" s="934"/>
      <c r="BJ10" s="934"/>
      <c r="BK10" s="934"/>
      <c r="BL10" s="290"/>
      <c r="BM10" s="175"/>
      <c r="BN10" s="175"/>
      <c r="BO10" s="175"/>
      <c r="BP10" s="175"/>
      <c r="BQ10" s="933"/>
    </row>
    <row r="11" ht="14.25" customHeight="1">
      <c r="A11" s="175"/>
      <c r="B11" s="175"/>
      <c r="C11" s="175"/>
      <c r="D11" s="175"/>
      <c r="E11" s="175"/>
      <c r="F11" s="405"/>
      <c r="G11" s="934"/>
      <c r="H11" s="934"/>
      <c r="I11" s="934"/>
      <c r="J11" s="984" t="s">
        <v>375</v>
      </c>
      <c r="K11" s="148"/>
      <c r="L11" s="934"/>
      <c r="M11" s="863" t="str">
        <f>+'[3]1.Datos'!#REF!</f>
        <v>#ERROR!</v>
      </c>
      <c r="N11" s="863" t="str">
        <f>+'[3]1.Datos'!C16</f>
        <v>#REF!</v>
      </c>
      <c r="O11" s="863" t="str">
        <f>+'1. Datos'!D15</f>
        <v/>
      </c>
      <c r="P11" s="863" t="str">
        <f>+'1. Datos'!#REF!</f>
        <v>#ERROR!</v>
      </c>
      <c r="Q11" s="863" t="str">
        <f>+'1. Datos'!#REF!</f>
        <v>#ERROR!</v>
      </c>
      <c r="R11" s="863" t="str">
        <f>+'1. Datos'!E15</f>
        <v/>
      </c>
      <c r="S11" s="863" t="str">
        <f>+'1. Datos'!F15</f>
        <v/>
      </c>
      <c r="T11" s="863" t="str">
        <f>+'1. Datos'!G15</f>
        <v/>
      </c>
      <c r="U11" s="863" t="str">
        <f>+'1. Datos'!I15</f>
        <v/>
      </c>
      <c r="V11" s="972"/>
      <c r="W11" s="828"/>
      <c r="X11" s="984" t="s">
        <v>45</v>
      </c>
      <c r="Y11" s="148"/>
      <c r="Z11" s="175"/>
      <c r="AA11" s="989" t="str">
        <f>+#REF!</f>
        <v>#REF!</v>
      </c>
      <c r="AB11" s="147"/>
      <c r="AC11" s="147"/>
      <c r="AD11" s="147"/>
      <c r="AE11" s="147"/>
      <c r="AF11" s="148"/>
      <c r="AG11" s="292"/>
      <c r="AH11" s="175"/>
      <c r="AI11" s="175"/>
      <c r="AJ11" s="175"/>
      <c r="AK11" s="175"/>
      <c r="AL11" s="175"/>
      <c r="AM11" s="984" t="s">
        <v>45</v>
      </c>
      <c r="AN11" s="148"/>
      <c r="AO11" s="175"/>
      <c r="AP11" s="989" t="str">
        <f>WACC!G28</f>
        <v>#DIV/0!</v>
      </c>
      <c r="AQ11" s="147"/>
      <c r="AR11" s="147"/>
      <c r="AS11" s="147"/>
      <c r="AT11" s="147"/>
      <c r="AU11" s="148"/>
      <c r="AV11" s="290"/>
      <c r="AW11" s="54"/>
      <c r="AX11" s="242" t="s">
        <v>480</v>
      </c>
      <c r="AY11" s="175"/>
      <c r="AZ11" s="175"/>
      <c r="BA11" s="175"/>
      <c r="BB11" s="828"/>
      <c r="BC11" s="984" t="s">
        <v>45</v>
      </c>
      <c r="BD11" s="148"/>
      <c r="BE11" s="175"/>
      <c r="BF11" s="989" t="str">
        <f>+AP11</f>
        <v>#DIV/0!</v>
      </c>
      <c r="BG11" s="147"/>
      <c r="BH11" s="147"/>
      <c r="BI11" s="147"/>
      <c r="BJ11" s="147"/>
      <c r="BK11" s="148"/>
      <c r="BL11" s="290"/>
      <c r="BM11" s="990" t="s">
        <v>481</v>
      </c>
      <c r="BN11" s="991" t="str">
        <f>'[3]2.Cálculos'!M8</f>
        <v>#REF!</v>
      </c>
      <c r="BO11" s="175"/>
      <c r="BP11" s="175"/>
      <c r="BQ11" s="933"/>
    </row>
    <row r="12" ht="14.25" customHeight="1">
      <c r="A12" s="175"/>
      <c r="B12" s="175"/>
      <c r="C12" s="175"/>
      <c r="D12" s="175"/>
      <c r="E12" s="175"/>
      <c r="F12" s="405"/>
      <c r="G12" s="934"/>
      <c r="H12" s="934"/>
      <c r="I12" s="934"/>
      <c r="J12" s="934"/>
      <c r="K12" s="934"/>
      <c r="L12" s="934"/>
      <c r="M12" s="863"/>
      <c r="N12" s="934"/>
      <c r="O12" s="934"/>
      <c r="P12" s="934"/>
      <c r="Q12" s="934"/>
      <c r="R12" s="934"/>
      <c r="S12" s="934"/>
      <c r="T12" s="934"/>
      <c r="U12" s="934"/>
      <c r="V12" s="972"/>
      <c r="W12" s="175"/>
      <c r="X12" s="969"/>
      <c r="Y12" s="969"/>
      <c r="Z12" s="175"/>
      <c r="AA12" s="992"/>
      <c r="AB12" s="992"/>
      <c r="AC12" s="992"/>
      <c r="AD12" s="992"/>
      <c r="AE12" s="992"/>
      <c r="AF12" s="992"/>
      <c r="AG12" s="292"/>
      <c r="AH12" s="175"/>
      <c r="AI12" s="175"/>
      <c r="AJ12" s="175"/>
      <c r="AK12" s="175"/>
      <c r="AL12" s="175"/>
      <c r="AM12" s="969"/>
      <c r="AN12" s="969"/>
      <c r="AO12" s="175"/>
      <c r="AP12" s="993"/>
      <c r="AQ12" s="993"/>
      <c r="AR12" s="993"/>
      <c r="AS12" s="993"/>
      <c r="AT12" s="993"/>
      <c r="AU12" s="993"/>
      <c r="AV12" s="290"/>
      <c r="AW12" s="175"/>
      <c r="AX12" s="242"/>
      <c r="AY12" s="175" t="s">
        <v>482</v>
      </c>
      <c r="AZ12" s="175"/>
      <c r="BA12" s="175"/>
      <c r="BB12" s="828"/>
      <c r="BC12" s="969"/>
      <c r="BD12" s="969"/>
      <c r="BE12" s="175"/>
      <c r="BF12" s="992"/>
      <c r="BG12" s="992"/>
      <c r="BH12" s="992"/>
      <c r="BI12" s="992"/>
      <c r="BJ12" s="992"/>
      <c r="BK12" s="992"/>
      <c r="BL12" s="290"/>
      <c r="BM12" s="990"/>
      <c r="BN12" s="991"/>
      <c r="BO12" s="175"/>
      <c r="BP12" s="175"/>
      <c r="BQ12" s="933"/>
    </row>
    <row r="13" ht="5.25" customHeight="1">
      <c r="A13" s="175"/>
      <c r="B13" s="175"/>
      <c r="C13" s="175"/>
      <c r="D13" s="175"/>
      <c r="E13" s="175"/>
      <c r="F13" s="405"/>
      <c r="G13" s="934"/>
      <c r="H13" s="934"/>
      <c r="I13" s="934"/>
      <c r="J13" s="969"/>
      <c r="L13" s="934"/>
      <c r="M13" s="863"/>
      <c r="N13" s="863"/>
      <c r="O13" s="863"/>
      <c r="P13" s="863"/>
      <c r="Q13" s="863"/>
      <c r="R13" s="863"/>
      <c r="S13" s="863"/>
      <c r="T13" s="863"/>
      <c r="U13" s="863"/>
      <c r="V13" s="972"/>
      <c r="W13" s="828"/>
      <c r="X13" s="969"/>
      <c r="Y13" s="969"/>
      <c r="Z13" s="175"/>
      <c r="AA13" s="992"/>
      <c r="AB13" s="992"/>
      <c r="AC13" s="992"/>
      <c r="AD13" s="992"/>
      <c r="AE13" s="992"/>
      <c r="AF13" s="992"/>
      <c r="AG13" s="292"/>
      <c r="AH13" s="175"/>
      <c r="AI13" s="175"/>
      <c r="AJ13" s="175"/>
      <c r="AK13" s="175"/>
      <c r="AL13" s="175"/>
      <c r="AM13" s="969"/>
      <c r="AN13" s="969"/>
      <c r="AO13" s="175"/>
      <c r="AP13" s="993"/>
      <c r="AQ13" s="993"/>
      <c r="AR13" s="993"/>
      <c r="AS13" s="993"/>
      <c r="AT13" s="993"/>
      <c r="AU13" s="993"/>
      <c r="AV13" s="290"/>
      <c r="AW13" s="175"/>
      <c r="AX13" s="242"/>
      <c r="AY13" s="175"/>
      <c r="AZ13" s="175"/>
      <c r="BA13" s="175"/>
      <c r="BB13" s="828"/>
      <c r="BC13" s="969"/>
      <c r="BD13" s="969"/>
      <c r="BE13" s="175"/>
      <c r="BF13" s="992"/>
      <c r="BG13" s="992"/>
      <c r="BH13" s="992"/>
      <c r="BI13" s="992"/>
      <c r="BJ13" s="992"/>
      <c r="BK13" s="863"/>
      <c r="BL13" s="290"/>
      <c r="BM13" s="990"/>
      <c r="BN13" s="991"/>
      <c r="BO13" s="175"/>
      <c r="BP13" s="175"/>
      <c r="BQ13" s="933"/>
    </row>
    <row r="14" ht="14.25" customHeight="1">
      <c r="A14" s="175"/>
      <c r="B14" s="175"/>
      <c r="C14" s="175"/>
      <c r="D14" s="175"/>
      <c r="E14" s="175"/>
      <c r="F14" s="405"/>
      <c r="G14" s="934"/>
      <c r="H14" s="934"/>
      <c r="I14" s="934"/>
      <c r="J14" s="984" t="s">
        <v>16</v>
      </c>
      <c r="K14" s="148"/>
      <c r="L14" s="934"/>
      <c r="M14" s="994">
        <v>0.3</v>
      </c>
      <c r="N14" s="994">
        <v>0.3</v>
      </c>
      <c r="O14" s="994">
        <v>0.3</v>
      </c>
      <c r="P14" s="994">
        <v>0.3</v>
      </c>
      <c r="Q14" s="994">
        <v>0.3</v>
      </c>
      <c r="R14" s="994">
        <v>0.3</v>
      </c>
      <c r="S14" s="994">
        <v>0.3</v>
      </c>
      <c r="T14" s="994">
        <v>0.3</v>
      </c>
      <c r="U14" s="994">
        <v>0.3</v>
      </c>
      <c r="V14" s="972"/>
      <c r="W14" s="946"/>
      <c r="X14" s="175"/>
      <c r="Y14" s="175"/>
      <c r="Z14" s="175"/>
      <c r="AA14" s="175"/>
      <c r="AB14" s="175"/>
      <c r="AC14" s="175"/>
      <c r="AD14" s="175"/>
      <c r="AE14" s="175"/>
      <c r="AF14" s="995" t="str">
        <f>+(AE15*(1+X3))/AA11</f>
        <v>#REF!</v>
      </c>
      <c r="AG14" s="292"/>
      <c r="AH14" s="175"/>
      <c r="AI14" s="175"/>
      <c r="AJ14" s="175"/>
      <c r="AK14" s="175"/>
      <c r="AL14" s="175"/>
      <c r="AM14" s="996" t="s">
        <v>483</v>
      </c>
      <c r="AN14" s="997" t="str">
        <f>AP18</f>
        <v>#DIV/0!</v>
      </c>
      <c r="AO14" s="175"/>
      <c r="AP14" s="175"/>
      <c r="AQ14" s="175"/>
      <c r="AR14" s="175"/>
      <c r="AS14" s="175"/>
      <c r="AT14" s="175"/>
      <c r="AU14" s="995"/>
      <c r="AV14" s="290"/>
      <c r="AW14" s="506"/>
      <c r="BA14" s="175"/>
      <c r="BB14" s="946"/>
      <c r="BC14" s="175"/>
      <c r="BD14" s="175"/>
      <c r="BE14" s="175"/>
      <c r="BF14" s="175"/>
      <c r="BG14" s="175"/>
      <c r="BH14" s="175"/>
      <c r="BI14" s="175"/>
      <c r="BJ14" s="175"/>
      <c r="BK14" s="863"/>
      <c r="BL14" s="290"/>
      <c r="BM14" s="506"/>
      <c r="BQ14" s="933"/>
    </row>
    <row r="15" ht="14.25" customHeight="1">
      <c r="A15" s="175"/>
      <c r="B15" s="175"/>
      <c r="C15" s="175"/>
      <c r="D15" s="175"/>
      <c r="E15" s="175"/>
      <c r="F15" s="405"/>
      <c r="G15" s="934"/>
      <c r="H15" s="934"/>
      <c r="I15" s="934"/>
      <c r="J15" s="984" t="s">
        <v>484</v>
      </c>
      <c r="K15" s="148"/>
      <c r="L15" s="934"/>
      <c r="M15" s="998" t="str">
        <f t="shared" ref="M15:U15" si="7">M11*(1-M14)</f>
        <v>#ERROR!</v>
      </c>
      <c r="N15" s="998" t="str">
        <f t="shared" si="7"/>
        <v>#REF!</v>
      </c>
      <c r="O15" s="998">
        <f t="shared" si="7"/>
        <v>0</v>
      </c>
      <c r="P15" s="998" t="str">
        <f t="shared" si="7"/>
        <v>#ERROR!</v>
      </c>
      <c r="Q15" s="998" t="str">
        <f t="shared" si="7"/>
        <v>#ERROR!</v>
      </c>
      <c r="R15" s="998">
        <f t="shared" si="7"/>
        <v>0</v>
      </c>
      <c r="S15" s="998">
        <f t="shared" si="7"/>
        <v>0</v>
      </c>
      <c r="T15" s="998">
        <f t="shared" si="7"/>
        <v>0</v>
      </c>
      <c r="U15" s="998">
        <f t="shared" si="7"/>
        <v>0</v>
      </c>
      <c r="V15" s="972"/>
      <c r="W15" s="999"/>
      <c r="X15" s="984" t="s">
        <v>485</v>
      </c>
      <c r="Y15" s="148"/>
      <c r="Z15" s="969"/>
      <c r="AA15" s="654">
        <f t="shared" ref="AA15:AE15" si="8">+AA8*$U$16</f>
        <v>0</v>
      </c>
      <c r="AB15" s="654">
        <f t="shared" si="8"/>
        <v>0</v>
      </c>
      <c r="AC15" s="654">
        <f t="shared" si="8"/>
        <v>0</v>
      </c>
      <c r="AD15" s="654">
        <f t="shared" si="8"/>
        <v>0</v>
      </c>
      <c r="AE15" s="654">
        <f t="shared" si="8"/>
        <v>0</v>
      </c>
      <c r="AF15" s="654" t="str">
        <f>+(AF8*$U$16)/AA11</f>
        <v>#REF!</v>
      </c>
      <c r="AG15" s="292"/>
      <c r="AH15" s="175"/>
      <c r="AI15" s="175"/>
      <c r="AJ15" s="175"/>
      <c r="AK15" s="175"/>
      <c r="AL15" s="175"/>
      <c r="AM15" s="984" t="s">
        <v>485</v>
      </c>
      <c r="AN15" s="148"/>
      <c r="AO15" s="969"/>
      <c r="AP15" s="655">
        <f>+U15</f>
        <v>0</v>
      </c>
      <c r="AQ15" s="655" t="str">
        <f t="shared" ref="AQ15:AU15" si="9">+AP19</f>
        <v>#DIV/0!</v>
      </c>
      <c r="AR15" s="655" t="str">
        <f t="shared" si="9"/>
        <v>#DIV/0!</v>
      </c>
      <c r="AS15" s="655" t="str">
        <f t="shared" si="9"/>
        <v>#DIV/0!</v>
      </c>
      <c r="AT15" s="655" t="str">
        <f t="shared" si="9"/>
        <v>#DIV/0!</v>
      </c>
      <c r="AU15" s="655" t="str">
        <f t="shared" si="9"/>
        <v>#DIV/0!</v>
      </c>
      <c r="AV15" s="290"/>
      <c r="AW15" s="506"/>
      <c r="BA15" s="175"/>
      <c r="BB15" s="999"/>
      <c r="BC15" s="984" t="s">
        <v>485</v>
      </c>
      <c r="BD15" s="148"/>
      <c r="BE15" s="969"/>
      <c r="BF15" s="654">
        <f t="shared" ref="BF15:BJ15" si="10">+BF8*$U$16</f>
        <v>0</v>
      </c>
      <c r="BG15" s="654">
        <f t="shared" si="10"/>
        <v>0</v>
      </c>
      <c r="BH15" s="654">
        <f t="shared" si="10"/>
        <v>0</v>
      </c>
      <c r="BI15" s="654">
        <f t="shared" si="10"/>
        <v>0</v>
      </c>
      <c r="BJ15" s="654">
        <f t="shared" si="10"/>
        <v>0</v>
      </c>
      <c r="BK15" s="863" t="str">
        <f>((BK8*$U$16)*(1-(X3/BN11))/(BF11-BM7))</f>
        <v>#REF!</v>
      </c>
      <c r="BL15" s="290"/>
      <c r="BM15" s="506"/>
      <c r="BQ15" s="933"/>
    </row>
    <row r="16" ht="14.25" customHeight="1">
      <c r="A16" s="175"/>
      <c r="B16" s="175"/>
      <c r="C16" s="175"/>
      <c r="D16" s="175"/>
      <c r="E16" s="175"/>
      <c r="F16" s="405"/>
      <c r="G16" s="934"/>
      <c r="H16" s="934"/>
      <c r="I16" s="934"/>
      <c r="J16" s="934"/>
      <c r="K16" s="934"/>
      <c r="L16" s="934"/>
      <c r="M16" s="863"/>
      <c r="N16" s="934"/>
      <c r="O16" s="934"/>
      <c r="P16" s="934"/>
      <c r="Q16" s="934"/>
      <c r="R16" s="934"/>
      <c r="S16" s="934"/>
      <c r="T16" s="934"/>
      <c r="U16" s="934"/>
      <c r="V16" s="972"/>
      <c r="W16" s="1000"/>
      <c r="X16" s="969"/>
      <c r="Y16" s="969"/>
      <c r="Z16" s="969"/>
      <c r="AA16" s="654"/>
      <c r="AB16" s="654"/>
      <c r="AC16" s="654"/>
      <c r="AD16" s="654"/>
      <c r="AE16" s="654"/>
      <c r="AF16" s="654"/>
      <c r="AG16" s="292"/>
      <c r="AH16" s="175"/>
      <c r="AI16" s="175"/>
      <c r="AJ16" s="175"/>
      <c r="AK16" s="175"/>
      <c r="AL16" s="175"/>
      <c r="AM16" s="969"/>
      <c r="AN16" s="969"/>
      <c r="AO16" s="969"/>
      <c r="AP16" s="654"/>
      <c r="AQ16" s="654"/>
      <c r="AR16" s="654"/>
      <c r="AS16" s="654"/>
      <c r="AT16" s="654"/>
      <c r="AU16" s="654"/>
      <c r="AV16" s="290"/>
      <c r="AW16" s="506"/>
      <c r="AX16" s="506"/>
      <c r="AY16" s="506"/>
      <c r="AZ16" s="506"/>
      <c r="BA16" s="175"/>
      <c r="BB16" s="999"/>
      <c r="BC16" s="969"/>
      <c r="BD16" s="969"/>
      <c r="BE16" s="969"/>
      <c r="BF16" s="654"/>
      <c r="BG16" s="654"/>
      <c r="BH16" s="654"/>
      <c r="BI16" s="654"/>
      <c r="BJ16" s="654"/>
      <c r="BK16" s="654"/>
      <c r="BL16" s="290"/>
      <c r="BM16" s="506"/>
      <c r="BN16" s="506"/>
      <c r="BO16" s="506"/>
      <c r="BP16" s="506"/>
      <c r="BQ16" s="933"/>
    </row>
    <row r="17" ht="4.5" customHeight="1">
      <c r="A17" s="175"/>
      <c r="B17" s="175"/>
      <c r="C17" s="175"/>
      <c r="D17" s="175"/>
      <c r="E17" s="175"/>
      <c r="F17" s="405"/>
      <c r="G17" s="934"/>
      <c r="H17" s="934"/>
      <c r="I17" s="934"/>
      <c r="J17" s="1001"/>
      <c r="K17" s="948"/>
      <c r="L17" s="934"/>
      <c r="M17" s="863"/>
      <c r="N17" s="1002"/>
      <c r="O17" s="1002"/>
      <c r="P17" s="1002"/>
      <c r="Q17" s="1002"/>
      <c r="R17" s="1002"/>
      <c r="S17" s="1002"/>
      <c r="T17" s="1002"/>
      <c r="U17" s="1002"/>
      <c r="V17" s="1000"/>
      <c r="W17" s="999"/>
      <c r="X17" s="969"/>
      <c r="Y17" s="969"/>
      <c r="Z17" s="969"/>
      <c r="AA17" s="654"/>
      <c r="AB17" s="654"/>
      <c r="AC17" s="654"/>
      <c r="AD17" s="654"/>
      <c r="AE17" s="654"/>
      <c r="AF17" s="654"/>
      <c r="AG17" s="292"/>
      <c r="AH17" s="175"/>
      <c r="AI17" s="175"/>
      <c r="AJ17" s="175"/>
      <c r="AK17" s="175"/>
      <c r="AL17" s="175"/>
      <c r="AM17" s="969"/>
      <c r="AN17" s="969"/>
      <c r="AO17" s="969"/>
      <c r="AP17" s="654"/>
      <c r="AQ17" s="654"/>
      <c r="AR17" s="654"/>
      <c r="AS17" s="654"/>
      <c r="AT17" s="654"/>
      <c r="AU17" s="654"/>
      <c r="AV17" s="290"/>
      <c r="AW17" s="506"/>
      <c r="AX17" s="506"/>
      <c r="AY17" s="506"/>
      <c r="AZ17" s="506"/>
      <c r="BA17" s="175"/>
      <c r="BB17" s="999"/>
      <c r="BC17" s="969"/>
      <c r="BD17" s="969"/>
      <c r="BE17" s="969"/>
      <c r="BF17" s="654"/>
      <c r="BG17" s="654"/>
      <c r="BH17" s="654"/>
      <c r="BI17" s="654"/>
      <c r="BJ17" s="654"/>
      <c r="BK17" s="654"/>
      <c r="BL17" s="290"/>
      <c r="BM17" s="506"/>
      <c r="BN17" s="506"/>
      <c r="BO17" s="506"/>
      <c r="BP17" s="506"/>
      <c r="BQ17" s="933"/>
    </row>
    <row r="18" ht="14.25" customHeight="1">
      <c r="A18" s="175"/>
      <c r="B18" s="175"/>
      <c r="C18" s="175"/>
      <c r="D18" s="175"/>
      <c r="E18" s="175"/>
      <c r="F18" s="405"/>
      <c r="G18" s="934"/>
      <c r="H18" s="934"/>
      <c r="I18" s="934"/>
      <c r="J18" s="984" t="s">
        <v>486</v>
      </c>
      <c r="K18" s="148"/>
      <c r="L18" s="934"/>
      <c r="M18" s="868" t="str">
        <f>'[3]ACTIVO FIJO DEP'!D13</f>
        <v>#REF!</v>
      </c>
      <c r="N18" s="1003">
        <v>0.0</v>
      </c>
      <c r="O18" s="1003">
        <f>'2.Cálculos (2)'!C26</f>
        <v>0</v>
      </c>
      <c r="P18" s="1003" t="str">
        <f>+'2.Cálculos (2)'!#REF!</f>
        <v>#ERROR!</v>
      </c>
      <c r="Q18" s="1003">
        <f>+'2.Cálculos (2)'!D27</f>
        <v>0</v>
      </c>
      <c r="R18" s="1003">
        <f>+'2.Cálculos (2)'!E27</f>
        <v>0</v>
      </c>
      <c r="S18" s="1003">
        <f>+'2.Cálculos (2)'!F27</f>
        <v>0</v>
      </c>
      <c r="T18" s="1003">
        <f>+'2.Cálculos (2)'!G27</f>
        <v>0</v>
      </c>
      <c r="U18" s="1003">
        <f>+'2.Cálculos (2)'!H27</f>
        <v>0</v>
      </c>
      <c r="V18" s="1000"/>
      <c r="W18" s="999"/>
      <c r="X18" s="1004"/>
      <c r="Y18" s="138"/>
      <c r="Z18" s="969"/>
      <c r="AA18" s="728"/>
      <c r="AB18" s="728"/>
      <c r="AC18" s="728"/>
      <c r="AD18" s="728"/>
      <c r="AE18" s="728"/>
      <c r="AF18" s="728"/>
      <c r="AG18" s="292"/>
      <c r="AH18" s="175"/>
      <c r="AI18" s="175"/>
      <c r="AJ18" s="175"/>
      <c r="AK18" s="175"/>
      <c r="AL18" s="175"/>
      <c r="AM18" s="1004"/>
      <c r="AN18" s="138"/>
      <c r="AO18" s="969"/>
      <c r="AP18" s="1005" t="str">
        <f>'1. Datos'!L192</f>
        <v>#DIV/0!</v>
      </c>
      <c r="AQ18" s="1005" t="str">
        <f t="shared" ref="AQ18:AU18" si="11">+AP18</f>
        <v>#DIV/0!</v>
      </c>
      <c r="AR18" s="1005" t="str">
        <f t="shared" si="11"/>
        <v>#DIV/0!</v>
      </c>
      <c r="AS18" s="1005" t="str">
        <f t="shared" si="11"/>
        <v>#DIV/0!</v>
      </c>
      <c r="AT18" s="1005" t="str">
        <f t="shared" si="11"/>
        <v>#DIV/0!</v>
      </c>
      <c r="AU18" s="1005" t="str">
        <f t="shared" si="11"/>
        <v>#DIV/0!</v>
      </c>
      <c r="AV18" s="290"/>
      <c r="AW18" s="1006" t="s">
        <v>487</v>
      </c>
      <c r="AX18" s="793"/>
      <c r="AY18" s="793"/>
      <c r="AZ18" s="506"/>
      <c r="BA18" s="175"/>
      <c r="BB18" s="999"/>
      <c r="BC18" s="1004"/>
      <c r="BD18" s="138"/>
      <c r="BE18" s="969"/>
      <c r="BF18" s="728"/>
      <c r="BG18" s="728"/>
      <c r="BH18" s="728"/>
      <c r="BI18" s="728"/>
      <c r="BJ18" s="728"/>
      <c r="BK18" s="728"/>
      <c r="BL18" s="290"/>
      <c r="BM18" s="1007"/>
      <c r="BN18" s="37"/>
      <c r="BO18" s="37"/>
      <c r="BP18" s="38"/>
      <c r="BQ18" s="933"/>
    </row>
    <row r="19" ht="35.25" customHeight="1">
      <c r="A19" s="175"/>
      <c r="B19" s="175"/>
      <c r="C19" s="175"/>
      <c r="D19" s="175"/>
      <c r="E19" s="175"/>
      <c r="F19" s="405"/>
      <c r="G19" s="934"/>
      <c r="H19" s="1008"/>
      <c r="I19" s="148"/>
      <c r="J19" s="1009" t="s">
        <v>488</v>
      </c>
      <c r="K19" s="148"/>
      <c r="L19" s="934"/>
      <c r="M19" s="998" t="str">
        <f t="shared" ref="M19:U19" si="12">M15+M18</f>
        <v>#ERROR!</v>
      </c>
      <c r="N19" s="998" t="str">
        <f t="shared" si="12"/>
        <v>#REF!</v>
      </c>
      <c r="O19" s="998">
        <f t="shared" si="12"/>
        <v>0</v>
      </c>
      <c r="P19" s="998" t="str">
        <f t="shared" si="12"/>
        <v>#ERROR!</v>
      </c>
      <c r="Q19" s="998" t="str">
        <f t="shared" si="12"/>
        <v>#ERROR!</v>
      </c>
      <c r="R19" s="998">
        <f t="shared" si="12"/>
        <v>0</v>
      </c>
      <c r="S19" s="998">
        <f t="shared" si="12"/>
        <v>0</v>
      </c>
      <c r="T19" s="998">
        <f t="shared" si="12"/>
        <v>0</v>
      </c>
      <c r="U19" s="998">
        <f t="shared" si="12"/>
        <v>0</v>
      </c>
      <c r="V19" s="1000"/>
      <c r="W19" s="999"/>
      <c r="X19" s="1010" t="s">
        <v>485</v>
      </c>
      <c r="Y19" s="148"/>
      <c r="Z19" s="969"/>
      <c r="AA19" s="1011">
        <f t="shared" ref="AA19:AF19" si="13">AA15*(1+AA18)</f>
        <v>0</v>
      </c>
      <c r="AB19" s="1011">
        <f t="shared" si="13"/>
        <v>0</v>
      </c>
      <c r="AC19" s="1011">
        <f t="shared" si="13"/>
        <v>0</v>
      </c>
      <c r="AD19" s="1011">
        <f t="shared" si="13"/>
        <v>0</v>
      </c>
      <c r="AE19" s="1011">
        <f t="shared" si="13"/>
        <v>0</v>
      </c>
      <c r="AF19" s="1011" t="str">
        <f t="shared" si="13"/>
        <v>#REF!</v>
      </c>
      <c r="AG19" s="292"/>
      <c r="AH19" s="1012"/>
      <c r="AI19" s="138"/>
      <c r="AJ19" s="138"/>
      <c r="AK19" s="138"/>
      <c r="AL19" s="175"/>
      <c r="AM19" s="1013" t="s">
        <v>489</v>
      </c>
      <c r="AN19" s="148"/>
      <c r="AO19" s="969"/>
      <c r="AP19" s="1002" t="str">
        <f t="shared" ref="AP19:AT19" si="14">AP15*(1+AP18)</f>
        <v>#DIV/0!</v>
      </c>
      <c r="AQ19" s="1002" t="str">
        <f t="shared" si="14"/>
        <v>#DIV/0!</v>
      </c>
      <c r="AR19" s="1002" t="str">
        <f t="shared" si="14"/>
        <v>#DIV/0!</v>
      </c>
      <c r="AS19" s="1002" t="str">
        <f t="shared" si="14"/>
        <v>#DIV/0!</v>
      </c>
      <c r="AT19" s="1002" t="str">
        <f t="shared" si="14"/>
        <v>#DIV/0!</v>
      </c>
      <c r="AU19" s="1002" t="str">
        <f>+(AU15*(1+AU18))/(AP11-AW9)</f>
        <v>#DIV/0!</v>
      </c>
      <c r="AV19" s="290"/>
      <c r="AW19" s="793"/>
      <c r="AX19" s="1014" t="s">
        <v>490</v>
      </c>
      <c r="AY19" s="793"/>
      <c r="AZ19" s="506"/>
      <c r="BA19" s="175"/>
      <c r="BB19" s="999"/>
      <c r="BC19" s="1013" t="s">
        <v>489</v>
      </c>
      <c r="BD19" s="148"/>
      <c r="BE19" s="969"/>
      <c r="BF19" s="1002">
        <f t="shared" ref="BF19:BK19" si="15">BF15*(1+BF18)</f>
        <v>0</v>
      </c>
      <c r="BG19" s="1002">
        <f t="shared" si="15"/>
        <v>0</v>
      </c>
      <c r="BH19" s="1002">
        <f t="shared" si="15"/>
        <v>0</v>
      </c>
      <c r="BI19" s="1002">
        <f t="shared" si="15"/>
        <v>0</v>
      </c>
      <c r="BJ19" s="1002">
        <f t="shared" si="15"/>
        <v>0</v>
      </c>
      <c r="BK19" s="1002" t="str">
        <f t="shared" si="15"/>
        <v>#REF!</v>
      </c>
      <c r="BL19" s="290"/>
      <c r="BM19" s="591"/>
      <c r="BN19" s="138"/>
      <c r="BO19" s="138"/>
      <c r="BP19" s="139"/>
      <c r="BQ19" s="933"/>
    </row>
    <row r="20" ht="14.25" customHeight="1">
      <c r="A20" s="175"/>
      <c r="B20" s="175"/>
      <c r="C20" s="175"/>
      <c r="D20" s="175"/>
      <c r="E20" s="175"/>
      <c r="F20" s="405"/>
      <c r="G20" s="934"/>
      <c r="H20" s="934"/>
      <c r="I20" s="934"/>
      <c r="J20" s="1015"/>
      <c r="K20" s="1015"/>
      <c r="L20" s="934"/>
      <c r="M20" s="863"/>
      <c r="N20" s="1016"/>
      <c r="O20" s="863"/>
      <c r="P20" s="1016"/>
      <c r="Q20" s="1016"/>
      <c r="R20" s="1016"/>
      <c r="S20" s="1016"/>
      <c r="T20" s="1016"/>
      <c r="U20" s="1016"/>
      <c r="V20" s="1000"/>
      <c r="W20" s="999"/>
      <c r="X20" s="969"/>
      <c r="Y20" s="969"/>
      <c r="Z20" s="969"/>
      <c r="AA20" s="654"/>
      <c r="AB20" s="654"/>
      <c r="AC20" s="654"/>
      <c r="AD20" s="654"/>
      <c r="AE20" s="654"/>
      <c r="AF20" s="654"/>
      <c r="AG20" s="292"/>
      <c r="AH20" s="1007"/>
      <c r="AI20" s="37"/>
      <c r="AJ20" s="37"/>
      <c r="AK20" s="38"/>
      <c r="AL20" s="175"/>
      <c r="AM20" s="969"/>
      <c r="AN20" s="969"/>
      <c r="AO20" s="969"/>
      <c r="AP20" s="863"/>
      <c r="AQ20" s="863"/>
      <c r="AR20" s="863"/>
      <c r="AS20" s="863"/>
      <c r="AT20" s="863"/>
      <c r="AU20" s="863"/>
      <c r="AV20" s="290"/>
      <c r="AW20" s="175"/>
      <c r="AX20" s="175"/>
      <c r="AY20" s="175"/>
      <c r="AZ20" s="175"/>
      <c r="BA20" s="175"/>
      <c r="BB20" s="999"/>
      <c r="BC20" s="969"/>
      <c r="BD20" s="969"/>
      <c r="BE20" s="969"/>
      <c r="BF20" s="863"/>
      <c r="BG20" s="863"/>
      <c r="BH20" s="863"/>
      <c r="BI20" s="863"/>
      <c r="BJ20" s="863"/>
      <c r="BK20" s="863"/>
      <c r="BL20" s="290"/>
      <c r="BM20" s="175"/>
      <c r="BN20" s="175"/>
      <c r="BO20" s="175"/>
      <c r="BP20" s="175"/>
      <c r="BQ20" s="933"/>
    </row>
    <row r="21" ht="14.25" customHeight="1">
      <c r="A21" s="175"/>
      <c r="B21" s="175"/>
      <c r="C21" s="175"/>
      <c r="D21" s="175"/>
      <c r="E21" s="175"/>
      <c r="F21" s="445"/>
      <c r="G21" s="1017"/>
      <c r="H21" s="37"/>
      <c r="I21" s="38"/>
      <c r="J21" s="1018" t="str">
        <f>'2.Cálculos (2)'!B20</f>
        <v>Δ Capital de Trabajo</v>
      </c>
      <c r="K21" s="38"/>
      <c r="L21" s="934"/>
      <c r="M21" s="863"/>
      <c r="N21" s="655"/>
      <c r="O21" s="655">
        <f>+'2.Cálculos (2)'!C30</f>
        <v>0</v>
      </c>
      <c r="P21" s="655" t="str">
        <f>+'2.Cálculos (2)'!#REF!</f>
        <v>#ERROR!</v>
      </c>
      <c r="Q21" s="655">
        <f>+'2.Cálculos (2)'!D30</f>
        <v>0</v>
      </c>
      <c r="R21" s="655">
        <f>+'2.Cálculos (2)'!E30</f>
        <v>0</v>
      </c>
      <c r="S21" s="655">
        <f>+'2.Cálculos (2)'!F30</f>
        <v>0</v>
      </c>
      <c r="T21" s="1019">
        <f>+'2.Cálculos (2)'!G30</f>
        <v>0</v>
      </c>
      <c r="U21" s="1019">
        <f>+'2.Cálculos (2)'!H30</f>
        <v>0</v>
      </c>
      <c r="V21" s="1000"/>
      <c r="W21" s="999"/>
      <c r="X21" s="984" t="s">
        <v>491</v>
      </c>
      <c r="Y21" s="148"/>
      <c r="Z21" s="969"/>
      <c r="AA21" s="1020" t="str">
        <f>AF19</f>
        <v>#REF!</v>
      </c>
      <c r="AB21" s="147"/>
      <c r="AC21" s="147"/>
      <c r="AD21" s="147"/>
      <c r="AE21" s="147"/>
      <c r="AF21" s="148"/>
      <c r="AG21" s="292"/>
      <c r="AH21" s="591"/>
      <c r="AI21" s="138"/>
      <c r="AJ21" s="138"/>
      <c r="AK21" s="139"/>
      <c r="AL21" s="175"/>
      <c r="AM21" s="984" t="s">
        <v>491</v>
      </c>
      <c r="AN21" s="148"/>
      <c r="AO21" s="969"/>
      <c r="AP21" s="1020" t="str">
        <f>AU19</f>
        <v>#DIV/0!</v>
      </c>
      <c r="AQ21" s="147"/>
      <c r="AR21" s="147"/>
      <c r="AS21" s="147"/>
      <c r="AT21" s="147"/>
      <c r="AU21" s="148"/>
      <c r="AV21" s="290"/>
      <c r="AW21" s="175"/>
      <c r="AX21" s="175"/>
      <c r="AY21" s="175"/>
      <c r="AZ21" s="175"/>
      <c r="BA21" s="175"/>
      <c r="BB21" s="999"/>
      <c r="BC21" s="984" t="s">
        <v>491</v>
      </c>
      <c r="BD21" s="148"/>
      <c r="BE21" s="969"/>
      <c r="BF21" s="1020" t="str">
        <f>BK19</f>
        <v>#REF!</v>
      </c>
      <c r="BG21" s="147"/>
      <c r="BH21" s="147"/>
      <c r="BI21" s="147"/>
      <c r="BJ21" s="147"/>
      <c r="BK21" s="148"/>
      <c r="BL21" s="290"/>
      <c r="BM21" s="175"/>
      <c r="BN21" s="175"/>
      <c r="BO21" s="175"/>
      <c r="BP21" s="175"/>
      <c r="BQ21" s="933"/>
    </row>
    <row r="22" ht="14.25" customHeight="1">
      <c r="A22" s="175"/>
      <c r="B22" s="175"/>
      <c r="C22" s="175"/>
      <c r="D22" s="175"/>
      <c r="E22" s="175"/>
      <c r="F22" s="445"/>
      <c r="G22" s="815"/>
      <c r="I22" s="40"/>
      <c r="J22" s="1021" t="str">
        <f>'2.Cálculos (2)'!B32</f>
        <v>Capex</v>
      </c>
      <c r="K22" s="148"/>
      <c r="L22" s="934"/>
      <c r="M22" s="863"/>
      <c r="N22" s="655"/>
      <c r="O22" s="655">
        <f>+'2.Cálculos (2)'!C32</f>
        <v>0</v>
      </c>
      <c r="P22" s="655" t="str">
        <f>+'2.Cálculos (2)'!#REF!</f>
        <v>#ERROR!</v>
      </c>
      <c r="Q22" s="655">
        <f>+'2.Cálculos (2)'!D32</f>
        <v>0</v>
      </c>
      <c r="R22" s="655">
        <f>+'2.Cálculos (2)'!E32</f>
        <v>0</v>
      </c>
      <c r="S22" s="655">
        <f>+'2.Cálculos (2)'!F32</f>
        <v>0</v>
      </c>
      <c r="T22" s="1019">
        <f>+'2.Cálculos (2)'!G32</f>
        <v>0</v>
      </c>
      <c r="U22" s="1019">
        <f>+'2.Cálculos (2)'!H32</f>
        <v>0</v>
      </c>
      <c r="V22" s="1000"/>
      <c r="W22" s="999"/>
      <c r="X22" s="1000"/>
      <c r="Y22" s="1000"/>
      <c r="Z22" s="1000"/>
      <c r="AA22" s="1016"/>
      <c r="AB22" s="1016"/>
      <c r="AC22" s="1016"/>
      <c r="AD22" s="1016"/>
      <c r="AE22" s="1016"/>
      <c r="AF22" s="1016"/>
      <c r="AG22" s="292"/>
      <c r="AH22" s="175"/>
      <c r="AI22" s="175"/>
      <c r="AJ22" s="175"/>
      <c r="AK22" s="175"/>
      <c r="AL22" s="175"/>
      <c r="AM22" s="1000"/>
      <c r="AN22" s="1000"/>
      <c r="AO22" s="1000"/>
      <c r="AP22" s="1022"/>
      <c r="AQ22" s="1022"/>
      <c r="AR22" s="1022"/>
      <c r="AS22" s="1022"/>
      <c r="AT22" s="1022"/>
      <c r="AU22" s="1023"/>
      <c r="AV22" s="290"/>
      <c r="AW22" s="175"/>
      <c r="AX22" s="175"/>
      <c r="AY22" s="175"/>
      <c r="AZ22" s="175"/>
      <c r="BA22" s="175"/>
      <c r="BB22" s="999"/>
      <c r="BC22" s="1000"/>
      <c r="BD22" s="1000"/>
      <c r="BE22" s="1000"/>
      <c r="BF22" s="1016"/>
      <c r="BG22" s="1016"/>
      <c r="BH22" s="1016"/>
      <c r="BI22" s="1016"/>
      <c r="BJ22" s="1016"/>
      <c r="BK22" s="1016"/>
      <c r="BL22" s="290"/>
      <c r="BM22" s="175"/>
      <c r="BN22" s="175"/>
      <c r="BO22" s="175"/>
      <c r="BP22" s="175"/>
      <c r="BQ22" s="933"/>
    </row>
    <row r="23" ht="14.25" customHeight="1">
      <c r="A23" s="175"/>
      <c r="B23" s="175"/>
      <c r="C23" s="175"/>
      <c r="D23" s="175"/>
      <c r="E23" s="175"/>
      <c r="F23" s="445"/>
      <c r="G23" s="815"/>
      <c r="I23" s="40"/>
      <c r="J23" s="1015"/>
      <c r="L23" s="934"/>
      <c r="M23" s="863"/>
      <c r="N23" s="1024"/>
      <c r="O23" s="1024"/>
      <c r="P23" s="1024"/>
      <c r="Q23" s="1024"/>
      <c r="R23" s="1024"/>
      <c r="S23" s="1024"/>
      <c r="T23" s="1024"/>
      <c r="U23" s="1024"/>
      <c r="V23" s="1000"/>
      <c r="W23" s="999"/>
      <c r="X23" s="984" t="s">
        <v>492</v>
      </c>
      <c r="Y23" s="148"/>
      <c r="Z23" s="969"/>
      <c r="AA23" s="654" t="str">
        <f t="shared" ref="AA23:AF23" si="16">AA19*$O$32</f>
        <v>#DIV/0!</v>
      </c>
      <c r="AB23" s="654" t="str">
        <f t="shared" si="16"/>
        <v>#DIV/0!</v>
      </c>
      <c r="AC23" s="654" t="str">
        <f t="shared" si="16"/>
        <v>#DIV/0!</v>
      </c>
      <c r="AD23" s="654" t="str">
        <f t="shared" si="16"/>
        <v>#DIV/0!</v>
      </c>
      <c r="AE23" s="654" t="str">
        <f t="shared" si="16"/>
        <v>#DIV/0!</v>
      </c>
      <c r="AF23" s="654" t="str">
        <f t="shared" si="16"/>
        <v>#REF!</v>
      </c>
      <c r="AG23" s="292"/>
      <c r="AH23" s="1008"/>
      <c r="AI23" s="147"/>
      <c r="AJ23" s="147"/>
      <c r="AK23" s="148"/>
      <c r="AL23" s="175"/>
      <c r="AM23" s="984" t="s">
        <v>492</v>
      </c>
      <c r="AN23" s="148"/>
      <c r="AO23" s="969"/>
      <c r="AP23" s="863" t="str">
        <f t="shared" ref="AP23:AU23" si="17">AP19*$O$37</f>
        <v>#DIV/0!</v>
      </c>
      <c r="AQ23" s="863" t="str">
        <f t="shared" si="17"/>
        <v>#DIV/0!</v>
      </c>
      <c r="AR23" s="863" t="str">
        <f t="shared" si="17"/>
        <v>#DIV/0!</v>
      </c>
      <c r="AS23" s="863" t="str">
        <f t="shared" si="17"/>
        <v>#DIV/0!</v>
      </c>
      <c r="AT23" s="863" t="str">
        <f t="shared" si="17"/>
        <v>#DIV/0!</v>
      </c>
      <c r="AU23" s="863" t="str">
        <f t="shared" si="17"/>
        <v>#DIV/0!</v>
      </c>
      <c r="AV23" s="290"/>
      <c r="AW23" s="1008"/>
      <c r="AX23" s="147"/>
      <c r="AY23" s="147"/>
      <c r="AZ23" s="148"/>
      <c r="BA23" s="175"/>
      <c r="BB23" s="999"/>
      <c r="BC23" s="984" t="s">
        <v>492</v>
      </c>
      <c r="BD23" s="148"/>
      <c r="BE23" s="969"/>
      <c r="BF23" s="863" t="str">
        <f t="shared" ref="BF23:BK23" si="18">BF19*$O$32</f>
        <v>#DIV/0!</v>
      </c>
      <c r="BG23" s="863" t="str">
        <f t="shared" si="18"/>
        <v>#DIV/0!</v>
      </c>
      <c r="BH23" s="863" t="str">
        <f t="shared" si="18"/>
        <v>#DIV/0!</v>
      </c>
      <c r="BI23" s="863" t="str">
        <f t="shared" si="18"/>
        <v>#DIV/0!</v>
      </c>
      <c r="BJ23" s="863" t="str">
        <f t="shared" si="18"/>
        <v>#DIV/0!</v>
      </c>
      <c r="BK23" s="863" t="str">
        <f t="shared" si="18"/>
        <v>#REF!</v>
      </c>
      <c r="BL23" s="290"/>
      <c r="BM23" s="1008"/>
      <c r="BN23" s="147"/>
      <c r="BO23" s="147"/>
      <c r="BP23" s="148"/>
      <c r="BQ23" s="933"/>
    </row>
    <row r="24" ht="14.25" customHeight="1">
      <c r="A24" s="175"/>
      <c r="B24" s="175"/>
      <c r="C24" s="175"/>
      <c r="D24" s="175"/>
      <c r="E24" s="175"/>
      <c r="F24" s="445"/>
      <c r="G24" s="591"/>
      <c r="H24" s="138"/>
      <c r="I24" s="139"/>
      <c r="J24" s="1021" t="s">
        <v>493</v>
      </c>
      <c r="K24" s="148"/>
      <c r="L24" s="934"/>
      <c r="M24" s="863"/>
      <c r="N24" s="1025"/>
      <c r="O24" s="1025">
        <f t="shared" ref="O24:U24" si="19">SUM(O21:O23)</f>
        <v>0</v>
      </c>
      <c r="P24" s="1025" t="str">
        <f t="shared" si="19"/>
        <v>#ERROR!</v>
      </c>
      <c r="Q24" s="1025">
        <f t="shared" si="19"/>
        <v>0</v>
      </c>
      <c r="R24" s="1025">
        <f t="shared" si="19"/>
        <v>0</v>
      </c>
      <c r="S24" s="1025">
        <f t="shared" si="19"/>
        <v>0</v>
      </c>
      <c r="T24" s="1025">
        <f t="shared" si="19"/>
        <v>0</v>
      </c>
      <c r="U24" s="1025">
        <f t="shared" si="19"/>
        <v>0</v>
      </c>
      <c r="V24" s="1000"/>
      <c r="W24" s="999"/>
      <c r="X24" s="984" t="s">
        <v>494</v>
      </c>
      <c r="Y24" s="148"/>
      <c r="Z24" s="969"/>
      <c r="AA24" s="654" t="str">
        <f t="shared" ref="AA24:AF24" si="20">AA19-AA23</f>
        <v>#DIV/0!</v>
      </c>
      <c r="AB24" s="654" t="str">
        <f t="shared" si="20"/>
        <v>#DIV/0!</v>
      </c>
      <c r="AC24" s="654" t="str">
        <f t="shared" si="20"/>
        <v>#DIV/0!</v>
      </c>
      <c r="AD24" s="654" t="str">
        <f t="shared" si="20"/>
        <v>#DIV/0!</v>
      </c>
      <c r="AE24" s="654" t="str">
        <f t="shared" si="20"/>
        <v>#DIV/0!</v>
      </c>
      <c r="AF24" s="654" t="str">
        <f t="shared" si="20"/>
        <v>#REF!</v>
      </c>
      <c r="AG24" s="292"/>
      <c r="AH24" s="1008"/>
      <c r="AI24" s="147"/>
      <c r="AJ24" s="147"/>
      <c r="AK24" s="148"/>
      <c r="AL24" s="175"/>
      <c r="AM24" s="984" t="s">
        <v>494</v>
      </c>
      <c r="AN24" s="148"/>
      <c r="AO24" s="969"/>
      <c r="AP24" s="863" t="str">
        <f t="shared" ref="AP24:AU24" si="21">AP19-AP23</f>
        <v>#DIV/0!</v>
      </c>
      <c r="AQ24" s="863" t="str">
        <f t="shared" si="21"/>
        <v>#DIV/0!</v>
      </c>
      <c r="AR24" s="863" t="str">
        <f t="shared" si="21"/>
        <v>#DIV/0!</v>
      </c>
      <c r="AS24" s="863" t="str">
        <f t="shared" si="21"/>
        <v>#DIV/0!</v>
      </c>
      <c r="AT24" s="863" t="str">
        <f t="shared" si="21"/>
        <v>#DIV/0!</v>
      </c>
      <c r="AU24" s="863" t="str">
        <f t="shared" si="21"/>
        <v>#DIV/0!</v>
      </c>
      <c r="AV24" s="290"/>
      <c r="AW24" s="1008"/>
      <c r="AX24" s="147"/>
      <c r="AY24" s="147"/>
      <c r="AZ24" s="148"/>
      <c r="BA24" s="175"/>
      <c r="BB24" s="999"/>
      <c r="BC24" s="984" t="s">
        <v>494</v>
      </c>
      <c r="BD24" s="148"/>
      <c r="BE24" s="969"/>
      <c r="BF24" s="863" t="str">
        <f t="shared" ref="BF24:BK24" si="22">BF19-BF23</f>
        <v>#DIV/0!</v>
      </c>
      <c r="BG24" s="863" t="str">
        <f t="shared" si="22"/>
        <v>#DIV/0!</v>
      </c>
      <c r="BH24" s="863" t="str">
        <f t="shared" si="22"/>
        <v>#DIV/0!</v>
      </c>
      <c r="BI24" s="863" t="str">
        <f t="shared" si="22"/>
        <v>#DIV/0!</v>
      </c>
      <c r="BJ24" s="863" t="str">
        <f t="shared" si="22"/>
        <v>#DIV/0!</v>
      </c>
      <c r="BK24" s="863" t="str">
        <f t="shared" si="22"/>
        <v>#REF!</v>
      </c>
      <c r="BL24" s="290"/>
      <c r="BM24" s="1008"/>
      <c r="BN24" s="147"/>
      <c r="BO24" s="147"/>
      <c r="BP24" s="148"/>
      <c r="BQ24" s="933"/>
    </row>
    <row r="25" ht="14.25" customHeight="1">
      <c r="A25" s="175"/>
      <c r="B25" s="175"/>
      <c r="C25" s="175"/>
      <c r="D25" s="175"/>
      <c r="E25" s="175"/>
      <c r="F25" s="405"/>
      <c r="G25" s="934"/>
      <c r="H25" s="934"/>
      <c r="I25" s="934"/>
      <c r="J25" s="1015"/>
      <c r="K25" s="1015"/>
      <c r="L25" s="934"/>
      <c r="M25" s="863"/>
      <c r="N25" s="868"/>
      <c r="O25" s="868"/>
      <c r="P25" s="1026"/>
      <c r="Q25" s="1026"/>
      <c r="R25" s="1026"/>
      <c r="S25" s="1026"/>
      <c r="T25" s="1026"/>
      <c r="U25" s="1026"/>
      <c r="V25" s="1000"/>
      <c r="W25" s="999"/>
      <c r="X25" s="1000"/>
      <c r="Y25" s="1000"/>
      <c r="Z25" s="1000"/>
      <c r="AA25" s="1016"/>
      <c r="AB25" s="1016"/>
      <c r="AC25" s="1016"/>
      <c r="AD25" s="1016"/>
      <c r="AE25" s="1016"/>
      <c r="AF25" s="1016"/>
      <c r="AG25" s="292"/>
      <c r="AH25" s="175"/>
      <c r="AI25" s="175"/>
      <c r="AJ25" s="175"/>
      <c r="AK25" s="175"/>
      <c r="AL25" s="175"/>
      <c r="AM25" s="1000"/>
      <c r="AN25" s="1000"/>
      <c r="AO25" s="1000"/>
      <c r="AP25" s="1016"/>
      <c r="AQ25" s="1016"/>
      <c r="AR25" s="1016"/>
      <c r="AS25" s="1016"/>
      <c r="AT25" s="1016"/>
      <c r="AU25" s="1016"/>
      <c r="AV25" s="290"/>
      <c r="AW25" s="175"/>
      <c r="AX25" s="175"/>
      <c r="AY25" s="175"/>
      <c r="AZ25" s="175"/>
      <c r="BA25" s="175"/>
      <c r="BB25" s="999"/>
      <c r="BC25" s="1000"/>
      <c r="BD25" s="1000"/>
      <c r="BE25" s="1000"/>
      <c r="BF25" s="1016"/>
      <c r="BG25" s="1016"/>
      <c r="BH25" s="1016"/>
      <c r="BI25" s="1016"/>
      <c r="BJ25" s="1016"/>
      <c r="BK25" s="1016"/>
      <c r="BL25" s="290"/>
      <c r="BM25" s="175"/>
      <c r="BN25" s="175"/>
      <c r="BO25" s="175"/>
      <c r="BP25" s="175"/>
      <c r="BQ25" s="933"/>
    </row>
    <row r="26" ht="14.25" customHeight="1">
      <c r="A26" s="175"/>
      <c r="B26" s="175"/>
      <c r="C26" s="175"/>
      <c r="D26" s="175"/>
      <c r="E26" s="175"/>
      <c r="F26" s="405"/>
      <c r="G26" s="934"/>
      <c r="H26" s="1008"/>
      <c r="I26" s="148"/>
      <c r="J26" s="1027" t="s">
        <v>495</v>
      </c>
      <c r="K26" s="148"/>
      <c r="L26" s="934"/>
      <c r="M26" s="863"/>
      <c r="N26" s="1025"/>
      <c r="O26" s="1025">
        <f t="shared" ref="O26:S26" si="23">+O19-O24</f>
        <v>0</v>
      </c>
      <c r="P26" s="1025" t="str">
        <f t="shared" si="23"/>
        <v>#ERROR!</v>
      </c>
      <c r="Q26" s="1025" t="str">
        <f t="shared" si="23"/>
        <v>#ERROR!</v>
      </c>
      <c r="R26" s="1025">
        <f t="shared" si="23"/>
        <v>0</v>
      </c>
      <c r="S26" s="1025">
        <f t="shared" si="23"/>
        <v>0</v>
      </c>
      <c r="T26" s="1025">
        <f t="shared" ref="T26:U26" si="24">T19+T24</f>
        <v>0</v>
      </c>
      <c r="U26" s="1025">
        <f t="shared" si="24"/>
        <v>0</v>
      </c>
      <c r="V26" s="1000"/>
      <c r="W26" s="999"/>
      <c r="X26" s="984" t="s">
        <v>496</v>
      </c>
      <c r="Y26" s="148"/>
      <c r="Z26" s="969"/>
      <c r="AA26" s="654" t="str">
        <f t="shared" ref="AA26:AF26" si="25">AA23/((1+$AA$11)^AA6)</f>
        <v>#DIV/0!</v>
      </c>
      <c r="AB26" s="654" t="str">
        <f t="shared" si="25"/>
        <v>#DIV/0!</v>
      </c>
      <c r="AC26" s="654" t="str">
        <f t="shared" si="25"/>
        <v>#DIV/0!</v>
      </c>
      <c r="AD26" s="654" t="str">
        <f t="shared" si="25"/>
        <v>#DIV/0!</v>
      </c>
      <c r="AE26" s="654" t="str">
        <f t="shared" si="25"/>
        <v>#DIV/0!</v>
      </c>
      <c r="AF26" s="654" t="str">
        <f t="shared" si="25"/>
        <v>#REF!</v>
      </c>
      <c r="AG26" s="292"/>
      <c r="AH26" s="1007"/>
      <c r="AI26" s="37"/>
      <c r="AJ26" s="38"/>
      <c r="AK26" s="175"/>
      <c r="AL26" s="175"/>
      <c r="AM26" s="1028" t="s">
        <v>496</v>
      </c>
      <c r="AN26" s="148"/>
      <c r="AO26" s="969"/>
      <c r="AP26" s="863" t="str">
        <f t="shared" ref="AP26:AU26" si="26">AP23/((1+$AP$11)^AP6)</f>
        <v>#DIV/0!</v>
      </c>
      <c r="AQ26" s="863" t="str">
        <f t="shared" si="26"/>
        <v>#DIV/0!</v>
      </c>
      <c r="AR26" s="863" t="str">
        <f t="shared" si="26"/>
        <v>#DIV/0!</v>
      </c>
      <c r="AS26" s="863" t="str">
        <f t="shared" si="26"/>
        <v>#DIV/0!</v>
      </c>
      <c r="AT26" s="863" t="str">
        <f t="shared" si="26"/>
        <v>#DIV/0!</v>
      </c>
      <c r="AU26" s="863" t="str">
        <f t="shared" si="26"/>
        <v>#DIV/0!</v>
      </c>
      <c r="AV26" s="290"/>
      <c r="AW26" s="1007"/>
      <c r="AX26" s="37"/>
      <c r="AY26" s="38"/>
      <c r="AZ26" s="175"/>
      <c r="BA26" s="175"/>
      <c r="BB26" s="999"/>
      <c r="BC26" s="984" t="s">
        <v>496</v>
      </c>
      <c r="BD26" s="148"/>
      <c r="BE26" s="969"/>
      <c r="BF26" s="863" t="str">
        <f t="shared" ref="BF26:BK26" si="27">BF23/((1+$AA$11)^BF6)</f>
        <v>#DIV/0!</v>
      </c>
      <c r="BG26" s="863" t="str">
        <f t="shared" si="27"/>
        <v>#DIV/0!</v>
      </c>
      <c r="BH26" s="863" t="str">
        <f t="shared" si="27"/>
        <v>#DIV/0!</v>
      </c>
      <c r="BI26" s="863" t="str">
        <f t="shared" si="27"/>
        <v>#DIV/0!</v>
      </c>
      <c r="BJ26" s="863" t="str">
        <f t="shared" si="27"/>
        <v>#DIV/0!</v>
      </c>
      <c r="BK26" s="863" t="str">
        <f t="shared" si="27"/>
        <v>#REF!</v>
      </c>
      <c r="BL26" s="290"/>
      <c r="BM26" s="1007"/>
      <c r="BN26" s="37"/>
      <c r="BO26" s="38"/>
      <c r="BP26" s="175"/>
      <c r="BQ26" s="933"/>
    </row>
    <row r="27" ht="14.25" customHeight="1">
      <c r="A27" s="175"/>
      <c r="B27" s="175"/>
      <c r="C27" s="175"/>
      <c r="D27" s="175"/>
      <c r="E27" s="175"/>
      <c r="F27" s="405"/>
      <c r="G27" s="934"/>
      <c r="H27" s="1008"/>
      <c r="I27" s="148"/>
      <c r="J27" s="1027" t="s">
        <v>497</v>
      </c>
      <c r="K27" s="148"/>
      <c r="L27" s="934"/>
      <c r="M27" s="863"/>
      <c r="N27" s="1029"/>
      <c r="O27" s="1029" t="str">
        <f t="shared" ref="O27:U27" si="28">1-(O26/O15)</f>
        <v>#DIV/0!</v>
      </c>
      <c r="P27" s="1029" t="str">
        <f t="shared" si="28"/>
        <v>#ERROR!</v>
      </c>
      <c r="Q27" s="1029" t="str">
        <f t="shared" si="28"/>
        <v>#ERROR!</v>
      </c>
      <c r="R27" s="1029" t="str">
        <f t="shared" si="28"/>
        <v>#DIV/0!</v>
      </c>
      <c r="S27" s="1029" t="str">
        <f t="shared" si="28"/>
        <v>#DIV/0!</v>
      </c>
      <c r="T27" s="1029" t="str">
        <f t="shared" si="28"/>
        <v>#DIV/0!</v>
      </c>
      <c r="U27" s="1029" t="str">
        <f t="shared" si="28"/>
        <v>#DIV/0!</v>
      </c>
      <c r="V27" s="1000"/>
      <c r="W27" s="999"/>
      <c r="X27" s="175"/>
      <c r="Y27" s="175"/>
      <c r="Z27" s="1000"/>
      <c r="AA27" s="1016"/>
      <c r="AB27" s="1016"/>
      <c r="AC27" s="1016"/>
      <c r="AD27" s="1016"/>
      <c r="AE27" s="1016"/>
      <c r="AF27" s="1016"/>
      <c r="AG27" s="292"/>
      <c r="AH27" s="591"/>
      <c r="AI27" s="138"/>
      <c r="AJ27" s="139"/>
      <c r="AK27" s="175"/>
      <c r="AL27" s="175"/>
      <c r="AM27" s="66"/>
      <c r="AN27" s="66"/>
      <c r="AO27" s="1000"/>
      <c r="AP27" s="1016"/>
      <c r="AQ27" s="1016"/>
      <c r="AR27" s="1016"/>
      <c r="AS27" s="1016"/>
      <c r="AT27" s="1016"/>
      <c r="AU27" s="1016"/>
      <c r="AV27" s="290"/>
      <c r="AW27" s="591"/>
      <c r="AX27" s="138"/>
      <c r="AY27" s="139"/>
      <c r="AZ27" s="175"/>
      <c r="BA27" s="175"/>
      <c r="BB27" s="999"/>
      <c r="BC27" s="175"/>
      <c r="BD27" s="175"/>
      <c r="BE27" s="1000"/>
      <c r="BF27" s="1016"/>
      <c r="BG27" s="1016"/>
      <c r="BH27" s="1016"/>
      <c r="BI27" s="1016"/>
      <c r="BJ27" s="1016"/>
      <c r="BK27" s="1016"/>
      <c r="BL27" s="290"/>
      <c r="BM27" s="591"/>
      <c r="BN27" s="138"/>
      <c r="BO27" s="139"/>
      <c r="BP27" s="175"/>
      <c r="BQ27" s="933"/>
    </row>
    <row r="28" ht="14.25" customHeight="1">
      <c r="A28" s="175"/>
      <c r="B28" s="175"/>
      <c r="C28" s="175"/>
      <c r="D28" s="175"/>
      <c r="E28" s="175"/>
      <c r="F28" s="405"/>
      <c r="G28" s="934"/>
      <c r="H28" s="1030"/>
      <c r="I28" s="148"/>
      <c r="J28" s="1027" t="s">
        <v>498</v>
      </c>
      <c r="K28" s="148"/>
      <c r="L28" s="819"/>
      <c r="M28" s="863"/>
      <c r="N28" s="1031"/>
      <c r="O28" s="1032" t="str">
        <f t="shared" ref="O28:U28" si="29">1-O27</f>
        <v>#DIV/0!</v>
      </c>
      <c r="P28" s="1032" t="str">
        <f t="shared" si="29"/>
        <v>#ERROR!</v>
      </c>
      <c r="Q28" s="1032" t="str">
        <f t="shared" si="29"/>
        <v>#ERROR!</v>
      </c>
      <c r="R28" s="1032" t="str">
        <f t="shared" si="29"/>
        <v>#DIV/0!</v>
      </c>
      <c r="S28" s="1032" t="str">
        <f t="shared" si="29"/>
        <v>#DIV/0!</v>
      </c>
      <c r="T28" s="1032" t="str">
        <f t="shared" si="29"/>
        <v>#DIV/0!</v>
      </c>
      <c r="U28" s="1032" t="str">
        <f t="shared" si="29"/>
        <v>#DIV/0!</v>
      </c>
      <c r="V28" s="1000"/>
      <c r="W28" s="999"/>
      <c r="X28" s="984" t="s">
        <v>499</v>
      </c>
      <c r="Y28" s="148"/>
      <c r="Z28" s="175"/>
      <c r="AA28" s="1020" t="str">
        <f>SUM(AA26:AF26)</f>
        <v>#DIV/0!</v>
      </c>
      <c r="AB28" s="147"/>
      <c r="AC28" s="147"/>
      <c r="AD28" s="147"/>
      <c r="AE28" s="147"/>
      <c r="AF28" s="148"/>
      <c r="AG28" s="292"/>
      <c r="AH28" s="175"/>
      <c r="AI28" s="175"/>
      <c r="AJ28" s="175"/>
      <c r="AK28" s="175"/>
      <c r="AL28" s="175"/>
      <c r="AM28" s="1028" t="s">
        <v>499</v>
      </c>
      <c r="AN28" s="148"/>
      <c r="AO28" s="175"/>
      <c r="AP28" s="1020" t="str">
        <f>IF(SUM(AP26:AU26)&gt;0,SUM(AP26:AU26),0)</f>
        <v>#DIV/0!</v>
      </c>
      <c r="AQ28" s="147"/>
      <c r="AR28" s="147"/>
      <c r="AS28" s="147"/>
      <c r="AT28" s="147"/>
      <c r="AU28" s="148"/>
      <c r="AV28" s="290"/>
      <c r="AW28" s="175"/>
      <c r="AX28" s="175"/>
      <c r="AY28" s="175"/>
      <c r="AZ28" s="175"/>
      <c r="BA28" s="175"/>
      <c r="BB28" s="999"/>
      <c r="BC28" s="984" t="s">
        <v>499</v>
      </c>
      <c r="BD28" s="148"/>
      <c r="BE28" s="175"/>
      <c r="BF28" s="1020" t="str">
        <f>SUM(BF26:BK26)</f>
        <v>#DIV/0!</v>
      </c>
      <c r="BG28" s="147"/>
      <c r="BH28" s="147"/>
      <c r="BI28" s="147"/>
      <c r="BJ28" s="147"/>
      <c r="BK28" s="148"/>
      <c r="BL28" s="290"/>
      <c r="BM28" s="175"/>
      <c r="BN28" s="175"/>
      <c r="BO28" s="175"/>
      <c r="BP28" s="175"/>
      <c r="BQ28" s="933"/>
    </row>
    <row r="29" ht="14.25" customHeight="1">
      <c r="A29" s="175"/>
      <c r="B29" s="175"/>
      <c r="C29" s="175"/>
      <c r="D29" s="175"/>
      <c r="E29" s="175"/>
      <c r="F29" s="405"/>
      <c r="G29" s="934"/>
      <c r="H29" s="175"/>
      <c r="I29" s="934"/>
      <c r="J29" s="1015"/>
      <c r="K29" s="1015"/>
      <c r="L29" s="934"/>
      <c r="M29" s="863"/>
      <c r="N29" s="934"/>
      <c r="O29" s="1033"/>
      <c r="P29" s="1029"/>
      <c r="Q29" s="1029"/>
      <c r="R29" s="1029"/>
      <c r="S29" s="1029"/>
      <c r="T29" s="1029"/>
      <c r="U29" s="1000"/>
      <c r="V29" s="1000"/>
      <c r="W29" s="999"/>
      <c r="X29" s="175"/>
      <c r="Y29" s="175"/>
      <c r="Z29" s="175"/>
      <c r="AA29" s="654"/>
      <c r="AB29" s="654"/>
      <c r="AC29" s="654"/>
      <c r="AD29" s="654"/>
      <c r="AE29" s="654"/>
      <c r="AF29" s="1016"/>
      <c r="AG29" s="292"/>
      <c r="AH29" s="175"/>
      <c r="AI29" s="175"/>
      <c r="AJ29" s="175"/>
      <c r="AK29" s="175"/>
      <c r="AL29" s="175"/>
      <c r="AM29" s="66"/>
      <c r="AN29" s="66"/>
      <c r="AO29" s="175"/>
      <c r="AP29" s="863"/>
      <c r="AQ29" s="863"/>
      <c r="AR29" s="863"/>
      <c r="AS29" s="863"/>
      <c r="AT29" s="863"/>
      <c r="AU29" s="1016"/>
      <c r="AV29" s="290"/>
      <c r="AW29" s="175"/>
      <c r="AX29" s="175"/>
      <c r="AY29" s="175"/>
      <c r="AZ29" s="175"/>
      <c r="BA29" s="175"/>
      <c r="BB29" s="999"/>
      <c r="BC29" s="175"/>
      <c r="BD29" s="175"/>
      <c r="BE29" s="175"/>
      <c r="BF29" s="863"/>
      <c r="BG29" s="863"/>
      <c r="BH29" s="863"/>
      <c r="BI29" s="863"/>
      <c r="BJ29" s="863"/>
      <c r="BK29" s="1016"/>
      <c r="BL29" s="290"/>
      <c r="BM29" s="175"/>
      <c r="BN29" s="175"/>
      <c r="BO29" s="175"/>
      <c r="BP29" s="175"/>
      <c r="BQ29" s="933"/>
    </row>
    <row r="30" ht="14.25" customHeight="1">
      <c r="A30" s="175"/>
      <c r="B30" s="175"/>
      <c r="C30" s="175"/>
      <c r="D30" s="175"/>
      <c r="E30" s="175"/>
      <c r="F30" s="405"/>
      <c r="G30" s="934"/>
      <c r="H30" s="934"/>
      <c r="I30" s="934"/>
      <c r="J30" s="1021" t="s">
        <v>500</v>
      </c>
      <c r="K30" s="148"/>
      <c r="L30" s="934"/>
      <c r="M30" s="934"/>
      <c r="N30" s="934"/>
      <c r="O30" s="1034" t="str">
        <f>MEDIAN(T27,U27)</f>
        <v>#DIV/0!</v>
      </c>
      <c r="P30" s="147"/>
      <c r="Q30" s="147"/>
      <c r="R30" s="147"/>
      <c r="S30" s="147"/>
      <c r="T30" s="147"/>
      <c r="U30" s="148"/>
      <c r="V30" s="1000"/>
      <c r="W30" s="999"/>
      <c r="X30" s="984" t="s">
        <v>501</v>
      </c>
      <c r="Y30" s="148"/>
      <c r="Z30" s="1000"/>
      <c r="AA30" s="1020" t="str">
        <f>'[3]3.Estimaciones WACC'!G272</f>
        <v>#REF!</v>
      </c>
      <c r="AB30" s="147"/>
      <c r="AC30" s="147"/>
      <c r="AD30" s="147"/>
      <c r="AE30" s="147"/>
      <c r="AF30" s="148"/>
      <c r="AG30" s="292"/>
      <c r="AH30" s="175"/>
      <c r="AI30" s="175"/>
      <c r="AJ30" s="175"/>
      <c r="AK30" s="175"/>
      <c r="AL30" s="175"/>
      <c r="AM30" s="1028" t="s">
        <v>502</v>
      </c>
      <c r="AN30" s="148"/>
      <c r="AO30" s="1000"/>
      <c r="AP30" s="1020" t="str">
        <f>+'1. Datos'!H119</f>
        <v/>
      </c>
      <c r="AQ30" s="147"/>
      <c r="AR30" s="147"/>
      <c r="AS30" s="147"/>
      <c r="AT30" s="147"/>
      <c r="AU30" s="148"/>
      <c r="AV30" s="290"/>
      <c r="AW30" s="175"/>
      <c r="AX30" s="175"/>
      <c r="AY30" s="175"/>
      <c r="AZ30" s="175"/>
      <c r="BA30" s="175"/>
      <c r="BB30" s="999"/>
      <c r="BC30" s="984" t="s">
        <v>501</v>
      </c>
      <c r="BD30" s="148"/>
      <c r="BE30" s="1000"/>
      <c r="BF30" s="1020" t="str">
        <f>'[3]3.Estimaciones WACC'!G272</f>
        <v>#REF!</v>
      </c>
      <c r="BG30" s="147"/>
      <c r="BH30" s="147"/>
      <c r="BI30" s="147"/>
      <c r="BJ30" s="147"/>
      <c r="BK30" s="148"/>
      <c r="BL30" s="290"/>
      <c r="BM30" s="175"/>
      <c r="BN30" s="175"/>
      <c r="BO30" s="175"/>
      <c r="BP30" s="175"/>
      <c r="BQ30" s="933"/>
    </row>
    <row r="31" ht="14.25" customHeight="1">
      <c r="A31" s="175"/>
      <c r="B31" s="175"/>
      <c r="C31" s="175"/>
      <c r="D31" s="175"/>
      <c r="E31" s="175"/>
      <c r="F31" s="405"/>
      <c r="G31" s="934"/>
      <c r="H31" s="934"/>
      <c r="I31" s="934"/>
      <c r="J31" s="1035"/>
      <c r="K31" s="1035"/>
      <c r="L31" s="934"/>
      <c r="M31" s="934"/>
      <c r="N31" s="934"/>
      <c r="O31" s="1033"/>
      <c r="P31" s="1029"/>
      <c r="Q31" s="1029"/>
      <c r="R31" s="1029"/>
      <c r="S31" s="1029"/>
      <c r="T31" s="1029"/>
      <c r="U31" s="1000"/>
      <c r="V31" s="1000"/>
      <c r="W31" s="999"/>
      <c r="X31" s="1036"/>
      <c r="Y31" s="1036"/>
      <c r="Z31" s="1000"/>
      <c r="AA31" s="1016"/>
      <c r="AB31" s="1016"/>
      <c r="AC31" s="1016"/>
      <c r="AD31" s="1016"/>
      <c r="AE31" s="1016"/>
      <c r="AF31" s="1016"/>
      <c r="AG31" s="292"/>
      <c r="AH31" s="175"/>
      <c r="AI31" s="175"/>
      <c r="AJ31" s="175"/>
      <c r="AK31" s="175"/>
      <c r="AL31" s="175"/>
      <c r="AM31" s="1037"/>
      <c r="AN31" s="1037"/>
      <c r="AO31" s="1000"/>
      <c r="AP31" s="1016"/>
      <c r="AQ31" s="1016"/>
      <c r="AR31" s="1016"/>
      <c r="AS31" s="1016"/>
      <c r="AT31" s="1016"/>
      <c r="AU31" s="1016"/>
      <c r="AV31" s="290"/>
      <c r="AW31" s="175"/>
      <c r="AX31" s="175"/>
      <c r="AY31" s="175"/>
      <c r="AZ31" s="175"/>
      <c r="BA31" s="175"/>
      <c r="BB31" s="999"/>
      <c r="BC31" s="1000"/>
      <c r="BD31" s="1000"/>
      <c r="BE31" s="1000"/>
      <c r="BF31" s="1016"/>
      <c r="BG31" s="1016"/>
      <c r="BH31" s="1016"/>
      <c r="BI31" s="1016"/>
      <c r="BJ31" s="1016"/>
      <c r="BK31" s="1016"/>
      <c r="BL31" s="290"/>
      <c r="BM31" s="175"/>
      <c r="BN31" s="175"/>
      <c r="BO31" s="175"/>
      <c r="BP31" s="175"/>
      <c r="BQ31" s="933"/>
    </row>
    <row r="32" ht="14.25" hidden="1" customHeight="1">
      <c r="A32" s="175"/>
      <c r="B32" s="175"/>
      <c r="C32" s="175"/>
      <c r="D32" s="175"/>
      <c r="E32" s="175"/>
      <c r="F32" s="405"/>
      <c r="G32" s="934"/>
      <c r="H32" s="934"/>
      <c r="I32" s="934"/>
      <c r="J32" s="1021" t="s">
        <v>503</v>
      </c>
      <c r="K32" s="148"/>
      <c r="L32" s="934"/>
      <c r="M32" s="934"/>
      <c r="N32" s="934"/>
      <c r="O32" s="1034" t="str">
        <f>+AVERAGE(N28:R28)</f>
        <v>#DIV/0!</v>
      </c>
      <c r="P32" s="147"/>
      <c r="Q32" s="147"/>
      <c r="R32" s="148"/>
      <c r="S32" s="1029"/>
      <c r="T32" s="1029"/>
      <c r="U32" s="934"/>
      <c r="V32" s="934"/>
      <c r="W32" s="946"/>
      <c r="X32" s="984" t="s">
        <v>410</v>
      </c>
      <c r="Y32" s="148"/>
      <c r="Z32" s="1000"/>
      <c r="AA32" s="1020" t="str">
        <f>#REF!</f>
        <v>#REF!</v>
      </c>
      <c r="AB32" s="147"/>
      <c r="AC32" s="147"/>
      <c r="AD32" s="147"/>
      <c r="AE32" s="147"/>
      <c r="AF32" s="148"/>
      <c r="AG32" s="292"/>
      <c r="AH32" s="1008"/>
      <c r="AI32" s="147"/>
      <c r="AJ32" s="148"/>
      <c r="AK32" s="175"/>
      <c r="AL32" s="175"/>
      <c r="AM32" s="1013" t="s">
        <v>504</v>
      </c>
      <c r="AN32" s="148"/>
      <c r="AO32" s="1000"/>
      <c r="AP32" s="1020" t="str">
        <f>ROUND(#REF!+#REF!,-3)</f>
        <v>#REF!</v>
      </c>
      <c r="AQ32" s="147"/>
      <c r="AR32" s="147"/>
      <c r="AS32" s="147"/>
      <c r="AT32" s="147"/>
      <c r="AU32" s="148"/>
      <c r="AV32" s="290"/>
      <c r="AW32" s="1008"/>
      <c r="AX32" s="147"/>
      <c r="AY32" s="147"/>
      <c r="AZ32" s="148"/>
      <c r="BA32" s="175"/>
      <c r="BB32" s="946"/>
      <c r="BC32" s="1038" t="s">
        <v>505</v>
      </c>
      <c r="BD32" s="148"/>
      <c r="BE32" s="1000"/>
      <c r="BF32" s="1020" t="str">
        <f>BF28-BF30</f>
        <v>#DIV/0!</v>
      </c>
      <c r="BG32" s="147"/>
      <c r="BH32" s="147"/>
      <c r="BI32" s="147"/>
      <c r="BJ32" s="147"/>
      <c r="BK32" s="148"/>
      <c r="BL32" s="290"/>
      <c r="BM32" s="1008"/>
      <c r="BN32" s="147"/>
      <c r="BO32" s="147"/>
      <c r="BP32" s="148"/>
      <c r="BQ32" s="933"/>
    </row>
    <row r="33" ht="24.75" hidden="1" customHeight="1">
      <c r="A33" s="175"/>
      <c r="B33" s="175"/>
      <c r="C33" s="175"/>
      <c r="D33" s="175"/>
      <c r="E33" s="175"/>
      <c r="F33" s="405"/>
      <c r="G33" s="934"/>
      <c r="H33" s="934"/>
      <c r="I33" s="934"/>
      <c r="J33" s="72" t="s">
        <v>506</v>
      </c>
      <c r="K33" s="175"/>
      <c r="L33" s="175"/>
      <c r="M33" s="175"/>
      <c r="N33" s="175"/>
      <c r="O33" s="175"/>
      <c r="P33" s="1039"/>
      <c r="Q33" s="1039"/>
      <c r="R33" s="1039"/>
      <c r="S33" s="1029"/>
      <c r="T33" s="1029"/>
      <c r="U33" s="934"/>
      <c r="V33" s="934"/>
      <c r="W33" s="946"/>
      <c r="X33" s="1036"/>
      <c r="Y33" s="1036"/>
      <c r="Z33" s="1000"/>
      <c r="AA33" s="1016"/>
      <c r="AB33" s="1016"/>
      <c r="AC33" s="1016"/>
      <c r="AD33" s="1016"/>
      <c r="AE33" s="1016"/>
      <c r="AF33" s="1016"/>
      <c r="AG33" s="292"/>
      <c r="AH33" s="175"/>
      <c r="AI33" s="175"/>
      <c r="AJ33" s="175"/>
      <c r="AK33" s="175"/>
      <c r="AL33" s="175"/>
      <c r="AM33" s="1036"/>
      <c r="AN33" s="1036"/>
      <c r="AO33" s="1000"/>
      <c r="AP33" s="1016"/>
      <c r="AQ33" s="1016"/>
      <c r="AR33" s="1016"/>
      <c r="AS33" s="1016"/>
      <c r="AT33" s="1016"/>
      <c r="AU33" s="1016"/>
      <c r="AV33" s="290"/>
      <c r="AW33" s="175"/>
      <c r="AX33" s="175"/>
      <c r="AY33" s="175"/>
      <c r="AZ33" s="175"/>
      <c r="BA33" s="175"/>
      <c r="BB33" s="946"/>
      <c r="BC33" s="1040"/>
      <c r="BD33" s="1040"/>
      <c r="BE33" s="1041"/>
      <c r="BF33" s="1042"/>
      <c r="BG33" s="1042"/>
      <c r="BH33" s="1042"/>
      <c r="BI33" s="1042"/>
      <c r="BJ33" s="1042"/>
      <c r="BK33" s="1042"/>
      <c r="BL33" s="290"/>
      <c r="BM33" s="175"/>
      <c r="BN33" s="175"/>
      <c r="BO33" s="175"/>
      <c r="BP33" s="175"/>
      <c r="BQ33" s="933"/>
    </row>
    <row r="34" ht="18.0" customHeight="1">
      <c r="A34" s="175"/>
      <c r="B34" s="175"/>
      <c r="C34" s="175"/>
      <c r="D34" s="175"/>
      <c r="E34" s="175"/>
      <c r="F34" s="405"/>
      <c r="G34" s="934"/>
      <c r="H34" s="934"/>
      <c r="I34" s="934"/>
      <c r="J34" s="175"/>
      <c r="K34" s="175"/>
      <c r="L34" s="175"/>
      <c r="M34" s="175"/>
      <c r="N34" s="175"/>
      <c r="O34" s="1029"/>
      <c r="P34" s="797"/>
      <c r="Q34" s="797"/>
      <c r="R34" s="797"/>
      <c r="S34" s="1029"/>
      <c r="T34" s="1029"/>
      <c r="U34" s="934"/>
      <c r="V34" s="934"/>
      <c r="W34" s="946"/>
      <c r="X34" s="984"/>
      <c r="Y34" s="148"/>
      <c r="Z34" s="1000"/>
      <c r="AA34" s="1020" t="str">
        <f>AA26+AA24</f>
        <v>#DIV/0!</v>
      </c>
      <c r="AB34" s="147"/>
      <c r="AC34" s="147"/>
      <c r="AD34" s="147"/>
      <c r="AE34" s="147"/>
      <c r="AF34" s="148"/>
      <c r="AG34" s="292"/>
      <c r="AH34" s="1008"/>
      <c r="AI34" s="147"/>
      <c r="AJ34" s="147"/>
      <c r="AK34" s="148"/>
      <c r="AL34" s="405"/>
      <c r="AM34" s="1038" t="s">
        <v>507</v>
      </c>
      <c r="AN34" s="148"/>
      <c r="AO34" s="1000"/>
      <c r="AP34" s="1043" t="str">
        <f>+AP28-AP30</f>
        <v>#DIV/0!</v>
      </c>
      <c r="AQ34" s="147"/>
      <c r="AR34" s="147"/>
      <c r="AS34" s="147"/>
      <c r="AT34" s="147"/>
      <c r="AU34" s="148"/>
      <c r="AV34" s="290"/>
      <c r="AW34" s="175"/>
      <c r="AX34" s="175"/>
      <c r="AY34" s="175"/>
      <c r="AZ34" s="175"/>
      <c r="BA34" s="175"/>
      <c r="BB34" s="946"/>
      <c r="BC34" s="1044"/>
      <c r="BD34" s="1044"/>
      <c r="BE34" s="1045"/>
      <c r="BF34" s="1046"/>
      <c r="BG34" s="1046"/>
      <c r="BH34" s="1046"/>
      <c r="BI34" s="1046"/>
      <c r="BJ34" s="1046"/>
      <c r="BK34" s="1046"/>
      <c r="BL34" s="290"/>
      <c r="BM34" s="175"/>
      <c r="BN34" s="175"/>
      <c r="BO34" s="175"/>
      <c r="BP34" s="175"/>
      <c r="BQ34" s="933"/>
    </row>
    <row r="35" ht="18.0" customHeight="1">
      <c r="A35" s="175"/>
      <c r="B35" s="175"/>
      <c r="C35" s="175"/>
      <c r="D35" s="175"/>
      <c r="E35" s="175"/>
      <c r="F35" s="405"/>
      <c r="G35" s="934"/>
      <c r="H35" s="934"/>
      <c r="I35" s="934"/>
      <c r="J35" s="1021" t="s">
        <v>497</v>
      </c>
      <c r="K35" s="148"/>
      <c r="L35" s="934"/>
      <c r="M35" s="934"/>
      <c r="N35" s="1029"/>
      <c r="O35" s="1034" t="str">
        <f>AVERAGE(T28:U28)</f>
        <v>#DIV/0!</v>
      </c>
      <c r="P35" s="147"/>
      <c r="Q35" s="147"/>
      <c r="R35" s="147"/>
      <c r="S35" s="147"/>
      <c r="T35" s="147"/>
      <c r="U35" s="148"/>
      <c r="V35" s="934"/>
      <c r="W35" s="946"/>
      <c r="X35" s="175"/>
      <c r="Y35" s="175"/>
      <c r="Z35" s="175"/>
      <c r="AA35" s="175"/>
      <c r="AB35" s="175"/>
      <c r="AC35" s="175"/>
      <c r="AD35" s="175"/>
      <c r="AE35" s="175"/>
      <c r="AF35" s="175"/>
      <c r="AG35" s="175"/>
      <c r="AH35" s="175"/>
      <c r="AI35" s="175"/>
      <c r="AJ35" s="175"/>
      <c r="AK35" s="175"/>
      <c r="AL35" s="175"/>
      <c r="AM35" s="175"/>
      <c r="AN35" s="175"/>
      <c r="AO35" s="175"/>
      <c r="AP35" s="1047"/>
      <c r="AQ35" s="1047"/>
      <c r="AR35" s="1047"/>
      <c r="AS35" s="1047"/>
      <c r="AT35" s="1047"/>
      <c r="AU35" s="1047"/>
      <c r="AV35" s="290"/>
      <c r="AW35" s="1008"/>
      <c r="AX35" s="147"/>
      <c r="AY35" s="148"/>
      <c r="AZ35" s="175"/>
      <c r="BA35" s="175"/>
      <c r="BB35" s="946"/>
      <c r="BC35" s="984" t="s">
        <v>410</v>
      </c>
      <c r="BD35" s="148"/>
      <c r="BE35" s="1000"/>
      <c r="BF35" s="1020" t="str">
        <f>BF32</f>
        <v>#DIV/0!</v>
      </c>
      <c r="BG35" s="147"/>
      <c r="BH35" s="147"/>
      <c r="BI35" s="147"/>
      <c r="BJ35" s="147"/>
      <c r="BK35" s="148"/>
      <c r="BL35" s="290"/>
      <c r="BM35" s="1008"/>
      <c r="BN35" s="147"/>
      <c r="BO35" s="148"/>
      <c r="BP35" s="175"/>
      <c r="BQ35" s="933"/>
    </row>
    <row r="36" ht="27.75" customHeight="1">
      <c r="A36" s="175"/>
      <c r="B36" s="175"/>
      <c r="C36" s="175"/>
      <c r="D36" s="175"/>
      <c r="E36" s="175"/>
      <c r="F36" s="405"/>
      <c r="G36" s="934"/>
      <c r="H36" s="934"/>
      <c r="I36" s="934"/>
      <c r="J36" s="1048"/>
      <c r="K36" s="175"/>
      <c r="L36" s="175"/>
      <c r="M36" s="175"/>
      <c r="N36" s="175"/>
      <c r="O36" s="175"/>
      <c r="P36" s="934"/>
      <c r="Q36" s="934"/>
      <c r="R36" s="934"/>
      <c r="S36" s="1029"/>
      <c r="T36" s="1029"/>
      <c r="U36" s="934"/>
      <c r="V36" s="934"/>
      <c r="W36" s="946"/>
      <c r="X36" s="1049"/>
      <c r="Y36" s="148"/>
      <c r="Z36" s="175"/>
      <c r="AA36" s="175"/>
      <c r="AB36" s="175"/>
      <c r="AC36" s="175"/>
      <c r="AD36" s="175"/>
      <c r="AE36" s="175"/>
      <c r="AF36" s="175"/>
      <c r="AG36" s="175"/>
      <c r="AH36" s="175"/>
      <c r="AI36" s="175"/>
      <c r="AJ36" s="175"/>
      <c r="AK36" s="175"/>
      <c r="AL36" s="175"/>
      <c r="AM36" s="1049" t="s">
        <v>508</v>
      </c>
      <c r="AN36" s="148"/>
      <c r="AO36" s="175"/>
      <c r="AP36" s="1050" t="str">
        <f>+ROUND(AP34,-3)</f>
        <v>#DIV/0!</v>
      </c>
      <c r="AQ36" s="147"/>
      <c r="AR36" s="147"/>
      <c r="AS36" s="147"/>
      <c r="AT36" s="147"/>
      <c r="AU36" s="148"/>
      <c r="AV36" s="290"/>
      <c r="AW36" s="175"/>
      <c r="AX36" s="175"/>
      <c r="AY36" s="175"/>
      <c r="AZ36" s="175"/>
      <c r="BA36" s="175"/>
      <c r="BB36" s="946"/>
      <c r="BC36" s="1036"/>
      <c r="BD36" s="1036"/>
      <c r="BE36" s="1000"/>
      <c r="BF36" s="1016"/>
      <c r="BG36" s="1016"/>
      <c r="BH36" s="1016"/>
      <c r="BI36" s="1016"/>
      <c r="BJ36" s="1016"/>
      <c r="BK36" s="1016"/>
      <c r="BL36" s="290"/>
      <c r="BM36" s="175"/>
      <c r="BN36" s="175"/>
      <c r="BO36" s="175"/>
      <c r="BP36" s="175"/>
      <c r="BQ36" s="933"/>
    </row>
    <row r="37" ht="15.75" customHeight="1">
      <c r="A37" s="175"/>
      <c r="B37" s="175"/>
      <c r="C37" s="175"/>
      <c r="D37" s="175"/>
      <c r="E37" s="175"/>
      <c r="F37" s="405"/>
      <c r="G37" s="934"/>
      <c r="H37" s="934"/>
      <c r="I37" s="934"/>
      <c r="J37" s="1021" t="s">
        <v>509</v>
      </c>
      <c r="K37" s="148"/>
      <c r="L37" s="934"/>
      <c r="M37" s="934"/>
      <c r="N37" s="1029"/>
      <c r="O37" s="1034">
        <f>1-'reinvestment us'!D77</f>
        <v>0.6128073122</v>
      </c>
      <c r="P37" s="147"/>
      <c r="Q37" s="147"/>
      <c r="R37" s="147"/>
      <c r="S37" s="147"/>
      <c r="T37" s="147"/>
      <c r="U37" s="148"/>
      <c r="V37" s="934"/>
      <c r="W37" s="934"/>
      <c r="X37" s="175"/>
      <c r="Y37" s="175"/>
      <c r="Z37" s="175"/>
      <c r="AA37" s="175"/>
      <c r="AB37" s="175"/>
      <c r="AC37" s="175"/>
      <c r="AD37" s="175"/>
      <c r="AE37" s="175"/>
      <c r="AF37" s="175"/>
      <c r="AG37" s="175"/>
      <c r="AH37" s="175"/>
      <c r="AI37" s="175"/>
      <c r="AJ37" s="175"/>
      <c r="AK37" s="175"/>
      <c r="AL37" s="175"/>
      <c r="AM37" s="175"/>
      <c r="AN37" s="175"/>
      <c r="AO37" s="175"/>
      <c r="AP37" s="175"/>
      <c r="AQ37" s="175"/>
      <c r="AR37" s="175"/>
      <c r="AS37" s="175"/>
      <c r="AT37" s="175"/>
      <c r="AU37" s="175"/>
      <c r="AV37" s="290"/>
      <c r="AW37" s="1008"/>
      <c r="AX37" s="147"/>
      <c r="AY37" s="147"/>
      <c r="AZ37" s="148"/>
      <c r="BA37" s="405"/>
      <c r="BB37" s="946"/>
      <c r="BC37" s="984" t="s">
        <v>406</v>
      </c>
      <c r="BD37" s="148"/>
      <c r="BE37" s="1000"/>
      <c r="BF37" s="1020" t="str">
        <f>BF32+BF30</f>
        <v>#DIV/0!</v>
      </c>
      <c r="BG37" s="147"/>
      <c r="BH37" s="147"/>
      <c r="BI37" s="147"/>
      <c r="BJ37" s="147"/>
      <c r="BK37" s="148"/>
      <c r="BL37" s="290"/>
      <c r="BM37" s="1008"/>
      <c r="BN37" s="147"/>
      <c r="BO37" s="147"/>
      <c r="BP37" s="148"/>
      <c r="BQ37" s="445"/>
    </row>
    <row r="38" ht="26.25" hidden="1" customHeight="1">
      <c r="A38" s="175"/>
      <c r="B38" s="175"/>
      <c r="C38" s="175"/>
      <c r="D38" s="175"/>
      <c r="E38" s="175"/>
      <c r="F38" s="405"/>
      <c r="G38" s="934"/>
      <c r="H38" s="934"/>
      <c r="I38" s="934"/>
      <c r="J38" s="1029"/>
      <c r="K38" s="1029"/>
      <c r="L38" s="1029"/>
      <c r="M38" s="819"/>
      <c r="N38" s="1029"/>
      <c r="O38" s="1029"/>
      <c r="P38" s="1029"/>
      <c r="Q38" s="1029"/>
      <c r="R38" s="1029"/>
      <c r="S38" s="1029"/>
      <c r="T38" s="1029"/>
      <c r="U38" s="934"/>
      <c r="V38" s="934"/>
      <c r="W38" s="934"/>
      <c r="X38" s="1049"/>
      <c r="Y38" s="148"/>
      <c r="Z38" s="175"/>
      <c r="AA38" s="175"/>
      <c r="AB38" s="175"/>
      <c r="AC38" s="175"/>
      <c r="AD38" s="175"/>
      <c r="AE38" s="175"/>
      <c r="AF38" s="175"/>
      <c r="AG38" s="175"/>
      <c r="AH38" s="175"/>
      <c r="AI38" s="175"/>
      <c r="AJ38" s="175"/>
      <c r="AK38" s="175"/>
      <c r="AL38" s="175"/>
      <c r="AM38" s="1049" t="s">
        <v>510</v>
      </c>
      <c r="AN38" s="148"/>
      <c r="AO38" s="175"/>
      <c r="AP38" s="1051" t="str">
        <f>+AP36+AP30</f>
        <v>#DIV/0!</v>
      </c>
      <c r="AQ38" s="147"/>
      <c r="AR38" s="147"/>
      <c r="AS38" s="147"/>
      <c r="AT38" s="147"/>
      <c r="AU38" s="148"/>
      <c r="AV38" s="175"/>
      <c r="AW38" s="506"/>
      <c r="AX38" s="506"/>
      <c r="AY38" s="506"/>
      <c r="AZ38" s="506"/>
      <c r="BA38" s="175"/>
      <c r="BB38" s="934"/>
      <c r="BC38" s="1004"/>
      <c r="BD38" s="1004"/>
      <c r="BE38" s="1000"/>
      <c r="BF38" s="1052"/>
      <c r="BG38" s="1052"/>
      <c r="BH38" s="1052"/>
      <c r="BI38" s="1052"/>
      <c r="BJ38" s="1052"/>
      <c r="BK38" s="1052"/>
      <c r="BL38" s="290"/>
      <c r="BM38" s="506"/>
      <c r="BN38" s="506"/>
      <c r="BO38" s="506"/>
      <c r="BP38" s="506"/>
      <c r="BQ38" s="933"/>
    </row>
    <row r="39" ht="15.75" hidden="1" customHeight="1">
      <c r="A39" s="175"/>
      <c r="B39" s="175"/>
      <c r="C39" s="175"/>
      <c r="D39" s="175"/>
      <c r="E39" s="175"/>
      <c r="F39" s="405"/>
      <c r="G39" s="934"/>
      <c r="H39" s="934"/>
      <c r="I39" s="934"/>
      <c r="J39" s="1029"/>
      <c r="K39" s="1029"/>
      <c r="L39" s="1029"/>
      <c r="M39" s="934"/>
      <c r="N39" s="1029"/>
      <c r="O39" s="1029"/>
      <c r="P39" s="1029"/>
      <c r="Q39" s="1029"/>
      <c r="R39" s="1029"/>
      <c r="S39" s="1029"/>
      <c r="T39" s="1029"/>
      <c r="U39" s="934"/>
      <c r="V39" s="934"/>
      <c r="W39" s="934"/>
      <c r="X39" s="1053"/>
      <c r="Y39" s="1053"/>
      <c r="Z39" s="1053"/>
      <c r="AA39" s="1053"/>
      <c r="AB39" s="1053"/>
      <c r="AC39" s="1053"/>
      <c r="AD39" s="1053"/>
      <c r="AE39" s="1053"/>
      <c r="AF39" s="1053"/>
      <c r="AG39" s="1054"/>
      <c r="AH39" s="1055"/>
      <c r="AI39" s="1055"/>
      <c r="AJ39" s="1055"/>
      <c r="AK39" s="1055"/>
      <c r="AL39" s="1055"/>
      <c r="AM39" s="1053"/>
      <c r="AN39" s="1053"/>
      <c r="AO39" s="1053"/>
      <c r="AP39" s="1053"/>
      <c r="AQ39" s="1053"/>
      <c r="AR39" s="1053"/>
      <c r="AS39" s="1053"/>
      <c r="AT39" s="1053"/>
      <c r="AU39" s="1053"/>
      <c r="AV39" s="290"/>
      <c r="AW39" s="506" t="s">
        <v>511</v>
      </c>
      <c r="AX39" s="506"/>
      <c r="AY39" s="506"/>
      <c r="AZ39" s="506"/>
      <c r="BA39" s="175"/>
      <c r="BB39" s="934"/>
      <c r="BC39" s="984" t="s">
        <v>512</v>
      </c>
      <c r="BD39" s="148"/>
      <c r="BE39" s="1000"/>
      <c r="BF39" s="1056" t="str">
        <f>+AP36</f>
        <v>#DIV/0!</v>
      </c>
      <c r="BG39" s="147"/>
      <c r="BH39" s="147"/>
      <c r="BI39" s="147"/>
      <c r="BJ39" s="147"/>
      <c r="BK39" s="148"/>
      <c r="BL39" s="290"/>
      <c r="BM39" s="506"/>
      <c r="BN39" s="506"/>
      <c r="BO39" s="506"/>
      <c r="BP39" s="506"/>
      <c r="BQ39" s="933"/>
    </row>
    <row r="40" ht="14.25" hidden="1" customHeight="1">
      <c r="A40" s="175"/>
      <c r="B40" s="175"/>
      <c r="C40" s="175"/>
      <c r="D40" s="175"/>
      <c r="E40" s="175"/>
      <c r="F40" s="405"/>
      <c r="G40" s="934"/>
      <c r="H40" s="934"/>
      <c r="I40" s="934"/>
      <c r="J40" s="1021"/>
      <c r="K40" s="148"/>
      <c r="L40" s="934"/>
      <c r="M40" s="934"/>
      <c r="N40" s="934"/>
      <c r="O40" s="1034"/>
      <c r="P40" s="147"/>
      <c r="Q40" s="147"/>
      <c r="R40" s="148"/>
      <c r="S40" s="934"/>
      <c r="T40" s="934"/>
      <c r="U40" s="934"/>
      <c r="V40" s="934"/>
      <c r="W40" s="934"/>
      <c r="X40" s="984" t="s">
        <v>406</v>
      </c>
      <c r="Y40" s="148"/>
      <c r="Z40" s="1000"/>
      <c r="AA40" s="1020" t="str">
        <f>#REF!+AA30</f>
        <v>#REF!</v>
      </c>
      <c r="AB40" s="147"/>
      <c r="AC40" s="147"/>
      <c r="AD40" s="147"/>
      <c r="AE40" s="147"/>
      <c r="AF40" s="148"/>
      <c r="AG40" s="292"/>
      <c r="AH40" s="1008"/>
      <c r="AI40" s="147"/>
      <c r="AJ40" s="147"/>
      <c r="AK40" s="148"/>
      <c r="AL40" s="405"/>
      <c r="AM40" s="1028" t="s">
        <v>513</v>
      </c>
      <c r="AN40" s="148"/>
      <c r="AO40" s="1000"/>
      <c r="AP40" s="1020" t="str">
        <f>+AP32+AP34</f>
        <v>#REF!</v>
      </c>
      <c r="AQ40" s="147"/>
      <c r="AR40" s="147"/>
      <c r="AS40" s="147"/>
      <c r="AT40" s="147"/>
      <c r="AU40" s="148"/>
      <c r="AV40" s="290"/>
      <c r="AW40" s="506"/>
      <c r="AX40" s="506"/>
      <c r="AY40" s="506"/>
      <c r="AZ40" s="506"/>
      <c r="BA40" s="175"/>
      <c r="BB40" s="934"/>
      <c r="BC40" s="1004"/>
      <c r="BD40" s="1004"/>
      <c r="BE40" s="1000"/>
      <c r="BF40" s="1052"/>
      <c r="BG40" s="1052"/>
      <c r="BH40" s="1052"/>
      <c r="BI40" s="1052"/>
      <c r="BJ40" s="1052"/>
      <c r="BK40" s="1052"/>
      <c r="BL40" s="290"/>
      <c r="BM40" s="506"/>
      <c r="BN40" s="506"/>
      <c r="BO40" s="506"/>
      <c r="BP40" s="506"/>
      <c r="BQ40" s="933"/>
    </row>
    <row r="41" ht="14.25" hidden="1" customHeight="1">
      <c r="A41" s="175"/>
      <c r="B41" s="175"/>
      <c r="C41" s="175"/>
      <c r="D41" s="175"/>
      <c r="E41" s="175"/>
      <c r="F41" s="405"/>
      <c r="G41" s="934"/>
      <c r="H41" s="934"/>
      <c r="I41" s="934"/>
      <c r="J41" s="793"/>
      <c r="K41" s="934"/>
      <c r="L41" s="934"/>
      <c r="M41" s="934"/>
      <c r="N41" s="934"/>
      <c r="O41" s="934"/>
      <c r="P41" s="934"/>
      <c r="Q41" s="934"/>
      <c r="R41" s="934"/>
      <c r="S41" s="934"/>
      <c r="T41" s="934"/>
      <c r="U41" s="934"/>
      <c r="V41" s="934"/>
      <c r="W41" s="1057"/>
      <c r="X41" s="1058"/>
      <c r="Y41" s="1058"/>
      <c r="Z41" s="1058"/>
      <c r="AA41" s="1058"/>
      <c r="AB41" s="175"/>
      <c r="AC41" s="1058" t="str">
        <f>+'[3]1.Datos'!R87</f>
        <v>#REF!</v>
      </c>
      <c r="AD41" s="1058"/>
      <c r="AE41" s="1058"/>
      <c r="AF41" s="1058"/>
      <c r="AG41" s="175"/>
      <c r="AH41" s="175"/>
      <c r="AI41" s="175"/>
      <c r="AJ41" s="175"/>
      <c r="AK41" s="175"/>
      <c r="AL41" s="175"/>
      <c r="AM41" s="175"/>
      <c r="AN41" s="175"/>
      <c r="AO41" s="175"/>
      <c r="AP41" s="175"/>
      <c r="AQ41" s="175"/>
      <c r="AR41" s="175"/>
      <c r="AS41" s="175"/>
      <c r="AT41" s="175"/>
      <c r="AU41" s="175"/>
      <c r="AV41" s="290"/>
      <c r="AW41" s="506"/>
      <c r="AX41" s="506"/>
      <c r="AY41" s="506"/>
      <c r="AZ41" s="506"/>
      <c r="BA41" s="175"/>
      <c r="BB41" s="934"/>
      <c r="BC41" s="984" t="s">
        <v>514</v>
      </c>
      <c r="BD41" s="148"/>
      <c r="BE41" s="1000"/>
      <c r="BF41" s="1059" t="str">
        <f>BF35/BF39</f>
        <v>#DIV/0!</v>
      </c>
      <c r="BG41" s="147"/>
      <c r="BH41" s="147"/>
      <c r="BI41" s="147"/>
      <c r="BJ41" s="147"/>
      <c r="BK41" s="148"/>
      <c r="BL41" s="290"/>
      <c r="BM41" s="506"/>
      <c r="BN41" s="506"/>
      <c r="BO41" s="506"/>
      <c r="BP41" s="506"/>
      <c r="BQ41" s="933"/>
    </row>
    <row r="42" ht="19.5" hidden="1" customHeight="1">
      <c r="A42" s="175"/>
      <c r="B42" s="175"/>
      <c r="C42" s="175"/>
      <c r="D42" s="175"/>
      <c r="E42" s="175"/>
      <c r="F42" s="1060"/>
      <c r="G42" s="1053"/>
      <c r="H42" s="1053"/>
      <c r="I42" s="1053"/>
      <c r="J42" s="959"/>
      <c r="K42" s="1053"/>
      <c r="L42" s="1057"/>
      <c r="M42" s="1057"/>
      <c r="N42" s="1057"/>
      <c r="O42" s="1057"/>
      <c r="P42" s="1057"/>
      <c r="Q42" s="1057"/>
      <c r="R42" s="1057"/>
      <c r="S42" s="1057"/>
      <c r="T42" s="1057"/>
      <c r="U42" s="1057"/>
      <c r="V42" s="1057"/>
      <c r="W42" s="175"/>
      <c r="X42" s="175"/>
      <c r="Y42" s="175"/>
      <c r="Z42" s="175"/>
      <c r="AA42" s="175"/>
      <c r="AB42" s="175"/>
      <c r="AC42" s="175"/>
      <c r="AD42" s="175"/>
      <c r="AE42" s="175"/>
      <c r="AF42" s="175"/>
      <c r="AG42" s="175"/>
      <c r="AH42" s="175"/>
      <c r="AI42" s="175"/>
      <c r="AJ42" s="175"/>
      <c r="AK42" s="175"/>
      <c r="AL42" s="175"/>
      <c r="AM42" s="175"/>
      <c r="AN42" s="175"/>
      <c r="AO42" s="175"/>
      <c r="AP42" s="175"/>
      <c r="AQ42" s="175"/>
      <c r="AR42" s="175"/>
      <c r="AS42" s="175"/>
      <c r="AT42" s="175"/>
      <c r="AU42" s="175"/>
      <c r="AV42" s="1054"/>
      <c r="AW42" s="1055"/>
      <c r="AX42" s="1055"/>
      <c r="AY42" s="1055"/>
      <c r="AZ42" s="1055"/>
      <c r="BA42" s="1055"/>
      <c r="BB42" s="1057"/>
      <c r="BC42" s="1053"/>
      <c r="BD42" s="1053"/>
      <c r="BE42" s="1053"/>
      <c r="BF42" s="1053"/>
      <c r="BG42" s="1053"/>
      <c r="BH42" s="1053"/>
      <c r="BI42" s="1053"/>
      <c r="BJ42" s="1053"/>
      <c r="BK42" s="1053"/>
      <c r="BL42" s="1054"/>
      <c r="BM42" s="1055"/>
      <c r="BN42" s="1055"/>
      <c r="BO42" s="1055"/>
      <c r="BP42" s="1055"/>
      <c r="BQ42" s="948"/>
    </row>
    <row r="43" ht="19.5" hidden="1" customHeight="1">
      <c r="A43" s="175"/>
      <c r="B43" s="175"/>
      <c r="C43" s="175"/>
      <c r="D43" s="175"/>
      <c r="E43" s="175"/>
      <c r="F43" s="175"/>
      <c r="G43" s="175"/>
      <c r="H43" s="175"/>
      <c r="I43" s="175"/>
      <c r="J43" s="175"/>
      <c r="K43" s="175"/>
      <c r="L43" s="175"/>
      <c r="M43" s="175"/>
      <c r="N43" s="175"/>
      <c r="O43" s="175"/>
      <c r="P43" s="175"/>
      <c r="Q43" s="175"/>
      <c r="R43" s="175"/>
      <c r="S43" s="175"/>
      <c r="T43" s="175"/>
      <c r="U43" s="175"/>
      <c r="V43" s="175"/>
      <c r="W43" s="175"/>
      <c r="X43" s="175"/>
      <c r="Y43" s="175"/>
      <c r="Z43" s="175"/>
      <c r="AA43" s="175"/>
      <c r="AB43" s="175"/>
      <c r="AC43" s="175"/>
      <c r="AD43" s="175"/>
      <c r="AE43" s="175"/>
      <c r="AF43" s="175"/>
      <c r="AG43" s="175"/>
      <c r="AH43" s="175"/>
      <c r="AI43" s="175"/>
      <c r="AJ43" s="175"/>
      <c r="AK43" s="175"/>
      <c r="AL43" s="175"/>
      <c r="AM43" s="175"/>
      <c r="AN43" s="175"/>
      <c r="AO43" s="175"/>
      <c r="AP43" s="175"/>
      <c r="AQ43" s="175"/>
      <c r="AR43" s="175"/>
      <c r="AS43" s="175"/>
      <c r="AT43" s="175"/>
      <c r="AU43" s="175"/>
      <c r="AV43" s="175"/>
      <c r="AW43" s="175"/>
      <c r="AX43" s="175"/>
      <c r="AY43" s="175"/>
      <c r="AZ43" s="175"/>
      <c r="BA43" s="175"/>
      <c r="BB43" s="175"/>
      <c r="BC43" s="175"/>
      <c r="BD43" s="175"/>
      <c r="BE43" s="175"/>
      <c r="BF43" s="175"/>
      <c r="BG43" s="175"/>
      <c r="BH43" s="175"/>
      <c r="BI43" s="175"/>
      <c r="BJ43" s="175"/>
      <c r="BK43" s="175"/>
      <c r="BL43" s="175"/>
      <c r="BM43" s="175"/>
      <c r="BN43" s="175"/>
      <c r="BO43" s="175"/>
      <c r="BP43" s="175"/>
      <c r="BQ43" s="175"/>
    </row>
    <row r="44" ht="19.5" hidden="1" customHeight="1">
      <c r="A44" s="175"/>
      <c r="B44" s="175"/>
      <c r="C44" s="175"/>
      <c r="D44" s="175"/>
      <c r="E44" s="175"/>
      <c r="F44" s="175"/>
      <c r="G44" s="175"/>
      <c r="H44" s="175"/>
      <c r="I44" s="175"/>
      <c r="J44" s="175"/>
      <c r="K44" s="175"/>
      <c r="L44" s="175"/>
      <c r="M44" s="175"/>
      <c r="N44" s="175"/>
      <c r="O44" s="175"/>
      <c r="P44" s="175"/>
      <c r="Q44" s="175"/>
      <c r="R44" s="175"/>
      <c r="S44" s="175"/>
      <c r="T44" s="175"/>
      <c r="U44" s="175"/>
      <c r="V44" s="175"/>
      <c r="W44" s="175"/>
      <c r="X44" s="175"/>
      <c r="Y44" s="175"/>
      <c r="Z44" s="175"/>
      <c r="AA44" s="175"/>
      <c r="AB44" s="175"/>
      <c r="AC44" s="175"/>
      <c r="AD44" s="175"/>
      <c r="AE44" s="175"/>
      <c r="AF44" s="175"/>
      <c r="AG44" s="175"/>
      <c r="AH44" s="175"/>
      <c r="AI44" s="175"/>
      <c r="AJ44" s="175"/>
      <c r="AK44" s="175"/>
      <c r="AL44" s="175"/>
      <c r="AM44" s="175"/>
      <c r="AN44" s="175"/>
      <c r="AO44" s="175"/>
      <c r="AP44" s="175"/>
      <c r="AQ44" s="175"/>
      <c r="AR44" s="175"/>
      <c r="AS44" s="175"/>
      <c r="AT44" s="175"/>
      <c r="AU44" s="175"/>
      <c r="AV44" s="175"/>
      <c r="AW44" s="175"/>
      <c r="AX44" s="175"/>
      <c r="AY44" s="175"/>
      <c r="AZ44" s="175"/>
      <c r="BA44" s="175"/>
      <c r="BB44" s="175"/>
      <c r="BC44" s="175"/>
      <c r="BD44" s="175"/>
      <c r="BE44" s="175"/>
      <c r="BF44" s="175"/>
      <c r="BG44" s="175"/>
      <c r="BH44" s="175"/>
      <c r="BI44" s="175"/>
      <c r="BJ44" s="175"/>
      <c r="BK44" s="175"/>
      <c r="BL44" s="175"/>
      <c r="BM44" s="175"/>
      <c r="BN44" s="175"/>
      <c r="BO44" s="175"/>
      <c r="BP44" s="175"/>
      <c r="BQ44" s="175"/>
    </row>
    <row r="45" ht="19.5" hidden="1" customHeight="1">
      <c r="A45" s="175"/>
      <c r="B45" s="175"/>
      <c r="C45" s="175"/>
      <c r="D45" s="175"/>
      <c r="E45" s="175"/>
      <c r="F45" s="175"/>
      <c r="G45" s="175"/>
      <c r="H45" s="175"/>
      <c r="I45" s="700"/>
      <c r="J45" s="700"/>
      <c r="K45" s="700"/>
      <c r="L45" s="175"/>
      <c r="M45" s="175"/>
      <c r="N45" s="175"/>
      <c r="O45" s="175"/>
      <c r="P45" s="175"/>
      <c r="Q45" s="175"/>
      <c r="R45" s="175"/>
      <c r="S45" s="175"/>
      <c r="T45" s="175"/>
      <c r="U45" s="175"/>
      <c r="V45" s="175"/>
      <c r="W45" s="175"/>
      <c r="X45" s="175"/>
      <c r="Y45" s="175"/>
      <c r="Z45" s="175"/>
      <c r="AA45" s="175"/>
      <c r="AB45" s="175"/>
      <c r="AC45" s="175"/>
      <c r="AD45" s="175"/>
      <c r="AE45" s="175"/>
      <c r="AF45" s="175"/>
      <c r="AG45" s="175"/>
      <c r="AH45" s="175"/>
      <c r="AI45" s="175"/>
      <c r="AJ45" s="175"/>
      <c r="AK45" s="175"/>
      <c r="AL45" s="175"/>
      <c r="AM45" s="175"/>
      <c r="AN45" s="175"/>
      <c r="AO45" s="175"/>
      <c r="AP45" s="175"/>
      <c r="AQ45" s="175"/>
      <c r="AR45" s="175"/>
      <c r="AS45" s="175"/>
      <c r="AT45" s="175"/>
      <c r="AU45" s="175"/>
      <c r="AV45" s="175"/>
      <c r="AW45" s="175"/>
      <c r="AX45" s="175"/>
      <c r="AY45" s="175"/>
      <c r="AZ45" s="175"/>
      <c r="BA45" s="175"/>
      <c r="BB45" s="175"/>
      <c r="BC45" s="175"/>
      <c r="BD45" s="175"/>
      <c r="BE45" s="175"/>
      <c r="BF45" s="175"/>
      <c r="BG45" s="175"/>
      <c r="BH45" s="175"/>
      <c r="BI45" s="175"/>
      <c r="BJ45" s="175"/>
      <c r="BK45" s="175"/>
      <c r="BL45" s="175"/>
      <c r="BM45" s="175"/>
      <c r="BN45" s="175"/>
      <c r="BO45" s="175"/>
      <c r="BP45" s="175"/>
      <c r="BQ45" s="175"/>
    </row>
    <row r="46" ht="19.5" customHeight="1">
      <c r="A46" s="175"/>
      <c r="B46" s="175"/>
      <c r="C46" s="175"/>
      <c r="D46" s="175"/>
      <c r="E46" s="175"/>
      <c r="F46" s="175"/>
      <c r="G46" s="175"/>
      <c r="H46" s="175"/>
      <c r="I46" s="700"/>
      <c r="J46" s="700"/>
      <c r="K46" s="700"/>
      <c r="L46" s="175"/>
      <c r="M46" s="175"/>
      <c r="N46" s="175"/>
      <c r="O46" s="175"/>
      <c r="P46" s="175"/>
      <c r="Q46" s="175"/>
      <c r="R46" s="175"/>
      <c r="S46" s="175"/>
      <c r="T46" s="175"/>
      <c r="U46" s="175"/>
      <c r="V46" s="175"/>
      <c r="W46" s="175"/>
      <c r="X46" s="175"/>
      <c r="Y46" s="175"/>
      <c r="Z46" s="175"/>
      <c r="AA46" s="175"/>
      <c r="AB46" s="175"/>
      <c r="AC46" s="175"/>
      <c r="AD46" s="175"/>
      <c r="AE46" s="175"/>
      <c r="AF46" s="175"/>
      <c r="AG46" s="175"/>
      <c r="AH46" s="175"/>
      <c r="AI46" s="175"/>
      <c r="AJ46" s="175"/>
      <c r="AK46" s="175"/>
      <c r="AL46" s="175"/>
      <c r="AM46" s="175"/>
      <c r="AN46" s="175"/>
      <c r="AO46" s="175"/>
      <c r="AP46" s="175"/>
      <c r="AQ46" s="175"/>
      <c r="AR46" s="175"/>
      <c r="AS46" s="175"/>
      <c r="AT46" s="175"/>
      <c r="AU46" s="175"/>
      <c r="AV46" s="175"/>
      <c r="AW46" s="175"/>
      <c r="AX46" s="175"/>
      <c r="AY46" s="175"/>
      <c r="AZ46" s="175"/>
      <c r="BA46" s="175"/>
      <c r="BB46" s="175"/>
      <c r="BC46" s="175"/>
      <c r="BD46" s="175"/>
      <c r="BE46" s="175"/>
      <c r="BF46" s="175"/>
      <c r="BG46" s="175"/>
      <c r="BH46" s="175"/>
      <c r="BI46" s="175"/>
      <c r="BJ46" s="175"/>
      <c r="BK46" s="175"/>
      <c r="BL46" s="175"/>
      <c r="BM46" s="175"/>
      <c r="BN46" s="175"/>
      <c r="BO46" s="175"/>
      <c r="BP46" s="175"/>
      <c r="BQ46" s="175"/>
    </row>
    <row r="47" ht="14.25" customHeight="1">
      <c r="A47" s="175"/>
      <c r="B47" s="175"/>
      <c r="C47" s="175"/>
      <c r="D47" s="175"/>
      <c r="E47" s="175"/>
      <c r="F47" s="175"/>
      <c r="G47" s="175"/>
      <c r="H47" s="175"/>
      <c r="I47" s="175"/>
      <c r="J47" s="175"/>
      <c r="K47" s="175"/>
      <c r="L47" s="175"/>
      <c r="M47" s="175"/>
      <c r="N47" s="175"/>
      <c r="O47" s="175"/>
      <c r="P47" s="175"/>
      <c r="Q47" s="175"/>
      <c r="R47" s="175"/>
      <c r="S47" s="175"/>
      <c r="T47" s="175"/>
      <c r="U47" s="175"/>
      <c r="V47" s="175"/>
      <c r="W47" s="175"/>
      <c r="X47" s="175"/>
      <c r="Y47" s="175"/>
      <c r="Z47" s="175"/>
      <c r="AA47" s="175"/>
      <c r="AB47" s="175"/>
      <c r="AC47" s="175"/>
      <c r="AD47" s="175"/>
      <c r="AE47" s="175"/>
      <c r="AF47" s="175"/>
      <c r="AG47" s="175"/>
      <c r="AH47" s="175"/>
      <c r="AI47" s="175"/>
      <c r="AJ47" s="175"/>
      <c r="AK47" s="175"/>
      <c r="AL47" s="175"/>
      <c r="AM47" s="175"/>
      <c r="AN47" s="175"/>
      <c r="AO47" s="175"/>
      <c r="AP47" s="175"/>
      <c r="AQ47" s="175"/>
      <c r="AR47" s="175"/>
      <c r="AS47" s="863"/>
      <c r="AT47" s="1061"/>
      <c r="AU47" s="1062"/>
      <c r="AV47" s="175"/>
      <c r="AW47" s="175"/>
      <c r="AX47" s="175"/>
      <c r="AY47" s="175"/>
      <c r="AZ47" s="175"/>
      <c r="BA47" s="175"/>
      <c r="BB47" s="175"/>
      <c r="BC47" s="175"/>
      <c r="BD47" s="175"/>
      <c r="BE47" s="175"/>
      <c r="BF47" s="175"/>
      <c r="BG47" s="175"/>
      <c r="BH47" s="175"/>
      <c r="BI47" s="175"/>
      <c r="BJ47" s="175"/>
      <c r="BK47" s="175"/>
      <c r="BL47" s="175"/>
      <c r="BM47" s="175"/>
      <c r="BN47" s="175"/>
      <c r="BO47" s="175"/>
      <c r="BP47" s="175"/>
      <c r="BQ47" s="175"/>
    </row>
    <row r="48" ht="14.25" customHeight="1">
      <c r="A48" s="175"/>
      <c r="B48" s="175"/>
      <c r="C48" s="175"/>
      <c r="D48" s="175"/>
      <c r="E48" s="175"/>
      <c r="F48" s="175"/>
      <c r="G48" s="175"/>
      <c r="H48" s="175"/>
      <c r="I48" s="175"/>
      <c r="J48" s="175"/>
      <c r="K48" s="175"/>
      <c r="L48" s="175"/>
      <c r="M48" s="175"/>
      <c r="N48" s="175"/>
      <c r="O48" s="175"/>
      <c r="P48" s="175"/>
      <c r="Q48" s="175"/>
      <c r="R48" s="175"/>
      <c r="S48" s="175"/>
      <c r="T48" s="175"/>
      <c r="U48" s="175"/>
      <c r="V48" s="175"/>
      <c r="W48" s="175"/>
      <c r="X48" s="175"/>
      <c r="Y48" s="175"/>
      <c r="Z48" s="175"/>
      <c r="AA48" s="175"/>
      <c r="AB48" s="175"/>
      <c r="AC48" s="175"/>
      <c r="AD48" s="175"/>
      <c r="AE48" s="175"/>
      <c r="AF48" s="175"/>
      <c r="AG48" s="175"/>
      <c r="AH48" s="175"/>
      <c r="AI48" s="175"/>
      <c r="AJ48" s="175"/>
      <c r="AK48" s="175"/>
      <c r="AL48" s="175"/>
      <c r="AM48" s="175"/>
      <c r="AN48" s="175"/>
      <c r="AO48" s="175"/>
      <c r="AP48" s="199" t="s">
        <v>515</v>
      </c>
      <c r="AQ48" s="1063" t="str">
        <f>AP36</f>
        <v>#DIV/0!</v>
      </c>
      <c r="AR48" s="175"/>
      <c r="AS48" s="175"/>
      <c r="AT48" s="175"/>
      <c r="AU48" s="175"/>
      <c r="AV48" s="175"/>
      <c r="AW48" s="175"/>
      <c r="AX48" s="175"/>
      <c r="AY48" s="175"/>
      <c r="AZ48" s="175"/>
      <c r="BA48" s="175"/>
      <c r="BB48" s="175"/>
      <c r="BC48" s="175"/>
      <c r="BD48" s="175"/>
      <c r="BE48" s="175"/>
      <c r="BF48" s="175"/>
      <c r="BG48" s="175"/>
      <c r="BH48" s="175"/>
      <c r="BI48" s="175"/>
      <c r="BJ48" s="175"/>
      <c r="BK48" s="175"/>
      <c r="BL48" s="175"/>
      <c r="BM48" s="175"/>
      <c r="BN48" s="175"/>
      <c r="BO48" s="175"/>
      <c r="BP48" s="175"/>
      <c r="BQ48" s="175"/>
    </row>
    <row r="49" ht="14.25" customHeight="1">
      <c r="A49" s="175"/>
      <c r="B49" s="175"/>
      <c r="C49" s="175"/>
      <c r="D49" s="175"/>
      <c r="E49" s="175"/>
      <c r="F49" s="175"/>
      <c r="G49" s="175"/>
      <c r="H49" s="175"/>
      <c r="I49" s="175"/>
      <c r="J49" s="175"/>
      <c r="K49" s="175"/>
      <c r="L49" s="175"/>
      <c r="M49" s="175"/>
      <c r="N49" s="175"/>
      <c r="O49" s="175"/>
      <c r="P49" s="175"/>
      <c r="Q49" s="175"/>
      <c r="R49" s="175"/>
      <c r="S49" s="175"/>
      <c r="T49" s="175"/>
      <c r="U49" s="175"/>
      <c r="V49" s="175"/>
      <c r="W49" s="175"/>
      <c r="X49" s="175"/>
      <c r="Y49" s="175"/>
      <c r="Z49" s="175"/>
      <c r="AA49" s="175"/>
      <c r="AB49" s="175"/>
      <c r="AC49" s="175"/>
      <c r="AD49" s="175"/>
      <c r="AE49" s="175"/>
      <c r="AF49" s="175"/>
      <c r="AG49" s="175"/>
      <c r="AH49" s="175"/>
      <c r="AI49" s="175"/>
      <c r="AJ49" s="175"/>
      <c r="AK49" s="175"/>
      <c r="AL49" s="175"/>
      <c r="AM49" s="175"/>
      <c r="AN49" s="175"/>
      <c r="AO49" s="175"/>
      <c r="AP49" s="199" t="s">
        <v>516</v>
      </c>
      <c r="AQ49" s="1064"/>
      <c r="AR49" s="175"/>
      <c r="AS49" s="175"/>
      <c r="AT49" s="175"/>
      <c r="AU49" s="175"/>
      <c r="AV49" s="175"/>
      <c r="AW49" s="175"/>
      <c r="AX49" s="175"/>
      <c r="AY49" s="175"/>
      <c r="AZ49" s="175"/>
      <c r="BA49" s="175"/>
      <c r="BB49" s="175"/>
      <c r="BC49" s="175"/>
      <c r="BD49" s="175"/>
      <c r="BE49" s="175"/>
      <c r="BF49" s="175"/>
      <c r="BG49" s="175"/>
      <c r="BH49" s="175"/>
      <c r="BI49" s="175"/>
      <c r="BJ49" s="175"/>
      <c r="BK49" s="175"/>
      <c r="BL49" s="175"/>
      <c r="BM49" s="175"/>
      <c r="BN49" s="175"/>
      <c r="BO49" s="175"/>
      <c r="BP49" s="175"/>
      <c r="BQ49" s="175"/>
    </row>
    <row r="50" ht="14.25" customHeight="1">
      <c r="A50" s="175"/>
      <c r="B50" s="175"/>
      <c r="C50" s="175"/>
      <c r="D50" s="175"/>
      <c r="E50" s="175"/>
      <c r="F50" s="175"/>
      <c r="G50" s="175"/>
      <c r="H50" s="175"/>
      <c r="I50" s="175"/>
      <c r="J50" s="175"/>
      <c r="K50" s="175"/>
      <c r="L50" s="175"/>
      <c r="M50" s="175"/>
      <c r="N50" s="175"/>
      <c r="O50" s="175"/>
      <c r="P50" s="175"/>
      <c r="Q50" s="175"/>
      <c r="R50" s="175"/>
      <c r="S50" s="175"/>
      <c r="T50" s="175"/>
      <c r="U50" s="175"/>
      <c r="V50" s="175"/>
      <c r="W50" s="175"/>
      <c r="X50" s="175"/>
      <c r="Y50" s="175"/>
      <c r="Z50" s="175"/>
      <c r="AA50" s="175"/>
      <c r="AB50" s="175"/>
      <c r="AC50" s="175"/>
      <c r="AD50" s="175"/>
      <c r="AE50" s="175"/>
      <c r="AF50" s="175"/>
      <c r="AG50" s="175"/>
      <c r="AH50" s="175"/>
      <c r="AI50" s="175"/>
      <c r="AJ50" s="175"/>
      <c r="AK50" s="175"/>
      <c r="AL50" s="175"/>
      <c r="AM50" s="175"/>
      <c r="AN50" s="175"/>
      <c r="AO50" s="175"/>
      <c r="AP50" s="175"/>
      <c r="AQ50" s="175"/>
      <c r="AR50" s="175"/>
      <c r="AS50" s="175"/>
      <c r="AT50" s="175"/>
      <c r="AU50" s="175"/>
      <c r="AV50" s="175"/>
      <c r="AW50" s="175"/>
      <c r="AX50" s="175"/>
      <c r="AY50" s="175"/>
      <c r="AZ50" s="175"/>
      <c r="BA50" s="175"/>
      <c r="BB50" s="175"/>
      <c r="BC50" s="175"/>
      <c r="BD50" s="175"/>
      <c r="BE50" s="175"/>
      <c r="BF50" s="175"/>
      <c r="BG50" s="175"/>
      <c r="BH50" s="175"/>
      <c r="BI50" s="175"/>
      <c r="BJ50" s="175"/>
      <c r="BK50" s="175"/>
      <c r="BL50" s="175"/>
      <c r="BM50" s="175"/>
      <c r="BN50" s="175"/>
      <c r="BO50" s="175"/>
      <c r="BP50" s="175"/>
      <c r="BQ50" s="175"/>
    </row>
    <row r="51" ht="14.25" customHeight="1">
      <c r="A51" s="175"/>
      <c r="B51" s="175"/>
      <c r="C51" s="175"/>
      <c r="D51" s="175"/>
      <c r="E51" s="175"/>
      <c r="F51" s="175"/>
      <c r="G51" s="175"/>
      <c r="H51" s="175"/>
      <c r="I51" s="175"/>
      <c r="J51" s="175"/>
      <c r="K51" s="175"/>
      <c r="L51" s="175"/>
      <c r="M51" s="175"/>
      <c r="N51" s="175"/>
      <c r="O51" s="175"/>
      <c r="P51" s="175"/>
      <c r="Q51" s="175"/>
      <c r="R51" s="175"/>
      <c r="S51" s="175"/>
      <c r="T51" s="175"/>
      <c r="U51" s="175"/>
      <c r="V51" s="175"/>
      <c r="W51" s="175"/>
      <c r="X51" s="175"/>
      <c r="Y51" s="175"/>
      <c r="Z51" s="175"/>
      <c r="AA51" s="175"/>
      <c r="AB51" s="175"/>
      <c r="AC51" s="175"/>
      <c r="AD51" s="175"/>
      <c r="AE51" s="175"/>
      <c r="AF51" s="175"/>
      <c r="AG51" s="175"/>
      <c r="AH51" s="175"/>
      <c r="AI51" s="175"/>
      <c r="AJ51" s="175"/>
      <c r="AK51" s="175"/>
      <c r="AL51" s="175"/>
      <c r="AM51" s="175"/>
      <c r="AN51" s="1065" t="s">
        <v>517</v>
      </c>
      <c r="AO51" s="175"/>
      <c r="AP51" s="199" t="s">
        <v>518</v>
      </c>
      <c r="AQ51" s="1066"/>
      <c r="AR51" s="199"/>
      <c r="AS51" s="199"/>
      <c r="AT51" s="199"/>
      <c r="AU51" s="199"/>
      <c r="AV51" s="175"/>
      <c r="AW51" s="175"/>
      <c r="AX51" s="175"/>
      <c r="AY51" s="175"/>
      <c r="AZ51" s="175"/>
      <c r="BA51" s="175"/>
      <c r="BB51" s="175"/>
      <c r="BC51" s="175"/>
      <c r="BD51" s="175"/>
      <c r="BE51" s="175"/>
      <c r="BF51" s="175"/>
      <c r="BG51" s="175"/>
      <c r="BH51" s="175"/>
      <c r="BI51" s="175"/>
      <c r="BJ51" s="175"/>
      <c r="BK51" s="175"/>
      <c r="BL51" s="175"/>
      <c r="BM51" s="175"/>
      <c r="BN51" s="175"/>
      <c r="BO51" s="175"/>
      <c r="BP51" s="175"/>
      <c r="BQ51" s="175"/>
    </row>
    <row r="52" ht="14.25" customHeight="1">
      <c r="A52" s="175"/>
      <c r="B52" s="175"/>
      <c r="C52" s="175"/>
      <c r="D52" s="175"/>
      <c r="E52" s="175"/>
      <c r="F52" s="175"/>
      <c r="G52" s="175"/>
      <c r="H52" s="175"/>
      <c r="I52" s="175"/>
      <c r="J52" s="175"/>
      <c r="K52" s="175"/>
      <c r="L52" s="175"/>
      <c r="M52" s="175"/>
      <c r="N52" s="175"/>
      <c r="O52" s="175"/>
      <c r="P52" s="175"/>
      <c r="Q52" s="175"/>
      <c r="R52" s="175"/>
      <c r="S52" s="175"/>
      <c r="T52" s="175"/>
      <c r="U52" s="175"/>
      <c r="V52" s="175"/>
      <c r="W52" s="175"/>
      <c r="X52" s="175"/>
      <c r="Y52" s="175"/>
      <c r="Z52" s="175"/>
      <c r="AA52" s="175"/>
      <c r="AB52" s="175"/>
      <c r="AC52" s="175"/>
      <c r="AD52" s="175"/>
      <c r="AE52" s="175"/>
      <c r="AF52" s="175"/>
      <c r="AG52" s="175"/>
      <c r="AH52" s="175"/>
      <c r="AI52" s="175"/>
      <c r="AJ52" s="175"/>
      <c r="AK52" s="175"/>
      <c r="AL52" s="175"/>
      <c r="AM52" s="175"/>
      <c r="AN52" s="1065">
        <f>+AS48*'EV SALES'!E46</f>
        <v>0</v>
      </c>
      <c r="AO52" s="175"/>
      <c r="AP52" s="175"/>
      <c r="AQ52" s="175"/>
      <c r="AR52" s="1067"/>
      <c r="AS52" s="1068" t="s">
        <v>519</v>
      </c>
      <c r="AT52" s="1068" t="s">
        <v>66</v>
      </c>
      <c r="AU52" s="1068" t="s">
        <v>520</v>
      </c>
      <c r="AV52" s="175"/>
      <c r="AW52" s="175"/>
      <c r="AX52" s="175"/>
      <c r="AY52" s="175"/>
      <c r="AZ52" s="175"/>
      <c r="BA52" s="175"/>
      <c r="BB52" s="175"/>
      <c r="BC52" s="175"/>
      <c r="BD52" s="175"/>
      <c r="BE52" s="175"/>
      <c r="BF52" s="175"/>
      <c r="BG52" s="175"/>
      <c r="BH52" s="175"/>
      <c r="BI52" s="175"/>
      <c r="BJ52" s="175"/>
      <c r="BK52" s="175"/>
      <c r="BL52" s="175"/>
      <c r="BM52" s="175"/>
      <c r="BN52" s="175"/>
      <c r="BO52" s="175"/>
      <c r="BP52" s="175"/>
      <c r="BQ52" s="175"/>
    </row>
    <row r="53" ht="14.25" customHeight="1">
      <c r="A53" s="175"/>
      <c r="B53" s="175"/>
      <c r="C53" s="175"/>
      <c r="D53" s="175"/>
      <c r="E53" s="175"/>
      <c r="F53" s="175"/>
      <c r="G53" s="175"/>
      <c r="H53" s="175"/>
      <c r="I53" s="175"/>
      <c r="J53" s="175"/>
      <c r="K53" s="175"/>
      <c r="L53" s="175"/>
      <c r="M53" s="175"/>
      <c r="N53" s="175"/>
      <c r="O53" s="175"/>
      <c r="P53" s="175"/>
      <c r="Q53" s="175"/>
      <c r="R53" s="175"/>
      <c r="S53" s="175"/>
      <c r="T53" s="175"/>
      <c r="U53" s="175"/>
      <c r="V53" s="175"/>
      <c r="W53" s="175"/>
      <c r="X53" s="175"/>
      <c r="Y53" s="175"/>
      <c r="Z53" s="175"/>
      <c r="AA53" s="175"/>
      <c r="AB53" s="175"/>
      <c r="AC53" s="175"/>
      <c r="AD53" s="175"/>
      <c r="AE53" s="175"/>
      <c r="AF53" s="175"/>
      <c r="AG53" s="175"/>
      <c r="AH53" s="175"/>
      <c r="AI53" s="175"/>
      <c r="AJ53" s="175"/>
      <c r="AK53" s="175"/>
      <c r="AL53" s="175"/>
      <c r="AM53" s="175"/>
      <c r="AN53" s="175"/>
      <c r="AO53" s="175"/>
      <c r="AP53" s="1069" t="s">
        <v>521</v>
      </c>
      <c r="AQ53" s="8"/>
      <c r="AR53" s="1070">
        <v>0.8</v>
      </c>
      <c r="AS53" s="1070" t="str">
        <f>'1. Datos'!L192</f>
        <v>#DIV/0!</v>
      </c>
      <c r="AT53" s="1070">
        <f>'Expected Growth25'!E48</f>
        <v>0.0966</v>
      </c>
      <c r="AU53" s="1070">
        <v>0.8</v>
      </c>
      <c r="AV53" s="175"/>
      <c r="AW53" s="175"/>
      <c r="AX53" s="175"/>
      <c r="AY53" s="175"/>
      <c r="AZ53" s="175"/>
      <c r="BA53" s="175"/>
      <c r="BB53" s="175"/>
      <c r="BC53" s="175"/>
      <c r="BD53" s="175"/>
      <c r="BE53" s="175"/>
      <c r="BF53" s="175"/>
      <c r="BG53" s="175"/>
      <c r="BH53" s="175"/>
      <c r="BI53" s="175"/>
      <c r="BJ53" s="175"/>
      <c r="BK53" s="175"/>
      <c r="BL53" s="175"/>
      <c r="BM53" s="175"/>
      <c r="BN53" s="175"/>
      <c r="BO53" s="175"/>
      <c r="BP53" s="175"/>
      <c r="BQ53" s="175"/>
    </row>
    <row r="54" ht="14.25" customHeight="1">
      <c r="A54" s="175"/>
      <c r="B54" s="175"/>
      <c r="C54" s="175"/>
      <c r="D54" s="175"/>
      <c r="E54" s="175"/>
      <c r="F54" s="175"/>
      <c r="G54" s="175"/>
      <c r="H54" s="175"/>
      <c r="I54" s="175"/>
      <c r="J54" s="175"/>
      <c r="K54" s="175"/>
      <c r="L54" s="175"/>
      <c r="M54" s="175"/>
      <c r="N54" s="175"/>
      <c r="O54" s="175"/>
      <c r="P54" s="175"/>
      <c r="Q54" s="175"/>
      <c r="R54" s="175"/>
      <c r="S54" s="175"/>
      <c r="T54" s="175"/>
      <c r="U54" s="175"/>
      <c r="V54" s="175"/>
      <c r="W54" s="175"/>
      <c r="X54" s="175"/>
      <c r="Y54" s="175"/>
      <c r="Z54" s="175"/>
      <c r="AA54" s="175"/>
      <c r="AB54" s="175"/>
      <c r="AC54" s="175"/>
      <c r="AD54" s="175"/>
      <c r="AE54" s="175"/>
      <c r="AF54" s="175"/>
      <c r="AG54" s="175"/>
      <c r="AH54" s="175"/>
      <c r="AI54" s="175"/>
      <c r="AJ54" s="175"/>
      <c r="AK54" s="175"/>
      <c r="AL54" s="175"/>
      <c r="AM54" s="175"/>
      <c r="AN54" s="175"/>
      <c r="AO54" s="175"/>
      <c r="AP54" s="1071" t="s">
        <v>522</v>
      </c>
      <c r="AQ54" s="1072"/>
      <c r="AR54" s="1070">
        <v>0.2</v>
      </c>
      <c r="AS54" s="1066" t="str">
        <f>'1. Datos'!G183</f>
        <v>#DIV/0!</v>
      </c>
      <c r="AT54" s="1073">
        <f>'operating margin'!E49</f>
        <v>0.03651425895</v>
      </c>
      <c r="AU54" s="1070">
        <v>0.8</v>
      </c>
      <c r="AV54" s="175"/>
      <c r="AW54" s="175"/>
      <c r="AX54" s="175"/>
      <c r="AY54" s="175"/>
      <c r="AZ54" s="175"/>
      <c r="BA54" s="175"/>
      <c r="BB54" s="175"/>
      <c r="BC54" s="175"/>
      <c r="BD54" s="175"/>
      <c r="BE54" s="175"/>
      <c r="BF54" s="175"/>
      <c r="BG54" s="175"/>
      <c r="BH54" s="175"/>
      <c r="BI54" s="175"/>
      <c r="BJ54" s="175"/>
      <c r="BK54" s="175"/>
      <c r="BL54" s="175"/>
      <c r="BM54" s="175"/>
      <c r="BN54" s="175"/>
      <c r="BO54" s="175"/>
      <c r="BP54" s="175"/>
      <c r="BQ54" s="175"/>
    </row>
    <row r="55" ht="14.25" customHeight="1">
      <c r="A55" s="175"/>
      <c r="B55" s="175"/>
      <c r="C55" s="175"/>
      <c r="D55" s="175"/>
      <c r="E55" s="175"/>
      <c r="F55" s="175"/>
      <c r="G55" s="175"/>
      <c r="H55" s="175"/>
      <c r="I55" s="175"/>
      <c r="J55" s="175"/>
      <c r="K55" s="175"/>
      <c r="L55" s="175"/>
      <c r="M55" s="175"/>
      <c r="N55" s="175"/>
      <c r="O55" s="175"/>
      <c r="P55" s="175"/>
      <c r="Q55" s="175"/>
      <c r="R55" s="175"/>
      <c r="S55" s="175"/>
      <c r="T55" s="175"/>
      <c r="U55" s="175"/>
      <c r="V55" s="175"/>
      <c r="W55" s="175"/>
      <c r="X55" s="175"/>
      <c r="Y55" s="175"/>
      <c r="Z55" s="175"/>
      <c r="AA55" s="175"/>
      <c r="AB55" s="175"/>
      <c r="AC55" s="175"/>
      <c r="AD55" s="175"/>
      <c r="AE55" s="175"/>
      <c r="AF55" s="175"/>
      <c r="AG55" s="175"/>
      <c r="AH55" s="175"/>
      <c r="AI55" s="175"/>
      <c r="AJ55" s="175"/>
      <c r="AK55" s="175"/>
      <c r="AL55" s="175"/>
      <c r="AM55" s="175"/>
      <c r="AN55" s="175"/>
      <c r="AO55" s="175"/>
      <c r="AP55" s="1"/>
      <c r="AQ55" s="1"/>
      <c r="AR55" s="1074"/>
      <c r="AS55" s="1074"/>
      <c r="AT55" s="1074" t="s">
        <v>523</v>
      </c>
      <c r="AU55" s="1066">
        <v>0.6</v>
      </c>
      <c r="AV55" s="175"/>
      <c r="AW55" s="175"/>
      <c r="AX55" s="175"/>
      <c r="AY55" s="175"/>
      <c r="AZ55" s="175"/>
      <c r="BA55" s="175"/>
      <c r="BB55" s="175"/>
      <c r="BC55" s="175"/>
      <c r="BD55" s="175"/>
      <c r="BE55" s="175"/>
      <c r="BF55" s="175"/>
      <c r="BG55" s="175"/>
      <c r="BH55" s="175"/>
      <c r="BI55" s="175"/>
      <c r="BJ55" s="175"/>
      <c r="BK55" s="175"/>
      <c r="BL55" s="175"/>
      <c r="BM55" s="175"/>
      <c r="BN55" s="175"/>
      <c r="BO55" s="175"/>
      <c r="BP55" s="175"/>
      <c r="BQ55" s="175"/>
    </row>
    <row r="56" ht="14.25" customHeight="1">
      <c r="A56" s="175"/>
      <c r="B56" s="175"/>
      <c r="C56" s="175"/>
      <c r="D56" s="175"/>
      <c r="E56" s="175"/>
      <c r="F56" s="175"/>
      <c r="G56" s="175"/>
      <c r="H56" s="175"/>
      <c r="I56" s="175"/>
      <c r="J56" s="175"/>
      <c r="K56" s="175"/>
      <c r="L56" s="175"/>
      <c r="M56" s="175"/>
      <c r="N56" s="175"/>
      <c r="O56" s="175"/>
      <c r="P56" s="175"/>
      <c r="Q56" s="175"/>
      <c r="R56" s="175"/>
      <c r="S56" s="175"/>
      <c r="T56" s="175"/>
      <c r="U56" s="175"/>
      <c r="V56" s="175"/>
      <c r="W56" s="175"/>
      <c r="X56" s="175"/>
      <c r="Y56" s="175"/>
      <c r="Z56" s="175"/>
      <c r="AA56" s="175"/>
      <c r="AB56" s="175"/>
      <c r="AC56" s="175"/>
      <c r="AD56" s="175"/>
      <c r="AE56" s="175"/>
      <c r="AF56" s="175"/>
      <c r="AG56" s="175"/>
      <c r="AH56" s="175"/>
      <c r="AI56" s="175"/>
      <c r="AJ56" s="175"/>
      <c r="AK56" s="175"/>
      <c r="AL56" s="175"/>
      <c r="AM56" s="175"/>
      <c r="AN56" s="175"/>
      <c r="AO56" s="175"/>
      <c r="AP56" s="1"/>
      <c r="AQ56" s="1"/>
      <c r="AR56" s="1"/>
      <c r="AS56" s="1"/>
      <c r="AT56" s="1"/>
      <c r="AU56" s="1"/>
      <c r="AV56" s="175"/>
      <c r="AW56" s="175"/>
      <c r="AX56" s="175"/>
      <c r="AY56" s="175"/>
      <c r="AZ56" s="175"/>
      <c r="BA56" s="175"/>
      <c r="BB56" s="175"/>
      <c r="BC56" s="175"/>
      <c r="BD56" s="175"/>
      <c r="BE56" s="175"/>
      <c r="BF56" s="175"/>
      <c r="BG56" s="175"/>
      <c r="BH56" s="175"/>
      <c r="BI56" s="175"/>
      <c r="BJ56" s="175"/>
      <c r="BK56" s="175"/>
      <c r="BL56" s="175"/>
      <c r="BM56" s="175"/>
      <c r="BN56" s="175"/>
      <c r="BO56" s="175"/>
      <c r="BP56" s="175"/>
      <c r="BQ56" s="175"/>
    </row>
    <row r="57" ht="14.25" customHeight="1">
      <c r="A57" s="175"/>
      <c r="B57" s="175"/>
      <c r="C57" s="175"/>
      <c r="D57" s="175"/>
      <c r="E57" s="175"/>
      <c r="F57" s="175"/>
      <c r="G57" s="175"/>
      <c r="H57" s="175"/>
      <c r="I57" s="175"/>
      <c r="J57" s="175"/>
      <c r="K57" s="175"/>
      <c r="L57" s="175"/>
      <c r="M57" s="175"/>
      <c r="N57" s="175"/>
      <c r="O57" s="175"/>
      <c r="P57" s="175"/>
      <c r="Q57" s="175"/>
      <c r="R57" s="175"/>
      <c r="S57" s="175"/>
      <c r="T57" s="175"/>
      <c r="U57" s="175"/>
      <c r="V57" s="175"/>
      <c r="W57" s="175"/>
      <c r="X57" s="175"/>
      <c r="Y57" s="175"/>
      <c r="Z57" s="175"/>
      <c r="AA57" s="175"/>
      <c r="AB57" s="175"/>
      <c r="AC57" s="175"/>
      <c r="AD57" s="175"/>
      <c r="AE57" s="175"/>
      <c r="AF57" s="175"/>
      <c r="AG57" s="175"/>
      <c r="AH57" s="175"/>
      <c r="AI57" s="175"/>
      <c r="AJ57" s="175"/>
      <c r="AK57" s="175"/>
      <c r="AL57" s="175"/>
      <c r="AM57" s="175"/>
      <c r="AN57" s="175"/>
      <c r="AO57" s="175"/>
      <c r="AP57" s="1"/>
      <c r="AQ57" s="1"/>
      <c r="AR57" s="1"/>
      <c r="AS57" s="1"/>
      <c r="AT57" s="1"/>
      <c r="AU57" s="1"/>
      <c r="AV57" s="175"/>
      <c r="AW57" s="175"/>
      <c r="AX57" s="175"/>
      <c r="AY57" s="175"/>
      <c r="AZ57" s="175"/>
      <c r="BA57" s="175"/>
      <c r="BB57" s="175"/>
      <c r="BC57" s="175"/>
      <c r="BD57" s="175"/>
      <c r="BE57" s="175"/>
      <c r="BF57" s="175"/>
      <c r="BG57" s="175"/>
      <c r="BH57" s="175"/>
      <c r="BI57" s="175"/>
      <c r="BJ57" s="175"/>
      <c r="BK57" s="175"/>
      <c r="BL57" s="175"/>
      <c r="BM57" s="175"/>
      <c r="BN57" s="175"/>
      <c r="BO57" s="175"/>
      <c r="BP57" s="175"/>
      <c r="BQ57" s="175"/>
    </row>
    <row r="58" ht="14.25" customHeight="1">
      <c r="A58" s="175"/>
      <c r="B58" s="175"/>
      <c r="C58" s="175"/>
      <c r="D58" s="175"/>
      <c r="E58" s="175"/>
      <c r="F58" s="175"/>
      <c r="G58" s="175"/>
      <c r="H58" s="175"/>
      <c r="I58" s="175"/>
      <c r="J58" s="175"/>
      <c r="K58" s="175"/>
      <c r="L58" s="175"/>
      <c r="M58" s="175"/>
      <c r="N58" s="175"/>
      <c r="O58" s="175"/>
      <c r="P58" s="175"/>
      <c r="Q58" s="175"/>
      <c r="R58" s="175"/>
      <c r="S58" s="175"/>
      <c r="T58" s="175"/>
      <c r="U58" s="175"/>
      <c r="V58" s="175"/>
      <c r="W58" s="175"/>
      <c r="X58" s="175"/>
      <c r="Y58" s="175"/>
      <c r="Z58" s="175"/>
      <c r="AA58" s="175"/>
      <c r="AB58" s="175"/>
      <c r="AC58" s="175"/>
      <c r="AD58" s="175"/>
      <c r="AE58" s="175"/>
      <c r="AF58" s="175"/>
      <c r="AG58" s="175"/>
      <c r="AH58" s="175"/>
      <c r="AI58" s="175"/>
      <c r="AJ58" s="175"/>
      <c r="AK58" s="175"/>
      <c r="AL58" s="175"/>
      <c r="AM58" s="175"/>
      <c r="AN58" s="175"/>
      <c r="AO58" s="175"/>
      <c r="AP58" s="1075"/>
      <c r="AQ58" s="1076" t="s">
        <v>524</v>
      </c>
      <c r="AR58" s="1076" t="s">
        <v>525</v>
      </c>
      <c r="AS58" s="1076" t="s">
        <v>526</v>
      </c>
      <c r="AT58" s="1"/>
      <c r="AU58" s="1"/>
      <c r="AV58" s="175"/>
      <c r="AW58" s="175"/>
      <c r="AX58" s="175"/>
      <c r="AY58" s="175"/>
      <c r="AZ58" s="175"/>
      <c r="BA58" s="175"/>
      <c r="BB58" s="175"/>
      <c r="BC58" s="175"/>
      <c r="BD58" s="175"/>
      <c r="BE58" s="175"/>
      <c r="BF58" s="175"/>
      <c r="BG58" s="175"/>
      <c r="BH58" s="175"/>
      <c r="BI58" s="175"/>
      <c r="BJ58" s="175"/>
      <c r="BK58" s="175"/>
      <c r="BL58" s="175"/>
      <c r="BM58" s="175"/>
      <c r="BN58" s="175"/>
      <c r="BO58" s="175"/>
      <c r="BP58" s="175"/>
      <c r="BQ58" s="175"/>
    </row>
    <row r="59" ht="14.25" customHeight="1">
      <c r="A59" s="175"/>
      <c r="B59" s="175"/>
      <c r="C59" s="175"/>
      <c r="D59" s="175"/>
      <c r="E59" s="175"/>
      <c r="F59" s="175"/>
      <c r="G59" s="175"/>
      <c r="H59" s="175"/>
      <c r="I59" s="175"/>
      <c r="J59" s="175"/>
      <c r="K59" s="175"/>
      <c r="L59" s="175"/>
      <c r="M59" s="175"/>
      <c r="N59" s="175"/>
      <c r="O59" s="175"/>
      <c r="P59" s="175"/>
      <c r="Q59" s="175"/>
      <c r="R59" s="175"/>
      <c r="S59" s="175"/>
      <c r="T59" s="175"/>
      <c r="U59" s="175"/>
      <c r="V59" s="175"/>
      <c r="W59" s="175"/>
      <c r="X59" s="175"/>
      <c r="Y59" s="175"/>
      <c r="Z59" s="175"/>
      <c r="AA59" s="175"/>
      <c r="AB59" s="175"/>
      <c r="AC59" s="175"/>
      <c r="AD59" s="175"/>
      <c r="AE59" s="175"/>
      <c r="AF59" s="175"/>
      <c r="AG59" s="175"/>
      <c r="AH59" s="175"/>
      <c r="AI59" s="175"/>
      <c r="AJ59" s="175"/>
      <c r="AK59" s="175"/>
      <c r="AL59" s="175"/>
      <c r="AM59" s="175"/>
      <c r="AN59" s="175"/>
      <c r="AO59" s="175"/>
      <c r="AP59" s="678" t="s">
        <v>527</v>
      </c>
      <c r="AQ59" s="1077" t="str">
        <f>AP36/U11</f>
        <v>#DIV/0!</v>
      </c>
      <c r="AR59" s="1078">
        <f>'Industry Averages (3)'!E49</f>
        <v>15.6036494</v>
      </c>
      <c r="AS59" s="1079">
        <f>AR59*AU55</f>
        <v>9.362189639</v>
      </c>
      <c r="AT59" s="1080"/>
      <c r="AU59" s="1"/>
      <c r="AV59" s="175"/>
      <c r="AW59" s="175"/>
      <c r="AX59" s="175"/>
      <c r="AY59" s="175"/>
      <c r="AZ59" s="175"/>
      <c r="BA59" s="175"/>
      <c r="BB59" s="175"/>
      <c r="BC59" s="175"/>
      <c r="BD59" s="175"/>
      <c r="BE59" s="175"/>
      <c r="BF59" s="175"/>
      <c r="BG59" s="175"/>
      <c r="BH59" s="175"/>
      <c r="BI59" s="175"/>
      <c r="BJ59" s="175"/>
      <c r="BK59" s="175"/>
      <c r="BL59" s="175"/>
      <c r="BM59" s="175"/>
      <c r="BN59" s="175"/>
      <c r="BO59" s="175"/>
      <c r="BP59" s="175"/>
      <c r="BQ59" s="175"/>
    </row>
    <row r="60" ht="14.25" customHeight="1">
      <c r="A60" s="175"/>
      <c r="B60" s="175"/>
      <c r="C60" s="175"/>
      <c r="D60" s="175"/>
      <c r="E60" s="175"/>
      <c r="F60" s="175"/>
      <c r="G60" s="175"/>
      <c r="H60" s="175"/>
      <c r="I60" s="175"/>
      <c r="J60" s="175"/>
      <c r="K60" s="175"/>
      <c r="L60" s="175"/>
      <c r="M60" s="175"/>
      <c r="N60" s="175"/>
      <c r="O60" s="175"/>
      <c r="P60" s="175"/>
      <c r="Q60" s="175"/>
      <c r="R60" s="175"/>
      <c r="S60" s="175"/>
      <c r="T60" s="175"/>
      <c r="U60" s="175"/>
      <c r="V60" s="175"/>
      <c r="W60" s="175"/>
      <c r="X60" s="175"/>
      <c r="Y60" s="175"/>
      <c r="Z60" s="175"/>
      <c r="AA60" s="175"/>
      <c r="AB60" s="175"/>
      <c r="AC60" s="175"/>
      <c r="AD60" s="175"/>
      <c r="AE60" s="175"/>
      <c r="AF60" s="175"/>
      <c r="AG60" s="175"/>
      <c r="AH60" s="175"/>
      <c r="AI60" s="175"/>
      <c r="AJ60" s="175"/>
      <c r="AK60" s="175"/>
      <c r="AL60" s="175"/>
      <c r="AM60" s="175"/>
      <c r="AN60" s="175"/>
      <c r="AO60" s="175"/>
      <c r="AP60" s="678" t="s">
        <v>528</v>
      </c>
      <c r="AQ60" s="1081" t="str">
        <f>AP36/'1. Datos'!G6</f>
        <v>#DIV/0!</v>
      </c>
      <c r="AR60" s="1082">
        <f>'EV SALES'!E48</f>
        <v>0.53</v>
      </c>
      <c r="AS60" s="1079">
        <f>AR60*AU55</f>
        <v>0.318</v>
      </c>
      <c r="AT60" s="1"/>
      <c r="AU60" s="1"/>
      <c r="AV60" s="175"/>
      <c r="AW60" s="175"/>
      <c r="AX60" s="175"/>
      <c r="AY60" s="175"/>
      <c r="AZ60" s="175"/>
      <c r="BA60" s="175"/>
      <c r="BB60" s="175"/>
      <c r="BC60" s="175"/>
      <c r="BD60" s="175"/>
      <c r="BE60" s="175"/>
      <c r="BF60" s="175"/>
      <c r="BG60" s="175"/>
      <c r="BH60" s="175"/>
      <c r="BI60" s="175"/>
      <c r="BJ60" s="175"/>
      <c r="BK60" s="175"/>
      <c r="BL60" s="175"/>
      <c r="BM60" s="175"/>
      <c r="BN60" s="175"/>
      <c r="BO60" s="175"/>
      <c r="BP60" s="175"/>
      <c r="BQ60" s="175"/>
    </row>
    <row r="61" ht="14.25" customHeight="1">
      <c r="A61" s="175"/>
      <c r="B61" s="175"/>
      <c r="C61" s="175"/>
      <c r="D61" s="175"/>
      <c r="E61" s="175"/>
      <c r="F61" s="175"/>
      <c r="G61" s="175"/>
      <c r="H61" s="175"/>
      <c r="I61" s="175"/>
      <c r="J61" s="175"/>
      <c r="K61" s="175"/>
      <c r="L61" s="175"/>
      <c r="M61" s="175"/>
      <c r="N61" s="175"/>
      <c r="O61" s="175"/>
      <c r="P61" s="175"/>
      <c r="Q61" s="175"/>
      <c r="R61" s="175"/>
      <c r="S61" s="175"/>
      <c r="T61" s="175"/>
      <c r="U61" s="175"/>
      <c r="V61" s="175"/>
      <c r="W61" s="175"/>
      <c r="X61" s="175"/>
      <c r="Y61" s="175"/>
      <c r="Z61" s="175"/>
      <c r="AA61" s="175"/>
      <c r="AB61" s="175"/>
      <c r="AC61" s="175"/>
      <c r="AD61" s="175"/>
      <c r="AE61" s="175"/>
      <c r="AF61" s="175"/>
      <c r="AG61" s="175"/>
      <c r="AH61" s="175"/>
      <c r="AI61" s="175"/>
      <c r="AJ61" s="175"/>
      <c r="AK61" s="175"/>
      <c r="AL61" s="175"/>
      <c r="AM61" s="175"/>
      <c r="AN61" s="175"/>
      <c r="AO61" s="175"/>
      <c r="AP61" s="1"/>
      <c r="AQ61" s="1"/>
      <c r="AR61" s="1"/>
      <c r="AS61" s="1"/>
      <c r="AT61" s="1"/>
      <c r="AU61" s="1"/>
      <c r="AV61" s="175"/>
      <c r="AW61" s="175"/>
      <c r="AX61" s="175"/>
      <c r="AY61" s="175"/>
      <c r="AZ61" s="175"/>
      <c r="BA61" s="175"/>
      <c r="BB61" s="175"/>
      <c r="BC61" s="175"/>
      <c r="BD61" s="175"/>
      <c r="BE61" s="175"/>
      <c r="BF61" s="175"/>
      <c r="BG61" s="175"/>
      <c r="BH61" s="175"/>
      <c r="BI61" s="175"/>
      <c r="BJ61" s="175"/>
      <c r="BK61" s="175"/>
      <c r="BL61" s="175"/>
      <c r="BM61" s="175"/>
      <c r="BN61" s="175"/>
      <c r="BO61" s="175"/>
      <c r="BP61" s="175"/>
      <c r="BQ61" s="175"/>
    </row>
    <row r="62" ht="14.25" customHeight="1">
      <c r="A62" s="175"/>
      <c r="B62" s="175"/>
      <c r="C62" s="175"/>
      <c r="D62" s="175"/>
      <c r="E62" s="175"/>
      <c r="F62" s="175"/>
      <c r="G62" s="175"/>
      <c r="H62" s="175"/>
      <c r="I62" s="175"/>
      <c r="J62" s="175"/>
      <c r="K62" s="175"/>
      <c r="L62" s="175"/>
      <c r="M62" s="175"/>
      <c r="N62" s="175"/>
      <c r="O62" s="175"/>
      <c r="P62" s="175"/>
      <c r="Q62" s="175"/>
      <c r="R62" s="175"/>
      <c r="S62" s="175"/>
      <c r="T62" s="175"/>
      <c r="U62" s="175"/>
      <c r="V62" s="175"/>
      <c r="W62" s="175"/>
      <c r="X62" s="175"/>
      <c r="Y62" s="175"/>
      <c r="Z62" s="175"/>
      <c r="AA62" s="175"/>
      <c r="AB62" s="175"/>
      <c r="AC62" s="175"/>
      <c r="AD62" s="175"/>
      <c r="AE62" s="175"/>
      <c r="AF62" s="175"/>
      <c r="AG62" s="175"/>
      <c r="AH62" s="175"/>
      <c r="AI62" s="175"/>
      <c r="AJ62" s="175"/>
      <c r="AK62" s="175"/>
      <c r="AL62" s="175"/>
      <c r="AM62" s="175"/>
      <c r="AN62" s="175"/>
      <c r="AO62" s="175"/>
      <c r="AP62" s="1"/>
      <c r="AQ62" s="1"/>
      <c r="AR62" s="1075"/>
      <c r="AS62" s="1075"/>
      <c r="AT62" s="1"/>
      <c r="AU62" s="1"/>
      <c r="AV62" s="175"/>
      <c r="AW62" s="175"/>
      <c r="AX62" s="175"/>
      <c r="AY62" s="175"/>
      <c r="AZ62" s="175"/>
      <c r="BA62" s="175"/>
      <c r="BB62" s="175"/>
      <c r="BC62" s="175"/>
      <c r="BD62" s="175"/>
      <c r="BE62" s="175"/>
      <c r="BF62" s="175"/>
      <c r="BG62" s="175"/>
      <c r="BH62" s="175"/>
      <c r="BI62" s="175"/>
      <c r="BJ62" s="175"/>
      <c r="BK62" s="175"/>
      <c r="BL62" s="175"/>
      <c r="BM62" s="175"/>
      <c r="BN62" s="175"/>
      <c r="BO62" s="175"/>
      <c r="BP62" s="175"/>
      <c r="BQ62" s="175"/>
    </row>
    <row r="63" ht="14.25" customHeight="1">
      <c r="A63" s="175"/>
      <c r="B63" s="175"/>
      <c r="C63" s="175"/>
      <c r="D63" s="175"/>
      <c r="E63" s="175"/>
      <c r="F63" s="175"/>
      <c r="G63" s="175"/>
      <c r="H63" s="175"/>
      <c r="I63" s="175"/>
      <c r="J63" s="175"/>
      <c r="K63" s="175"/>
      <c r="L63" s="175"/>
      <c r="M63" s="175"/>
      <c r="N63" s="175"/>
      <c r="O63" s="175"/>
      <c r="P63" s="175"/>
      <c r="Q63" s="175"/>
      <c r="R63" s="175"/>
      <c r="S63" s="175"/>
      <c r="T63" s="175"/>
      <c r="U63" s="175"/>
      <c r="V63" s="175"/>
      <c r="W63" s="175"/>
      <c r="X63" s="175"/>
      <c r="Y63" s="175"/>
      <c r="Z63" s="175"/>
      <c r="AA63" s="175"/>
      <c r="AB63" s="175"/>
      <c r="AC63" s="175"/>
      <c r="AD63" s="175"/>
      <c r="AE63" s="175"/>
      <c r="AF63" s="175"/>
      <c r="AG63" s="175"/>
      <c r="AH63" s="175"/>
      <c r="AI63" s="175"/>
      <c r="AJ63" s="175"/>
      <c r="AK63" s="175"/>
      <c r="AL63" s="175"/>
      <c r="AM63" s="175"/>
      <c r="AN63" s="175"/>
      <c r="AO63" s="175"/>
      <c r="AP63" s="1"/>
      <c r="AQ63" s="1083"/>
      <c r="AR63" s="1084" t="s">
        <v>212</v>
      </c>
      <c r="AS63" s="1085" t="str">
        <f>(U11*AQ59)</f>
        <v>#DIV/0!</v>
      </c>
      <c r="AT63" s="1"/>
      <c r="AU63" s="1"/>
      <c r="AV63" s="175"/>
      <c r="AW63" s="175"/>
      <c r="AX63" s="175"/>
      <c r="AY63" s="175"/>
      <c r="AZ63" s="175"/>
      <c r="BA63" s="175"/>
      <c r="BB63" s="175"/>
      <c r="BC63" s="175"/>
      <c r="BD63" s="175"/>
      <c r="BE63" s="175"/>
      <c r="BF63" s="175"/>
      <c r="BG63" s="175"/>
      <c r="BH63" s="175"/>
      <c r="BI63" s="175"/>
      <c r="BJ63" s="175"/>
      <c r="BK63" s="175"/>
      <c r="BL63" s="175"/>
      <c r="BM63" s="175"/>
      <c r="BN63" s="175"/>
      <c r="BO63" s="175"/>
      <c r="BP63" s="175"/>
      <c r="BQ63" s="175"/>
    </row>
    <row r="64" ht="14.25" customHeight="1">
      <c r="A64" s="175"/>
      <c r="B64" s="175"/>
      <c r="C64" s="175"/>
      <c r="D64" s="175"/>
      <c r="E64" s="175"/>
      <c r="F64" s="175"/>
      <c r="G64" s="175"/>
      <c r="H64" s="175"/>
      <c r="I64" s="175"/>
      <c r="J64" s="175"/>
      <c r="K64" s="175"/>
      <c r="L64" s="175"/>
      <c r="M64" s="175"/>
      <c r="N64" s="175"/>
      <c r="O64" s="175"/>
      <c r="P64" s="175"/>
      <c r="Q64" s="175"/>
      <c r="R64" s="175"/>
      <c r="S64" s="175"/>
      <c r="T64" s="175"/>
      <c r="U64" s="175"/>
      <c r="V64" s="175"/>
      <c r="W64" s="175"/>
      <c r="X64" s="175"/>
      <c r="Y64" s="175"/>
      <c r="Z64" s="175"/>
      <c r="AA64" s="175"/>
      <c r="AB64" s="175"/>
      <c r="AC64" s="175"/>
      <c r="AD64" s="175"/>
      <c r="AE64" s="175"/>
      <c r="AF64" s="175"/>
      <c r="AG64" s="175"/>
      <c r="AH64" s="175"/>
      <c r="AI64" s="175"/>
      <c r="AJ64" s="175"/>
      <c r="AK64" s="175"/>
      <c r="AL64" s="175"/>
      <c r="AM64" s="175"/>
      <c r="AN64" s="175"/>
      <c r="AO64" s="175"/>
      <c r="AP64" s="1"/>
      <c r="AQ64" s="1083"/>
      <c r="AR64" s="1084" t="s">
        <v>213</v>
      </c>
      <c r="AS64" s="1085">
        <f>AS59*U11</f>
        <v>0</v>
      </c>
      <c r="AT64" s="1"/>
      <c r="AU64" s="1"/>
      <c r="AV64" s="175"/>
      <c r="AW64" s="175"/>
      <c r="AX64" s="175"/>
      <c r="AY64" s="175"/>
      <c r="AZ64" s="175"/>
      <c r="BA64" s="175"/>
      <c r="BB64" s="175"/>
      <c r="BC64" s="175"/>
      <c r="BD64" s="175"/>
      <c r="BE64" s="175"/>
      <c r="BF64" s="175"/>
      <c r="BG64" s="175"/>
      <c r="BH64" s="175"/>
      <c r="BI64" s="175"/>
      <c r="BJ64" s="175"/>
      <c r="BK64" s="175"/>
      <c r="BL64" s="175"/>
      <c r="BM64" s="175"/>
      <c r="BN64" s="175"/>
      <c r="BO64" s="175"/>
      <c r="BP64" s="175"/>
      <c r="BQ64" s="175"/>
    </row>
    <row r="65" ht="14.25" customHeight="1">
      <c r="A65" s="175"/>
      <c r="B65" s="175"/>
      <c r="C65" s="175"/>
      <c r="D65" s="175"/>
      <c r="E65" s="175"/>
      <c r="F65" s="175"/>
      <c r="G65" s="175"/>
      <c r="H65" s="175"/>
      <c r="I65" s="175"/>
      <c r="J65" s="175"/>
      <c r="K65" s="175"/>
      <c r="L65" s="175"/>
      <c r="M65" s="175"/>
      <c r="N65" s="175"/>
      <c r="O65" s="175"/>
      <c r="P65" s="175"/>
      <c r="Q65" s="175"/>
      <c r="R65" s="175"/>
      <c r="S65" s="175"/>
      <c r="T65" s="175"/>
      <c r="U65" s="175"/>
      <c r="V65" s="175"/>
      <c r="W65" s="175"/>
      <c r="X65" s="175"/>
      <c r="Y65" s="175"/>
      <c r="Z65" s="175"/>
      <c r="AA65" s="175"/>
      <c r="AB65" s="175"/>
      <c r="AC65" s="175"/>
      <c r="AD65" s="175"/>
      <c r="AE65" s="175"/>
      <c r="AF65" s="175"/>
      <c r="AG65" s="175"/>
      <c r="AH65" s="175"/>
      <c r="AI65" s="175"/>
      <c r="AJ65" s="175"/>
      <c r="AK65" s="175"/>
      <c r="AL65" s="175"/>
      <c r="AM65" s="175"/>
      <c r="AN65" s="175"/>
      <c r="AO65" s="175"/>
      <c r="AP65" s="175"/>
      <c r="AQ65" s="175"/>
      <c r="AR65" s="175"/>
      <c r="AS65" s="175"/>
      <c r="AT65" s="175"/>
      <c r="AU65" s="175"/>
      <c r="AV65" s="175"/>
      <c r="AW65" s="175"/>
      <c r="AX65" s="175"/>
      <c r="AY65" s="175"/>
      <c r="AZ65" s="175"/>
      <c r="BA65" s="175"/>
      <c r="BB65" s="175"/>
      <c r="BC65" s="175"/>
      <c r="BD65" s="175"/>
      <c r="BE65" s="175"/>
      <c r="BF65" s="175"/>
      <c r="BG65" s="175"/>
      <c r="BH65" s="175"/>
      <c r="BI65" s="175"/>
      <c r="BJ65" s="175"/>
      <c r="BK65" s="175"/>
      <c r="BL65" s="175"/>
      <c r="BM65" s="175"/>
      <c r="BN65" s="175"/>
      <c r="BO65" s="175"/>
      <c r="BP65" s="175"/>
      <c r="BQ65" s="175"/>
    </row>
    <row r="66" ht="14.25" customHeight="1">
      <c r="A66" s="175"/>
      <c r="B66" s="175"/>
      <c r="C66" s="175"/>
      <c r="D66" s="175"/>
      <c r="E66" s="175"/>
      <c r="F66" s="175"/>
      <c r="G66" s="175"/>
      <c r="H66" s="175"/>
      <c r="I66" s="175"/>
      <c r="J66" s="175"/>
      <c r="K66" s="175"/>
      <c r="L66" s="175"/>
      <c r="M66" s="175"/>
      <c r="N66" s="175"/>
      <c r="O66" s="175"/>
      <c r="P66" s="175"/>
      <c r="Q66" s="175"/>
      <c r="R66" s="175"/>
      <c r="S66" s="175"/>
      <c r="T66" s="175"/>
      <c r="U66" s="175"/>
      <c r="V66" s="175"/>
      <c r="W66" s="175"/>
      <c r="X66" s="175"/>
      <c r="Y66" s="175"/>
      <c r="Z66" s="175"/>
      <c r="AA66" s="175"/>
      <c r="AB66" s="175"/>
      <c r="AC66" s="175"/>
      <c r="AD66" s="175"/>
      <c r="AE66" s="175"/>
      <c r="AF66" s="175"/>
      <c r="AG66" s="175"/>
      <c r="AH66" s="175"/>
      <c r="AI66" s="175"/>
      <c r="AJ66" s="175"/>
      <c r="AK66" s="175"/>
      <c r="AL66" s="175"/>
      <c r="AM66" s="175"/>
      <c r="AN66" s="175"/>
      <c r="AO66" s="175"/>
      <c r="AP66" s="175"/>
      <c r="AQ66" s="175"/>
      <c r="AR66" s="175"/>
      <c r="AS66" s="175"/>
      <c r="AT66" s="175"/>
      <c r="AU66" s="175"/>
      <c r="AV66" s="175"/>
      <c r="AW66" s="175"/>
      <c r="AX66" s="175"/>
      <c r="AY66" s="175"/>
      <c r="AZ66" s="175"/>
      <c r="BA66" s="175"/>
      <c r="BB66" s="175"/>
      <c r="BC66" s="175"/>
      <c r="BD66" s="175"/>
      <c r="BE66" s="175"/>
      <c r="BF66" s="175"/>
      <c r="BG66" s="175"/>
      <c r="BH66" s="175"/>
      <c r="BI66" s="175"/>
      <c r="BJ66" s="175"/>
      <c r="BK66" s="175"/>
      <c r="BL66" s="175"/>
      <c r="BM66" s="175"/>
      <c r="BN66" s="175"/>
      <c r="BO66" s="175"/>
      <c r="BP66" s="175"/>
      <c r="BQ66" s="175"/>
    </row>
    <row r="67" ht="14.25" customHeight="1">
      <c r="A67" s="175"/>
      <c r="B67" s="175"/>
      <c r="C67" s="175"/>
      <c r="D67" s="175"/>
      <c r="E67" s="175"/>
      <c r="F67" s="175"/>
      <c r="G67" s="175"/>
      <c r="H67" s="175"/>
      <c r="I67" s="175"/>
      <c r="J67" s="175"/>
      <c r="K67" s="175"/>
      <c r="L67" s="175"/>
      <c r="M67" s="175"/>
      <c r="N67" s="175"/>
      <c r="O67" s="175"/>
      <c r="P67" s="175"/>
      <c r="Q67" s="175"/>
      <c r="R67" s="175"/>
      <c r="S67" s="175"/>
      <c r="T67" s="175"/>
      <c r="U67" s="175"/>
      <c r="V67" s="175"/>
      <c r="W67" s="175"/>
      <c r="X67" s="175"/>
      <c r="Y67" s="175"/>
      <c r="Z67" s="175"/>
      <c r="AA67" s="175"/>
      <c r="AB67" s="175"/>
      <c r="AC67" s="175"/>
      <c r="AD67" s="175"/>
      <c r="AE67" s="175"/>
      <c r="AF67" s="175"/>
      <c r="AG67" s="175"/>
      <c r="AH67" s="175"/>
      <c r="AI67" s="175"/>
      <c r="AJ67" s="175"/>
      <c r="AK67" s="175"/>
      <c r="AL67" s="175"/>
      <c r="AM67" s="175"/>
      <c r="AN67" s="175"/>
      <c r="AO67" s="175"/>
      <c r="AP67" s="175"/>
      <c r="AQ67" s="175"/>
      <c r="AR67" s="175"/>
      <c r="AS67" s="175"/>
      <c r="AT67" s="175"/>
      <c r="AU67" s="175"/>
      <c r="AV67" s="175"/>
      <c r="AW67" s="175"/>
      <c r="AX67" s="175"/>
      <c r="AY67" s="175"/>
      <c r="AZ67" s="175"/>
      <c r="BA67" s="175"/>
      <c r="BB67" s="175"/>
      <c r="BC67" s="175"/>
      <c r="BD67" s="175"/>
      <c r="BE67" s="175"/>
      <c r="BF67" s="175"/>
      <c r="BG67" s="175"/>
      <c r="BH67" s="175"/>
      <c r="BI67" s="175"/>
      <c r="BJ67" s="175"/>
      <c r="BK67" s="175"/>
      <c r="BL67" s="175"/>
      <c r="BM67" s="175"/>
      <c r="BN67" s="175"/>
      <c r="BO67" s="175"/>
      <c r="BP67" s="175"/>
      <c r="BQ67" s="175"/>
    </row>
    <row r="68" ht="14.25" customHeight="1">
      <c r="A68" s="175"/>
      <c r="B68" s="175"/>
      <c r="C68" s="175"/>
      <c r="D68" s="175"/>
      <c r="E68" s="175"/>
      <c r="F68" s="175"/>
      <c r="G68" s="175"/>
      <c r="H68" s="175"/>
      <c r="I68" s="175"/>
      <c r="J68" s="175"/>
      <c r="K68" s="1086" t="s">
        <v>529</v>
      </c>
      <c r="L68" s="1086"/>
      <c r="M68" s="1086"/>
      <c r="N68" s="1086"/>
      <c r="O68" s="1086"/>
      <c r="P68" s="1086"/>
      <c r="Q68" s="1086" t="s">
        <v>530</v>
      </c>
      <c r="R68" s="175"/>
      <c r="S68" s="175"/>
      <c r="T68" s="175"/>
      <c r="U68" s="175"/>
      <c r="V68" s="175"/>
      <c r="W68" s="175"/>
      <c r="X68" s="175"/>
      <c r="Y68" s="175"/>
      <c r="Z68" s="175"/>
      <c r="AA68" s="175"/>
      <c r="AB68" s="175"/>
      <c r="AC68" s="175"/>
      <c r="AD68" s="175"/>
      <c r="AE68" s="175"/>
      <c r="AF68" s="175"/>
      <c r="AG68" s="175"/>
      <c r="AH68" s="175"/>
      <c r="AI68" s="175"/>
      <c r="AJ68" s="175"/>
      <c r="AK68" s="175"/>
      <c r="AL68" s="175"/>
      <c r="AM68" s="175"/>
      <c r="AN68" s="175"/>
      <c r="AO68" s="175"/>
      <c r="AP68" s="175"/>
      <c r="AQ68" s="175"/>
      <c r="AR68" s="175"/>
      <c r="AS68" s="175"/>
      <c r="AT68" s="175"/>
      <c r="AU68" s="175"/>
      <c r="AV68" s="175"/>
      <c r="AW68" s="175"/>
      <c r="AX68" s="175"/>
      <c r="AY68" s="175"/>
      <c r="AZ68" s="175"/>
      <c r="BA68" s="175"/>
      <c r="BB68" s="175"/>
      <c r="BC68" s="175"/>
      <c r="BD68" s="175"/>
      <c r="BE68" s="175"/>
      <c r="BF68" s="175"/>
      <c r="BG68" s="175"/>
      <c r="BH68" s="175"/>
      <c r="BI68" s="175"/>
      <c r="BJ68" s="175"/>
      <c r="BK68" s="175"/>
      <c r="BL68" s="175"/>
      <c r="BM68" s="175"/>
      <c r="BN68" s="175"/>
      <c r="BO68" s="175"/>
      <c r="BP68" s="175"/>
      <c r="BQ68" s="175"/>
    </row>
    <row r="69" ht="39.0" customHeight="1">
      <c r="A69" s="175"/>
      <c r="B69" s="175"/>
      <c r="C69" s="175"/>
      <c r="D69" s="175"/>
      <c r="E69" s="175"/>
      <c r="F69" s="175"/>
      <c r="G69" s="175"/>
      <c r="H69" s="175"/>
      <c r="I69" s="175"/>
      <c r="J69" s="175"/>
      <c r="K69" s="1086" t="s">
        <v>531</v>
      </c>
      <c r="L69" s="1086"/>
      <c r="M69" s="1086"/>
      <c r="N69" s="1086"/>
      <c r="O69" s="1086"/>
      <c r="P69" s="1086"/>
      <c r="Q69" s="1086" t="s">
        <v>532</v>
      </c>
      <c r="R69" s="175"/>
      <c r="S69" s="175"/>
      <c r="T69" s="175"/>
      <c r="U69" s="175"/>
      <c r="V69" s="175"/>
      <c r="W69" s="175"/>
      <c r="X69" s="175"/>
      <c r="Y69" s="175"/>
      <c r="Z69" s="175"/>
      <c r="AA69" s="175"/>
      <c r="AB69" s="175"/>
      <c r="AC69" s="175"/>
      <c r="AD69" s="175"/>
      <c r="AE69" s="175"/>
      <c r="AF69" s="175"/>
      <c r="AG69" s="175"/>
      <c r="AH69" s="175"/>
      <c r="AI69" s="175"/>
      <c r="AJ69" s="175"/>
      <c r="AK69" s="175"/>
      <c r="AL69" s="175"/>
      <c r="AM69" s="175"/>
      <c r="AN69" s="175"/>
      <c r="AO69" s="175"/>
      <c r="AP69" s="175"/>
      <c r="AQ69" s="1087" t="s">
        <v>533</v>
      </c>
      <c r="AR69" s="1087"/>
      <c r="AS69" s="175"/>
      <c r="AT69" s="175"/>
      <c r="AU69" s="175"/>
      <c r="AV69" s="175"/>
      <c r="AW69" s="175"/>
      <c r="AX69" s="175"/>
      <c r="AY69" s="175"/>
      <c r="AZ69" s="175"/>
      <c r="BA69" s="175"/>
      <c r="BB69" s="175"/>
      <c r="BC69" s="175"/>
      <c r="BD69" s="175"/>
      <c r="BE69" s="175"/>
      <c r="BF69" s="175"/>
      <c r="BG69" s="175"/>
      <c r="BH69" s="175"/>
      <c r="BI69" s="175"/>
      <c r="BJ69" s="175"/>
      <c r="BK69" s="175"/>
      <c r="BL69" s="175"/>
      <c r="BM69" s="175"/>
      <c r="BN69" s="175"/>
      <c r="BO69" s="175"/>
      <c r="BP69" s="175"/>
      <c r="BQ69" s="175"/>
    </row>
    <row r="70" ht="39.0" customHeight="1">
      <c r="A70" s="175"/>
      <c r="B70" s="175"/>
      <c r="C70" s="175"/>
      <c r="D70" s="175"/>
      <c r="E70" s="175"/>
      <c r="F70" s="175"/>
      <c r="G70" s="175"/>
      <c r="H70" s="175"/>
      <c r="I70" s="175"/>
      <c r="J70" s="175"/>
      <c r="K70" s="1086" t="s">
        <v>534</v>
      </c>
      <c r="L70" s="1086"/>
      <c r="M70" s="1086"/>
      <c r="N70" s="1086"/>
      <c r="O70" s="1086"/>
      <c r="P70" s="1086"/>
      <c r="Q70" s="1086" t="s">
        <v>532</v>
      </c>
      <c r="R70" s="175"/>
      <c r="S70" s="175"/>
      <c r="T70" s="175"/>
      <c r="U70" s="175"/>
      <c r="V70" s="175"/>
      <c r="W70" s="175"/>
      <c r="X70" s="175"/>
      <c r="Y70" s="175"/>
      <c r="Z70" s="175"/>
      <c r="AA70" s="175"/>
      <c r="AB70" s="175"/>
      <c r="AC70" s="175"/>
      <c r="AD70" s="175"/>
      <c r="AE70" s="175"/>
      <c r="AF70" s="175"/>
      <c r="AG70" s="175"/>
      <c r="AH70" s="175"/>
      <c r="AI70" s="175"/>
      <c r="AJ70" s="175"/>
      <c r="AK70" s="175"/>
      <c r="AL70" s="175"/>
      <c r="AM70" s="175"/>
      <c r="AN70" s="175"/>
      <c r="AO70" s="175"/>
      <c r="AP70" s="175"/>
      <c r="AQ70" s="1087" t="s">
        <v>535</v>
      </c>
      <c r="AR70" s="1087"/>
      <c r="AS70" s="175"/>
      <c r="AT70" s="175"/>
      <c r="AU70" s="175"/>
      <c r="AV70" s="175"/>
      <c r="AW70" s="175"/>
      <c r="AX70" s="175"/>
      <c r="AY70" s="175"/>
      <c r="AZ70" s="175"/>
      <c r="BA70" s="175"/>
      <c r="BB70" s="175"/>
      <c r="BC70" s="175"/>
      <c r="BD70" s="175"/>
      <c r="BE70" s="175"/>
      <c r="BF70" s="175"/>
      <c r="BG70" s="175"/>
      <c r="BH70" s="175"/>
      <c r="BI70" s="175"/>
      <c r="BJ70" s="175"/>
      <c r="BK70" s="175"/>
      <c r="BL70" s="175"/>
      <c r="BM70" s="175"/>
      <c r="BN70" s="175"/>
      <c r="BO70" s="175"/>
      <c r="BP70" s="175"/>
      <c r="BQ70" s="175"/>
    </row>
    <row r="71" ht="39.0" customHeight="1">
      <c r="A71" s="175"/>
      <c r="B71" s="175"/>
      <c r="C71" s="175"/>
      <c r="D71" s="175"/>
      <c r="E71" s="175"/>
      <c r="F71" s="175"/>
      <c r="G71" s="175"/>
      <c r="H71" s="175"/>
      <c r="I71" s="175"/>
      <c r="J71" s="175"/>
      <c r="K71" s="175"/>
      <c r="L71" s="175"/>
      <c r="M71" s="175"/>
      <c r="N71" s="175"/>
      <c r="O71" s="175"/>
      <c r="P71" s="175"/>
      <c r="Q71" s="175"/>
      <c r="R71" s="175"/>
      <c r="S71" s="175"/>
      <c r="T71" s="175"/>
      <c r="U71" s="175"/>
      <c r="V71" s="175"/>
      <c r="W71" s="175"/>
      <c r="X71" s="175"/>
      <c r="Y71" s="175"/>
      <c r="Z71" s="175"/>
      <c r="AA71" s="175"/>
      <c r="AB71" s="175"/>
      <c r="AC71" s="175"/>
      <c r="AD71" s="175"/>
      <c r="AE71" s="175"/>
      <c r="AF71" s="175"/>
      <c r="AG71" s="175"/>
      <c r="AH71" s="175"/>
      <c r="AI71" s="175"/>
      <c r="AJ71" s="175"/>
      <c r="AK71" s="175"/>
      <c r="AL71" s="175"/>
      <c r="AM71" s="175"/>
      <c r="AN71" s="175"/>
      <c r="AO71" s="175"/>
      <c r="AP71" s="175"/>
      <c r="AQ71" s="1087" t="s">
        <v>536</v>
      </c>
      <c r="AR71" s="1088"/>
      <c r="AS71" s="175"/>
      <c r="AT71" s="175"/>
      <c r="AU71" s="175"/>
      <c r="AV71" s="175"/>
      <c r="AW71" s="175"/>
      <c r="AX71" s="175"/>
      <c r="AY71" s="175"/>
      <c r="AZ71" s="175"/>
      <c r="BA71" s="175"/>
      <c r="BB71" s="175"/>
      <c r="BC71" s="175"/>
      <c r="BD71" s="175"/>
      <c r="BE71" s="175"/>
      <c r="BF71" s="175"/>
      <c r="BG71" s="175"/>
      <c r="BH71" s="175"/>
      <c r="BI71" s="175"/>
      <c r="BJ71" s="175"/>
      <c r="BK71" s="175"/>
      <c r="BL71" s="175"/>
      <c r="BM71" s="175"/>
      <c r="BN71" s="175"/>
      <c r="BO71" s="175"/>
      <c r="BP71" s="175"/>
      <c r="BQ71" s="175"/>
    </row>
    <row r="72" ht="39.0" customHeight="1">
      <c r="A72" s="175"/>
      <c r="B72" s="175"/>
      <c r="C72" s="175"/>
      <c r="D72" s="175"/>
      <c r="E72" s="175"/>
      <c r="F72" s="175"/>
      <c r="G72" s="175"/>
      <c r="H72" s="175"/>
      <c r="I72" s="175"/>
      <c r="J72" s="175"/>
      <c r="K72" s="175"/>
      <c r="L72" s="175"/>
      <c r="M72" s="175"/>
      <c r="N72" s="175"/>
      <c r="O72" s="175"/>
      <c r="P72" s="175"/>
      <c r="Q72" s="175"/>
      <c r="R72" s="175"/>
      <c r="S72" s="175"/>
      <c r="T72" s="175"/>
      <c r="U72" s="175"/>
      <c r="V72" s="175"/>
      <c r="W72" s="175"/>
      <c r="X72" s="175"/>
      <c r="Y72" s="175"/>
      <c r="Z72" s="175"/>
      <c r="AA72" s="175"/>
      <c r="AB72" s="175"/>
      <c r="AC72" s="175"/>
      <c r="AD72" s="175"/>
      <c r="AE72" s="175"/>
      <c r="AF72" s="175"/>
      <c r="AG72" s="175"/>
      <c r="AH72" s="175"/>
      <c r="AI72" s="175"/>
      <c r="AJ72" s="175"/>
      <c r="AK72" s="175"/>
      <c r="AL72" s="175"/>
      <c r="AM72" s="175"/>
      <c r="AN72" s="175"/>
      <c r="AO72" s="175"/>
      <c r="AP72" s="175"/>
      <c r="AQ72" s="1087" t="s">
        <v>537</v>
      </c>
      <c r="AR72" s="1088"/>
      <c r="AS72" s="175"/>
      <c r="AT72" s="175"/>
      <c r="AU72" s="175"/>
      <c r="AV72" s="175"/>
      <c r="AW72" s="175"/>
      <c r="AX72" s="175"/>
      <c r="AY72" s="175"/>
      <c r="AZ72" s="175"/>
      <c r="BA72" s="175"/>
      <c r="BB72" s="175"/>
      <c r="BC72" s="175"/>
      <c r="BD72" s="175"/>
      <c r="BE72" s="175"/>
      <c r="BF72" s="175"/>
      <c r="BG72" s="175"/>
      <c r="BH72" s="175"/>
      <c r="BI72" s="175"/>
      <c r="BJ72" s="175"/>
      <c r="BK72" s="175"/>
      <c r="BL72" s="175"/>
      <c r="BM72" s="175"/>
      <c r="BN72" s="175"/>
      <c r="BO72" s="175"/>
      <c r="BP72" s="175"/>
      <c r="BQ72" s="175"/>
    </row>
    <row r="73" ht="39.0" customHeight="1">
      <c r="A73" s="175"/>
      <c r="B73" s="175"/>
      <c r="C73" s="175"/>
      <c r="D73" s="175"/>
      <c r="E73" s="175"/>
      <c r="F73" s="175"/>
      <c r="G73" s="175"/>
      <c r="H73" s="175"/>
      <c r="I73" s="175"/>
      <c r="J73" s="175"/>
      <c r="K73" s="175"/>
      <c r="L73" s="175"/>
      <c r="M73" s="175"/>
      <c r="N73" s="175"/>
      <c r="O73" s="175"/>
      <c r="P73" s="175"/>
      <c r="Q73" s="175"/>
      <c r="R73" s="175"/>
      <c r="S73" s="175"/>
      <c r="T73" s="175"/>
      <c r="U73" s="175"/>
      <c r="V73" s="175"/>
      <c r="W73" s="175"/>
      <c r="X73" s="175"/>
      <c r="Y73" s="175"/>
      <c r="Z73" s="175"/>
      <c r="AA73" s="175"/>
      <c r="AB73" s="175"/>
      <c r="AC73" s="175"/>
      <c r="AD73" s="175"/>
      <c r="AE73" s="175"/>
      <c r="AF73" s="175"/>
      <c r="AG73" s="175"/>
      <c r="AH73" s="175"/>
      <c r="AI73" s="175"/>
      <c r="AJ73" s="175"/>
      <c r="AK73" s="175"/>
      <c r="AL73" s="175"/>
      <c r="AM73" s="175"/>
      <c r="AN73" s="175"/>
      <c r="AO73" s="175"/>
      <c r="AP73" s="175"/>
      <c r="AQ73" s="1087" t="s">
        <v>538</v>
      </c>
      <c r="AR73" s="1088"/>
      <c r="AS73" s="175"/>
      <c r="AT73" s="175"/>
      <c r="AU73" s="175"/>
      <c r="AV73" s="175"/>
      <c r="AW73" s="175"/>
      <c r="AX73" s="175"/>
      <c r="AY73" s="175"/>
      <c r="AZ73" s="175"/>
      <c r="BA73" s="175"/>
      <c r="BB73" s="175"/>
      <c r="BC73" s="175"/>
      <c r="BD73" s="175"/>
      <c r="BE73" s="175"/>
      <c r="BF73" s="175"/>
      <c r="BG73" s="175"/>
      <c r="BH73" s="175"/>
      <c r="BI73" s="175"/>
      <c r="BJ73" s="175"/>
      <c r="BK73" s="175"/>
      <c r="BL73" s="175"/>
      <c r="BM73" s="175"/>
      <c r="BN73" s="175"/>
      <c r="BO73" s="175"/>
      <c r="BP73" s="175"/>
      <c r="BQ73" s="175"/>
    </row>
    <row r="74" ht="14.25" customHeight="1">
      <c r="A74" s="175"/>
      <c r="B74" s="175"/>
      <c r="C74" s="175"/>
      <c r="D74" s="175"/>
      <c r="E74" s="175"/>
      <c r="F74" s="175"/>
      <c r="G74" s="175"/>
      <c r="H74" s="175"/>
      <c r="I74" s="175"/>
      <c r="J74" s="175"/>
      <c r="K74" s="175"/>
      <c r="L74" s="175"/>
      <c r="M74" s="175"/>
      <c r="N74" s="175"/>
      <c r="O74" s="175"/>
      <c r="P74" s="175"/>
      <c r="Q74" s="175"/>
      <c r="R74" s="175"/>
      <c r="S74" s="175"/>
      <c r="T74" s="175"/>
      <c r="U74" s="175"/>
      <c r="V74" s="175"/>
      <c r="W74" s="175"/>
      <c r="X74" s="175"/>
      <c r="Y74" s="175"/>
      <c r="Z74" s="175"/>
      <c r="AA74" s="175"/>
      <c r="AB74" s="175"/>
      <c r="AC74" s="175"/>
      <c r="AD74" s="175"/>
      <c r="AE74" s="175"/>
      <c r="AF74" s="175"/>
      <c r="AG74" s="175"/>
      <c r="AH74" s="175"/>
      <c r="AI74" s="175"/>
      <c r="AJ74" s="175"/>
      <c r="AK74" s="175"/>
      <c r="AL74" s="175"/>
      <c r="AM74" s="175"/>
      <c r="AN74" s="175"/>
      <c r="AO74" s="175"/>
      <c r="AP74" s="175"/>
      <c r="AQ74" s="175"/>
      <c r="AR74" s="175"/>
      <c r="AS74" s="175"/>
      <c r="AT74" s="175"/>
      <c r="AU74" s="175"/>
      <c r="AV74" s="175"/>
      <c r="AW74" s="175"/>
      <c r="AX74" s="175"/>
      <c r="AY74" s="175"/>
      <c r="AZ74" s="175"/>
      <c r="BA74" s="175"/>
      <c r="BB74" s="175"/>
      <c r="BC74" s="175"/>
      <c r="BD74" s="175"/>
      <c r="BE74" s="175"/>
      <c r="BF74" s="175"/>
      <c r="BG74" s="175"/>
      <c r="BH74" s="175"/>
      <c r="BI74" s="175"/>
      <c r="BJ74" s="175"/>
      <c r="BK74" s="175"/>
      <c r="BL74" s="175"/>
      <c r="BM74" s="175"/>
      <c r="BN74" s="175"/>
      <c r="BO74" s="175"/>
      <c r="BP74" s="175"/>
      <c r="BQ74" s="175"/>
    </row>
    <row r="75" ht="14.25" customHeight="1">
      <c r="A75" s="175"/>
      <c r="B75" s="175"/>
      <c r="C75" s="175"/>
      <c r="D75" s="175"/>
      <c r="E75" s="175"/>
      <c r="F75" s="175"/>
      <c r="G75" s="175"/>
      <c r="H75" s="175"/>
      <c r="I75" s="175"/>
      <c r="J75" s="175"/>
      <c r="K75" s="175"/>
      <c r="L75" s="175"/>
      <c r="M75" s="175"/>
      <c r="N75" s="175"/>
      <c r="O75" s="175"/>
      <c r="P75" s="175"/>
      <c r="Q75" s="175"/>
      <c r="R75" s="175"/>
      <c r="S75" s="175"/>
      <c r="T75" s="175"/>
      <c r="U75" s="175"/>
      <c r="V75" s="175"/>
      <c r="W75" s="175"/>
      <c r="X75" s="175"/>
      <c r="Y75" s="175"/>
      <c r="Z75" s="175"/>
      <c r="AA75" s="175"/>
      <c r="AB75" s="175"/>
      <c r="AC75" s="175"/>
      <c r="AD75" s="175"/>
      <c r="AE75" s="175"/>
      <c r="AF75" s="175"/>
      <c r="AG75" s="175"/>
      <c r="AH75" s="175"/>
      <c r="AI75" s="175"/>
      <c r="AJ75" s="175"/>
      <c r="AK75" s="175"/>
      <c r="AL75" s="175"/>
      <c r="AM75" s="175"/>
      <c r="AN75" s="175"/>
      <c r="AO75" s="175"/>
      <c r="AP75" s="175"/>
      <c r="AQ75" s="175"/>
      <c r="AR75" s="175"/>
      <c r="AS75" s="175"/>
      <c r="AT75" s="175"/>
      <c r="AU75" s="175"/>
      <c r="AV75" s="175"/>
      <c r="AW75" s="175"/>
      <c r="AX75" s="175"/>
      <c r="AY75" s="175"/>
      <c r="AZ75" s="175"/>
      <c r="BA75" s="175"/>
      <c r="BB75" s="175"/>
      <c r="BC75" s="175"/>
      <c r="BD75" s="175"/>
      <c r="BE75" s="175"/>
      <c r="BF75" s="175"/>
      <c r="BG75" s="175"/>
      <c r="BH75" s="175"/>
      <c r="BI75" s="175"/>
      <c r="BJ75" s="175"/>
      <c r="BK75" s="175"/>
      <c r="BL75" s="175"/>
      <c r="BM75" s="175"/>
      <c r="BN75" s="175"/>
      <c r="BO75" s="175"/>
      <c r="BP75" s="175"/>
      <c r="BQ75" s="175"/>
    </row>
    <row r="76" ht="14.25" customHeight="1">
      <c r="A76" s="175"/>
      <c r="B76" s="175"/>
      <c r="C76" s="175"/>
      <c r="D76" s="175"/>
      <c r="E76" s="175"/>
      <c r="F76" s="175"/>
      <c r="G76" s="175"/>
      <c r="H76" s="175"/>
      <c r="I76" s="175"/>
      <c r="J76" s="175"/>
      <c r="K76" s="175"/>
      <c r="L76" s="175"/>
      <c r="M76" s="175"/>
      <c r="N76" s="175"/>
      <c r="O76" s="175"/>
      <c r="P76" s="175"/>
      <c r="Q76" s="175"/>
      <c r="R76" s="175"/>
      <c r="S76" s="175"/>
      <c r="T76" s="175"/>
      <c r="U76" s="175"/>
      <c r="V76" s="175"/>
      <c r="W76" s="175"/>
      <c r="X76" s="175"/>
      <c r="Y76" s="175"/>
      <c r="Z76" s="175"/>
      <c r="AA76" s="175"/>
      <c r="AB76" s="175"/>
      <c r="AC76" s="175"/>
      <c r="AD76" s="175"/>
      <c r="AE76" s="175"/>
      <c r="AF76" s="175"/>
      <c r="AG76" s="175"/>
      <c r="AH76" s="175"/>
      <c r="AI76" s="175"/>
      <c r="AJ76" s="175"/>
      <c r="AK76" s="175"/>
      <c r="AL76" s="175"/>
      <c r="AM76" s="175"/>
      <c r="AN76" s="175"/>
      <c r="AO76" s="175"/>
      <c r="AP76" s="175"/>
      <c r="AQ76" s="175"/>
      <c r="AR76" s="175"/>
      <c r="AS76" s="175"/>
      <c r="AT76" s="175"/>
      <c r="AU76" s="175"/>
      <c r="AV76" s="175"/>
      <c r="AW76" s="175"/>
      <c r="AX76" s="175"/>
      <c r="AY76" s="175"/>
      <c r="AZ76" s="175"/>
      <c r="BA76" s="175"/>
      <c r="BB76" s="175"/>
      <c r="BC76" s="175"/>
      <c r="BD76" s="175"/>
      <c r="BE76" s="175"/>
      <c r="BF76" s="175"/>
      <c r="BG76" s="175"/>
      <c r="BH76" s="175"/>
      <c r="BI76" s="175"/>
      <c r="BJ76" s="175"/>
      <c r="BK76" s="175"/>
      <c r="BL76" s="175"/>
      <c r="BM76" s="175"/>
      <c r="BN76" s="175"/>
      <c r="BO76" s="175"/>
      <c r="BP76" s="175"/>
      <c r="BQ76" s="175"/>
    </row>
    <row r="77" ht="14.25" customHeight="1">
      <c r="A77" s="175"/>
      <c r="B77" s="175"/>
      <c r="C77" s="175"/>
      <c r="D77" s="175"/>
      <c r="E77" s="175"/>
      <c r="F77" s="175"/>
      <c r="G77" s="175"/>
      <c r="H77" s="175"/>
      <c r="I77" s="175"/>
      <c r="J77" s="175"/>
      <c r="K77" s="175"/>
      <c r="L77" s="175"/>
      <c r="M77" s="175"/>
      <c r="N77" s="175"/>
      <c r="O77" s="175"/>
      <c r="P77" s="175"/>
      <c r="Q77" s="175"/>
      <c r="R77" s="175"/>
      <c r="S77" s="175"/>
      <c r="T77" s="175"/>
      <c r="U77" s="175"/>
      <c r="V77" s="175"/>
      <c r="W77" s="175"/>
      <c r="X77" s="175"/>
      <c r="Y77" s="175"/>
      <c r="Z77" s="175"/>
      <c r="AA77" s="175"/>
      <c r="AB77" s="175"/>
      <c r="AC77" s="175"/>
      <c r="AD77" s="175"/>
      <c r="AE77" s="175"/>
      <c r="AF77" s="175"/>
      <c r="AG77" s="175"/>
      <c r="AH77" s="175"/>
      <c r="AI77" s="175"/>
      <c r="AJ77" s="175"/>
      <c r="AK77" s="175"/>
      <c r="AL77" s="175"/>
      <c r="AM77" s="175"/>
      <c r="AN77" s="175"/>
      <c r="AO77" s="175"/>
      <c r="AP77" s="175"/>
      <c r="AQ77" s="175"/>
      <c r="AR77" s="175"/>
      <c r="AS77" s="175"/>
      <c r="AT77" s="175"/>
      <c r="AU77" s="175"/>
      <c r="AV77" s="175"/>
      <c r="AW77" s="175"/>
      <c r="AX77" s="175"/>
      <c r="AY77" s="175"/>
      <c r="AZ77" s="175"/>
      <c r="BA77" s="175"/>
      <c r="BB77" s="175"/>
      <c r="BC77" s="175"/>
      <c r="BD77" s="175"/>
      <c r="BE77" s="175"/>
      <c r="BF77" s="175"/>
      <c r="BG77" s="175"/>
      <c r="BH77" s="175"/>
      <c r="BI77" s="175"/>
      <c r="BJ77" s="175"/>
      <c r="BK77" s="175"/>
      <c r="BL77" s="175"/>
      <c r="BM77" s="175"/>
      <c r="BN77" s="175"/>
      <c r="BO77" s="175"/>
      <c r="BP77" s="175"/>
      <c r="BQ77" s="175"/>
    </row>
    <row r="78" ht="14.25" customHeight="1">
      <c r="A78" s="175"/>
      <c r="B78" s="175"/>
      <c r="C78" s="175"/>
      <c r="D78" s="175"/>
      <c r="E78" s="175"/>
      <c r="F78" s="175"/>
      <c r="G78" s="175"/>
      <c r="H78" s="175"/>
      <c r="I78" s="175"/>
      <c r="J78" s="175"/>
      <c r="K78" s="175"/>
      <c r="L78" s="175"/>
      <c r="M78" s="175"/>
      <c r="N78" s="175"/>
      <c r="O78" s="175"/>
      <c r="P78" s="175"/>
      <c r="Q78" s="175"/>
      <c r="R78" s="175"/>
      <c r="S78" s="175"/>
      <c r="T78" s="175"/>
      <c r="U78" s="175"/>
      <c r="V78" s="175"/>
      <c r="W78" s="175"/>
      <c r="X78" s="175"/>
      <c r="Y78" s="175"/>
      <c r="Z78" s="175"/>
      <c r="AA78" s="175"/>
      <c r="AB78" s="175"/>
      <c r="AC78" s="175"/>
      <c r="AD78" s="175"/>
      <c r="AE78" s="175"/>
      <c r="AF78" s="175"/>
      <c r="AG78" s="175"/>
      <c r="AH78" s="175"/>
      <c r="AI78" s="175"/>
      <c r="AJ78" s="175"/>
      <c r="AK78" s="175"/>
      <c r="AL78" s="175"/>
      <c r="AM78" s="175"/>
      <c r="AN78" s="175"/>
      <c r="AO78" s="175"/>
      <c r="AP78" s="175"/>
      <c r="AQ78" s="175"/>
      <c r="AR78" s="175"/>
      <c r="AS78" s="175"/>
      <c r="AT78" s="175"/>
      <c r="AU78" s="175"/>
      <c r="AV78" s="175"/>
      <c r="AW78" s="175"/>
      <c r="AX78" s="175"/>
      <c r="AY78" s="175"/>
      <c r="AZ78" s="175"/>
      <c r="BA78" s="175"/>
      <c r="BB78" s="175"/>
      <c r="BC78" s="175"/>
      <c r="BD78" s="175"/>
      <c r="BE78" s="175"/>
      <c r="BF78" s="175"/>
      <c r="BG78" s="175"/>
      <c r="BH78" s="175"/>
      <c r="BI78" s="175"/>
      <c r="BJ78" s="175"/>
      <c r="BK78" s="175"/>
      <c r="BL78" s="175"/>
      <c r="BM78" s="175"/>
      <c r="BN78" s="175"/>
      <c r="BO78" s="175"/>
      <c r="BP78" s="175"/>
      <c r="BQ78" s="175"/>
    </row>
    <row r="79" ht="14.25" customHeight="1">
      <c r="A79" s="175"/>
      <c r="B79" s="175"/>
      <c r="C79" s="175"/>
      <c r="D79" s="175"/>
      <c r="E79" s="175"/>
      <c r="F79" s="175"/>
      <c r="G79" s="175"/>
      <c r="H79" s="175"/>
      <c r="I79" s="175"/>
      <c r="J79" s="175"/>
      <c r="K79" s="175"/>
      <c r="L79" s="175"/>
      <c r="M79" s="175"/>
      <c r="N79" s="175"/>
      <c r="O79" s="175"/>
      <c r="P79" s="175"/>
      <c r="Q79" s="175"/>
      <c r="R79" s="175"/>
      <c r="S79" s="175"/>
      <c r="T79" s="175"/>
      <c r="U79" s="175"/>
      <c r="V79" s="175"/>
      <c r="W79" s="175"/>
      <c r="X79" s="175"/>
      <c r="Y79" s="175"/>
      <c r="Z79" s="175"/>
      <c r="AA79" s="175"/>
      <c r="AB79" s="175"/>
      <c r="AC79" s="175"/>
      <c r="AD79" s="175"/>
      <c r="AE79" s="175"/>
      <c r="AF79" s="175"/>
      <c r="AG79" s="175"/>
      <c r="AH79" s="175"/>
      <c r="AI79" s="175"/>
      <c r="AJ79" s="175"/>
      <c r="AK79" s="175"/>
      <c r="AL79" s="175"/>
      <c r="AM79" s="175"/>
      <c r="AN79" s="175"/>
      <c r="AO79" s="175"/>
      <c r="AP79" s="175"/>
      <c r="AQ79" s="175"/>
      <c r="AR79" s="175"/>
      <c r="AS79" s="175"/>
      <c r="AT79" s="175"/>
      <c r="AU79" s="175"/>
      <c r="AV79" s="175"/>
      <c r="AW79" s="175"/>
      <c r="AX79" s="175"/>
      <c r="AY79" s="175"/>
      <c r="AZ79" s="175"/>
      <c r="BA79" s="175"/>
      <c r="BB79" s="175"/>
      <c r="BC79" s="175"/>
      <c r="BD79" s="175"/>
      <c r="BE79" s="175"/>
      <c r="BF79" s="175"/>
      <c r="BG79" s="175"/>
      <c r="BH79" s="175"/>
      <c r="BI79" s="175"/>
      <c r="BJ79" s="175"/>
      <c r="BK79" s="175"/>
      <c r="BL79" s="175"/>
      <c r="BM79" s="175"/>
      <c r="BN79" s="175"/>
      <c r="BO79" s="175"/>
      <c r="BP79" s="175"/>
      <c r="BQ79" s="175"/>
    </row>
    <row r="80" ht="14.25" customHeight="1">
      <c r="A80" s="175"/>
      <c r="B80" s="175"/>
      <c r="C80" s="175"/>
      <c r="D80" s="175"/>
      <c r="E80" s="175"/>
      <c r="F80" s="175"/>
      <c r="G80" s="175"/>
      <c r="H80" s="175"/>
      <c r="I80" s="175"/>
      <c r="J80" s="175"/>
      <c r="K80" s="175"/>
      <c r="L80" s="175"/>
      <c r="M80" s="175"/>
      <c r="N80" s="175"/>
      <c r="O80" s="175"/>
      <c r="P80" s="175"/>
      <c r="Q80" s="175"/>
      <c r="R80" s="175"/>
      <c r="S80" s="175"/>
      <c r="T80" s="175"/>
      <c r="U80" s="175"/>
      <c r="V80" s="175"/>
      <c r="W80" s="175"/>
      <c r="X80" s="175"/>
      <c r="Y80" s="175"/>
      <c r="Z80" s="175"/>
      <c r="AA80" s="175"/>
      <c r="AB80" s="175"/>
      <c r="AC80" s="175"/>
      <c r="AD80" s="175"/>
      <c r="AE80" s="175"/>
      <c r="AF80" s="175"/>
      <c r="AG80" s="175"/>
      <c r="AH80" s="175"/>
      <c r="AI80" s="175"/>
      <c r="AJ80" s="175"/>
      <c r="AK80" s="175"/>
      <c r="AL80" s="175"/>
      <c r="AM80" s="175"/>
      <c r="AN80" s="175"/>
      <c r="AO80" s="175"/>
      <c r="AP80" s="175"/>
      <c r="AQ80" s="175"/>
      <c r="AR80" s="175"/>
      <c r="AS80" s="175"/>
      <c r="AT80" s="175"/>
      <c r="AU80" s="175"/>
      <c r="AV80" s="175"/>
      <c r="AW80" s="175"/>
      <c r="AX80" s="175"/>
      <c r="AY80" s="175"/>
      <c r="AZ80" s="175"/>
      <c r="BA80" s="175"/>
      <c r="BB80" s="175"/>
      <c r="BC80" s="175"/>
      <c r="BD80" s="175"/>
      <c r="BE80" s="175"/>
      <c r="BF80" s="175"/>
      <c r="BG80" s="175"/>
      <c r="BH80" s="175"/>
      <c r="BI80" s="175"/>
      <c r="BJ80" s="175"/>
      <c r="BK80" s="175"/>
      <c r="BL80" s="175"/>
      <c r="BM80" s="175"/>
      <c r="BN80" s="175"/>
      <c r="BO80" s="175"/>
      <c r="BP80" s="175"/>
      <c r="BQ80" s="175"/>
    </row>
    <row r="81" ht="14.25" customHeight="1">
      <c r="A81" s="175"/>
      <c r="B81" s="175"/>
      <c r="C81" s="175"/>
      <c r="D81" s="175"/>
      <c r="E81" s="175"/>
      <c r="F81" s="175"/>
      <c r="G81" s="175"/>
      <c r="H81" s="175"/>
      <c r="I81" s="175"/>
      <c r="J81" s="175"/>
      <c r="K81" s="175"/>
      <c r="L81" s="175"/>
      <c r="M81" s="175"/>
      <c r="N81" s="175"/>
      <c r="O81" s="175"/>
      <c r="P81" s="175"/>
      <c r="Q81" s="175"/>
      <c r="R81" s="175"/>
      <c r="S81" s="175"/>
      <c r="T81" s="175"/>
      <c r="U81" s="175"/>
      <c r="V81" s="175"/>
      <c r="W81" s="175"/>
      <c r="X81" s="175"/>
      <c r="Y81" s="175"/>
      <c r="Z81" s="175"/>
      <c r="AA81" s="175"/>
      <c r="AB81" s="175"/>
      <c r="AC81" s="175"/>
      <c r="AD81" s="175"/>
      <c r="AE81" s="175"/>
      <c r="AF81" s="175"/>
      <c r="AG81" s="175"/>
      <c r="AH81" s="175"/>
      <c r="AI81" s="175"/>
      <c r="AJ81" s="175"/>
      <c r="AK81" s="175"/>
      <c r="AL81" s="175"/>
      <c r="AM81" s="175"/>
      <c r="AN81" s="175"/>
      <c r="AO81" s="175"/>
      <c r="AP81" s="175"/>
      <c r="AQ81" s="175"/>
      <c r="AR81" s="175"/>
      <c r="AS81" s="175"/>
      <c r="AT81" s="175"/>
      <c r="AU81" s="175"/>
      <c r="AV81" s="175"/>
      <c r="AW81" s="175"/>
      <c r="AX81" s="175"/>
      <c r="AY81" s="175"/>
      <c r="AZ81" s="175"/>
      <c r="BA81" s="175"/>
      <c r="BB81" s="175"/>
      <c r="BC81" s="175"/>
      <c r="BD81" s="175"/>
      <c r="BE81" s="175"/>
      <c r="BF81" s="175"/>
      <c r="BG81" s="175"/>
      <c r="BH81" s="175"/>
      <c r="BI81" s="175"/>
      <c r="BJ81" s="175"/>
      <c r="BK81" s="175"/>
      <c r="BL81" s="175"/>
      <c r="BM81" s="175"/>
      <c r="BN81" s="175"/>
      <c r="BO81" s="175"/>
      <c r="BP81" s="175"/>
      <c r="BQ81" s="175"/>
    </row>
    <row r="82" ht="14.25" customHeight="1">
      <c r="A82" s="175"/>
      <c r="B82" s="175"/>
      <c r="C82" s="175"/>
      <c r="D82" s="175"/>
      <c r="E82" s="175"/>
      <c r="F82" s="175"/>
      <c r="G82" s="175"/>
      <c r="H82" s="175"/>
      <c r="I82" s="175"/>
      <c r="J82" s="175"/>
      <c r="K82" s="175"/>
      <c r="L82" s="175"/>
      <c r="M82" s="175"/>
      <c r="N82" s="175"/>
      <c r="O82" s="175"/>
      <c r="P82" s="175"/>
      <c r="Q82" s="175"/>
      <c r="R82" s="175"/>
      <c r="S82" s="175"/>
      <c r="T82" s="175"/>
      <c r="U82" s="175"/>
      <c r="V82" s="175"/>
      <c r="W82" s="175"/>
      <c r="X82" s="175"/>
      <c r="Y82" s="175"/>
      <c r="Z82" s="175"/>
      <c r="AA82" s="175"/>
      <c r="AB82" s="175"/>
      <c r="AC82" s="175"/>
      <c r="AD82" s="175"/>
      <c r="AE82" s="175"/>
      <c r="AF82" s="175"/>
      <c r="AG82" s="175"/>
      <c r="AH82" s="175"/>
      <c r="AI82" s="175"/>
      <c r="AJ82" s="175"/>
      <c r="AK82" s="175"/>
      <c r="AL82" s="175"/>
      <c r="AM82" s="175"/>
      <c r="AN82" s="175"/>
      <c r="AO82" s="175"/>
      <c r="AP82" s="175"/>
      <c r="AQ82" s="175"/>
      <c r="AR82" s="175"/>
      <c r="AS82" s="175"/>
      <c r="AT82" s="175"/>
      <c r="AU82" s="175"/>
      <c r="AV82" s="175"/>
      <c r="AW82" s="175"/>
      <c r="AX82" s="175"/>
      <c r="AY82" s="175"/>
      <c r="AZ82" s="175"/>
      <c r="BA82" s="175"/>
      <c r="BB82" s="175"/>
      <c r="BC82" s="175"/>
      <c r="BD82" s="175"/>
      <c r="BE82" s="175"/>
      <c r="BF82" s="175"/>
      <c r="BG82" s="175"/>
      <c r="BH82" s="175"/>
      <c r="BI82" s="175"/>
      <c r="BJ82" s="175"/>
      <c r="BK82" s="175"/>
      <c r="BL82" s="175"/>
      <c r="BM82" s="175"/>
      <c r="BN82" s="175"/>
      <c r="BO82" s="175"/>
      <c r="BP82" s="175"/>
      <c r="BQ82" s="175"/>
    </row>
    <row r="83" ht="14.25" customHeight="1">
      <c r="A83" s="175"/>
      <c r="B83" s="175"/>
      <c r="C83" s="175"/>
      <c r="D83" s="175"/>
      <c r="E83" s="175"/>
      <c r="F83" s="175"/>
      <c r="G83" s="175"/>
      <c r="H83" s="175"/>
      <c r="I83" s="175"/>
      <c r="J83" s="175"/>
      <c r="K83" s="175"/>
      <c r="L83" s="175"/>
      <c r="M83" s="175"/>
      <c r="N83" s="175"/>
      <c r="O83" s="175"/>
      <c r="P83" s="175"/>
      <c r="Q83" s="175"/>
      <c r="R83" s="175"/>
      <c r="S83" s="175"/>
      <c r="T83" s="175"/>
      <c r="U83" s="175"/>
      <c r="V83" s="175"/>
      <c r="W83" s="175"/>
      <c r="X83" s="175"/>
      <c r="Y83" s="175"/>
      <c r="Z83" s="175"/>
      <c r="AA83" s="175"/>
      <c r="AB83" s="175"/>
      <c r="AC83" s="175"/>
      <c r="AD83" s="175"/>
      <c r="AE83" s="175"/>
      <c r="AF83" s="175"/>
      <c r="AG83" s="175"/>
      <c r="AH83" s="175"/>
      <c r="AI83" s="175"/>
      <c r="AJ83" s="175"/>
      <c r="AK83" s="175"/>
      <c r="AL83" s="175"/>
      <c r="AM83" s="175"/>
      <c r="AN83" s="175"/>
      <c r="AO83" s="175"/>
      <c r="AP83" s="175"/>
      <c r="AQ83" s="175"/>
      <c r="AR83" s="175"/>
      <c r="AS83" s="175"/>
      <c r="AT83" s="175"/>
      <c r="AU83" s="175"/>
      <c r="AV83" s="175"/>
      <c r="AW83" s="175"/>
      <c r="AX83" s="175"/>
      <c r="AY83" s="175"/>
      <c r="AZ83" s="175"/>
      <c r="BA83" s="175"/>
      <c r="BB83" s="175"/>
      <c r="BC83" s="175"/>
      <c r="BD83" s="175"/>
      <c r="BE83" s="175"/>
      <c r="BF83" s="175"/>
      <c r="BG83" s="175"/>
      <c r="BH83" s="175"/>
      <c r="BI83" s="175"/>
      <c r="BJ83" s="175"/>
      <c r="BK83" s="175"/>
      <c r="BL83" s="175"/>
      <c r="BM83" s="175"/>
      <c r="BN83" s="175"/>
      <c r="BO83" s="175"/>
      <c r="BP83" s="175"/>
      <c r="BQ83" s="175"/>
    </row>
    <row r="84" ht="14.25" customHeight="1">
      <c r="A84" s="175"/>
      <c r="B84" s="175"/>
      <c r="C84" s="175"/>
      <c r="D84" s="175"/>
      <c r="E84" s="175"/>
      <c r="F84" s="175"/>
      <c r="G84" s="175"/>
      <c r="H84" s="175"/>
      <c r="I84" s="175"/>
      <c r="J84" s="175"/>
      <c r="K84" s="175"/>
      <c r="L84" s="175"/>
      <c r="M84" s="175"/>
      <c r="N84" s="175"/>
      <c r="O84" s="175"/>
      <c r="P84" s="175"/>
      <c r="Q84" s="175"/>
      <c r="R84" s="175"/>
      <c r="S84" s="175"/>
      <c r="T84" s="175"/>
      <c r="U84" s="175"/>
      <c r="V84" s="175"/>
      <c r="W84" s="175"/>
      <c r="X84" s="175"/>
      <c r="Y84" s="175"/>
      <c r="Z84" s="175"/>
      <c r="AA84" s="175"/>
      <c r="AB84" s="175"/>
      <c r="AC84" s="175"/>
      <c r="AD84" s="175"/>
      <c r="AE84" s="175"/>
      <c r="AF84" s="175"/>
      <c r="AG84" s="175"/>
      <c r="AH84" s="175"/>
      <c r="AI84" s="175"/>
      <c r="AJ84" s="175"/>
      <c r="AK84" s="175"/>
      <c r="AL84" s="175"/>
      <c r="AM84" s="175"/>
      <c r="AN84" s="175"/>
      <c r="AO84" s="175"/>
      <c r="AP84" s="175"/>
      <c r="AQ84" s="175"/>
      <c r="AR84" s="175"/>
      <c r="AS84" s="175"/>
      <c r="AT84" s="175"/>
      <c r="AU84" s="175"/>
      <c r="AV84" s="175"/>
      <c r="AW84" s="175"/>
      <c r="AX84" s="175"/>
      <c r="AY84" s="175"/>
      <c r="AZ84" s="175"/>
      <c r="BA84" s="175"/>
      <c r="BB84" s="175"/>
      <c r="BC84" s="175"/>
      <c r="BD84" s="175"/>
      <c r="BE84" s="175"/>
      <c r="BF84" s="175"/>
      <c r="BG84" s="175"/>
      <c r="BH84" s="175"/>
      <c r="BI84" s="175"/>
      <c r="BJ84" s="175"/>
      <c r="BK84" s="175"/>
      <c r="BL84" s="175"/>
      <c r="BM84" s="175"/>
      <c r="BN84" s="175"/>
      <c r="BO84" s="175"/>
      <c r="BP84" s="175"/>
      <c r="BQ84" s="175"/>
    </row>
    <row r="85" ht="14.25" customHeight="1">
      <c r="A85" s="175"/>
      <c r="B85" s="175"/>
      <c r="C85" s="175"/>
      <c r="D85" s="175"/>
      <c r="E85" s="175"/>
      <c r="F85" s="175"/>
      <c r="G85" s="175"/>
      <c r="H85" s="175"/>
      <c r="I85" s="175"/>
      <c r="J85" s="175"/>
      <c r="K85" s="175"/>
      <c r="L85" s="175"/>
      <c r="M85" s="175"/>
      <c r="N85" s="175"/>
      <c r="O85" s="175"/>
      <c r="P85" s="175"/>
      <c r="Q85" s="175"/>
      <c r="R85" s="175"/>
      <c r="S85" s="175"/>
      <c r="T85" s="175"/>
      <c r="U85" s="175"/>
      <c r="V85" s="175"/>
      <c r="W85" s="175"/>
      <c r="X85" s="175"/>
      <c r="Y85" s="175"/>
      <c r="Z85" s="175"/>
      <c r="AA85" s="175"/>
      <c r="AB85" s="175"/>
      <c r="AC85" s="175"/>
      <c r="AD85" s="175"/>
      <c r="AE85" s="175"/>
      <c r="AF85" s="175"/>
      <c r="AG85" s="175"/>
      <c r="AH85" s="175"/>
      <c r="AI85" s="175"/>
      <c r="AJ85" s="175"/>
      <c r="AK85" s="175"/>
      <c r="AL85" s="175"/>
      <c r="AM85" s="175"/>
      <c r="AN85" s="175"/>
      <c r="AO85" s="175"/>
      <c r="AP85" s="175"/>
      <c r="AQ85" s="175"/>
      <c r="AR85" s="175"/>
      <c r="AS85" s="175"/>
      <c r="AT85" s="175"/>
      <c r="AU85" s="175"/>
      <c r="AV85" s="175"/>
      <c r="AW85" s="175"/>
      <c r="AX85" s="175"/>
      <c r="AY85" s="175"/>
      <c r="AZ85" s="175"/>
      <c r="BA85" s="175"/>
      <c r="BB85" s="175"/>
      <c r="BC85" s="175"/>
      <c r="BD85" s="175"/>
      <c r="BE85" s="175"/>
      <c r="BF85" s="175"/>
      <c r="BG85" s="175"/>
      <c r="BH85" s="175"/>
      <c r="BI85" s="175"/>
      <c r="BJ85" s="175"/>
      <c r="BK85" s="175"/>
      <c r="BL85" s="175"/>
      <c r="BM85" s="175"/>
      <c r="BN85" s="175"/>
      <c r="BO85" s="175"/>
      <c r="BP85" s="175"/>
      <c r="BQ85" s="175"/>
    </row>
    <row r="86" ht="14.25" customHeight="1">
      <c r="A86" s="175"/>
      <c r="B86" s="175"/>
      <c r="C86" s="175"/>
      <c r="D86" s="175"/>
      <c r="E86" s="175"/>
      <c r="F86" s="175"/>
      <c r="G86" s="175"/>
      <c r="H86" s="175"/>
      <c r="I86" s="175"/>
      <c r="J86" s="175"/>
      <c r="K86" s="175"/>
      <c r="L86" s="175"/>
      <c r="M86" s="175"/>
      <c r="N86" s="175"/>
      <c r="O86" s="175"/>
      <c r="P86" s="175"/>
      <c r="Q86" s="175"/>
      <c r="R86" s="175"/>
      <c r="S86" s="175"/>
      <c r="T86" s="175"/>
      <c r="U86" s="175"/>
      <c r="V86" s="175"/>
      <c r="W86" s="175"/>
      <c r="X86" s="175"/>
      <c r="Y86" s="175"/>
      <c r="Z86" s="175"/>
      <c r="AA86" s="175"/>
      <c r="AB86" s="175"/>
      <c r="AC86" s="175"/>
      <c r="AD86" s="175"/>
      <c r="AE86" s="175"/>
      <c r="AF86" s="175"/>
      <c r="AG86" s="175"/>
      <c r="AH86" s="175"/>
      <c r="AI86" s="175"/>
      <c r="AJ86" s="175"/>
      <c r="AK86" s="175"/>
      <c r="AL86" s="175"/>
      <c r="AM86" s="175"/>
      <c r="AN86" s="175"/>
      <c r="AO86" s="175"/>
      <c r="AP86" s="175"/>
      <c r="AQ86" s="175"/>
      <c r="AR86" s="175"/>
      <c r="AS86" s="175"/>
      <c r="AT86" s="175"/>
      <c r="AU86" s="175"/>
      <c r="AV86" s="175"/>
      <c r="AW86" s="175"/>
      <c r="AX86" s="175"/>
      <c r="AY86" s="175"/>
      <c r="AZ86" s="175"/>
      <c r="BA86" s="175"/>
      <c r="BB86" s="175"/>
      <c r="BC86" s="175"/>
      <c r="BD86" s="175"/>
      <c r="BE86" s="175"/>
      <c r="BF86" s="175"/>
      <c r="BG86" s="175"/>
      <c r="BH86" s="175"/>
      <c r="BI86" s="175"/>
      <c r="BJ86" s="175"/>
      <c r="BK86" s="175"/>
      <c r="BL86" s="175"/>
      <c r="BM86" s="175"/>
      <c r="BN86" s="175"/>
      <c r="BO86" s="175"/>
      <c r="BP86" s="175"/>
      <c r="BQ86" s="175"/>
    </row>
    <row r="87" ht="14.25" customHeight="1">
      <c r="A87" s="175"/>
      <c r="B87" s="175"/>
      <c r="C87" s="175"/>
      <c r="D87" s="175"/>
      <c r="E87" s="175"/>
      <c r="F87" s="175"/>
      <c r="G87" s="175"/>
      <c r="H87" s="175"/>
      <c r="I87" s="175"/>
      <c r="J87" s="175"/>
      <c r="K87" s="175"/>
      <c r="L87" s="175"/>
      <c r="M87" s="175"/>
      <c r="N87" s="175"/>
      <c r="O87" s="175"/>
      <c r="P87" s="175"/>
      <c r="Q87" s="175"/>
      <c r="R87" s="175"/>
      <c r="S87" s="175"/>
      <c r="T87" s="175"/>
      <c r="U87" s="175"/>
      <c r="V87" s="175"/>
      <c r="W87" s="175"/>
      <c r="X87" s="175"/>
      <c r="Y87" s="175"/>
      <c r="Z87" s="175"/>
      <c r="AA87" s="175"/>
      <c r="AB87" s="175"/>
      <c r="AC87" s="175"/>
      <c r="AD87" s="175"/>
      <c r="AE87" s="175"/>
      <c r="AF87" s="175"/>
      <c r="AG87" s="175"/>
      <c r="AH87" s="175"/>
      <c r="AI87" s="175"/>
      <c r="AJ87" s="175"/>
      <c r="AK87" s="175"/>
      <c r="AL87" s="175"/>
      <c r="AM87" s="175"/>
      <c r="AN87" s="175"/>
      <c r="AO87" s="175"/>
      <c r="AP87" s="175"/>
      <c r="AQ87" s="175"/>
      <c r="AR87" s="175"/>
      <c r="AS87" s="175"/>
      <c r="AT87" s="175"/>
      <c r="AU87" s="175"/>
      <c r="AV87" s="175"/>
      <c r="AW87" s="175"/>
      <c r="AX87" s="175"/>
      <c r="AY87" s="175"/>
      <c r="AZ87" s="175"/>
      <c r="BA87" s="175"/>
      <c r="BB87" s="175"/>
      <c r="BC87" s="175"/>
      <c r="BD87" s="175"/>
      <c r="BE87" s="175"/>
      <c r="BF87" s="175"/>
      <c r="BG87" s="175"/>
      <c r="BH87" s="175"/>
      <c r="BI87" s="175"/>
      <c r="BJ87" s="175"/>
      <c r="BK87" s="175"/>
      <c r="BL87" s="175"/>
      <c r="BM87" s="175"/>
      <c r="BN87" s="175"/>
      <c r="BO87" s="175"/>
      <c r="BP87" s="175"/>
      <c r="BQ87" s="175"/>
    </row>
    <row r="88" ht="14.25" customHeight="1">
      <c r="A88" s="175"/>
      <c r="B88" s="175"/>
      <c r="C88" s="175"/>
      <c r="D88" s="175"/>
      <c r="E88" s="175"/>
      <c r="F88" s="175"/>
      <c r="G88" s="175"/>
      <c r="H88" s="175"/>
      <c r="I88" s="175"/>
      <c r="J88" s="175"/>
      <c r="K88" s="175"/>
      <c r="L88" s="175"/>
      <c r="M88" s="175"/>
      <c r="N88" s="175"/>
      <c r="O88" s="175"/>
      <c r="P88" s="175"/>
      <c r="Q88" s="175"/>
      <c r="R88" s="175"/>
      <c r="S88" s="175"/>
      <c r="T88" s="175"/>
      <c r="U88" s="175"/>
      <c r="V88" s="175"/>
      <c r="W88" s="175"/>
      <c r="X88" s="175"/>
      <c r="Y88" s="175"/>
      <c r="Z88" s="175"/>
      <c r="AA88" s="175"/>
      <c r="AB88" s="175"/>
      <c r="AC88" s="175"/>
      <c r="AD88" s="175"/>
      <c r="AE88" s="175"/>
      <c r="AF88" s="175"/>
      <c r="AG88" s="175"/>
      <c r="AH88" s="175"/>
      <c r="AI88" s="175"/>
      <c r="AJ88" s="175"/>
      <c r="AK88" s="175"/>
      <c r="AL88" s="175"/>
      <c r="AM88" s="175"/>
      <c r="AN88" s="175"/>
      <c r="AO88" s="175"/>
      <c r="AP88" s="175"/>
      <c r="AQ88" s="175"/>
      <c r="AR88" s="175"/>
      <c r="AS88" s="175"/>
      <c r="AT88" s="175"/>
      <c r="AU88" s="175"/>
      <c r="AV88" s="175"/>
      <c r="AW88" s="175"/>
      <c r="AX88" s="175"/>
      <c r="AY88" s="175"/>
      <c r="AZ88" s="175"/>
      <c r="BA88" s="175"/>
      <c r="BB88" s="175"/>
      <c r="BC88" s="175"/>
      <c r="BD88" s="175"/>
      <c r="BE88" s="175"/>
      <c r="BF88" s="175"/>
      <c r="BG88" s="175"/>
      <c r="BH88" s="175"/>
      <c r="BI88" s="175"/>
      <c r="BJ88" s="175"/>
      <c r="BK88" s="175"/>
      <c r="BL88" s="175"/>
      <c r="BM88" s="175"/>
      <c r="BN88" s="175"/>
      <c r="BO88" s="175"/>
      <c r="BP88" s="175"/>
      <c r="BQ88" s="175"/>
    </row>
    <row r="89" ht="14.25" customHeight="1">
      <c r="A89" s="175"/>
      <c r="B89" s="175"/>
      <c r="C89" s="175"/>
      <c r="D89" s="175"/>
      <c r="E89" s="175"/>
      <c r="F89" s="175"/>
      <c r="G89" s="175"/>
      <c r="H89" s="175"/>
      <c r="I89" s="175"/>
      <c r="J89" s="175"/>
      <c r="K89" s="175"/>
      <c r="L89" s="175"/>
      <c r="M89" s="175"/>
      <c r="N89" s="175"/>
      <c r="O89" s="175"/>
      <c r="P89" s="175"/>
      <c r="Q89" s="175"/>
      <c r="R89" s="175"/>
      <c r="S89" s="175"/>
      <c r="T89" s="175"/>
      <c r="U89" s="175"/>
      <c r="V89" s="175"/>
      <c r="W89" s="175"/>
      <c r="X89" s="175"/>
      <c r="Y89" s="175"/>
      <c r="Z89" s="175"/>
      <c r="AA89" s="175"/>
      <c r="AB89" s="175"/>
      <c r="AC89" s="175"/>
      <c r="AD89" s="175"/>
      <c r="AE89" s="175"/>
      <c r="AF89" s="175"/>
      <c r="AG89" s="175"/>
      <c r="AH89" s="175"/>
      <c r="AI89" s="175"/>
      <c r="AJ89" s="175"/>
      <c r="AK89" s="175"/>
      <c r="AL89" s="175"/>
      <c r="AM89" s="175"/>
      <c r="AN89" s="175"/>
      <c r="AO89" s="175"/>
      <c r="AP89" s="175"/>
      <c r="AQ89" s="175"/>
      <c r="AR89" s="175"/>
      <c r="AS89" s="175"/>
      <c r="AT89" s="175"/>
      <c r="AU89" s="175"/>
      <c r="AV89" s="175"/>
      <c r="AW89" s="175"/>
      <c r="AX89" s="175"/>
      <c r="AY89" s="175"/>
      <c r="AZ89" s="175"/>
      <c r="BA89" s="175"/>
      <c r="BB89" s="175"/>
      <c r="BC89" s="175"/>
      <c r="BD89" s="175"/>
      <c r="BE89" s="175"/>
      <c r="BF89" s="175"/>
      <c r="BG89" s="175"/>
      <c r="BH89" s="175"/>
      <c r="BI89" s="175"/>
      <c r="BJ89" s="175"/>
      <c r="BK89" s="175"/>
      <c r="BL89" s="175"/>
      <c r="BM89" s="175"/>
      <c r="BN89" s="175"/>
      <c r="BO89" s="175"/>
      <c r="BP89" s="175"/>
      <c r="BQ89" s="175"/>
    </row>
    <row r="90" ht="14.25" customHeight="1">
      <c r="A90" s="175"/>
      <c r="B90" s="175"/>
      <c r="C90" s="175"/>
      <c r="D90" s="175"/>
      <c r="E90" s="175"/>
      <c r="F90" s="175"/>
      <c r="G90" s="175"/>
      <c r="H90" s="175"/>
      <c r="I90" s="175"/>
      <c r="J90" s="175"/>
      <c r="K90" s="175"/>
      <c r="L90" s="175"/>
      <c r="M90" s="175"/>
      <c r="N90" s="175"/>
      <c r="O90" s="175"/>
      <c r="P90" s="175"/>
      <c r="Q90" s="175"/>
      <c r="R90" s="175"/>
      <c r="S90" s="175"/>
      <c r="T90" s="175"/>
      <c r="U90" s="175"/>
      <c r="V90" s="175"/>
      <c r="W90" s="175"/>
      <c r="X90" s="175"/>
      <c r="Y90" s="175"/>
      <c r="Z90" s="175"/>
      <c r="AA90" s="175"/>
      <c r="AB90" s="175"/>
      <c r="AC90" s="175"/>
      <c r="AD90" s="175"/>
      <c r="AE90" s="175"/>
      <c r="AF90" s="175"/>
      <c r="AG90" s="175"/>
      <c r="AH90" s="175"/>
      <c r="AI90" s="175"/>
      <c r="AJ90" s="175"/>
      <c r="AK90" s="175"/>
      <c r="AL90" s="175"/>
      <c r="AM90" s="175"/>
      <c r="AN90" s="175"/>
      <c r="AO90" s="175"/>
      <c r="AP90" s="175"/>
      <c r="AQ90" s="175"/>
      <c r="AR90" s="175"/>
      <c r="AS90" s="175"/>
      <c r="AT90" s="175"/>
      <c r="AU90" s="175"/>
      <c r="AV90" s="175"/>
      <c r="AW90" s="175"/>
      <c r="AX90" s="175"/>
      <c r="AY90" s="175"/>
      <c r="AZ90" s="175"/>
      <c r="BA90" s="175"/>
      <c r="BB90" s="175"/>
      <c r="BC90" s="175"/>
      <c r="BD90" s="175"/>
      <c r="BE90" s="175"/>
      <c r="BF90" s="175"/>
      <c r="BG90" s="175"/>
      <c r="BH90" s="175"/>
      <c r="BI90" s="175"/>
      <c r="BJ90" s="175"/>
      <c r="BK90" s="175"/>
      <c r="BL90" s="175"/>
      <c r="BM90" s="175"/>
      <c r="BN90" s="175"/>
      <c r="BO90" s="175"/>
      <c r="BP90" s="175"/>
      <c r="BQ90" s="175"/>
    </row>
    <row r="91" ht="14.25" customHeight="1">
      <c r="A91" s="175"/>
      <c r="B91" s="175"/>
      <c r="C91" s="175"/>
      <c r="D91" s="175"/>
      <c r="E91" s="175"/>
      <c r="F91" s="175"/>
      <c r="G91" s="175"/>
      <c r="H91" s="175"/>
      <c r="I91" s="175"/>
      <c r="J91" s="175"/>
      <c r="K91" s="175"/>
      <c r="L91" s="175"/>
      <c r="M91" s="175"/>
      <c r="N91" s="175"/>
      <c r="O91" s="175"/>
      <c r="P91" s="175"/>
      <c r="Q91" s="175"/>
      <c r="R91" s="175"/>
      <c r="S91" s="175"/>
      <c r="T91" s="175"/>
      <c r="U91" s="175"/>
      <c r="V91" s="175"/>
      <c r="W91" s="175"/>
      <c r="X91" s="175"/>
      <c r="Y91" s="175"/>
      <c r="Z91" s="175"/>
      <c r="AA91" s="175"/>
      <c r="AB91" s="175"/>
      <c r="AC91" s="175"/>
      <c r="AD91" s="175"/>
      <c r="AE91" s="175"/>
      <c r="AF91" s="175"/>
      <c r="AG91" s="175"/>
      <c r="AH91" s="175"/>
      <c r="AI91" s="175"/>
      <c r="AJ91" s="175"/>
      <c r="AK91" s="175"/>
      <c r="AL91" s="175"/>
      <c r="AM91" s="175"/>
      <c r="AN91" s="175"/>
      <c r="AO91" s="175"/>
      <c r="AP91" s="175"/>
      <c r="AQ91" s="175"/>
      <c r="AR91" s="175"/>
      <c r="AS91" s="175"/>
      <c r="AT91" s="175"/>
      <c r="AU91" s="175"/>
      <c r="AV91" s="175"/>
      <c r="AW91" s="175"/>
      <c r="AX91" s="175"/>
      <c r="AY91" s="175"/>
      <c r="AZ91" s="175"/>
      <c r="BA91" s="175"/>
      <c r="BB91" s="175"/>
      <c r="BC91" s="175"/>
      <c r="BD91" s="175"/>
      <c r="BE91" s="175"/>
      <c r="BF91" s="175"/>
      <c r="BG91" s="175"/>
      <c r="BH91" s="175"/>
      <c r="BI91" s="175"/>
      <c r="BJ91" s="175"/>
      <c r="BK91" s="175"/>
      <c r="BL91" s="175"/>
      <c r="BM91" s="175"/>
      <c r="BN91" s="175"/>
      <c r="BO91" s="175"/>
      <c r="BP91" s="175"/>
      <c r="BQ91" s="175"/>
    </row>
    <row r="92" ht="14.25" customHeight="1">
      <c r="A92" s="175"/>
      <c r="B92" s="175"/>
      <c r="C92" s="175"/>
      <c r="D92" s="175"/>
      <c r="E92" s="175"/>
      <c r="F92" s="175"/>
      <c r="G92" s="175"/>
      <c r="H92" s="175"/>
      <c r="I92" s="175"/>
      <c r="J92" s="175"/>
      <c r="K92" s="175"/>
      <c r="L92" s="175"/>
      <c r="M92" s="175"/>
      <c r="N92" s="175"/>
      <c r="O92" s="175"/>
      <c r="P92" s="175"/>
      <c r="Q92" s="175"/>
      <c r="R92" s="175"/>
      <c r="S92" s="175"/>
      <c r="T92" s="175"/>
      <c r="U92" s="175"/>
      <c r="V92" s="175"/>
      <c r="W92" s="175"/>
      <c r="X92" s="175"/>
      <c r="Y92" s="175"/>
      <c r="Z92" s="175"/>
      <c r="AA92" s="175"/>
      <c r="AB92" s="175"/>
      <c r="AC92" s="175"/>
      <c r="AD92" s="175"/>
      <c r="AE92" s="175"/>
      <c r="AF92" s="175"/>
      <c r="AG92" s="175"/>
      <c r="AH92" s="175"/>
      <c r="AI92" s="175"/>
      <c r="AJ92" s="175"/>
      <c r="AK92" s="175"/>
      <c r="AL92" s="175"/>
      <c r="AM92" s="175"/>
      <c r="AN92" s="175"/>
      <c r="AO92" s="175"/>
      <c r="AP92" s="175"/>
      <c r="AQ92" s="175"/>
      <c r="AR92" s="175"/>
      <c r="AS92" s="175"/>
      <c r="AT92" s="175"/>
      <c r="AU92" s="175"/>
      <c r="AV92" s="175"/>
      <c r="AW92" s="175"/>
      <c r="AX92" s="175"/>
      <c r="AY92" s="175"/>
      <c r="AZ92" s="175"/>
      <c r="BA92" s="175"/>
      <c r="BB92" s="175"/>
      <c r="BC92" s="175"/>
      <c r="BD92" s="175"/>
      <c r="BE92" s="175"/>
      <c r="BF92" s="175"/>
      <c r="BG92" s="175"/>
      <c r="BH92" s="175"/>
      <c r="BI92" s="175"/>
      <c r="BJ92" s="175"/>
      <c r="BK92" s="175"/>
      <c r="BL92" s="175"/>
      <c r="BM92" s="175"/>
      <c r="BN92" s="175"/>
      <c r="BO92" s="175"/>
      <c r="BP92" s="175"/>
      <c r="BQ92" s="175"/>
    </row>
    <row r="93" ht="14.25" customHeight="1">
      <c r="A93" s="175"/>
      <c r="B93" s="175"/>
      <c r="C93" s="175"/>
      <c r="D93" s="175"/>
      <c r="E93" s="175"/>
      <c r="F93" s="175"/>
      <c r="G93" s="175"/>
      <c r="H93" s="175"/>
      <c r="I93" s="175"/>
      <c r="J93" s="175"/>
      <c r="K93" s="175"/>
      <c r="L93" s="175"/>
      <c r="M93" s="175"/>
      <c r="N93" s="175"/>
      <c r="O93" s="175"/>
      <c r="P93" s="175"/>
      <c r="Q93" s="175"/>
      <c r="R93" s="175"/>
      <c r="S93" s="175"/>
      <c r="T93" s="175"/>
      <c r="U93" s="175"/>
      <c r="V93" s="175"/>
      <c r="W93" s="175"/>
      <c r="X93" s="175"/>
      <c r="Y93" s="175"/>
      <c r="Z93" s="175"/>
      <c r="AA93" s="175"/>
      <c r="AB93" s="175"/>
      <c r="AC93" s="175"/>
      <c r="AD93" s="175"/>
      <c r="AE93" s="175"/>
      <c r="AF93" s="175"/>
      <c r="AG93" s="175"/>
      <c r="AH93" s="175"/>
      <c r="AI93" s="175"/>
      <c r="AJ93" s="175"/>
      <c r="AK93" s="175"/>
      <c r="AL93" s="175"/>
      <c r="AM93" s="175"/>
      <c r="AN93" s="175"/>
      <c r="AO93" s="175"/>
      <c r="AP93" s="175"/>
      <c r="AQ93" s="175"/>
      <c r="AR93" s="175"/>
      <c r="AS93" s="175"/>
      <c r="AT93" s="175"/>
      <c r="AU93" s="175"/>
      <c r="AV93" s="175"/>
      <c r="AW93" s="175"/>
      <c r="AX93" s="175"/>
      <c r="AY93" s="175"/>
      <c r="AZ93" s="175"/>
      <c r="BA93" s="175"/>
      <c r="BB93" s="175"/>
      <c r="BC93" s="175"/>
      <c r="BD93" s="175"/>
      <c r="BE93" s="175"/>
      <c r="BF93" s="175"/>
      <c r="BG93" s="175"/>
      <c r="BH93" s="175"/>
      <c r="BI93" s="175"/>
      <c r="BJ93" s="175"/>
      <c r="BK93" s="175"/>
      <c r="BL93" s="175"/>
      <c r="BM93" s="175"/>
      <c r="BN93" s="175"/>
      <c r="BO93" s="175"/>
      <c r="BP93" s="175"/>
      <c r="BQ93" s="175"/>
    </row>
    <row r="94" ht="14.25" customHeight="1">
      <c r="A94" s="175"/>
      <c r="B94" s="175"/>
      <c r="C94" s="175"/>
      <c r="D94" s="175"/>
      <c r="E94" s="175"/>
      <c r="F94" s="175"/>
      <c r="G94" s="175"/>
      <c r="H94" s="175"/>
      <c r="I94" s="175"/>
      <c r="J94" s="175"/>
      <c r="K94" s="175"/>
      <c r="L94" s="175"/>
      <c r="M94" s="175"/>
      <c r="N94" s="175"/>
      <c r="O94" s="175"/>
      <c r="P94" s="175"/>
      <c r="Q94" s="175"/>
      <c r="R94" s="175"/>
      <c r="S94" s="175"/>
      <c r="T94" s="175"/>
      <c r="U94" s="175"/>
      <c r="V94" s="175"/>
      <c r="W94" s="175"/>
      <c r="X94" s="175"/>
      <c r="Y94" s="175"/>
      <c r="Z94" s="175"/>
      <c r="AA94" s="175"/>
      <c r="AB94" s="175"/>
      <c r="AC94" s="175"/>
      <c r="AD94" s="175"/>
      <c r="AE94" s="175"/>
      <c r="AF94" s="175"/>
      <c r="AG94" s="175"/>
      <c r="AH94" s="175"/>
      <c r="AI94" s="175"/>
      <c r="AJ94" s="175"/>
      <c r="AK94" s="175"/>
      <c r="AL94" s="175"/>
      <c r="AM94" s="175"/>
      <c r="AN94" s="175"/>
      <c r="AO94" s="175"/>
      <c r="AP94" s="175"/>
      <c r="AQ94" s="175"/>
      <c r="AR94" s="175"/>
      <c r="AS94" s="175"/>
      <c r="AT94" s="175"/>
      <c r="AU94" s="175"/>
      <c r="AV94" s="175"/>
      <c r="AW94" s="175"/>
      <c r="AX94" s="175"/>
      <c r="AY94" s="175"/>
      <c r="AZ94" s="175"/>
      <c r="BA94" s="175"/>
      <c r="BB94" s="175"/>
      <c r="BC94" s="175"/>
      <c r="BD94" s="175"/>
      <c r="BE94" s="175"/>
      <c r="BF94" s="175"/>
      <c r="BG94" s="175"/>
      <c r="BH94" s="175"/>
      <c r="BI94" s="175"/>
      <c r="BJ94" s="175"/>
      <c r="BK94" s="175"/>
      <c r="BL94" s="175"/>
      <c r="BM94" s="175"/>
      <c r="BN94" s="175"/>
      <c r="BO94" s="175"/>
      <c r="BP94" s="175"/>
      <c r="BQ94" s="175"/>
    </row>
    <row r="95" ht="14.25" customHeight="1">
      <c r="A95" s="175"/>
      <c r="B95" s="175"/>
      <c r="C95" s="175"/>
      <c r="D95" s="175"/>
      <c r="E95" s="175"/>
      <c r="F95" s="175"/>
      <c r="G95" s="175"/>
      <c r="H95" s="175"/>
      <c r="I95" s="175"/>
      <c r="J95" s="175"/>
      <c r="K95" s="175"/>
      <c r="L95" s="175"/>
      <c r="M95" s="175"/>
      <c r="N95" s="175"/>
      <c r="O95" s="175"/>
      <c r="P95" s="175"/>
      <c r="Q95" s="175"/>
      <c r="R95" s="175"/>
      <c r="S95" s="175"/>
      <c r="T95" s="175"/>
      <c r="U95" s="175"/>
      <c r="V95" s="175"/>
      <c r="W95" s="175"/>
      <c r="X95" s="175"/>
      <c r="Y95" s="175"/>
      <c r="Z95" s="175"/>
      <c r="AA95" s="175"/>
      <c r="AB95" s="175"/>
      <c r="AC95" s="175"/>
      <c r="AD95" s="175"/>
      <c r="AE95" s="175"/>
      <c r="AF95" s="175"/>
      <c r="AG95" s="175"/>
      <c r="AH95" s="175"/>
      <c r="AI95" s="175"/>
      <c r="AJ95" s="175"/>
      <c r="AK95" s="175"/>
      <c r="AL95" s="175"/>
      <c r="AM95" s="175"/>
      <c r="AN95" s="175"/>
      <c r="AO95" s="175"/>
      <c r="AP95" s="175"/>
      <c r="AQ95" s="175"/>
      <c r="AR95" s="175"/>
      <c r="AS95" s="175"/>
      <c r="AT95" s="175"/>
      <c r="AU95" s="175"/>
      <c r="AV95" s="175"/>
      <c r="AW95" s="175"/>
      <c r="AX95" s="175"/>
      <c r="AY95" s="175"/>
      <c r="AZ95" s="175"/>
      <c r="BA95" s="175"/>
      <c r="BB95" s="175"/>
      <c r="BC95" s="175"/>
      <c r="BD95" s="175"/>
      <c r="BE95" s="175"/>
      <c r="BF95" s="175"/>
      <c r="BG95" s="175"/>
      <c r="BH95" s="175"/>
      <c r="BI95" s="175"/>
      <c r="BJ95" s="175"/>
      <c r="BK95" s="175"/>
      <c r="BL95" s="175"/>
      <c r="BM95" s="175"/>
      <c r="BN95" s="175"/>
      <c r="BO95" s="175"/>
      <c r="BP95" s="175"/>
      <c r="BQ95" s="175"/>
    </row>
    <row r="96" ht="14.25" customHeight="1">
      <c r="A96" s="175"/>
      <c r="B96" s="175"/>
      <c r="C96" s="175"/>
      <c r="D96" s="175"/>
      <c r="E96" s="175"/>
      <c r="F96" s="175"/>
      <c r="G96" s="175"/>
      <c r="H96" s="175"/>
      <c r="I96" s="175"/>
      <c r="J96" s="175"/>
      <c r="K96" s="175"/>
      <c r="L96" s="175"/>
      <c r="M96" s="175"/>
      <c r="N96" s="175"/>
      <c r="O96" s="175"/>
      <c r="P96" s="175"/>
      <c r="Q96" s="175"/>
      <c r="R96" s="175"/>
      <c r="S96" s="175"/>
      <c r="T96" s="175"/>
      <c r="U96" s="175"/>
      <c r="V96" s="175"/>
      <c r="W96" s="175"/>
      <c r="X96" s="175"/>
      <c r="Y96" s="175"/>
      <c r="Z96" s="175"/>
      <c r="AA96" s="175"/>
      <c r="AB96" s="175"/>
      <c r="AC96" s="175"/>
      <c r="AD96" s="175"/>
      <c r="AE96" s="175"/>
      <c r="AF96" s="175"/>
      <c r="AG96" s="175"/>
      <c r="AH96" s="175"/>
      <c r="AI96" s="175"/>
      <c r="AJ96" s="175"/>
      <c r="AK96" s="175"/>
      <c r="AL96" s="175"/>
      <c r="AM96" s="175"/>
      <c r="AN96" s="175"/>
      <c r="AO96" s="175"/>
      <c r="AP96" s="175"/>
      <c r="AQ96" s="175"/>
      <c r="AR96" s="175"/>
      <c r="AS96" s="175"/>
      <c r="AT96" s="175"/>
      <c r="AU96" s="175"/>
      <c r="AV96" s="175"/>
      <c r="AW96" s="175"/>
      <c r="AX96" s="175"/>
      <c r="AY96" s="175"/>
      <c r="AZ96" s="175"/>
      <c r="BA96" s="175"/>
      <c r="BB96" s="175"/>
      <c r="BC96" s="175"/>
      <c r="BD96" s="175"/>
      <c r="BE96" s="175"/>
      <c r="BF96" s="175"/>
      <c r="BG96" s="175"/>
      <c r="BH96" s="175"/>
      <c r="BI96" s="175"/>
      <c r="BJ96" s="175"/>
      <c r="BK96" s="175"/>
      <c r="BL96" s="175"/>
      <c r="BM96" s="175"/>
      <c r="BN96" s="175"/>
      <c r="BO96" s="175"/>
      <c r="BP96" s="175"/>
      <c r="BQ96" s="175"/>
    </row>
    <row r="97" ht="14.25" customHeight="1">
      <c r="A97" s="175"/>
      <c r="B97" s="175"/>
      <c r="C97" s="175"/>
      <c r="D97" s="175"/>
      <c r="E97" s="175"/>
      <c r="F97" s="175"/>
      <c r="G97" s="175"/>
      <c r="H97" s="175"/>
      <c r="I97" s="175"/>
      <c r="J97" s="175"/>
      <c r="K97" s="175"/>
      <c r="L97" s="175"/>
      <c r="M97" s="175"/>
      <c r="N97" s="175"/>
      <c r="O97" s="175"/>
      <c r="P97" s="175"/>
      <c r="Q97" s="175"/>
      <c r="R97" s="175"/>
      <c r="S97" s="175"/>
      <c r="T97" s="175"/>
      <c r="U97" s="175"/>
      <c r="V97" s="175"/>
      <c r="W97" s="175"/>
      <c r="X97" s="175"/>
      <c r="Y97" s="175"/>
      <c r="Z97" s="175"/>
      <c r="AA97" s="175"/>
      <c r="AB97" s="175"/>
      <c r="AC97" s="175"/>
      <c r="AD97" s="175"/>
      <c r="AE97" s="175"/>
      <c r="AF97" s="175"/>
      <c r="AG97" s="175"/>
      <c r="AH97" s="175"/>
      <c r="AI97" s="175"/>
      <c r="AJ97" s="175"/>
      <c r="AK97" s="175"/>
      <c r="AL97" s="175"/>
      <c r="AM97" s="175"/>
      <c r="AN97" s="175"/>
      <c r="AO97" s="175"/>
      <c r="AP97" s="175"/>
      <c r="AQ97" s="175"/>
      <c r="AR97" s="175"/>
      <c r="AS97" s="175"/>
      <c r="AT97" s="175"/>
      <c r="AU97" s="175"/>
      <c r="AV97" s="175"/>
      <c r="AW97" s="175"/>
      <c r="AX97" s="175"/>
      <c r="AY97" s="175"/>
      <c r="AZ97" s="175"/>
      <c r="BA97" s="175"/>
      <c r="BB97" s="175"/>
      <c r="BC97" s="175"/>
      <c r="BD97" s="175"/>
      <c r="BE97" s="175"/>
      <c r="BF97" s="175"/>
      <c r="BG97" s="175"/>
      <c r="BH97" s="175"/>
      <c r="BI97" s="175"/>
      <c r="BJ97" s="175"/>
      <c r="BK97" s="175"/>
      <c r="BL97" s="175"/>
      <c r="BM97" s="175"/>
      <c r="BN97" s="175"/>
      <c r="BO97" s="175"/>
      <c r="BP97" s="175"/>
      <c r="BQ97" s="175"/>
    </row>
    <row r="98" ht="14.25" customHeight="1">
      <c r="A98" s="175"/>
      <c r="B98" s="175"/>
      <c r="C98" s="175"/>
      <c r="D98" s="175"/>
      <c r="E98" s="175"/>
      <c r="F98" s="175"/>
      <c r="G98" s="175"/>
      <c r="H98" s="175"/>
      <c r="I98" s="175"/>
      <c r="J98" s="175"/>
      <c r="K98" s="175"/>
      <c r="L98" s="175"/>
      <c r="M98" s="175"/>
      <c r="N98" s="175"/>
      <c r="O98" s="175"/>
      <c r="P98" s="175"/>
      <c r="Q98" s="175"/>
      <c r="R98" s="175"/>
      <c r="S98" s="175"/>
      <c r="T98" s="175"/>
      <c r="U98" s="175"/>
      <c r="V98" s="175"/>
      <c r="W98" s="175"/>
      <c r="X98" s="175"/>
      <c r="Y98" s="175"/>
      <c r="Z98" s="175"/>
      <c r="AA98" s="175"/>
      <c r="AB98" s="175"/>
      <c r="AC98" s="175"/>
      <c r="AD98" s="175"/>
      <c r="AE98" s="175"/>
      <c r="AF98" s="175"/>
      <c r="AG98" s="175"/>
      <c r="AH98" s="175"/>
      <c r="AI98" s="175"/>
      <c r="AJ98" s="175"/>
      <c r="AK98" s="175"/>
      <c r="AL98" s="175"/>
      <c r="AM98" s="175"/>
      <c r="AN98" s="175"/>
      <c r="AO98" s="175"/>
      <c r="AP98" s="175"/>
      <c r="AQ98" s="175"/>
      <c r="AR98" s="175"/>
      <c r="AS98" s="175"/>
      <c r="AT98" s="175"/>
      <c r="AU98" s="175"/>
      <c r="AV98" s="175"/>
      <c r="AW98" s="175"/>
      <c r="AX98" s="175"/>
      <c r="AY98" s="175"/>
      <c r="AZ98" s="175"/>
      <c r="BA98" s="175"/>
      <c r="BB98" s="175"/>
      <c r="BC98" s="175"/>
      <c r="BD98" s="175"/>
      <c r="BE98" s="175"/>
      <c r="BF98" s="175"/>
      <c r="BG98" s="175"/>
      <c r="BH98" s="175"/>
      <c r="BI98" s="175"/>
      <c r="BJ98" s="175"/>
      <c r="BK98" s="175"/>
      <c r="BL98" s="175"/>
      <c r="BM98" s="175"/>
      <c r="BN98" s="175"/>
      <c r="BO98" s="175"/>
      <c r="BP98" s="175"/>
      <c r="BQ98" s="175"/>
    </row>
    <row r="99" ht="14.25" customHeight="1">
      <c r="A99" s="175"/>
      <c r="B99" s="175"/>
      <c r="C99" s="175"/>
      <c r="D99" s="175"/>
      <c r="E99" s="175"/>
      <c r="F99" s="175"/>
      <c r="G99" s="175"/>
      <c r="H99" s="175"/>
      <c r="I99" s="175"/>
      <c r="J99" s="175"/>
      <c r="K99" s="175"/>
      <c r="L99" s="175"/>
      <c r="M99" s="175"/>
      <c r="N99" s="175"/>
      <c r="O99" s="175"/>
      <c r="P99" s="175"/>
      <c r="Q99" s="175"/>
      <c r="R99" s="175"/>
      <c r="S99" s="175"/>
      <c r="T99" s="175"/>
      <c r="U99" s="175"/>
      <c r="V99" s="175"/>
      <c r="W99" s="175"/>
      <c r="X99" s="175"/>
      <c r="Y99" s="175"/>
      <c r="Z99" s="175"/>
      <c r="AA99" s="175"/>
      <c r="AB99" s="175"/>
      <c r="AC99" s="175"/>
      <c r="AD99" s="175"/>
      <c r="AE99" s="175"/>
      <c r="AF99" s="175"/>
      <c r="AG99" s="175"/>
      <c r="AH99" s="175"/>
      <c r="AI99" s="175"/>
      <c r="AJ99" s="175"/>
      <c r="AK99" s="175"/>
      <c r="AL99" s="175"/>
      <c r="AM99" s="175"/>
      <c r="AN99" s="175"/>
      <c r="AO99" s="175"/>
      <c r="AP99" s="175"/>
      <c r="AQ99" s="175"/>
      <c r="AR99" s="175"/>
      <c r="AS99" s="175"/>
      <c r="AT99" s="175"/>
      <c r="AU99" s="175"/>
      <c r="AV99" s="175"/>
      <c r="AW99" s="175"/>
      <c r="AX99" s="175"/>
      <c r="AY99" s="175"/>
      <c r="AZ99" s="175"/>
      <c r="BA99" s="175"/>
      <c r="BB99" s="175"/>
      <c r="BC99" s="175"/>
      <c r="BD99" s="175"/>
      <c r="BE99" s="175"/>
      <c r="BF99" s="175"/>
      <c r="BG99" s="175"/>
      <c r="BH99" s="175"/>
      <c r="BI99" s="175"/>
      <c r="BJ99" s="175"/>
      <c r="BK99" s="175"/>
      <c r="BL99" s="175"/>
      <c r="BM99" s="175"/>
      <c r="BN99" s="175"/>
      <c r="BO99" s="175"/>
      <c r="BP99" s="175"/>
      <c r="BQ99" s="175"/>
    </row>
    <row r="100" ht="14.25" customHeight="1">
      <c r="A100" s="175"/>
      <c r="B100" s="175"/>
      <c r="C100" s="175"/>
      <c r="D100" s="175"/>
      <c r="E100" s="175"/>
      <c r="F100" s="175"/>
      <c r="G100" s="175"/>
      <c r="H100" s="175"/>
      <c r="I100" s="175"/>
      <c r="J100" s="175"/>
      <c r="K100" s="175"/>
      <c r="L100" s="175"/>
      <c r="M100" s="175"/>
      <c r="N100" s="175"/>
      <c r="O100" s="175"/>
      <c r="P100" s="175"/>
      <c r="Q100" s="175"/>
      <c r="R100" s="175"/>
      <c r="S100" s="175"/>
      <c r="T100" s="175"/>
      <c r="U100" s="175"/>
      <c r="V100" s="175"/>
      <c r="W100" s="175"/>
      <c r="X100" s="175"/>
      <c r="Y100" s="175"/>
      <c r="Z100" s="175"/>
      <c r="AA100" s="175"/>
      <c r="AB100" s="175"/>
      <c r="AC100" s="175"/>
      <c r="AD100" s="175"/>
      <c r="AE100" s="175"/>
      <c r="AF100" s="175"/>
      <c r="AG100" s="175"/>
      <c r="AH100" s="175"/>
      <c r="AI100" s="175"/>
      <c r="AJ100" s="175"/>
      <c r="AK100" s="175"/>
      <c r="AL100" s="175"/>
      <c r="AM100" s="175"/>
      <c r="AN100" s="175"/>
      <c r="AO100" s="175"/>
      <c r="AP100" s="175"/>
      <c r="AQ100" s="175"/>
      <c r="AR100" s="175"/>
      <c r="AS100" s="175"/>
      <c r="AT100" s="175"/>
      <c r="AU100" s="175"/>
      <c r="AV100" s="175"/>
      <c r="AW100" s="175"/>
      <c r="AX100" s="175"/>
      <c r="AY100" s="175"/>
      <c r="AZ100" s="175"/>
      <c r="BA100" s="175"/>
      <c r="BB100" s="175"/>
      <c r="BC100" s="175"/>
      <c r="BD100" s="175"/>
      <c r="BE100" s="175"/>
      <c r="BF100" s="175"/>
      <c r="BG100" s="175"/>
      <c r="BH100" s="175"/>
      <c r="BI100" s="175"/>
      <c r="BJ100" s="175"/>
      <c r="BK100" s="175"/>
      <c r="BL100" s="175"/>
      <c r="BM100" s="175"/>
      <c r="BN100" s="175"/>
      <c r="BO100" s="175"/>
      <c r="BP100" s="175"/>
      <c r="BQ100" s="175"/>
    </row>
    <row r="101" ht="14.25" customHeight="1">
      <c r="A101" s="175"/>
      <c r="B101" s="175"/>
      <c r="C101" s="175"/>
      <c r="D101" s="175"/>
      <c r="E101" s="175"/>
      <c r="F101" s="175"/>
      <c r="G101" s="175"/>
      <c r="H101" s="175"/>
      <c r="I101" s="175"/>
      <c r="J101" s="175"/>
      <c r="K101" s="175"/>
      <c r="L101" s="175"/>
      <c r="M101" s="175"/>
      <c r="N101" s="175"/>
      <c r="O101" s="175"/>
      <c r="P101" s="175"/>
      <c r="Q101" s="175"/>
      <c r="R101" s="175"/>
      <c r="S101" s="175"/>
      <c r="T101" s="175"/>
      <c r="U101" s="175"/>
      <c r="V101" s="175"/>
      <c r="W101" s="175"/>
      <c r="X101" s="175"/>
      <c r="Y101" s="175"/>
      <c r="Z101" s="175"/>
      <c r="AA101" s="175"/>
      <c r="AB101" s="175"/>
      <c r="AC101" s="175"/>
      <c r="AD101" s="175"/>
      <c r="AE101" s="175"/>
      <c r="AF101" s="175"/>
      <c r="AG101" s="175"/>
      <c r="AH101" s="175"/>
      <c r="AI101" s="175"/>
      <c r="AJ101" s="175"/>
      <c r="AK101" s="175"/>
      <c r="AL101" s="175"/>
      <c r="AM101" s="175"/>
      <c r="AN101" s="175"/>
      <c r="AO101" s="175"/>
      <c r="AP101" s="175"/>
      <c r="AQ101" s="175"/>
      <c r="AR101" s="175"/>
      <c r="AS101" s="175"/>
      <c r="AT101" s="175"/>
      <c r="AU101" s="175"/>
      <c r="AV101" s="175"/>
      <c r="AW101" s="175"/>
      <c r="AX101" s="175"/>
      <c r="AY101" s="175"/>
      <c r="AZ101" s="175"/>
      <c r="BA101" s="175"/>
      <c r="BB101" s="175"/>
      <c r="BC101" s="175"/>
      <c r="BD101" s="175"/>
      <c r="BE101" s="175"/>
      <c r="BF101" s="175"/>
      <c r="BG101" s="175"/>
      <c r="BH101" s="175"/>
      <c r="BI101" s="175"/>
      <c r="BJ101" s="175"/>
      <c r="BK101" s="175"/>
      <c r="BL101" s="175"/>
      <c r="BM101" s="175"/>
      <c r="BN101" s="175"/>
      <c r="BO101" s="175"/>
      <c r="BP101" s="175"/>
      <c r="BQ101" s="175"/>
    </row>
    <row r="102" ht="14.25" customHeight="1">
      <c r="A102" s="175"/>
      <c r="B102" s="175"/>
      <c r="C102" s="175"/>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c r="AA102" s="175"/>
      <c r="AB102" s="175"/>
      <c r="AC102" s="175"/>
      <c r="AD102" s="175"/>
      <c r="AE102" s="175"/>
      <c r="AF102" s="175"/>
      <c r="AG102" s="175"/>
      <c r="AH102" s="175"/>
      <c r="AI102" s="175"/>
      <c r="AJ102" s="175"/>
      <c r="AK102" s="175"/>
      <c r="AL102" s="175"/>
      <c r="AM102" s="175"/>
      <c r="AN102" s="175"/>
      <c r="AO102" s="175"/>
      <c r="AP102" s="175"/>
      <c r="AQ102" s="175"/>
      <c r="AR102" s="175"/>
      <c r="AS102" s="175"/>
      <c r="AT102" s="175"/>
      <c r="AU102" s="175"/>
      <c r="AV102" s="175"/>
      <c r="AW102" s="175"/>
      <c r="AX102" s="175"/>
      <c r="AY102" s="175"/>
      <c r="AZ102" s="175"/>
      <c r="BA102" s="175"/>
      <c r="BB102" s="175"/>
      <c r="BC102" s="175"/>
      <c r="BD102" s="175"/>
      <c r="BE102" s="175"/>
      <c r="BF102" s="175"/>
      <c r="BG102" s="175"/>
      <c r="BH102" s="175"/>
      <c r="BI102" s="175"/>
      <c r="BJ102" s="175"/>
      <c r="BK102" s="175"/>
      <c r="BL102" s="175"/>
      <c r="BM102" s="175"/>
      <c r="BN102" s="175"/>
      <c r="BO102" s="175"/>
      <c r="BP102" s="175"/>
      <c r="BQ102" s="175"/>
    </row>
    <row r="103" ht="14.25" customHeight="1">
      <c r="A103" s="175"/>
      <c r="B103" s="175"/>
      <c r="C103" s="175"/>
      <c r="D103" s="175"/>
      <c r="E103" s="175"/>
      <c r="F103" s="175"/>
      <c r="G103" s="175"/>
      <c r="H103" s="175"/>
      <c r="I103" s="175"/>
      <c r="J103" s="175"/>
      <c r="K103" s="175"/>
      <c r="L103" s="175"/>
      <c r="M103" s="175"/>
      <c r="N103" s="175"/>
      <c r="O103" s="175"/>
      <c r="P103" s="175"/>
      <c r="Q103" s="175"/>
      <c r="R103" s="175"/>
      <c r="S103" s="175"/>
      <c r="T103" s="175"/>
      <c r="U103" s="175"/>
      <c r="V103" s="175"/>
      <c r="W103" s="175"/>
      <c r="X103" s="175"/>
      <c r="Y103" s="175"/>
      <c r="Z103" s="175"/>
      <c r="AA103" s="175"/>
      <c r="AB103" s="175"/>
      <c r="AC103" s="175"/>
      <c r="AD103" s="175"/>
      <c r="AE103" s="175"/>
      <c r="AF103" s="175"/>
      <c r="AG103" s="175"/>
      <c r="AH103" s="175"/>
      <c r="AI103" s="175"/>
      <c r="AJ103" s="175"/>
      <c r="AK103" s="175"/>
      <c r="AL103" s="175"/>
      <c r="AM103" s="175"/>
      <c r="AN103" s="175"/>
      <c r="AO103" s="175"/>
      <c r="AP103" s="175"/>
      <c r="AQ103" s="175"/>
      <c r="AR103" s="175"/>
      <c r="AS103" s="175"/>
      <c r="AT103" s="175"/>
      <c r="AU103" s="175"/>
      <c r="AV103" s="175"/>
      <c r="AW103" s="175"/>
      <c r="AX103" s="175"/>
      <c r="AY103" s="175"/>
      <c r="AZ103" s="175"/>
      <c r="BA103" s="175"/>
      <c r="BB103" s="175"/>
      <c r="BC103" s="175"/>
      <c r="BD103" s="175"/>
      <c r="BE103" s="175"/>
      <c r="BF103" s="175"/>
      <c r="BG103" s="175"/>
      <c r="BH103" s="175"/>
      <c r="BI103" s="175"/>
      <c r="BJ103" s="175"/>
      <c r="BK103" s="175"/>
      <c r="BL103" s="175"/>
      <c r="BM103" s="175"/>
      <c r="BN103" s="175"/>
      <c r="BO103" s="175"/>
      <c r="BP103" s="175"/>
      <c r="BQ103" s="175"/>
    </row>
    <row r="104" ht="14.25" customHeight="1">
      <c r="A104" s="175"/>
      <c r="B104" s="175"/>
      <c r="C104" s="175"/>
      <c r="D104" s="175"/>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c r="AA104" s="175"/>
      <c r="AB104" s="175"/>
      <c r="AC104" s="175"/>
      <c r="AD104" s="175"/>
      <c r="AE104" s="175"/>
      <c r="AF104" s="175"/>
      <c r="AG104" s="175"/>
      <c r="AH104" s="175"/>
      <c r="AI104" s="175"/>
      <c r="AJ104" s="175"/>
      <c r="AK104" s="175"/>
      <c r="AL104" s="175"/>
      <c r="AM104" s="175"/>
      <c r="AN104" s="175"/>
      <c r="AO104" s="175"/>
      <c r="AP104" s="175"/>
      <c r="AQ104" s="175"/>
      <c r="AR104" s="175"/>
      <c r="AS104" s="175"/>
      <c r="AT104" s="175"/>
      <c r="AU104" s="175"/>
      <c r="AV104" s="175"/>
      <c r="AW104" s="175"/>
      <c r="AX104" s="175"/>
      <c r="AY104" s="175"/>
      <c r="AZ104" s="175"/>
      <c r="BA104" s="175"/>
      <c r="BB104" s="175"/>
      <c r="BC104" s="175"/>
      <c r="BD104" s="175"/>
      <c r="BE104" s="175"/>
      <c r="BF104" s="175"/>
      <c r="BG104" s="175"/>
      <c r="BH104" s="175"/>
      <c r="BI104" s="175"/>
      <c r="BJ104" s="175"/>
      <c r="BK104" s="175"/>
      <c r="BL104" s="175"/>
      <c r="BM104" s="175"/>
      <c r="BN104" s="175"/>
      <c r="BO104" s="175"/>
      <c r="BP104" s="175"/>
      <c r="BQ104" s="175"/>
    </row>
    <row r="105" ht="14.25" customHeight="1">
      <c r="A105" s="175"/>
      <c r="B105" s="175"/>
      <c r="C105" s="175"/>
      <c r="D105" s="175"/>
      <c r="E105" s="175"/>
      <c r="F105" s="175"/>
      <c r="G105" s="175"/>
      <c r="H105" s="175"/>
      <c r="I105" s="175"/>
      <c r="J105" s="175"/>
      <c r="K105" s="175"/>
      <c r="L105" s="175"/>
      <c r="M105" s="175"/>
      <c r="N105" s="175"/>
      <c r="O105" s="175"/>
      <c r="P105" s="175"/>
      <c r="Q105" s="175"/>
      <c r="R105" s="175"/>
      <c r="S105" s="175"/>
      <c r="T105" s="175"/>
      <c r="U105" s="175"/>
      <c r="V105" s="175"/>
      <c r="W105" s="175"/>
      <c r="X105" s="175"/>
      <c r="Y105" s="175"/>
      <c r="Z105" s="175"/>
      <c r="AA105" s="175"/>
      <c r="AB105" s="175"/>
      <c r="AC105" s="175"/>
      <c r="AD105" s="175"/>
      <c r="AE105" s="175"/>
      <c r="AF105" s="175"/>
      <c r="AG105" s="175"/>
      <c r="AH105" s="175"/>
      <c r="AI105" s="175"/>
      <c r="AJ105" s="175"/>
      <c r="AK105" s="175"/>
      <c r="AL105" s="175"/>
      <c r="AM105" s="175"/>
      <c r="AN105" s="175"/>
      <c r="AO105" s="175"/>
      <c r="AP105" s="175"/>
      <c r="AQ105" s="175"/>
      <c r="AR105" s="175"/>
      <c r="AS105" s="175"/>
      <c r="AT105" s="175"/>
      <c r="AU105" s="175"/>
      <c r="AV105" s="175"/>
      <c r="AW105" s="175"/>
      <c r="AX105" s="175"/>
      <c r="AY105" s="175"/>
      <c r="AZ105" s="175"/>
      <c r="BA105" s="175"/>
      <c r="BB105" s="175"/>
      <c r="BC105" s="175"/>
      <c r="BD105" s="175"/>
      <c r="BE105" s="175"/>
      <c r="BF105" s="175"/>
      <c r="BG105" s="175"/>
      <c r="BH105" s="175"/>
      <c r="BI105" s="175"/>
      <c r="BJ105" s="175"/>
      <c r="BK105" s="175"/>
      <c r="BL105" s="175"/>
      <c r="BM105" s="175"/>
      <c r="BN105" s="175"/>
      <c r="BO105" s="175"/>
      <c r="BP105" s="175"/>
      <c r="BQ105" s="175"/>
    </row>
    <row r="106" ht="14.25" customHeight="1">
      <c r="A106" s="175"/>
      <c r="B106" s="175"/>
      <c r="C106" s="175"/>
      <c r="D106" s="175"/>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c r="AA106" s="175"/>
      <c r="AB106" s="175"/>
      <c r="AC106" s="175"/>
      <c r="AD106" s="175"/>
      <c r="AE106" s="175"/>
      <c r="AF106" s="175"/>
      <c r="AG106" s="175"/>
      <c r="AH106" s="175"/>
      <c r="AI106" s="175"/>
      <c r="AJ106" s="175"/>
      <c r="AK106" s="175"/>
      <c r="AL106" s="175"/>
      <c r="AM106" s="175"/>
      <c r="AN106" s="175"/>
      <c r="AO106" s="175"/>
      <c r="AP106" s="175"/>
      <c r="AQ106" s="175"/>
      <c r="AR106" s="175"/>
      <c r="AS106" s="175"/>
      <c r="AT106" s="175"/>
      <c r="AU106" s="175"/>
      <c r="AV106" s="175"/>
      <c r="AW106" s="175"/>
      <c r="AX106" s="175"/>
      <c r="AY106" s="175"/>
      <c r="AZ106" s="175"/>
      <c r="BA106" s="175"/>
      <c r="BB106" s="175"/>
      <c r="BC106" s="175"/>
      <c r="BD106" s="175"/>
      <c r="BE106" s="175"/>
      <c r="BF106" s="175"/>
      <c r="BG106" s="175"/>
      <c r="BH106" s="175"/>
      <c r="BI106" s="175"/>
      <c r="BJ106" s="175"/>
      <c r="BK106" s="175"/>
      <c r="BL106" s="175"/>
      <c r="BM106" s="175"/>
      <c r="BN106" s="175"/>
      <c r="BO106" s="175"/>
      <c r="BP106" s="175"/>
      <c r="BQ106" s="175"/>
    </row>
    <row r="107" ht="14.25" customHeight="1">
      <c r="A107" s="175"/>
      <c r="B107" s="175"/>
      <c r="C107" s="175"/>
      <c r="D107" s="175"/>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c r="AA107" s="175"/>
      <c r="AB107" s="175"/>
      <c r="AC107" s="175"/>
      <c r="AD107" s="175"/>
      <c r="AE107" s="175"/>
      <c r="AF107" s="175"/>
      <c r="AG107" s="175"/>
      <c r="AH107" s="175"/>
      <c r="AI107" s="175"/>
      <c r="AJ107" s="175"/>
      <c r="AK107" s="175"/>
      <c r="AL107" s="175"/>
      <c r="AM107" s="175"/>
      <c r="AN107" s="175"/>
      <c r="AO107" s="175"/>
      <c r="AP107" s="175"/>
      <c r="AQ107" s="175"/>
      <c r="AR107" s="175"/>
      <c r="AS107" s="175"/>
      <c r="AT107" s="175"/>
      <c r="AU107" s="175"/>
      <c r="AV107" s="175"/>
      <c r="AW107" s="175"/>
      <c r="AX107" s="175"/>
      <c r="AY107" s="175"/>
      <c r="AZ107" s="175"/>
      <c r="BA107" s="175"/>
      <c r="BB107" s="175"/>
      <c r="BC107" s="175"/>
      <c r="BD107" s="175"/>
      <c r="BE107" s="175"/>
      <c r="BF107" s="175"/>
      <c r="BG107" s="175"/>
      <c r="BH107" s="175"/>
      <c r="BI107" s="175"/>
      <c r="BJ107" s="175"/>
      <c r="BK107" s="175"/>
      <c r="BL107" s="175"/>
      <c r="BM107" s="175"/>
      <c r="BN107" s="175"/>
      <c r="BO107" s="175"/>
      <c r="BP107" s="175"/>
      <c r="BQ107" s="175"/>
    </row>
    <row r="108" ht="14.25" customHeight="1">
      <c r="A108" s="175"/>
      <c r="B108" s="175"/>
      <c r="C108" s="175"/>
      <c r="D108" s="175"/>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c r="AA108" s="175"/>
      <c r="AB108" s="175"/>
      <c r="AC108" s="175"/>
      <c r="AD108" s="175"/>
      <c r="AE108" s="175"/>
      <c r="AF108" s="175"/>
      <c r="AG108" s="175"/>
      <c r="AH108" s="175"/>
      <c r="AI108" s="175"/>
      <c r="AJ108" s="175"/>
      <c r="AK108" s="175"/>
      <c r="AL108" s="175"/>
      <c r="AM108" s="175"/>
      <c r="AN108" s="175"/>
      <c r="AO108" s="175"/>
      <c r="AP108" s="175"/>
      <c r="AQ108" s="175"/>
      <c r="AR108" s="175"/>
      <c r="AS108" s="175"/>
      <c r="AT108" s="175"/>
      <c r="AU108" s="175"/>
      <c r="AV108" s="175"/>
      <c r="AW108" s="175"/>
      <c r="AX108" s="175"/>
      <c r="AY108" s="175"/>
      <c r="AZ108" s="175"/>
      <c r="BA108" s="175"/>
      <c r="BB108" s="175"/>
      <c r="BC108" s="175"/>
      <c r="BD108" s="175"/>
      <c r="BE108" s="175"/>
      <c r="BF108" s="175"/>
      <c r="BG108" s="175"/>
      <c r="BH108" s="175"/>
      <c r="BI108" s="175"/>
      <c r="BJ108" s="175"/>
      <c r="BK108" s="175"/>
      <c r="BL108" s="175"/>
      <c r="BM108" s="175"/>
      <c r="BN108" s="175"/>
      <c r="BO108" s="175"/>
      <c r="BP108" s="175"/>
      <c r="BQ108" s="175"/>
    </row>
    <row r="109" ht="14.25" customHeight="1">
      <c r="A109" s="175"/>
      <c r="B109" s="175"/>
      <c r="C109" s="175"/>
      <c r="D109" s="175"/>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c r="AA109" s="175"/>
      <c r="AB109" s="175"/>
      <c r="AC109" s="175"/>
      <c r="AD109" s="175"/>
      <c r="AE109" s="175"/>
      <c r="AF109" s="175"/>
      <c r="AG109" s="175"/>
      <c r="AH109" s="175"/>
      <c r="AI109" s="175"/>
      <c r="AJ109" s="175"/>
      <c r="AK109" s="175"/>
      <c r="AL109" s="175"/>
      <c r="AM109" s="175"/>
      <c r="AN109" s="175"/>
      <c r="AO109" s="175"/>
      <c r="AP109" s="175"/>
      <c r="AQ109" s="175"/>
      <c r="AR109" s="175"/>
      <c r="AS109" s="175"/>
      <c r="AT109" s="175"/>
      <c r="AU109" s="175"/>
      <c r="AV109" s="175"/>
      <c r="AW109" s="175"/>
      <c r="AX109" s="175"/>
      <c r="AY109" s="175"/>
      <c r="AZ109" s="175"/>
      <c r="BA109" s="175"/>
      <c r="BB109" s="175"/>
      <c r="BC109" s="175"/>
      <c r="BD109" s="175"/>
      <c r="BE109" s="175"/>
      <c r="BF109" s="175"/>
      <c r="BG109" s="175"/>
      <c r="BH109" s="175"/>
      <c r="BI109" s="175"/>
      <c r="BJ109" s="175"/>
      <c r="BK109" s="175"/>
      <c r="BL109" s="175"/>
      <c r="BM109" s="175"/>
      <c r="BN109" s="175"/>
      <c r="BO109" s="175"/>
      <c r="BP109" s="175"/>
      <c r="BQ109" s="175"/>
    </row>
    <row r="110" ht="14.25" customHeight="1">
      <c r="A110" s="175"/>
      <c r="B110" s="175"/>
      <c r="C110" s="175"/>
      <c r="D110" s="175"/>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c r="AA110" s="175"/>
      <c r="AB110" s="175"/>
      <c r="AC110" s="175"/>
      <c r="AD110" s="175"/>
      <c r="AE110" s="175"/>
      <c r="AF110" s="175"/>
      <c r="AG110" s="175"/>
      <c r="AH110" s="175"/>
      <c r="AI110" s="175"/>
      <c r="AJ110" s="175"/>
      <c r="AK110" s="175"/>
      <c r="AL110" s="175"/>
      <c r="AM110" s="175"/>
      <c r="AN110" s="175"/>
      <c r="AO110" s="175"/>
      <c r="AP110" s="175"/>
      <c r="AQ110" s="175"/>
      <c r="AR110" s="175"/>
      <c r="AS110" s="175"/>
      <c r="AT110" s="175"/>
      <c r="AU110" s="175"/>
      <c r="AV110" s="175"/>
      <c r="AW110" s="175"/>
      <c r="AX110" s="175"/>
      <c r="AY110" s="175"/>
      <c r="AZ110" s="175"/>
      <c r="BA110" s="175"/>
      <c r="BB110" s="175"/>
      <c r="BC110" s="175"/>
      <c r="BD110" s="175"/>
      <c r="BE110" s="175"/>
      <c r="BF110" s="175"/>
      <c r="BG110" s="175"/>
      <c r="BH110" s="175"/>
      <c r="BI110" s="175"/>
      <c r="BJ110" s="175"/>
      <c r="BK110" s="175"/>
      <c r="BL110" s="175"/>
      <c r="BM110" s="175"/>
      <c r="BN110" s="175"/>
      <c r="BO110" s="175"/>
      <c r="BP110" s="175"/>
      <c r="BQ110" s="175"/>
    </row>
    <row r="111" ht="14.25" customHeight="1">
      <c r="A111" s="175"/>
      <c r="B111" s="175"/>
      <c r="C111" s="175"/>
      <c r="D111" s="175"/>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c r="AA111" s="175"/>
      <c r="AB111" s="175"/>
      <c r="AC111" s="175"/>
      <c r="AD111" s="175"/>
      <c r="AE111" s="175"/>
      <c r="AF111" s="175"/>
      <c r="AG111" s="175"/>
      <c r="AH111" s="175"/>
      <c r="AI111" s="175"/>
      <c r="AJ111" s="175"/>
      <c r="AK111" s="175"/>
      <c r="AL111" s="175"/>
      <c r="AM111" s="175"/>
      <c r="AN111" s="175"/>
      <c r="AO111" s="175"/>
      <c r="AP111" s="175"/>
      <c r="AQ111" s="175"/>
      <c r="AR111" s="175"/>
      <c r="AS111" s="175"/>
      <c r="AT111" s="175"/>
      <c r="AU111" s="175"/>
      <c r="AV111" s="175"/>
      <c r="AW111" s="175"/>
      <c r="AX111" s="175"/>
      <c r="AY111" s="175"/>
      <c r="AZ111" s="175"/>
      <c r="BA111" s="175"/>
      <c r="BB111" s="175"/>
      <c r="BC111" s="175"/>
      <c r="BD111" s="175"/>
      <c r="BE111" s="175"/>
      <c r="BF111" s="175"/>
      <c r="BG111" s="175"/>
      <c r="BH111" s="175"/>
      <c r="BI111" s="175"/>
      <c r="BJ111" s="175"/>
      <c r="BK111" s="175"/>
      <c r="BL111" s="175"/>
      <c r="BM111" s="175"/>
      <c r="BN111" s="175"/>
      <c r="BO111" s="175"/>
      <c r="BP111" s="175"/>
      <c r="BQ111" s="175"/>
    </row>
    <row r="112" ht="14.25" customHeight="1">
      <c r="A112" s="175"/>
      <c r="B112" s="175"/>
      <c r="C112" s="175"/>
      <c r="D112" s="175"/>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c r="AA112" s="175"/>
      <c r="AB112" s="175"/>
      <c r="AC112" s="175"/>
      <c r="AD112" s="175"/>
      <c r="AE112" s="175"/>
      <c r="AF112" s="175"/>
      <c r="AG112" s="175"/>
      <c r="AH112" s="175"/>
      <c r="AI112" s="175"/>
      <c r="AJ112" s="175"/>
      <c r="AK112" s="175"/>
      <c r="AL112" s="175"/>
      <c r="AM112" s="175"/>
      <c r="AN112" s="175"/>
      <c r="AO112" s="175"/>
      <c r="AP112" s="175"/>
      <c r="AQ112" s="175"/>
      <c r="AR112" s="175"/>
      <c r="AS112" s="175"/>
      <c r="AT112" s="175"/>
      <c r="AU112" s="175"/>
      <c r="AV112" s="175"/>
      <c r="AW112" s="175"/>
      <c r="AX112" s="175"/>
      <c r="AY112" s="175"/>
      <c r="AZ112" s="175"/>
      <c r="BA112" s="175"/>
      <c r="BB112" s="175"/>
      <c r="BC112" s="175"/>
      <c r="BD112" s="175"/>
      <c r="BE112" s="175"/>
      <c r="BF112" s="175"/>
      <c r="BG112" s="175"/>
      <c r="BH112" s="175"/>
      <c r="BI112" s="175"/>
      <c r="BJ112" s="175"/>
      <c r="BK112" s="175"/>
      <c r="BL112" s="175"/>
      <c r="BM112" s="175"/>
      <c r="BN112" s="175"/>
      <c r="BO112" s="175"/>
      <c r="BP112" s="175"/>
      <c r="BQ112" s="175"/>
    </row>
    <row r="113" ht="14.25" customHeight="1">
      <c r="A113" s="175"/>
      <c r="B113" s="175"/>
      <c r="C113" s="175"/>
      <c r="D113" s="175"/>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c r="AA113" s="175"/>
      <c r="AB113" s="175"/>
      <c r="AC113" s="175"/>
      <c r="AD113" s="175"/>
      <c r="AE113" s="175"/>
      <c r="AF113" s="175"/>
      <c r="AG113" s="175"/>
      <c r="AH113" s="175"/>
      <c r="AI113" s="175"/>
      <c r="AJ113" s="175"/>
      <c r="AK113" s="175"/>
      <c r="AL113" s="175"/>
      <c r="AM113" s="175"/>
      <c r="AN113" s="175"/>
      <c r="AO113" s="175"/>
      <c r="AP113" s="175"/>
      <c r="AQ113" s="175"/>
      <c r="AR113" s="175"/>
      <c r="AS113" s="175"/>
      <c r="AT113" s="175"/>
      <c r="AU113" s="175"/>
      <c r="AV113" s="175"/>
      <c r="AW113" s="175"/>
      <c r="AX113" s="175"/>
      <c r="AY113" s="175"/>
      <c r="AZ113" s="175"/>
      <c r="BA113" s="175"/>
      <c r="BB113" s="175"/>
      <c r="BC113" s="175"/>
      <c r="BD113" s="175"/>
      <c r="BE113" s="175"/>
      <c r="BF113" s="175"/>
      <c r="BG113" s="175"/>
      <c r="BH113" s="175"/>
      <c r="BI113" s="175"/>
      <c r="BJ113" s="175"/>
      <c r="BK113" s="175"/>
      <c r="BL113" s="175"/>
      <c r="BM113" s="175"/>
      <c r="BN113" s="175"/>
      <c r="BO113" s="175"/>
      <c r="BP113" s="175"/>
      <c r="BQ113" s="175"/>
    </row>
    <row r="114" ht="14.25" customHeight="1">
      <c r="A114" s="175"/>
      <c r="B114" s="175"/>
      <c r="C114" s="175"/>
      <c r="D114" s="175"/>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c r="AA114" s="175"/>
      <c r="AB114" s="175"/>
      <c r="AC114" s="175"/>
      <c r="AD114" s="175"/>
      <c r="AE114" s="175"/>
      <c r="AF114" s="175"/>
      <c r="AG114" s="175"/>
      <c r="AH114" s="175"/>
      <c r="AI114" s="175"/>
      <c r="AJ114" s="175"/>
      <c r="AK114" s="175"/>
      <c r="AL114" s="175"/>
      <c r="AM114" s="175"/>
      <c r="AN114" s="175"/>
      <c r="AO114" s="175"/>
      <c r="AP114" s="175"/>
      <c r="AQ114" s="175"/>
      <c r="AR114" s="175"/>
      <c r="AS114" s="175"/>
      <c r="AT114" s="175"/>
      <c r="AU114" s="175"/>
      <c r="AV114" s="175"/>
      <c r="AW114" s="175"/>
      <c r="AX114" s="175"/>
      <c r="AY114" s="175"/>
      <c r="AZ114" s="175"/>
      <c r="BA114" s="175"/>
      <c r="BB114" s="175"/>
      <c r="BC114" s="175"/>
      <c r="BD114" s="175"/>
      <c r="BE114" s="175"/>
      <c r="BF114" s="175"/>
      <c r="BG114" s="175"/>
      <c r="BH114" s="175"/>
      <c r="BI114" s="175"/>
      <c r="BJ114" s="175"/>
      <c r="BK114" s="175"/>
      <c r="BL114" s="175"/>
      <c r="BM114" s="175"/>
      <c r="BN114" s="175"/>
      <c r="BO114" s="175"/>
      <c r="BP114" s="175"/>
      <c r="BQ114" s="175"/>
    </row>
    <row r="115" ht="14.25" customHeight="1">
      <c r="A115" s="175"/>
      <c r="B115" s="175"/>
      <c r="C115" s="175"/>
      <c r="D115" s="175"/>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c r="AA115" s="175"/>
      <c r="AB115" s="175"/>
      <c r="AC115" s="175"/>
      <c r="AD115" s="175"/>
      <c r="AE115" s="175"/>
      <c r="AF115" s="175"/>
      <c r="AG115" s="175"/>
      <c r="AH115" s="175"/>
      <c r="AI115" s="175"/>
      <c r="AJ115" s="175"/>
      <c r="AK115" s="175"/>
      <c r="AL115" s="175"/>
      <c r="AM115" s="175"/>
      <c r="AN115" s="175"/>
      <c r="AO115" s="175"/>
      <c r="AP115" s="175"/>
      <c r="AQ115" s="175"/>
      <c r="AR115" s="175"/>
      <c r="AS115" s="175"/>
      <c r="AT115" s="175"/>
      <c r="AU115" s="175"/>
      <c r="AV115" s="175"/>
      <c r="AW115" s="175"/>
      <c r="AX115" s="175"/>
      <c r="AY115" s="175"/>
      <c r="AZ115" s="175"/>
      <c r="BA115" s="175"/>
      <c r="BB115" s="175"/>
      <c r="BC115" s="175"/>
      <c r="BD115" s="175"/>
      <c r="BE115" s="175"/>
      <c r="BF115" s="175"/>
      <c r="BG115" s="175"/>
      <c r="BH115" s="175"/>
      <c r="BI115" s="175"/>
      <c r="BJ115" s="175"/>
      <c r="BK115" s="175"/>
      <c r="BL115" s="175"/>
      <c r="BM115" s="175"/>
      <c r="BN115" s="175"/>
      <c r="BO115" s="175"/>
      <c r="BP115" s="175"/>
      <c r="BQ115" s="175"/>
    </row>
    <row r="116" ht="14.25" customHeight="1">
      <c r="A116" s="175"/>
      <c r="B116" s="175"/>
      <c r="C116" s="175"/>
      <c r="D116" s="175"/>
      <c r="E116" s="175"/>
      <c r="F116" s="175"/>
      <c r="G116" s="175"/>
      <c r="H116" s="175"/>
      <c r="I116" s="175"/>
      <c r="J116" s="175"/>
      <c r="K116" s="175"/>
      <c r="L116" s="175"/>
      <c r="M116" s="175"/>
      <c r="N116" s="175"/>
      <c r="O116" s="175"/>
      <c r="P116" s="175"/>
      <c r="Q116" s="175"/>
      <c r="R116" s="175"/>
      <c r="S116" s="175"/>
      <c r="T116" s="175"/>
      <c r="U116" s="175"/>
      <c r="V116" s="175"/>
      <c r="W116" s="175"/>
      <c r="X116" s="175"/>
      <c r="Y116" s="175"/>
      <c r="Z116" s="175"/>
      <c r="AA116" s="175"/>
      <c r="AB116" s="175"/>
      <c r="AC116" s="175"/>
      <c r="AD116" s="175"/>
      <c r="AE116" s="175"/>
      <c r="AF116" s="175"/>
      <c r="AG116" s="175"/>
      <c r="AH116" s="175"/>
      <c r="AI116" s="175"/>
      <c r="AJ116" s="175"/>
      <c r="AK116" s="175"/>
      <c r="AL116" s="175"/>
      <c r="AM116" s="175"/>
      <c r="AN116" s="175"/>
      <c r="AO116" s="175"/>
      <c r="AP116" s="175"/>
      <c r="AQ116" s="175"/>
      <c r="AR116" s="175"/>
      <c r="AS116" s="175"/>
      <c r="AT116" s="175"/>
      <c r="AU116" s="175"/>
      <c r="AV116" s="175"/>
      <c r="AW116" s="175"/>
      <c r="AX116" s="175"/>
      <c r="AY116" s="175"/>
      <c r="AZ116" s="175"/>
      <c r="BA116" s="175"/>
      <c r="BB116" s="175"/>
      <c r="BC116" s="175"/>
      <c r="BD116" s="175"/>
      <c r="BE116" s="175"/>
      <c r="BF116" s="175"/>
      <c r="BG116" s="175"/>
      <c r="BH116" s="175"/>
      <c r="BI116" s="175"/>
      <c r="BJ116" s="175"/>
      <c r="BK116" s="175"/>
      <c r="BL116" s="175"/>
      <c r="BM116" s="175"/>
      <c r="BN116" s="175"/>
      <c r="BO116" s="175"/>
      <c r="BP116" s="175"/>
      <c r="BQ116" s="175"/>
    </row>
    <row r="117" ht="14.25" customHeight="1">
      <c r="A117" s="175"/>
      <c r="B117" s="175"/>
      <c r="C117" s="175"/>
      <c r="D117" s="175"/>
      <c r="E117" s="175"/>
      <c r="F117" s="175"/>
      <c r="G117" s="175"/>
      <c r="H117" s="175"/>
      <c r="I117" s="175"/>
      <c r="J117" s="175"/>
      <c r="K117" s="175"/>
      <c r="L117" s="175"/>
      <c r="M117" s="175"/>
      <c r="N117" s="175"/>
      <c r="O117" s="175"/>
      <c r="P117" s="175"/>
      <c r="Q117" s="175"/>
      <c r="R117" s="175"/>
      <c r="S117" s="175"/>
      <c r="T117" s="175"/>
      <c r="U117" s="175"/>
      <c r="V117" s="175"/>
      <c r="W117" s="175"/>
      <c r="X117" s="175"/>
      <c r="Y117" s="175"/>
      <c r="Z117" s="175"/>
      <c r="AA117" s="175"/>
      <c r="AB117" s="175"/>
      <c r="AC117" s="175"/>
      <c r="AD117" s="175"/>
      <c r="AE117" s="175"/>
      <c r="AF117" s="175"/>
      <c r="AG117" s="175"/>
      <c r="AH117" s="175"/>
      <c r="AI117" s="175"/>
      <c r="AJ117" s="175"/>
      <c r="AK117" s="175"/>
      <c r="AL117" s="175"/>
      <c r="AM117" s="175"/>
      <c r="AN117" s="175"/>
      <c r="AO117" s="175"/>
      <c r="AP117" s="175"/>
      <c r="AQ117" s="175"/>
      <c r="AR117" s="175"/>
      <c r="AS117" s="175"/>
      <c r="AT117" s="175"/>
      <c r="AU117" s="175"/>
      <c r="AV117" s="175"/>
      <c r="AW117" s="175"/>
      <c r="AX117" s="175"/>
      <c r="AY117" s="175"/>
      <c r="AZ117" s="175"/>
      <c r="BA117" s="175"/>
      <c r="BB117" s="175"/>
      <c r="BC117" s="175"/>
      <c r="BD117" s="175"/>
      <c r="BE117" s="175"/>
      <c r="BF117" s="175"/>
      <c r="BG117" s="175"/>
      <c r="BH117" s="175"/>
      <c r="BI117" s="175"/>
      <c r="BJ117" s="175"/>
      <c r="BK117" s="175"/>
      <c r="BL117" s="175"/>
      <c r="BM117" s="175"/>
      <c r="BN117" s="175"/>
      <c r="BO117" s="175"/>
      <c r="BP117" s="175"/>
      <c r="BQ117" s="175"/>
    </row>
    <row r="118" ht="14.25" customHeight="1">
      <c r="A118" s="175"/>
      <c r="B118" s="175"/>
      <c r="C118" s="175"/>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c r="AA118" s="175"/>
      <c r="AB118" s="175"/>
      <c r="AC118" s="175"/>
      <c r="AD118" s="175"/>
      <c r="AE118" s="175"/>
      <c r="AF118" s="175"/>
      <c r="AG118" s="175"/>
      <c r="AH118" s="175"/>
      <c r="AI118" s="175"/>
      <c r="AJ118" s="175"/>
      <c r="AK118" s="175"/>
      <c r="AL118" s="175"/>
      <c r="AM118" s="175"/>
      <c r="AN118" s="175"/>
      <c r="AO118" s="175"/>
      <c r="AP118" s="175"/>
      <c r="AQ118" s="175"/>
      <c r="AR118" s="175"/>
      <c r="AS118" s="175"/>
      <c r="AT118" s="175"/>
      <c r="AU118" s="175"/>
      <c r="AV118" s="175"/>
      <c r="AW118" s="175"/>
      <c r="AX118" s="175"/>
      <c r="AY118" s="175"/>
      <c r="AZ118" s="175"/>
      <c r="BA118" s="175"/>
      <c r="BB118" s="175"/>
      <c r="BC118" s="175"/>
      <c r="BD118" s="175"/>
      <c r="BE118" s="175"/>
      <c r="BF118" s="175"/>
      <c r="BG118" s="175"/>
      <c r="BH118" s="175"/>
      <c r="BI118" s="175"/>
      <c r="BJ118" s="175"/>
      <c r="BK118" s="175"/>
      <c r="BL118" s="175"/>
      <c r="BM118" s="175"/>
      <c r="BN118" s="175"/>
      <c r="BO118" s="175"/>
      <c r="BP118" s="175"/>
      <c r="BQ118" s="175"/>
    </row>
    <row r="119" ht="14.25" customHeight="1">
      <c r="A119" s="175"/>
      <c r="B119" s="175"/>
      <c r="C119" s="175"/>
      <c r="D119" s="175"/>
      <c r="E119" s="175"/>
      <c r="F119" s="175"/>
      <c r="G119" s="175"/>
      <c r="H119" s="175"/>
      <c r="I119" s="175"/>
      <c r="J119" s="175"/>
      <c r="K119" s="175"/>
      <c r="L119" s="175"/>
      <c r="M119" s="175"/>
      <c r="N119" s="175"/>
      <c r="O119" s="175"/>
      <c r="P119" s="175"/>
      <c r="Q119" s="175"/>
      <c r="R119" s="175"/>
      <c r="S119" s="175"/>
      <c r="T119" s="175"/>
      <c r="U119" s="175"/>
      <c r="V119" s="175"/>
      <c r="W119" s="175"/>
      <c r="X119" s="175"/>
      <c r="Y119" s="175"/>
      <c r="Z119" s="175"/>
      <c r="AA119" s="175"/>
      <c r="AB119" s="175"/>
      <c r="AC119" s="175"/>
      <c r="AD119" s="175"/>
      <c r="AE119" s="175"/>
      <c r="AF119" s="175"/>
      <c r="AG119" s="175"/>
      <c r="AH119" s="175"/>
      <c r="AI119" s="175"/>
      <c r="AJ119" s="175"/>
      <c r="AK119" s="175"/>
      <c r="AL119" s="175"/>
      <c r="AM119" s="175"/>
      <c r="AN119" s="175"/>
      <c r="AO119" s="175"/>
      <c r="AP119" s="175"/>
      <c r="AQ119" s="175"/>
      <c r="AR119" s="175"/>
      <c r="AS119" s="175"/>
      <c r="AT119" s="175"/>
      <c r="AU119" s="175"/>
      <c r="AV119" s="175"/>
      <c r="AW119" s="175"/>
      <c r="AX119" s="175"/>
      <c r="AY119" s="175"/>
      <c r="AZ119" s="175"/>
      <c r="BA119" s="175"/>
      <c r="BB119" s="175"/>
      <c r="BC119" s="175"/>
      <c r="BD119" s="175"/>
      <c r="BE119" s="175"/>
      <c r="BF119" s="175"/>
      <c r="BG119" s="175"/>
      <c r="BH119" s="175"/>
      <c r="BI119" s="175"/>
      <c r="BJ119" s="175"/>
      <c r="BK119" s="175"/>
      <c r="BL119" s="175"/>
      <c r="BM119" s="175"/>
      <c r="BN119" s="175"/>
      <c r="BO119" s="175"/>
      <c r="BP119" s="175"/>
      <c r="BQ119" s="175"/>
    </row>
    <row r="120" ht="14.25" customHeight="1">
      <c r="A120" s="175"/>
      <c r="B120" s="175"/>
      <c r="C120" s="175"/>
      <c r="D120" s="175"/>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c r="AA120" s="175"/>
      <c r="AB120" s="175"/>
      <c r="AC120" s="175"/>
      <c r="AD120" s="175"/>
      <c r="AE120" s="175"/>
      <c r="AF120" s="175"/>
      <c r="AG120" s="175"/>
      <c r="AH120" s="175"/>
      <c r="AI120" s="175"/>
      <c r="AJ120" s="175"/>
      <c r="AK120" s="175"/>
      <c r="AL120" s="175"/>
      <c r="AM120" s="175"/>
      <c r="AN120" s="175"/>
      <c r="AO120" s="175"/>
      <c r="AP120" s="175"/>
      <c r="AQ120" s="175"/>
      <c r="AR120" s="175"/>
      <c r="AS120" s="175"/>
      <c r="AT120" s="175"/>
      <c r="AU120" s="175"/>
      <c r="AV120" s="175"/>
      <c r="AW120" s="175"/>
      <c r="AX120" s="175"/>
      <c r="AY120" s="175"/>
      <c r="AZ120" s="175"/>
      <c r="BA120" s="175"/>
      <c r="BB120" s="175"/>
      <c r="BC120" s="175"/>
      <c r="BD120" s="175"/>
      <c r="BE120" s="175"/>
      <c r="BF120" s="175"/>
      <c r="BG120" s="175"/>
      <c r="BH120" s="175"/>
      <c r="BI120" s="175"/>
      <c r="BJ120" s="175"/>
      <c r="BK120" s="175"/>
      <c r="BL120" s="175"/>
      <c r="BM120" s="175"/>
      <c r="BN120" s="175"/>
      <c r="BO120" s="175"/>
      <c r="BP120" s="175"/>
      <c r="BQ120" s="175"/>
    </row>
    <row r="121" ht="14.25" customHeight="1">
      <c r="A121" s="175"/>
      <c r="B121" s="175"/>
      <c r="C121" s="175"/>
      <c r="D121" s="175"/>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c r="AA121" s="175"/>
      <c r="AB121" s="175"/>
      <c r="AC121" s="175"/>
      <c r="AD121" s="175"/>
      <c r="AE121" s="175"/>
      <c r="AF121" s="175"/>
      <c r="AG121" s="175"/>
      <c r="AH121" s="175"/>
      <c r="AI121" s="175"/>
      <c r="AJ121" s="175"/>
      <c r="AK121" s="175"/>
      <c r="AL121" s="175"/>
      <c r="AM121" s="175"/>
      <c r="AN121" s="175"/>
      <c r="AO121" s="175"/>
      <c r="AP121" s="175"/>
      <c r="AQ121" s="175"/>
      <c r="AR121" s="175"/>
      <c r="AS121" s="175"/>
      <c r="AT121" s="175"/>
      <c r="AU121" s="175"/>
      <c r="AV121" s="175"/>
      <c r="AW121" s="175"/>
      <c r="AX121" s="175"/>
      <c r="AY121" s="175"/>
      <c r="AZ121" s="175"/>
      <c r="BA121" s="175"/>
      <c r="BB121" s="175"/>
      <c r="BC121" s="175"/>
      <c r="BD121" s="175"/>
      <c r="BE121" s="175"/>
      <c r="BF121" s="175"/>
      <c r="BG121" s="175"/>
      <c r="BH121" s="175"/>
      <c r="BI121" s="175"/>
      <c r="BJ121" s="175"/>
      <c r="BK121" s="175"/>
      <c r="BL121" s="175"/>
      <c r="BM121" s="175"/>
      <c r="BN121" s="175"/>
      <c r="BO121" s="175"/>
      <c r="BP121" s="175"/>
      <c r="BQ121" s="175"/>
    </row>
    <row r="122" ht="14.25" customHeight="1">
      <c r="A122" s="175"/>
      <c r="B122" s="175"/>
      <c r="C122" s="175"/>
      <c r="D122" s="175"/>
      <c r="E122" s="175"/>
      <c r="F122" s="175"/>
      <c r="G122" s="175"/>
      <c r="H122" s="175"/>
      <c r="I122" s="175"/>
      <c r="J122" s="175"/>
      <c r="K122" s="175"/>
      <c r="L122" s="175"/>
      <c r="M122" s="175"/>
      <c r="N122" s="175"/>
      <c r="O122" s="175"/>
      <c r="P122" s="175"/>
      <c r="Q122" s="175"/>
      <c r="R122" s="175"/>
      <c r="S122" s="175"/>
      <c r="T122" s="175"/>
      <c r="U122" s="175"/>
      <c r="V122" s="175"/>
      <c r="W122" s="175"/>
      <c r="X122" s="175"/>
      <c r="Y122" s="175"/>
      <c r="Z122" s="175"/>
      <c r="AA122" s="175"/>
      <c r="AB122" s="175"/>
      <c r="AC122" s="175"/>
      <c r="AD122" s="175"/>
      <c r="AE122" s="175"/>
      <c r="AF122" s="175"/>
      <c r="AG122" s="175"/>
      <c r="AH122" s="175"/>
      <c r="AI122" s="175"/>
      <c r="AJ122" s="175"/>
      <c r="AK122" s="175"/>
      <c r="AL122" s="175"/>
      <c r="AM122" s="175"/>
      <c r="AN122" s="175"/>
      <c r="AO122" s="175"/>
      <c r="AP122" s="175"/>
      <c r="AQ122" s="175"/>
      <c r="AR122" s="175"/>
      <c r="AS122" s="175"/>
      <c r="AT122" s="175"/>
      <c r="AU122" s="175"/>
      <c r="AV122" s="175"/>
      <c r="AW122" s="175"/>
      <c r="AX122" s="175"/>
      <c r="AY122" s="175"/>
      <c r="AZ122" s="175"/>
      <c r="BA122" s="175"/>
      <c r="BB122" s="175"/>
      <c r="BC122" s="175"/>
      <c r="BD122" s="175"/>
      <c r="BE122" s="175"/>
      <c r="BF122" s="175"/>
      <c r="BG122" s="175"/>
      <c r="BH122" s="175"/>
      <c r="BI122" s="175"/>
      <c r="BJ122" s="175"/>
      <c r="BK122" s="175"/>
      <c r="BL122" s="175"/>
      <c r="BM122" s="175"/>
      <c r="BN122" s="175"/>
      <c r="BO122" s="175"/>
      <c r="BP122" s="175"/>
      <c r="BQ122" s="175"/>
    </row>
    <row r="123" ht="14.25" customHeight="1">
      <c r="A123" s="175"/>
      <c r="B123" s="175"/>
      <c r="C123" s="175"/>
      <c r="D123" s="175"/>
      <c r="E123" s="175"/>
      <c r="F123" s="175"/>
      <c r="G123" s="175"/>
      <c r="H123" s="175"/>
      <c r="I123" s="175"/>
      <c r="J123" s="175"/>
      <c r="K123" s="175"/>
      <c r="L123" s="175"/>
      <c r="M123" s="175"/>
      <c r="N123" s="175"/>
      <c r="O123" s="175"/>
      <c r="P123" s="175"/>
      <c r="Q123" s="175"/>
      <c r="R123" s="175"/>
      <c r="S123" s="175"/>
      <c r="T123" s="175"/>
      <c r="U123" s="175"/>
      <c r="V123" s="175"/>
      <c r="W123" s="175"/>
      <c r="X123" s="175"/>
      <c r="Y123" s="175"/>
      <c r="Z123" s="175"/>
      <c r="AA123" s="175"/>
      <c r="AB123" s="175"/>
      <c r="AC123" s="175"/>
      <c r="AD123" s="175"/>
      <c r="AE123" s="175"/>
      <c r="AF123" s="175"/>
      <c r="AG123" s="175"/>
      <c r="AH123" s="175"/>
      <c r="AI123" s="175"/>
      <c r="AJ123" s="175"/>
      <c r="AK123" s="175"/>
      <c r="AL123" s="175"/>
      <c r="AM123" s="175"/>
      <c r="AN123" s="175"/>
      <c r="AO123" s="175"/>
      <c r="AP123" s="175"/>
      <c r="AQ123" s="175"/>
      <c r="AR123" s="175"/>
      <c r="AS123" s="175"/>
      <c r="AT123" s="175"/>
      <c r="AU123" s="175"/>
      <c r="AV123" s="175"/>
      <c r="AW123" s="175"/>
      <c r="AX123" s="175"/>
      <c r="AY123" s="175"/>
      <c r="AZ123" s="175"/>
      <c r="BA123" s="175"/>
      <c r="BB123" s="175"/>
      <c r="BC123" s="175"/>
      <c r="BD123" s="175"/>
      <c r="BE123" s="175"/>
      <c r="BF123" s="175"/>
      <c r="BG123" s="175"/>
      <c r="BH123" s="175"/>
      <c r="BI123" s="175"/>
      <c r="BJ123" s="175"/>
      <c r="BK123" s="175"/>
      <c r="BL123" s="175"/>
      <c r="BM123" s="175"/>
      <c r="BN123" s="175"/>
      <c r="BO123" s="175"/>
      <c r="BP123" s="175"/>
      <c r="BQ123" s="175"/>
    </row>
    <row r="124" ht="14.25" customHeight="1">
      <c r="A124" s="175"/>
      <c r="B124" s="175"/>
      <c r="C124" s="175"/>
      <c r="D124" s="175"/>
      <c r="E124" s="175"/>
      <c r="F124" s="175"/>
      <c r="G124" s="175"/>
      <c r="H124" s="175"/>
      <c r="I124" s="175"/>
      <c r="J124" s="175"/>
      <c r="K124" s="175"/>
      <c r="L124" s="175"/>
      <c r="M124" s="175"/>
      <c r="N124" s="175"/>
      <c r="O124" s="175"/>
      <c r="P124" s="175"/>
      <c r="Q124" s="175"/>
      <c r="R124" s="175"/>
      <c r="S124" s="175"/>
      <c r="T124" s="175"/>
      <c r="U124" s="175"/>
      <c r="V124" s="175"/>
      <c r="W124" s="175"/>
      <c r="X124" s="175"/>
      <c r="Y124" s="175"/>
      <c r="Z124" s="175"/>
      <c r="AA124" s="175"/>
      <c r="AB124" s="175"/>
      <c r="AC124" s="175"/>
      <c r="AD124" s="175"/>
      <c r="AE124" s="175"/>
      <c r="AF124" s="175"/>
      <c r="AG124" s="175"/>
      <c r="AH124" s="175"/>
      <c r="AI124" s="175"/>
      <c r="AJ124" s="175"/>
      <c r="AK124" s="175"/>
      <c r="AL124" s="175"/>
      <c r="AM124" s="175"/>
      <c r="AN124" s="175"/>
      <c r="AO124" s="175"/>
      <c r="AP124" s="175"/>
      <c r="AQ124" s="175"/>
      <c r="AR124" s="175"/>
      <c r="AS124" s="175"/>
      <c r="AT124" s="175"/>
      <c r="AU124" s="175"/>
      <c r="AV124" s="175"/>
      <c r="AW124" s="175"/>
      <c r="AX124" s="175"/>
      <c r="AY124" s="175"/>
      <c r="AZ124" s="175"/>
      <c r="BA124" s="175"/>
      <c r="BB124" s="175"/>
      <c r="BC124" s="175"/>
      <c r="BD124" s="175"/>
      <c r="BE124" s="175"/>
      <c r="BF124" s="175"/>
      <c r="BG124" s="175"/>
      <c r="BH124" s="175"/>
      <c r="BI124" s="175"/>
      <c r="BJ124" s="175"/>
      <c r="BK124" s="175"/>
      <c r="BL124" s="175"/>
      <c r="BM124" s="175"/>
      <c r="BN124" s="175"/>
      <c r="BO124" s="175"/>
      <c r="BP124" s="175"/>
      <c r="BQ124" s="175"/>
    </row>
    <row r="125" ht="14.25" customHeight="1">
      <c r="A125" s="175"/>
      <c r="B125" s="175"/>
      <c r="C125" s="175"/>
      <c r="D125" s="175"/>
      <c r="E125" s="175"/>
      <c r="F125" s="175"/>
      <c r="G125" s="175"/>
      <c r="H125" s="175"/>
      <c r="I125" s="175"/>
      <c r="J125" s="175"/>
      <c r="K125" s="175"/>
      <c r="L125" s="175"/>
      <c r="M125" s="175"/>
      <c r="N125" s="175"/>
      <c r="O125" s="175"/>
      <c r="P125" s="175"/>
      <c r="Q125" s="175"/>
      <c r="R125" s="175"/>
      <c r="S125" s="175"/>
      <c r="T125" s="175"/>
      <c r="U125" s="175"/>
      <c r="V125" s="175"/>
      <c r="W125" s="175"/>
      <c r="X125" s="175"/>
      <c r="Y125" s="175"/>
      <c r="Z125" s="175"/>
      <c r="AA125" s="175"/>
      <c r="AB125" s="175"/>
      <c r="AC125" s="175"/>
      <c r="AD125" s="175"/>
      <c r="AE125" s="175"/>
      <c r="AF125" s="175"/>
      <c r="AG125" s="175"/>
      <c r="AH125" s="175"/>
      <c r="AI125" s="175"/>
      <c r="AJ125" s="175"/>
      <c r="AK125" s="175"/>
      <c r="AL125" s="175"/>
      <c r="AM125" s="175"/>
      <c r="AN125" s="175"/>
      <c r="AO125" s="175"/>
      <c r="AP125" s="175"/>
      <c r="AQ125" s="175"/>
      <c r="AR125" s="175"/>
      <c r="AS125" s="175"/>
      <c r="AT125" s="175"/>
      <c r="AU125" s="175"/>
      <c r="AV125" s="175"/>
      <c r="AW125" s="175"/>
      <c r="AX125" s="175"/>
      <c r="AY125" s="175"/>
      <c r="AZ125" s="175"/>
      <c r="BA125" s="175"/>
      <c r="BB125" s="175"/>
      <c r="BC125" s="175"/>
      <c r="BD125" s="175"/>
      <c r="BE125" s="175"/>
      <c r="BF125" s="175"/>
      <c r="BG125" s="175"/>
      <c r="BH125" s="175"/>
      <c r="BI125" s="175"/>
      <c r="BJ125" s="175"/>
      <c r="BK125" s="175"/>
      <c r="BL125" s="175"/>
      <c r="BM125" s="175"/>
      <c r="BN125" s="175"/>
      <c r="BO125" s="175"/>
      <c r="BP125" s="175"/>
      <c r="BQ125" s="175"/>
    </row>
    <row r="126" ht="14.25" customHeight="1">
      <c r="A126" s="175"/>
      <c r="B126" s="175"/>
      <c r="C126" s="175"/>
      <c r="D126" s="175"/>
      <c r="E126" s="175"/>
      <c r="F126" s="175"/>
      <c r="G126" s="175"/>
      <c r="H126" s="175"/>
      <c r="I126" s="175"/>
      <c r="J126" s="175"/>
      <c r="K126" s="175"/>
      <c r="L126" s="175"/>
      <c r="M126" s="175"/>
      <c r="N126" s="175"/>
      <c r="O126" s="175"/>
      <c r="P126" s="175"/>
      <c r="Q126" s="175"/>
      <c r="R126" s="175"/>
      <c r="S126" s="175"/>
      <c r="T126" s="175"/>
      <c r="U126" s="175"/>
      <c r="V126" s="175"/>
      <c r="W126" s="175"/>
      <c r="X126" s="175"/>
      <c r="Y126" s="175"/>
      <c r="Z126" s="175"/>
      <c r="AA126" s="175"/>
      <c r="AB126" s="175"/>
      <c r="AC126" s="175"/>
      <c r="AD126" s="175"/>
      <c r="AE126" s="175"/>
      <c r="AF126" s="175"/>
      <c r="AG126" s="175"/>
      <c r="AH126" s="175"/>
      <c r="AI126" s="175"/>
      <c r="AJ126" s="175"/>
      <c r="AK126" s="175"/>
      <c r="AL126" s="175"/>
      <c r="AM126" s="175"/>
      <c r="AN126" s="175"/>
      <c r="AO126" s="175"/>
      <c r="AP126" s="175"/>
      <c r="AQ126" s="175"/>
      <c r="AR126" s="175"/>
      <c r="AS126" s="175"/>
      <c r="AT126" s="175"/>
      <c r="AU126" s="175"/>
      <c r="AV126" s="175"/>
      <c r="AW126" s="175"/>
      <c r="AX126" s="175"/>
      <c r="AY126" s="175"/>
      <c r="AZ126" s="175"/>
      <c r="BA126" s="175"/>
      <c r="BB126" s="175"/>
      <c r="BC126" s="175"/>
      <c r="BD126" s="175"/>
      <c r="BE126" s="175"/>
      <c r="BF126" s="175"/>
      <c r="BG126" s="175"/>
      <c r="BH126" s="175"/>
      <c r="BI126" s="175"/>
      <c r="BJ126" s="175"/>
      <c r="BK126" s="175"/>
      <c r="BL126" s="175"/>
      <c r="BM126" s="175"/>
      <c r="BN126" s="175"/>
      <c r="BO126" s="175"/>
      <c r="BP126" s="175"/>
      <c r="BQ126" s="175"/>
    </row>
    <row r="127" ht="14.25" customHeight="1">
      <c r="A127" s="175"/>
      <c r="B127" s="175"/>
      <c r="C127" s="175"/>
      <c r="D127" s="175"/>
      <c r="E127" s="175"/>
      <c r="F127" s="175"/>
      <c r="G127" s="175"/>
      <c r="H127" s="175"/>
      <c r="I127" s="175"/>
      <c r="J127" s="175"/>
      <c r="K127" s="175"/>
      <c r="L127" s="175"/>
      <c r="M127" s="175"/>
      <c r="N127" s="175"/>
      <c r="O127" s="175"/>
      <c r="P127" s="175"/>
      <c r="Q127" s="175"/>
      <c r="R127" s="175"/>
      <c r="S127" s="175"/>
      <c r="T127" s="175"/>
      <c r="U127" s="175"/>
      <c r="V127" s="175"/>
      <c r="W127" s="175"/>
      <c r="X127" s="175"/>
      <c r="Y127" s="175"/>
      <c r="Z127" s="175"/>
      <c r="AA127" s="175"/>
      <c r="AB127" s="175"/>
      <c r="AC127" s="175"/>
      <c r="AD127" s="175"/>
      <c r="AE127" s="175"/>
      <c r="AF127" s="175"/>
      <c r="AG127" s="175"/>
      <c r="AH127" s="175"/>
      <c r="AI127" s="175"/>
      <c r="AJ127" s="175"/>
      <c r="AK127" s="175"/>
      <c r="AL127" s="175"/>
      <c r="AM127" s="175"/>
      <c r="AN127" s="175"/>
      <c r="AO127" s="175"/>
      <c r="AP127" s="175"/>
      <c r="AQ127" s="175"/>
      <c r="AR127" s="175"/>
      <c r="AS127" s="175"/>
      <c r="AT127" s="175"/>
      <c r="AU127" s="175"/>
      <c r="AV127" s="175"/>
      <c r="AW127" s="175"/>
      <c r="AX127" s="175"/>
      <c r="AY127" s="175"/>
      <c r="AZ127" s="175"/>
      <c r="BA127" s="175"/>
      <c r="BB127" s="175"/>
      <c r="BC127" s="175"/>
      <c r="BD127" s="175"/>
      <c r="BE127" s="175"/>
      <c r="BF127" s="175"/>
      <c r="BG127" s="175"/>
      <c r="BH127" s="175"/>
      <c r="BI127" s="175"/>
      <c r="BJ127" s="175"/>
      <c r="BK127" s="175"/>
      <c r="BL127" s="175"/>
      <c r="BM127" s="175"/>
      <c r="BN127" s="175"/>
      <c r="BO127" s="175"/>
      <c r="BP127" s="175"/>
      <c r="BQ127" s="175"/>
    </row>
    <row r="128" ht="14.25" customHeight="1">
      <c r="A128" s="175"/>
      <c r="B128" s="175"/>
      <c r="C128" s="175"/>
      <c r="D128" s="175"/>
      <c r="E128" s="175"/>
      <c r="F128" s="175"/>
      <c r="G128" s="175"/>
      <c r="H128" s="175"/>
      <c r="I128" s="175"/>
      <c r="J128" s="175"/>
      <c r="K128" s="175"/>
      <c r="L128" s="175"/>
      <c r="M128" s="175"/>
      <c r="N128" s="175"/>
      <c r="O128" s="175"/>
      <c r="P128" s="175"/>
      <c r="Q128" s="175"/>
      <c r="R128" s="175"/>
      <c r="S128" s="175"/>
      <c r="T128" s="175"/>
      <c r="U128" s="175"/>
      <c r="V128" s="175"/>
      <c r="W128" s="175"/>
      <c r="X128" s="175"/>
      <c r="Y128" s="175"/>
      <c r="Z128" s="175"/>
      <c r="AA128" s="175"/>
      <c r="AB128" s="175"/>
      <c r="AC128" s="175"/>
      <c r="AD128" s="175"/>
      <c r="AE128" s="175"/>
      <c r="AF128" s="175"/>
      <c r="AG128" s="175"/>
      <c r="AH128" s="175"/>
      <c r="AI128" s="175"/>
      <c r="AJ128" s="175"/>
      <c r="AK128" s="175"/>
      <c r="AL128" s="175"/>
      <c r="AM128" s="175"/>
      <c r="AN128" s="175"/>
      <c r="AO128" s="175"/>
      <c r="AP128" s="175"/>
      <c r="AQ128" s="175"/>
      <c r="AR128" s="175"/>
      <c r="AS128" s="175"/>
      <c r="AT128" s="175"/>
      <c r="AU128" s="175"/>
      <c r="AV128" s="175"/>
      <c r="AW128" s="175"/>
      <c r="AX128" s="175"/>
      <c r="AY128" s="175"/>
      <c r="AZ128" s="175"/>
      <c r="BA128" s="175"/>
      <c r="BB128" s="175"/>
      <c r="BC128" s="175"/>
      <c r="BD128" s="175"/>
      <c r="BE128" s="175"/>
      <c r="BF128" s="175"/>
      <c r="BG128" s="175"/>
      <c r="BH128" s="175"/>
      <c r="BI128" s="175"/>
      <c r="BJ128" s="175"/>
      <c r="BK128" s="175"/>
      <c r="BL128" s="175"/>
      <c r="BM128" s="175"/>
      <c r="BN128" s="175"/>
      <c r="BO128" s="175"/>
      <c r="BP128" s="175"/>
      <c r="BQ128" s="175"/>
    </row>
    <row r="129" ht="14.25" customHeight="1">
      <c r="A129" s="175"/>
      <c r="B129" s="175"/>
      <c r="C129" s="175"/>
      <c r="D129" s="175"/>
      <c r="E129" s="175"/>
      <c r="F129" s="175"/>
      <c r="G129" s="175"/>
      <c r="H129" s="175"/>
      <c r="I129" s="175"/>
      <c r="J129" s="175"/>
      <c r="K129" s="175"/>
      <c r="L129" s="175"/>
      <c r="M129" s="175"/>
      <c r="N129" s="175"/>
      <c r="O129" s="175"/>
      <c r="P129" s="175"/>
      <c r="Q129" s="175"/>
      <c r="R129" s="175"/>
      <c r="S129" s="175"/>
      <c r="T129" s="175"/>
      <c r="U129" s="175"/>
      <c r="V129" s="175"/>
      <c r="W129" s="175"/>
      <c r="X129" s="175"/>
      <c r="Y129" s="175"/>
      <c r="Z129" s="175"/>
      <c r="AA129" s="175"/>
      <c r="AB129" s="175"/>
      <c r="AC129" s="175"/>
      <c r="AD129" s="175"/>
      <c r="AE129" s="175"/>
      <c r="AF129" s="175"/>
      <c r="AG129" s="175"/>
      <c r="AH129" s="175"/>
      <c r="AI129" s="175"/>
      <c r="AJ129" s="175"/>
      <c r="AK129" s="175"/>
      <c r="AL129" s="175"/>
      <c r="AM129" s="175"/>
      <c r="AN129" s="175"/>
      <c r="AO129" s="175"/>
      <c r="AP129" s="175"/>
      <c r="AQ129" s="175"/>
      <c r="AR129" s="175"/>
      <c r="AS129" s="175"/>
      <c r="AT129" s="175"/>
      <c r="AU129" s="175"/>
      <c r="AV129" s="175"/>
      <c r="AW129" s="175"/>
      <c r="AX129" s="175"/>
      <c r="AY129" s="175"/>
      <c r="AZ129" s="175"/>
      <c r="BA129" s="175"/>
      <c r="BB129" s="175"/>
      <c r="BC129" s="175"/>
      <c r="BD129" s="175"/>
      <c r="BE129" s="175"/>
      <c r="BF129" s="175"/>
      <c r="BG129" s="175"/>
      <c r="BH129" s="175"/>
      <c r="BI129" s="175"/>
      <c r="BJ129" s="175"/>
      <c r="BK129" s="175"/>
      <c r="BL129" s="175"/>
      <c r="BM129" s="175"/>
      <c r="BN129" s="175"/>
      <c r="BO129" s="175"/>
      <c r="BP129" s="175"/>
      <c r="BQ129" s="175"/>
    </row>
    <row r="130" ht="14.25" customHeight="1">
      <c r="A130" s="175"/>
      <c r="B130" s="175"/>
      <c r="C130" s="175"/>
      <c r="D130" s="175"/>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5"/>
      <c r="AA130" s="175"/>
      <c r="AB130" s="175"/>
      <c r="AC130" s="175"/>
      <c r="AD130" s="175"/>
      <c r="AE130" s="175"/>
      <c r="AF130" s="175"/>
      <c r="AG130" s="175"/>
      <c r="AH130" s="175"/>
      <c r="AI130" s="175"/>
      <c r="AJ130" s="175"/>
      <c r="AK130" s="175"/>
      <c r="AL130" s="175"/>
      <c r="AM130" s="175"/>
      <c r="AN130" s="175"/>
      <c r="AO130" s="175"/>
      <c r="AP130" s="175"/>
      <c r="AQ130" s="175"/>
      <c r="AR130" s="175"/>
      <c r="AS130" s="175"/>
      <c r="AT130" s="175"/>
      <c r="AU130" s="175"/>
      <c r="AV130" s="175"/>
      <c r="AW130" s="175"/>
      <c r="AX130" s="175"/>
      <c r="AY130" s="175"/>
      <c r="AZ130" s="175"/>
      <c r="BA130" s="175"/>
      <c r="BB130" s="175"/>
      <c r="BC130" s="175"/>
      <c r="BD130" s="175"/>
      <c r="BE130" s="175"/>
      <c r="BF130" s="175"/>
      <c r="BG130" s="175"/>
      <c r="BH130" s="175"/>
      <c r="BI130" s="175"/>
      <c r="BJ130" s="175"/>
      <c r="BK130" s="175"/>
      <c r="BL130" s="175"/>
      <c r="BM130" s="175"/>
      <c r="BN130" s="175"/>
      <c r="BO130" s="175"/>
      <c r="BP130" s="175"/>
      <c r="BQ130" s="175"/>
    </row>
    <row r="131" ht="14.25" customHeight="1">
      <c r="A131" s="175"/>
      <c r="B131" s="175"/>
      <c r="C131" s="175"/>
      <c r="D131" s="175"/>
      <c r="E131" s="175"/>
      <c r="F131" s="175"/>
      <c r="G131" s="175"/>
      <c r="H131" s="175"/>
      <c r="I131" s="175"/>
      <c r="J131" s="175"/>
      <c r="K131" s="175"/>
      <c r="L131" s="175"/>
      <c r="M131" s="175"/>
      <c r="N131" s="175"/>
      <c r="O131" s="175"/>
      <c r="P131" s="175"/>
      <c r="Q131" s="175"/>
      <c r="R131" s="175"/>
      <c r="S131" s="175"/>
      <c r="T131" s="175"/>
      <c r="U131" s="175"/>
      <c r="V131" s="175"/>
      <c r="W131" s="175"/>
      <c r="X131" s="175"/>
      <c r="Y131" s="175"/>
      <c r="Z131" s="175"/>
      <c r="AA131" s="175"/>
      <c r="AB131" s="175"/>
      <c r="AC131" s="175"/>
      <c r="AD131" s="175"/>
      <c r="AE131" s="175"/>
      <c r="AF131" s="175"/>
      <c r="AG131" s="175"/>
      <c r="AH131" s="175"/>
      <c r="AI131" s="175"/>
      <c r="AJ131" s="175"/>
      <c r="AK131" s="175"/>
      <c r="AL131" s="175"/>
      <c r="AM131" s="175"/>
      <c r="AN131" s="175"/>
      <c r="AO131" s="175"/>
      <c r="AP131" s="175"/>
      <c r="AQ131" s="175"/>
      <c r="AR131" s="175"/>
      <c r="AS131" s="175"/>
      <c r="AT131" s="175"/>
      <c r="AU131" s="175"/>
      <c r="AV131" s="175"/>
      <c r="AW131" s="175"/>
      <c r="AX131" s="175"/>
      <c r="AY131" s="175"/>
      <c r="AZ131" s="175"/>
      <c r="BA131" s="175"/>
      <c r="BB131" s="175"/>
      <c r="BC131" s="175"/>
      <c r="BD131" s="175"/>
      <c r="BE131" s="175"/>
      <c r="BF131" s="175"/>
      <c r="BG131" s="175"/>
      <c r="BH131" s="175"/>
      <c r="BI131" s="175"/>
      <c r="BJ131" s="175"/>
      <c r="BK131" s="175"/>
      <c r="BL131" s="175"/>
      <c r="BM131" s="175"/>
      <c r="BN131" s="175"/>
      <c r="BO131" s="175"/>
      <c r="BP131" s="175"/>
      <c r="BQ131" s="175"/>
    </row>
    <row r="132" ht="14.25" customHeight="1">
      <c r="A132" s="175"/>
      <c r="B132" s="175"/>
      <c r="C132" s="175"/>
      <c r="D132" s="175"/>
      <c r="E132" s="175"/>
      <c r="F132" s="175"/>
      <c r="G132" s="175"/>
      <c r="H132" s="175"/>
      <c r="I132" s="175"/>
      <c r="J132" s="175"/>
      <c r="K132" s="175"/>
      <c r="L132" s="175"/>
      <c r="M132" s="175"/>
      <c r="N132" s="175"/>
      <c r="O132" s="175"/>
      <c r="P132" s="175"/>
      <c r="Q132" s="175"/>
      <c r="R132" s="175"/>
      <c r="S132" s="175"/>
      <c r="T132" s="175"/>
      <c r="U132" s="175"/>
      <c r="V132" s="175"/>
      <c r="W132" s="175"/>
      <c r="X132" s="175"/>
      <c r="Y132" s="175"/>
      <c r="Z132" s="175"/>
      <c r="AA132" s="175"/>
      <c r="AB132" s="175"/>
      <c r="AC132" s="175"/>
      <c r="AD132" s="175"/>
      <c r="AE132" s="175"/>
      <c r="AF132" s="175"/>
      <c r="AG132" s="175"/>
      <c r="AH132" s="175"/>
      <c r="AI132" s="175"/>
      <c r="AJ132" s="175"/>
      <c r="AK132" s="175"/>
      <c r="AL132" s="175"/>
      <c r="AM132" s="175"/>
      <c r="AN132" s="175"/>
      <c r="AO132" s="175"/>
      <c r="AP132" s="175"/>
      <c r="AQ132" s="175"/>
      <c r="AR132" s="175"/>
      <c r="AS132" s="175"/>
      <c r="AT132" s="175"/>
      <c r="AU132" s="175"/>
      <c r="AV132" s="175"/>
      <c r="AW132" s="175"/>
      <c r="AX132" s="175"/>
      <c r="AY132" s="175"/>
      <c r="AZ132" s="175"/>
      <c r="BA132" s="175"/>
      <c r="BB132" s="175"/>
      <c r="BC132" s="175"/>
      <c r="BD132" s="175"/>
      <c r="BE132" s="175"/>
      <c r="BF132" s="175"/>
      <c r="BG132" s="175"/>
      <c r="BH132" s="175"/>
      <c r="BI132" s="175"/>
      <c r="BJ132" s="175"/>
      <c r="BK132" s="175"/>
      <c r="BL132" s="175"/>
      <c r="BM132" s="175"/>
      <c r="BN132" s="175"/>
      <c r="BO132" s="175"/>
      <c r="BP132" s="175"/>
      <c r="BQ132" s="175"/>
    </row>
    <row r="133" ht="14.25" customHeight="1">
      <c r="A133" s="175"/>
      <c r="B133" s="175"/>
      <c r="C133" s="175"/>
      <c r="D133" s="175"/>
      <c r="E133" s="175"/>
      <c r="F133" s="175"/>
      <c r="G133" s="175"/>
      <c r="H133" s="175"/>
      <c r="I133" s="175"/>
      <c r="J133" s="175"/>
      <c r="K133" s="175"/>
      <c r="L133" s="175"/>
      <c r="M133" s="175"/>
      <c r="N133" s="175"/>
      <c r="O133" s="175"/>
      <c r="P133" s="175"/>
      <c r="Q133" s="175"/>
      <c r="R133" s="175"/>
      <c r="S133" s="175"/>
      <c r="T133" s="175"/>
      <c r="U133" s="175"/>
      <c r="V133" s="175"/>
      <c r="W133" s="175"/>
      <c r="X133" s="175"/>
      <c r="Y133" s="175"/>
      <c r="Z133" s="175"/>
      <c r="AA133" s="175"/>
      <c r="AB133" s="175"/>
      <c r="AC133" s="175"/>
      <c r="AD133" s="175"/>
      <c r="AE133" s="175"/>
      <c r="AF133" s="175"/>
      <c r="AG133" s="175"/>
      <c r="AH133" s="175"/>
      <c r="AI133" s="175"/>
      <c r="AJ133" s="175"/>
      <c r="AK133" s="175"/>
      <c r="AL133" s="175"/>
      <c r="AM133" s="175"/>
      <c r="AN133" s="175"/>
      <c r="AO133" s="175"/>
      <c r="AP133" s="175"/>
      <c r="AQ133" s="175"/>
      <c r="AR133" s="175"/>
      <c r="AS133" s="175"/>
      <c r="AT133" s="175"/>
      <c r="AU133" s="175"/>
      <c r="AV133" s="175"/>
      <c r="AW133" s="175"/>
      <c r="AX133" s="175"/>
      <c r="AY133" s="175"/>
      <c r="AZ133" s="175"/>
      <c r="BA133" s="175"/>
      <c r="BB133" s="175"/>
      <c r="BC133" s="175"/>
      <c r="BD133" s="175"/>
      <c r="BE133" s="175"/>
      <c r="BF133" s="175"/>
      <c r="BG133" s="175"/>
      <c r="BH133" s="175"/>
      <c r="BI133" s="175"/>
      <c r="BJ133" s="175"/>
      <c r="BK133" s="175"/>
      <c r="BL133" s="175"/>
      <c r="BM133" s="175"/>
      <c r="BN133" s="175"/>
      <c r="BO133" s="175"/>
      <c r="BP133" s="175"/>
      <c r="BQ133" s="175"/>
    </row>
    <row r="134" ht="14.25" customHeight="1">
      <c r="A134" s="175"/>
      <c r="B134" s="175"/>
      <c r="C134" s="175"/>
      <c r="D134" s="175"/>
      <c r="E134" s="175"/>
      <c r="F134" s="175"/>
      <c r="G134" s="175"/>
      <c r="H134" s="175"/>
      <c r="I134" s="175"/>
      <c r="J134" s="175"/>
      <c r="K134" s="175"/>
      <c r="L134" s="175"/>
      <c r="M134" s="175"/>
      <c r="N134" s="175"/>
      <c r="O134" s="175"/>
      <c r="P134" s="175"/>
      <c r="Q134" s="175"/>
      <c r="R134" s="175"/>
      <c r="S134" s="175"/>
      <c r="T134" s="175"/>
      <c r="U134" s="175"/>
      <c r="V134" s="175"/>
      <c r="W134" s="175"/>
      <c r="X134" s="175"/>
      <c r="Y134" s="175"/>
      <c r="Z134" s="175"/>
      <c r="AA134" s="175"/>
      <c r="AB134" s="175"/>
      <c r="AC134" s="175"/>
      <c r="AD134" s="175"/>
      <c r="AE134" s="175"/>
      <c r="AF134" s="175"/>
      <c r="AG134" s="175"/>
      <c r="AH134" s="175"/>
      <c r="AI134" s="175"/>
      <c r="AJ134" s="175"/>
      <c r="AK134" s="175"/>
      <c r="AL134" s="175"/>
      <c r="AM134" s="175"/>
      <c r="AN134" s="175"/>
      <c r="AO134" s="175"/>
      <c r="AP134" s="175"/>
      <c r="AQ134" s="175"/>
      <c r="AR134" s="175"/>
      <c r="AS134" s="175"/>
      <c r="AT134" s="175"/>
      <c r="AU134" s="175"/>
      <c r="AV134" s="175"/>
      <c r="AW134" s="175"/>
      <c r="AX134" s="175"/>
      <c r="AY134" s="175"/>
      <c r="AZ134" s="175"/>
      <c r="BA134" s="175"/>
      <c r="BB134" s="175"/>
      <c r="BC134" s="175"/>
      <c r="BD134" s="175"/>
      <c r="BE134" s="175"/>
      <c r="BF134" s="175"/>
      <c r="BG134" s="175"/>
      <c r="BH134" s="175"/>
      <c r="BI134" s="175"/>
      <c r="BJ134" s="175"/>
      <c r="BK134" s="175"/>
      <c r="BL134" s="175"/>
      <c r="BM134" s="175"/>
      <c r="BN134" s="175"/>
      <c r="BO134" s="175"/>
      <c r="BP134" s="175"/>
      <c r="BQ134" s="175"/>
    </row>
    <row r="135" ht="14.25" customHeight="1">
      <c r="A135" s="175"/>
      <c r="B135" s="175"/>
      <c r="C135" s="175"/>
      <c r="D135" s="175"/>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c r="AA135" s="175"/>
      <c r="AB135" s="175"/>
      <c r="AC135" s="175"/>
      <c r="AD135" s="175"/>
      <c r="AE135" s="175"/>
      <c r="AF135" s="175"/>
      <c r="AG135" s="175"/>
      <c r="AH135" s="175"/>
      <c r="AI135" s="175"/>
      <c r="AJ135" s="175"/>
      <c r="AK135" s="175"/>
      <c r="AL135" s="175"/>
      <c r="AM135" s="175"/>
      <c r="AN135" s="175"/>
      <c r="AO135" s="175"/>
      <c r="AP135" s="175"/>
      <c r="AQ135" s="175"/>
      <c r="AR135" s="175"/>
      <c r="AS135" s="175"/>
      <c r="AT135" s="175"/>
      <c r="AU135" s="175"/>
      <c r="AV135" s="175"/>
      <c r="AW135" s="175"/>
      <c r="AX135" s="175"/>
      <c r="AY135" s="175"/>
      <c r="AZ135" s="175"/>
      <c r="BA135" s="175"/>
      <c r="BB135" s="175"/>
      <c r="BC135" s="175"/>
      <c r="BD135" s="175"/>
      <c r="BE135" s="175"/>
      <c r="BF135" s="175"/>
      <c r="BG135" s="175"/>
      <c r="BH135" s="175"/>
      <c r="BI135" s="175"/>
      <c r="BJ135" s="175"/>
      <c r="BK135" s="175"/>
      <c r="BL135" s="175"/>
      <c r="BM135" s="175"/>
      <c r="BN135" s="175"/>
      <c r="BO135" s="175"/>
      <c r="BP135" s="175"/>
      <c r="BQ135" s="175"/>
    </row>
    <row r="136" ht="14.25" customHeight="1">
      <c r="A136" s="175"/>
      <c r="B136" s="175"/>
      <c r="C136" s="175"/>
      <c r="D136" s="175"/>
      <c r="E136" s="175"/>
      <c r="F136" s="175"/>
      <c r="G136" s="175"/>
      <c r="H136" s="175"/>
      <c r="I136" s="175"/>
      <c r="J136" s="175"/>
      <c r="K136" s="175"/>
      <c r="L136" s="175"/>
      <c r="M136" s="175"/>
      <c r="N136" s="175"/>
      <c r="O136" s="175"/>
      <c r="P136" s="175"/>
      <c r="Q136" s="175"/>
      <c r="R136" s="175"/>
      <c r="S136" s="175"/>
      <c r="T136" s="175"/>
      <c r="U136" s="175"/>
      <c r="V136" s="175"/>
      <c r="W136" s="175"/>
      <c r="X136" s="175"/>
      <c r="Y136" s="175"/>
      <c r="Z136" s="175"/>
      <c r="AA136" s="175"/>
      <c r="AB136" s="175"/>
      <c r="AC136" s="175"/>
      <c r="AD136" s="175"/>
      <c r="AE136" s="175"/>
      <c r="AF136" s="175"/>
      <c r="AG136" s="175"/>
      <c r="AH136" s="175"/>
      <c r="AI136" s="175"/>
      <c r="AJ136" s="175"/>
      <c r="AK136" s="175"/>
      <c r="AL136" s="175"/>
      <c r="AM136" s="175"/>
      <c r="AN136" s="175"/>
      <c r="AO136" s="175"/>
      <c r="AP136" s="175"/>
      <c r="AQ136" s="175"/>
      <c r="AR136" s="175"/>
      <c r="AS136" s="175"/>
      <c r="AT136" s="175"/>
      <c r="AU136" s="175"/>
      <c r="AV136" s="175"/>
      <c r="AW136" s="175"/>
      <c r="AX136" s="175"/>
      <c r="AY136" s="175"/>
      <c r="AZ136" s="175"/>
      <c r="BA136" s="175"/>
      <c r="BB136" s="175"/>
      <c r="BC136" s="175"/>
      <c r="BD136" s="175"/>
      <c r="BE136" s="175"/>
      <c r="BF136" s="175"/>
      <c r="BG136" s="175"/>
      <c r="BH136" s="175"/>
      <c r="BI136" s="175"/>
      <c r="BJ136" s="175"/>
      <c r="BK136" s="175"/>
      <c r="BL136" s="175"/>
      <c r="BM136" s="175"/>
      <c r="BN136" s="175"/>
      <c r="BO136" s="175"/>
      <c r="BP136" s="175"/>
      <c r="BQ136" s="175"/>
    </row>
    <row r="137" ht="14.25" customHeight="1">
      <c r="A137" s="175"/>
      <c r="B137" s="175"/>
      <c r="C137" s="175"/>
      <c r="D137" s="175"/>
      <c r="E137" s="175"/>
      <c r="F137" s="175"/>
      <c r="G137" s="175"/>
      <c r="H137" s="175"/>
      <c r="I137" s="175"/>
      <c r="J137" s="175"/>
      <c r="K137" s="175"/>
      <c r="L137" s="175"/>
      <c r="M137" s="175"/>
      <c r="N137" s="175"/>
      <c r="O137" s="175"/>
      <c r="P137" s="175"/>
      <c r="Q137" s="175"/>
      <c r="R137" s="175"/>
      <c r="S137" s="175"/>
      <c r="T137" s="175"/>
      <c r="U137" s="175"/>
      <c r="V137" s="175"/>
      <c r="W137" s="175"/>
      <c r="X137" s="175"/>
      <c r="Y137" s="175"/>
      <c r="Z137" s="175"/>
      <c r="AA137" s="175"/>
      <c r="AB137" s="175"/>
      <c r="AC137" s="175"/>
      <c r="AD137" s="175"/>
      <c r="AE137" s="175"/>
      <c r="AF137" s="175"/>
      <c r="AG137" s="175"/>
      <c r="AH137" s="175"/>
      <c r="AI137" s="175"/>
      <c r="AJ137" s="175"/>
      <c r="AK137" s="175"/>
      <c r="AL137" s="175"/>
      <c r="AM137" s="175"/>
      <c r="AN137" s="175"/>
      <c r="AO137" s="175"/>
      <c r="AP137" s="175"/>
      <c r="AQ137" s="175"/>
      <c r="AR137" s="175"/>
      <c r="AS137" s="175"/>
      <c r="AT137" s="175"/>
      <c r="AU137" s="175"/>
      <c r="AV137" s="175"/>
      <c r="AW137" s="175"/>
      <c r="AX137" s="175"/>
      <c r="AY137" s="175"/>
      <c r="AZ137" s="175"/>
      <c r="BA137" s="175"/>
      <c r="BB137" s="175"/>
      <c r="BC137" s="175"/>
      <c r="BD137" s="175"/>
      <c r="BE137" s="175"/>
      <c r="BF137" s="175"/>
      <c r="BG137" s="175"/>
      <c r="BH137" s="175"/>
      <c r="BI137" s="175"/>
      <c r="BJ137" s="175"/>
      <c r="BK137" s="175"/>
      <c r="BL137" s="175"/>
      <c r="BM137" s="175"/>
      <c r="BN137" s="175"/>
      <c r="BO137" s="175"/>
      <c r="BP137" s="175"/>
      <c r="BQ137" s="175"/>
    </row>
    <row r="138" ht="14.25" customHeight="1">
      <c r="A138" s="175"/>
      <c r="B138" s="175"/>
      <c r="C138" s="175"/>
      <c r="D138" s="175"/>
      <c r="E138" s="175"/>
      <c r="F138" s="175"/>
      <c r="G138" s="175"/>
      <c r="H138" s="175"/>
      <c r="I138" s="175"/>
      <c r="J138" s="175"/>
      <c r="K138" s="175"/>
      <c r="L138" s="175"/>
      <c r="M138" s="175"/>
      <c r="N138" s="175"/>
      <c r="O138" s="175"/>
      <c r="P138" s="175"/>
      <c r="Q138" s="175"/>
      <c r="R138" s="175"/>
      <c r="S138" s="175"/>
      <c r="T138" s="175"/>
      <c r="U138" s="175"/>
      <c r="V138" s="175"/>
      <c r="W138" s="175"/>
      <c r="X138" s="175"/>
      <c r="Y138" s="175"/>
      <c r="Z138" s="175"/>
      <c r="AA138" s="175"/>
      <c r="AB138" s="175"/>
      <c r="AC138" s="175"/>
      <c r="AD138" s="175"/>
      <c r="AE138" s="175"/>
      <c r="AF138" s="175"/>
      <c r="AG138" s="175"/>
      <c r="AH138" s="175"/>
      <c r="AI138" s="175"/>
      <c r="AJ138" s="175"/>
      <c r="AK138" s="175"/>
      <c r="AL138" s="175"/>
      <c r="AM138" s="175"/>
      <c r="AN138" s="175"/>
      <c r="AO138" s="175"/>
      <c r="AP138" s="175"/>
      <c r="AQ138" s="175"/>
      <c r="AR138" s="175"/>
      <c r="AS138" s="175"/>
      <c r="AT138" s="175"/>
      <c r="AU138" s="175"/>
      <c r="AV138" s="175"/>
      <c r="AW138" s="175"/>
      <c r="AX138" s="175"/>
      <c r="AY138" s="175"/>
      <c r="AZ138" s="175"/>
      <c r="BA138" s="175"/>
      <c r="BB138" s="175"/>
      <c r="BC138" s="175"/>
      <c r="BD138" s="175"/>
      <c r="BE138" s="175"/>
      <c r="BF138" s="175"/>
      <c r="BG138" s="175"/>
      <c r="BH138" s="175"/>
      <c r="BI138" s="175"/>
      <c r="BJ138" s="175"/>
      <c r="BK138" s="175"/>
      <c r="BL138" s="175"/>
      <c r="BM138" s="175"/>
      <c r="BN138" s="175"/>
      <c r="BO138" s="175"/>
      <c r="BP138" s="175"/>
      <c r="BQ138" s="175"/>
    </row>
    <row r="139" ht="14.25" customHeight="1">
      <c r="A139" s="175"/>
      <c r="B139" s="175"/>
      <c r="C139" s="175"/>
      <c r="D139" s="175"/>
      <c r="E139" s="175"/>
      <c r="F139" s="175"/>
      <c r="G139" s="175"/>
      <c r="H139" s="175"/>
      <c r="I139" s="175"/>
      <c r="J139" s="175"/>
      <c r="K139" s="175"/>
      <c r="L139" s="175"/>
      <c r="M139" s="175"/>
      <c r="N139" s="175"/>
      <c r="O139" s="175"/>
      <c r="P139" s="175"/>
      <c r="Q139" s="175"/>
      <c r="R139" s="175"/>
      <c r="S139" s="175"/>
      <c r="T139" s="175"/>
      <c r="U139" s="175"/>
      <c r="V139" s="175"/>
      <c r="W139" s="175"/>
      <c r="X139" s="175"/>
      <c r="Y139" s="175"/>
      <c r="Z139" s="175"/>
      <c r="AA139" s="175"/>
      <c r="AB139" s="175"/>
      <c r="AC139" s="175"/>
      <c r="AD139" s="175"/>
      <c r="AE139" s="175"/>
      <c r="AF139" s="175"/>
      <c r="AG139" s="175"/>
      <c r="AH139" s="175"/>
      <c r="AI139" s="175"/>
      <c r="AJ139" s="175"/>
      <c r="AK139" s="175"/>
      <c r="AL139" s="175"/>
      <c r="AM139" s="175"/>
      <c r="AN139" s="175"/>
      <c r="AO139" s="175"/>
      <c r="AP139" s="175"/>
      <c r="AQ139" s="175"/>
      <c r="AR139" s="175"/>
      <c r="AS139" s="175"/>
      <c r="AT139" s="175"/>
      <c r="AU139" s="175"/>
      <c r="AV139" s="175"/>
      <c r="AW139" s="175"/>
      <c r="AX139" s="175"/>
      <c r="AY139" s="175"/>
      <c r="AZ139" s="175"/>
      <c r="BA139" s="175"/>
      <c r="BB139" s="175"/>
      <c r="BC139" s="175"/>
      <c r="BD139" s="175"/>
      <c r="BE139" s="175"/>
      <c r="BF139" s="175"/>
      <c r="BG139" s="175"/>
      <c r="BH139" s="175"/>
      <c r="BI139" s="175"/>
      <c r="BJ139" s="175"/>
      <c r="BK139" s="175"/>
      <c r="BL139" s="175"/>
      <c r="BM139" s="175"/>
      <c r="BN139" s="175"/>
      <c r="BO139" s="175"/>
      <c r="BP139" s="175"/>
      <c r="BQ139" s="175"/>
    </row>
    <row r="140" ht="14.25" customHeight="1">
      <c r="A140" s="175"/>
      <c r="B140" s="175"/>
      <c r="C140" s="175"/>
      <c r="D140" s="175"/>
      <c r="E140" s="175"/>
      <c r="F140" s="175"/>
      <c r="G140" s="175"/>
      <c r="H140" s="175"/>
      <c r="I140" s="175"/>
      <c r="J140" s="175"/>
      <c r="K140" s="175"/>
      <c r="L140" s="175"/>
      <c r="M140" s="175"/>
      <c r="N140" s="175"/>
      <c r="O140" s="175"/>
      <c r="P140" s="175"/>
      <c r="Q140" s="175"/>
      <c r="R140" s="175"/>
      <c r="S140" s="175"/>
      <c r="T140" s="175"/>
      <c r="U140" s="175"/>
      <c r="V140" s="175"/>
      <c r="W140" s="175"/>
      <c r="X140" s="175"/>
      <c r="Y140" s="175"/>
      <c r="Z140" s="175"/>
      <c r="AA140" s="175"/>
      <c r="AB140" s="175"/>
      <c r="AC140" s="175"/>
      <c r="AD140" s="175"/>
      <c r="AE140" s="175"/>
      <c r="AF140" s="175"/>
      <c r="AG140" s="175"/>
      <c r="AH140" s="175"/>
      <c r="AI140" s="175"/>
      <c r="AJ140" s="175"/>
      <c r="AK140" s="175"/>
      <c r="AL140" s="175"/>
      <c r="AM140" s="175"/>
      <c r="AN140" s="175"/>
      <c r="AO140" s="175"/>
      <c r="AP140" s="175"/>
      <c r="AQ140" s="175"/>
      <c r="AR140" s="175"/>
      <c r="AS140" s="175"/>
      <c r="AT140" s="175"/>
      <c r="AU140" s="175"/>
      <c r="AV140" s="175"/>
      <c r="AW140" s="175"/>
      <c r="AX140" s="175"/>
      <c r="AY140" s="175"/>
      <c r="AZ140" s="175"/>
      <c r="BA140" s="175"/>
      <c r="BB140" s="175"/>
      <c r="BC140" s="175"/>
      <c r="BD140" s="175"/>
      <c r="BE140" s="175"/>
      <c r="BF140" s="175"/>
      <c r="BG140" s="175"/>
      <c r="BH140" s="175"/>
      <c r="BI140" s="175"/>
      <c r="BJ140" s="175"/>
      <c r="BK140" s="175"/>
      <c r="BL140" s="175"/>
      <c r="BM140" s="175"/>
      <c r="BN140" s="175"/>
      <c r="BO140" s="175"/>
      <c r="BP140" s="175"/>
      <c r="BQ140" s="175"/>
    </row>
    <row r="141" ht="14.25" customHeight="1">
      <c r="A141" s="175"/>
      <c r="B141" s="175"/>
      <c r="C141" s="175"/>
      <c r="D141" s="175"/>
      <c r="E141" s="175"/>
      <c r="F141" s="175"/>
      <c r="G141" s="175"/>
      <c r="H141" s="175"/>
      <c r="I141" s="175"/>
      <c r="J141" s="175"/>
      <c r="K141" s="175"/>
      <c r="L141" s="175"/>
      <c r="M141" s="175"/>
      <c r="N141" s="175"/>
      <c r="O141" s="175"/>
      <c r="P141" s="175"/>
      <c r="Q141" s="175"/>
      <c r="R141" s="175"/>
      <c r="S141" s="175"/>
      <c r="T141" s="175"/>
      <c r="U141" s="175"/>
      <c r="V141" s="175"/>
      <c r="W141" s="175"/>
      <c r="X141" s="175"/>
      <c r="Y141" s="175"/>
      <c r="Z141" s="175"/>
      <c r="AA141" s="175"/>
      <c r="AB141" s="175"/>
      <c r="AC141" s="175"/>
      <c r="AD141" s="175"/>
      <c r="AE141" s="175"/>
      <c r="AF141" s="175"/>
      <c r="AG141" s="175"/>
      <c r="AH141" s="175"/>
      <c r="AI141" s="175"/>
      <c r="AJ141" s="175"/>
      <c r="AK141" s="175"/>
      <c r="AL141" s="175"/>
      <c r="AM141" s="175"/>
      <c r="AN141" s="175"/>
      <c r="AO141" s="175"/>
      <c r="AP141" s="175"/>
      <c r="AQ141" s="175"/>
      <c r="AR141" s="175"/>
      <c r="AS141" s="175"/>
      <c r="AT141" s="175"/>
      <c r="AU141" s="175"/>
      <c r="AV141" s="175"/>
      <c r="AW141" s="175"/>
      <c r="AX141" s="175"/>
      <c r="AY141" s="175"/>
      <c r="AZ141" s="175"/>
      <c r="BA141" s="175"/>
      <c r="BB141" s="175"/>
      <c r="BC141" s="175"/>
      <c r="BD141" s="175"/>
      <c r="BE141" s="175"/>
      <c r="BF141" s="175"/>
      <c r="BG141" s="175"/>
      <c r="BH141" s="175"/>
      <c r="BI141" s="175"/>
      <c r="BJ141" s="175"/>
      <c r="BK141" s="175"/>
      <c r="BL141" s="175"/>
      <c r="BM141" s="175"/>
      <c r="BN141" s="175"/>
      <c r="BO141" s="175"/>
      <c r="BP141" s="175"/>
      <c r="BQ141" s="175"/>
    </row>
    <row r="142" ht="14.25" customHeight="1">
      <c r="A142" s="175"/>
      <c r="B142" s="175"/>
      <c r="C142" s="175"/>
      <c r="D142" s="175"/>
      <c r="E142" s="175"/>
      <c r="F142" s="175"/>
      <c r="G142" s="175"/>
      <c r="H142" s="175"/>
      <c r="I142" s="175"/>
      <c r="J142" s="175"/>
      <c r="K142" s="175"/>
      <c r="L142" s="175"/>
      <c r="M142" s="175"/>
      <c r="N142" s="175"/>
      <c r="O142" s="175"/>
      <c r="P142" s="175"/>
      <c r="Q142" s="175"/>
      <c r="R142" s="175"/>
      <c r="S142" s="175"/>
      <c r="T142" s="175"/>
      <c r="U142" s="175"/>
      <c r="V142" s="175"/>
      <c r="W142" s="175"/>
      <c r="X142" s="175"/>
      <c r="Y142" s="175"/>
      <c r="Z142" s="175"/>
      <c r="AA142" s="175"/>
      <c r="AB142" s="175"/>
      <c r="AC142" s="175"/>
      <c r="AD142" s="175"/>
      <c r="AE142" s="175"/>
      <c r="AF142" s="175"/>
      <c r="AG142" s="175"/>
      <c r="AH142" s="175"/>
      <c r="AI142" s="175"/>
      <c r="AJ142" s="175"/>
      <c r="AK142" s="175"/>
      <c r="AL142" s="175"/>
      <c r="AM142" s="175"/>
      <c r="AN142" s="175"/>
      <c r="AO142" s="175"/>
      <c r="AP142" s="175"/>
      <c r="AQ142" s="175"/>
      <c r="AR142" s="175"/>
      <c r="AS142" s="175"/>
      <c r="AT142" s="175"/>
      <c r="AU142" s="175"/>
      <c r="AV142" s="175"/>
      <c r="AW142" s="175"/>
      <c r="AX142" s="175"/>
      <c r="AY142" s="175"/>
      <c r="AZ142" s="175"/>
      <c r="BA142" s="175"/>
      <c r="BB142" s="175"/>
      <c r="BC142" s="175"/>
      <c r="BD142" s="175"/>
      <c r="BE142" s="175"/>
      <c r="BF142" s="175"/>
      <c r="BG142" s="175"/>
      <c r="BH142" s="175"/>
      <c r="BI142" s="175"/>
      <c r="BJ142" s="175"/>
      <c r="BK142" s="175"/>
      <c r="BL142" s="175"/>
      <c r="BM142" s="175"/>
      <c r="BN142" s="175"/>
      <c r="BO142" s="175"/>
      <c r="BP142" s="175"/>
      <c r="BQ142" s="175"/>
    </row>
    <row r="143" ht="14.25" customHeight="1">
      <c r="A143" s="175"/>
      <c r="B143" s="175"/>
      <c r="C143" s="175"/>
      <c r="D143" s="175"/>
      <c r="E143" s="175"/>
      <c r="F143" s="175"/>
      <c r="G143" s="175"/>
      <c r="H143" s="175"/>
      <c r="I143" s="175"/>
      <c r="J143" s="175"/>
      <c r="K143" s="175"/>
      <c r="L143" s="175"/>
      <c r="M143" s="175"/>
      <c r="N143" s="175"/>
      <c r="O143" s="175"/>
      <c r="P143" s="175"/>
      <c r="Q143" s="175"/>
      <c r="R143" s="175"/>
      <c r="S143" s="175"/>
      <c r="T143" s="175"/>
      <c r="U143" s="175"/>
      <c r="V143" s="175"/>
      <c r="W143" s="175"/>
      <c r="X143" s="175"/>
      <c r="Y143" s="175"/>
      <c r="Z143" s="175"/>
      <c r="AA143" s="175"/>
      <c r="AB143" s="175"/>
      <c r="AC143" s="175"/>
      <c r="AD143" s="175"/>
      <c r="AE143" s="175"/>
      <c r="AF143" s="175"/>
      <c r="AG143" s="175"/>
      <c r="AH143" s="175"/>
      <c r="AI143" s="175"/>
      <c r="AJ143" s="175"/>
      <c r="AK143" s="175"/>
      <c r="AL143" s="175"/>
      <c r="AM143" s="175"/>
      <c r="AN143" s="175"/>
      <c r="AO143" s="175"/>
      <c r="AP143" s="175"/>
      <c r="AQ143" s="175"/>
      <c r="AR143" s="175"/>
      <c r="AS143" s="175"/>
      <c r="AT143" s="175"/>
      <c r="AU143" s="175"/>
      <c r="AV143" s="175"/>
      <c r="AW143" s="175"/>
      <c r="AX143" s="175"/>
      <c r="AY143" s="175"/>
      <c r="AZ143" s="175"/>
      <c r="BA143" s="175"/>
      <c r="BB143" s="175"/>
      <c r="BC143" s="175"/>
      <c r="BD143" s="175"/>
      <c r="BE143" s="175"/>
      <c r="BF143" s="175"/>
      <c r="BG143" s="175"/>
      <c r="BH143" s="175"/>
      <c r="BI143" s="175"/>
      <c r="BJ143" s="175"/>
      <c r="BK143" s="175"/>
      <c r="BL143" s="175"/>
      <c r="BM143" s="175"/>
      <c r="BN143" s="175"/>
      <c r="BO143" s="175"/>
      <c r="BP143" s="175"/>
      <c r="BQ143" s="175"/>
    </row>
    <row r="144" ht="14.25" customHeight="1">
      <c r="A144" s="175"/>
      <c r="B144" s="175"/>
      <c r="C144" s="175"/>
      <c r="D144" s="175"/>
      <c r="E144" s="175"/>
      <c r="F144" s="175"/>
      <c r="G144" s="175"/>
      <c r="H144" s="175"/>
      <c r="I144" s="175"/>
      <c r="J144" s="175"/>
      <c r="K144" s="175"/>
      <c r="L144" s="175"/>
      <c r="M144" s="175"/>
      <c r="N144" s="175"/>
      <c r="O144" s="175"/>
      <c r="P144" s="175"/>
      <c r="Q144" s="175"/>
      <c r="R144" s="175"/>
      <c r="S144" s="175"/>
      <c r="T144" s="175"/>
      <c r="U144" s="175"/>
      <c r="V144" s="175"/>
      <c r="W144" s="175"/>
      <c r="X144" s="175"/>
      <c r="Y144" s="175"/>
      <c r="Z144" s="175"/>
      <c r="AA144" s="175"/>
      <c r="AB144" s="175"/>
      <c r="AC144" s="175"/>
      <c r="AD144" s="175"/>
      <c r="AE144" s="175"/>
      <c r="AF144" s="175"/>
      <c r="AG144" s="175"/>
      <c r="AH144" s="175"/>
      <c r="AI144" s="175"/>
      <c r="AJ144" s="175"/>
      <c r="AK144" s="175"/>
      <c r="AL144" s="175"/>
      <c r="AM144" s="175"/>
      <c r="AN144" s="175"/>
      <c r="AO144" s="175"/>
      <c r="AP144" s="175"/>
      <c r="AQ144" s="175"/>
      <c r="AR144" s="175"/>
      <c r="AS144" s="175"/>
      <c r="AT144" s="175"/>
      <c r="AU144" s="175"/>
      <c r="AV144" s="175"/>
      <c r="AW144" s="175"/>
      <c r="AX144" s="175"/>
      <c r="AY144" s="175"/>
      <c r="AZ144" s="175"/>
      <c r="BA144" s="175"/>
      <c r="BB144" s="175"/>
      <c r="BC144" s="175"/>
      <c r="BD144" s="175"/>
      <c r="BE144" s="175"/>
      <c r="BF144" s="175"/>
      <c r="BG144" s="175"/>
      <c r="BH144" s="175"/>
      <c r="BI144" s="175"/>
      <c r="BJ144" s="175"/>
      <c r="BK144" s="175"/>
      <c r="BL144" s="175"/>
      <c r="BM144" s="175"/>
      <c r="BN144" s="175"/>
      <c r="BO144" s="175"/>
      <c r="BP144" s="175"/>
      <c r="BQ144" s="175"/>
    </row>
    <row r="145" ht="14.25" customHeight="1">
      <c r="A145" s="175"/>
      <c r="B145" s="175"/>
      <c r="C145" s="175"/>
      <c r="D145" s="175"/>
      <c r="E145" s="175"/>
      <c r="F145" s="175"/>
      <c r="G145" s="175"/>
      <c r="H145" s="175"/>
      <c r="I145" s="175"/>
      <c r="J145" s="175"/>
      <c r="K145" s="175"/>
      <c r="L145" s="175"/>
      <c r="M145" s="175"/>
      <c r="N145" s="175"/>
      <c r="O145" s="175"/>
      <c r="P145" s="175"/>
      <c r="Q145" s="175"/>
      <c r="R145" s="175"/>
      <c r="S145" s="175"/>
      <c r="T145" s="175"/>
      <c r="U145" s="175"/>
      <c r="V145" s="175"/>
      <c r="W145" s="175"/>
      <c r="X145" s="175"/>
      <c r="Y145" s="175"/>
      <c r="Z145" s="175"/>
      <c r="AA145" s="175"/>
      <c r="AB145" s="175"/>
      <c r="AC145" s="175"/>
      <c r="AD145" s="175"/>
      <c r="AE145" s="175"/>
      <c r="AF145" s="175"/>
      <c r="AG145" s="175"/>
      <c r="AH145" s="175"/>
      <c r="AI145" s="175"/>
      <c r="AJ145" s="175"/>
      <c r="AK145" s="175"/>
      <c r="AL145" s="175"/>
      <c r="AM145" s="175"/>
      <c r="AN145" s="175"/>
      <c r="AO145" s="175"/>
      <c r="AP145" s="175"/>
      <c r="AQ145" s="175"/>
      <c r="AR145" s="175"/>
      <c r="AS145" s="175"/>
      <c r="AT145" s="175"/>
      <c r="AU145" s="175"/>
      <c r="AV145" s="175"/>
      <c r="AW145" s="175"/>
      <c r="AX145" s="175"/>
      <c r="AY145" s="175"/>
      <c r="AZ145" s="175"/>
      <c r="BA145" s="175"/>
      <c r="BB145" s="175"/>
      <c r="BC145" s="175"/>
      <c r="BD145" s="175"/>
      <c r="BE145" s="175"/>
      <c r="BF145" s="175"/>
      <c r="BG145" s="175"/>
      <c r="BH145" s="175"/>
      <c r="BI145" s="175"/>
      <c r="BJ145" s="175"/>
      <c r="BK145" s="175"/>
      <c r="BL145" s="175"/>
      <c r="BM145" s="175"/>
      <c r="BN145" s="175"/>
      <c r="BO145" s="175"/>
      <c r="BP145" s="175"/>
      <c r="BQ145" s="175"/>
    </row>
    <row r="146" ht="14.25" customHeight="1">
      <c r="A146" s="175"/>
      <c r="B146" s="175"/>
      <c r="C146" s="175"/>
      <c r="D146" s="175"/>
      <c r="E146" s="175"/>
      <c r="F146" s="175"/>
      <c r="G146" s="175"/>
      <c r="H146" s="175"/>
      <c r="I146" s="175"/>
      <c r="J146" s="175"/>
      <c r="K146" s="175"/>
      <c r="L146" s="175"/>
      <c r="M146" s="175"/>
      <c r="N146" s="175"/>
      <c r="O146" s="175"/>
      <c r="P146" s="175"/>
      <c r="Q146" s="175"/>
      <c r="R146" s="175"/>
      <c r="S146" s="175"/>
      <c r="T146" s="175"/>
      <c r="U146" s="175"/>
      <c r="V146" s="175"/>
      <c r="W146" s="175"/>
      <c r="X146" s="175"/>
      <c r="Y146" s="175"/>
      <c r="Z146" s="175"/>
      <c r="AA146" s="175"/>
      <c r="AB146" s="175"/>
      <c r="AC146" s="175"/>
      <c r="AD146" s="175"/>
      <c r="AE146" s="175"/>
      <c r="AF146" s="175"/>
      <c r="AG146" s="175"/>
      <c r="AH146" s="175"/>
      <c r="AI146" s="175"/>
      <c r="AJ146" s="175"/>
      <c r="AK146" s="175"/>
      <c r="AL146" s="175"/>
      <c r="AM146" s="175"/>
      <c r="AN146" s="175"/>
      <c r="AO146" s="175"/>
      <c r="AP146" s="175"/>
      <c r="AQ146" s="175"/>
      <c r="AR146" s="175"/>
      <c r="AS146" s="175"/>
      <c r="AT146" s="175"/>
      <c r="AU146" s="175"/>
      <c r="AV146" s="175"/>
      <c r="AW146" s="175"/>
      <c r="AX146" s="175"/>
      <c r="AY146" s="175"/>
      <c r="AZ146" s="175"/>
      <c r="BA146" s="175"/>
      <c r="BB146" s="175"/>
      <c r="BC146" s="175"/>
      <c r="BD146" s="175"/>
      <c r="BE146" s="175"/>
      <c r="BF146" s="175"/>
      <c r="BG146" s="175"/>
      <c r="BH146" s="175"/>
      <c r="BI146" s="175"/>
      <c r="BJ146" s="175"/>
      <c r="BK146" s="175"/>
      <c r="BL146" s="175"/>
      <c r="BM146" s="175"/>
      <c r="BN146" s="175"/>
      <c r="BO146" s="175"/>
      <c r="BP146" s="175"/>
      <c r="BQ146" s="175"/>
    </row>
    <row r="147" ht="14.25" customHeight="1">
      <c r="A147" s="175"/>
      <c r="B147" s="175"/>
      <c r="C147" s="175"/>
      <c r="D147" s="175"/>
      <c r="E147" s="175"/>
      <c r="F147" s="175"/>
      <c r="G147" s="175"/>
      <c r="H147" s="175"/>
      <c r="I147" s="175"/>
      <c r="J147" s="175"/>
      <c r="K147" s="175"/>
      <c r="L147" s="175"/>
      <c r="M147" s="175"/>
      <c r="N147" s="175"/>
      <c r="O147" s="175"/>
      <c r="P147" s="175"/>
      <c r="Q147" s="175"/>
      <c r="R147" s="175"/>
      <c r="S147" s="175"/>
      <c r="T147" s="175"/>
      <c r="U147" s="175"/>
      <c r="V147" s="175"/>
      <c r="W147" s="175"/>
      <c r="X147" s="175"/>
      <c r="Y147" s="175"/>
      <c r="Z147" s="175"/>
      <c r="AA147" s="175"/>
      <c r="AB147" s="175"/>
      <c r="AC147" s="175"/>
      <c r="AD147" s="175"/>
      <c r="AE147" s="175"/>
      <c r="AF147" s="175"/>
      <c r="AG147" s="175"/>
      <c r="AH147" s="175"/>
      <c r="AI147" s="175"/>
      <c r="AJ147" s="175"/>
      <c r="AK147" s="175"/>
      <c r="AL147" s="175"/>
      <c r="AM147" s="175"/>
      <c r="AN147" s="175"/>
      <c r="AO147" s="175"/>
      <c r="AP147" s="175"/>
      <c r="AQ147" s="175"/>
      <c r="AR147" s="175"/>
      <c r="AS147" s="175"/>
      <c r="AT147" s="175"/>
      <c r="AU147" s="175"/>
      <c r="AV147" s="175"/>
      <c r="AW147" s="175"/>
      <c r="AX147" s="175"/>
      <c r="AY147" s="175"/>
      <c r="AZ147" s="175"/>
      <c r="BA147" s="175"/>
      <c r="BB147" s="175"/>
      <c r="BC147" s="175"/>
      <c r="BD147" s="175"/>
      <c r="BE147" s="175"/>
      <c r="BF147" s="175"/>
      <c r="BG147" s="175"/>
      <c r="BH147" s="175"/>
      <c r="BI147" s="175"/>
      <c r="BJ147" s="175"/>
      <c r="BK147" s="175"/>
      <c r="BL147" s="175"/>
      <c r="BM147" s="175"/>
      <c r="BN147" s="175"/>
      <c r="BO147" s="175"/>
      <c r="BP147" s="175"/>
      <c r="BQ147" s="175"/>
    </row>
    <row r="148" ht="14.25" customHeight="1">
      <c r="A148" s="175"/>
      <c r="B148" s="175"/>
      <c r="C148" s="175"/>
      <c r="D148" s="175"/>
      <c r="E148" s="175"/>
      <c r="F148" s="175"/>
      <c r="G148" s="175"/>
      <c r="H148" s="175"/>
      <c r="I148" s="175"/>
      <c r="J148" s="175"/>
      <c r="K148" s="175"/>
      <c r="L148" s="175"/>
      <c r="M148" s="175"/>
      <c r="N148" s="175"/>
      <c r="O148" s="175"/>
      <c r="P148" s="175"/>
      <c r="Q148" s="175"/>
      <c r="R148" s="175"/>
      <c r="S148" s="175"/>
      <c r="T148" s="175"/>
      <c r="U148" s="175"/>
      <c r="V148" s="175"/>
      <c r="W148" s="175"/>
      <c r="X148" s="175"/>
      <c r="Y148" s="175"/>
      <c r="Z148" s="175"/>
      <c r="AA148" s="175"/>
      <c r="AB148" s="175"/>
      <c r="AC148" s="175"/>
      <c r="AD148" s="175"/>
      <c r="AE148" s="175"/>
      <c r="AF148" s="175"/>
      <c r="AG148" s="175"/>
      <c r="AH148" s="175"/>
      <c r="AI148" s="175"/>
      <c r="AJ148" s="175"/>
      <c r="AK148" s="175"/>
      <c r="AL148" s="175"/>
      <c r="AM148" s="175"/>
      <c r="AN148" s="175"/>
      <c r="AO148" s="175"/>
      <c r="AP148" s="175"/>
      <c r="AQ148" s="175"/>
      <c r="AR148" s="175"/>
      <c r="AS148" s="175"/>
      <c r="AT148" s="175"/>
      <c r="AU148" s="175"/>
      <c r="AV148" s="175"/>
      <c r="AW148" s="175"/>
      <c r="AX148" s="175"/>
      <c r="AY148" s="175"/>
      <c r="AZ148" s="175"/>
      <c r="BA148" s="175"/>
      <c r="BB148" s="175"/>
      <c r="BC148" s="175"/>
      <c r="BD148" s="175"/>
      <c r="BE148" s="175"/>
      <c r="BF148" s="175"/>
      <c r="BG148" s="175"/>
      <c r="BH148" s="175"/>
      <c r="BI148" s="175"/>
      <c r="BJ148" s="175"/>
      <c r="BK148" s="175"/>
      <c r="BL148" s="175"/>
      <c r="BM148" s="175"/>
      <c r="BN148" s="175"/>
      <c r="BO148" s="175"/>
      <c r="BP148" s="175"/>
      <c r="BQ148" s="175"/>
    </row>
    <row r="149" ht="14.25" customHeight="1">
      <c r="A149" s="175"/>
      <c r="B149" s="175"/>
      <c r="C149" s="175"/>
      <c r="D149" s="175"/>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c r="AA149" s="175"/>
      <c r="AB149" s="175"/>
      <c r="AC149" s="175"/>
      <c r="AD149" s="175"/>
      <c r="AE149" s="175"/>
      <c r="AF149" s="175"/>
      <c r="AG149" s="175"/>
      <c r="AH149" s="175"/>
      <c r="AI149" s="175"/>
      <c r="AJ149" s="175"/>
      <c r="AK149" s="175"/>
      <c r="AL149" s="175"/>
      <c r="AM149" s="175"/>
      <c r="AN149" s="175"/>
      <c r="AO149" s="175"/>
      <c r="AP149" s="175"/>
      <c r="AQ149" s="175"/>
      <c r="AR149" s="175"/>
      <c r="AS149" s="175"/>
      <c r="AT149" s="175"/>
      <c r="AU149" s="175"/>
      <c r="AV149" s="175"/>
      <c r="AW149" s="175"/>
      <c r="AX149" s="175"/>
      <c r="AY149" s="175"/>
      <c r="AZ149" s="175"/>
      <c r="BA149" s="175"/>
      <c r="BB149" s="175"/>
      <c r="BC149" s="175"/>
      <c r="BD149" s="175"/>
      <c r="BE149" s="175"/>
      <c r="BF149" s="175"/>
      <c r="BG149" s="175"/>
      <c r="BH149" s="175"/>
      <c r="BI149" s="175"/>
      <c r="BJ149" s="175"/>
      <c r="BK149" s="175"/>
      <c r="BL149" s="175"/>
      <c r="BM149" s="175"/>
      <c r="BN149" s="175"/>
      <c r="BO149" s="175"/>
      <c r="BP149" s="175"/>
      <c r="BQ149" s="175"/>
    </row>
    <row r="150" ht="14.25" customHeight="1">
      <c r="A150" s="175"/>
      <c r="B150" s="175"/>
      <c r="C150" s="175"/>
      <c r="D150" s="175"/>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c r="AA150" s="175"/>
      <c r="AB150" s="175"/>
      <c r="AC150" s="175"/>
      <c r="AD150" s="175"/>
      <c r="AE150" s="175"/>
      <c r="AF150" s="175"/>
      <c r="AG150" s="175"/>
      <c r="AH150" s="175"/>
      <c r="AI150" s="175"/>
      <c r="AJ150" s="175"/>
      <c r="AK150" s="175"/>
      <c r="AL150" s="175"/>
      <c r="AM150" s="175"/>
      <c r="AN150" s="175"/>
      <c r="AO150" s="175"/>
      <c r="AP150" s="175"/>
      <c r="AQ150" s="175"/>
      <c r="AR150" s="175"/>
      <c r="AS150" s="175"/>
      <c r="AT150" s="175"/>
      <c r="AU150" s="175"/>
      <c r="AV150" s="175"/>
      <c r="AW150" s="175"/>
      <c r="AX150" s="175"/>
      <c r="AY150" s="175"/>
      <c r="AZ150" s="175"/>
      <c r="BA150" s="175"/>
      <c r="BB150" s="175"/>
      <c r="BC150" s="175"/>
      <c r="BD150" s="175"/>
      <c r="BE150" s="175"/>
      <c r="BF150" s="175"/>
      <c r="BG150" s="175"/>
      <c r="BH150" s="175"/>
      <c r="BI150" s="175"/>
      <c r="BJ150" s="175"/>
      <c r="BK150" s="175"/>
      <c r="BL150" s="175"/>
      <c r="BM150" s="175"/>
      <c r="BN150" s="175"/>
      <c r="BO150" s="175"/>
      <c r="BP150" s="175"/>
      <c r="BQ150" s="175"/>
    </row>
    <row r="151" ht="14.25" customHeight="1">
      <c r="A151" s="175"/>
      <c r="B151" s="175"/>
      <c r="C151" s="175"/>
      <c r="D151" s="175"/>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c r="AA151" s="175"/>
      <c r="AB151" s="175"/>
      <c r="AC151" s="175"/>
      <c r="AD151" s="175"/>
      <c r="AE151" s="175"/>
      <c r="AF151" s="175"/>
      <c r="AG151" s="175"/>
      <c r="AH151" s="175"/>
      <c r="AI151" s="175"/>
      <c r="AJ151" s="175"/>
      <c r="AK151" s="175"/>
      <c r="AL151" s="175"/>
      <c r="AM151" s="175"/>
      <c r="AN151" s="175"/>
      <c r="AO151" s="175"/>
      <c r="AP151" s="175"/>
      <c r="AQ151" s="175"/>
      <c r="AR151" s="175"/>
      <c r="AS151" s="175"/>
      <c r="AT151" s="175"/>
      <c r="AU151" s="175"/>
      <c r="AV151" s="175"/>
      <c r="AW151" s="175"/>
      <c r="AX151" s="175"/>
      <c r="AY151" s="175"/>
      <c r="AZ151" s="175"/>
      <c r="BA151" s="175"/>
      <c r="BB151" s="175"/>
      <c r="BC151" s="175"/>
      <c r="BD151" s="175"/>
      <c r="BE151" s="175"/>
      <c r="BF151" s="175"/>
      <c r="BG151" s="175"/>
      <c r="BH151" s="175"/>
      <c r="BI151" s="175"/>
      <c r="BJ151" s="175"/>
      <c r="BK151" s="175"/>
      <c r="BL151" s="175"/>
      <c r="BM151" s="175"/>
      <c r="BN151" s="175"/>
      <c r="BO151" s="175"/>
      <c r="BP151" s="175"/>
      <c r="BQ151" s="175"/>
    </row>
    <row r="152" ht="14.25" customHeight="1">
      <c r="A152" s="175"/>
      <c r="B152" s="175"/>
      <c r="C152" s="175"/>
      <c r="D152" s="175"/>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c r="AA152" s="175"/>
      <c r="AB152" s="175"/>
      <c r="AC152" s="175"/>
      <c r="AD152" s="175"/>
      <c r="AE152" s="175"/>
      <c r="AF152" s="175"/>
      <c r="AG152" s="175"/>
      <c r="AH152" s="175"/>
      <c r="AI152" s="175"/>
      <c r="AJ152" s="175"/>
      <c r="AK152" s="175"/>
      <c r="AL152" s="175"/>
      <c r="AM152" s="175"/>
      <c r="AN152" s="175"/>
      <c r="AO152" s="175"/>
      <c r="AP152" s="175"/>
      <c r="AQ152" s="175"/>
      <c r="AR152" s="175"/>
      <c r="AS152" s="175"/>
      <c r="AT152" s="175"/>
      <c r="AU152" s="175"/>
      <c r="AV152" s="175"/>
      <c r="AW152" s="175"/>
      <c r="AX152" s="175"/>
      <c r="AY152" s="175"/>
      <c r="AZ152" s="175"/>
      <c r="BA152" s="175"/>
      <c r="BB152" s="175"/>
      <c r="BC152" s="175"/>
      <c r="BD152" s="175"/>
      <c r="BE152" s="175"/>
      <c r="BF152" s="175"/>
      <c r="BG152" s="175"/>
      <c r="BH152" s="175"/>
      <c r="BI152" s="175"/>
      <c r="BJ152" s="175"/>
      <c r="BK152" s="175"/>
      <c r="BL152" s="175"/>
      <c r="BM152" s="175"/>
      <c r="BN152" s="175"/>
      <c r="BO152" s="175"/>
      <c r="BP152" s="175"/>
      <c r="BQ152" s="175"/>
    </row>
    <row r="153" ht="14.25" customHeight="1">
      <c r="A153" s="175"/>
      <c r="B153" s="175"/>
      <c r="C153" s="175"/>
      <c r="D153" s="175"/>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c r="AA153" s="175"/>
      <c r="AB153" s="175"/>
      <c r="AC153" s="175"/>
      <c r="AD153" s="175"/>
      <c r="AE153" s="175"/>
      <c r="AF153" s="175"/>
      <c r="AG153" s="175"/>
      <c r="AH153" s="175"/>
      <c r="AI153" s="175"/>
      <c r="AJ153" s="175"/>
      <c r="AK153" s="175"/>
      <c r="AL153" s="175"/>
      <c r="AM153" s="175"/>
      <c r="AN153" s="175"/>
      <c r="AO153" s="175"/>
      <c r="AP153" s="175"/>
      <c r="AQ153" s="175"/>
      <c r="AR153" s="175"/>
      <c r="AS153" s="175"/>
      <c r="AT153" s="175"/>
      <c r="AU153" s="175"/>
      <c r="AV153" s="175"/>
      <c r="AW153" s="175"/>
      <c r="AX153" s="175"/>
      <c r="AY153" s="175"/>
      <c r="AZ153" s="175"/>
      <c r="BA153" s="175"/>
      <c r="BB153" s="175"/>
      <c r="BC153" s="175"/>
      <c r="BD153" s="175"/>
      <c r="BE153" s="175"/>
      <c r="BF153" s="175"/>
      <c r="BG153" s="175"/>
      <c r="BH153" s="175"/>
      <c r="BI153" s="175"/>
      <c r="BJ153" s="175"/>
      <c r="BK153" s="175"/>
      <c r="BL153" s="175"/>
      <c r="BM153" s="175"/>
      <c r="BN153" s="175"/>
      <c r="BO153" s="175"/>
      <c r="BP153" s="175"/>
      <c r="BQ153" s="175"/>
    </row>
    <row r="154" ht="14.25" customHeight="1">
      <c r="A154" s="175"/>
      <c r="B154" s="175"/>
      <c r="C154" s="175"/>
      <c r="D154" s="175"/>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c r="AA154" s="175"/>
      <c r="AB154" s="175"/>
      <c r="AC154" s="175"/>
      <c r="AD154" s="175"/>
      <c r="AE154" s="175"/>
      <c r="AF154" s="175"/>
      <c r="AG154" s="175"/>
      <c r="AH154" s="175"/>
      <c r="AI154" s="175"/>
      <c r="AJ154" s="175"/>
      <c r="AK154" s="175"/>
      <c r="AL154" s="175"/>
      <c r="AM154" s="175"/>
      <c r="AN154" s="175"/>
      <c r="AO154" s="175"/>
      <c r="AP154" s="175"/>
      <c r="AQ154" s="175"/>
      <c r="AR154" s="175"/>
      <c r="AS154" s="175"/>
      <c r="AT154" s="175"/>
      <c r="AU154" s="175"/>
      <c r="AV154" s="175"/>
      <c r="AW154" s="175"/>
      <c r="AX154" s="175"/>
      <c r="AY154" s="175"/>
      <c r="AZ154" s="175"/>
      <c r="BA154" s="175"/>
      <c r="BB154" s="175"/>
      <c r="BC154" s="175"/>
      <c r="BD154" s="175"/>
      <c r="BE154" s="175"/>
      <c r="BF154" s="175"/>
      <c r="BG154" s="175"/>
      <c r="BH154" s="175"/>
      <c r="BI154" s="175"/>
      <c r="BJ154" s="175"/>
      <c r="BK154" s="175"/>
      <c r="BL154" s="175"/>
      <c r="BM154" s="175"/>
      <c r="BN154" s="175"/>
      <c r="BO154" s="175"/>
      <c r="BP154" s="175"/>
      <c r="BQ154" s="175"/>
    </row>
    <row r="155" ht="14.25" customHeight="1">
      <c r="A155" s="175"/>
      <c r="B155" s="175"/>
      <c r="C155" s="175"/>
      <c r="D155" s="175"/>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c r="AA155" s="175"/>
      <c r="AB155" s="175"/>
      <c r="AC155" s="175"/>
      <c r="AD155" s="175"/>
      <c r="AE155" s="175"/>
      <c r="AF155" s="175"/>
      <c r="AG155" s="175"/>
      <c r="AH155" s="175"/>
      <c r="AI155" s="175"/>
      <c r="AJ155" s="175"/>
      <c r="AK155" s="175"/>
      <c r="AL155" s="175"/>
      <c r="AM155" s="175"/>
      <c r="AN155" s="175"/>
      <c r="AO155" s="175"/>
      <c r="AP155" s="175"/>
      <c r="AQ155" s="175"/>
      <c r="AR155" s="175"/>
      <c r="AS155" s="175"/>
      <c r="AT155" s="175"/>
      <c r="AU155" s="175"/>
      <c r="AV155" s="175"/>
      <c r="AW155" s="175"/>
      <c r="AX155" s="175"/>
      <c r="AY155" s="175"/>
      <c r="AZ155" s="175"/>
      <c r="BA155" s="175"/>
      <c r="BB155" s="175"/>
      <c r="BC155" s="175"/>
      <c r="BD155" s="175"/>
      <c r="BE155" s="175"/>
      <c r="BF155" s="175"/>
      <c r="BG155" s="175"/>
      <c r="BH155" s="175"/>
      <c r="BI155" s="175"/>
      <c r="BJ155" s="175"/>
      <c r="BK155" s="175"/>
      <c r="BL155" s="175"/>
      <c r="BM155" s="175"/>
      <c r="BN155" s="175"/>
      <c r="BO155" s="175"/>
      <c r="BP155" s="175"/>
      <c r="BQ155" s="175"/>
    </row>
    <row r="156" ht="14.25" customHeight="1">
      <c r="A156" s="175"/>
      <c r="B156" s="175"/>
      <c r="C156" s="175"/>
      <c r="D156" s="175"/>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c r="AA156" s="175"/>
      <c r="AB156" s="175"/>
      <c r="AC156" s="175"/>
      <c r="AD156" s="175"/>
      <c r="AE156" s="175"/>
      <c r="AF156" s="175"/>
      <c r="AG156" s="175"/>
      <c r="AH156" s="175"/>
      <c r="AI156" s="175"/>
      <c r="AJ156" s="175"/>
      <c r="AK156" s="175"/>
      <c r="AL156" s="175"/>
      <c r="AM156" s="175"/>
      <c r="AN156" s="175"/>
      <c r="AO156" s="175"/>
      <c r="AP156" s="175"/>
      <c r="AQ156" s="175"/>
      <c r="AR156" s="175"/>
      <c r="AS156" s="175"/>
      <c r="AT156" s="175"/>
      <c r="AU156" s="175"/>
      <c r="AV156" s="175"/>
      <c r="AW156" s="175"/>
      <c r="AX156" s="175"/>
      <c r="AY156" s="175"/>
      <c r="AZ156" s="175"/>
      <c r="BA156" s="175"/>
      <c r="BB156" s="175"/>
      <c r="BC156" s="175"/>
      <c r="BD156" s="175"/>
      <c r="BE156" s="175"/>
      <c r="BF156" s="175"/>
      <c r="BG156" s="175"/>
      <c r="BH156" s="175"/>
      <c r="BI156" s="175"/>
      <c r="BJ156" s="175"/>
      <c r="BK156" s="175"/>
      <c r="BL156" s="175"/>
      <c r="BM156" s="175"/>
      <c r="BN156" s="175"/>
      <c r="BO156" s="175"/>
      <c r="BP156" s="175"/>
      <c r="BQ156" s="175"/>
    </row>
    <row r="157" ht="14.25" customHeight="1">
      <c r="A157" s="175"/>
      <c r="B157" s="175"/>
      <c r="C157" s="175"/>
      <c r="D157" s="175"/>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c r="AA157" s="175"/>
      <c r="AB157" s="175"/>
      <c r="AC157" s="175"/>
      <c r="AD157" s="175"/>
      <c r="AE157" s="175"/>
      <c r="AF157" s="175"/>
      <c r="AG157" s="175"/>
      <c r="AH157" s="175"/>
      <c r="AI157" s="175"/>
      <c r="AJ157" s="175"/>
      <c r="AK157" s="175"/>
      <c r="AL157" s="175"/>
      <c r="AM157" s="175"/>
      <c r="AN157" s="175"/>
      <c r="AO157" s="175"/>
      <c r="AP157" s="175"/>
      <c r="AQ157" s="175"/>
      <c r="AR157" s="175"/>
      <c r="AS157" s="175"/>
      <c r="AT157" s="175"/>
      <c r="AU157" s="175"/>
      <c r="AV157" s="175"/>
      <c r="AW157" s="175"/>
      <c r="AX157" s="175"/>
      <c r="AY157" s="175"/>
      <c r="AZ157" s="175"/>
      <c r="BA157" s="175"/>
      <c r="BB157" s="175"/>
      <c r="BC157" s="175"/>
      <c r="BD157" s="175"/>
      <c r="BE157" s="175"/>
      <c r="BF157" s="175"/>
      <c r="BG157" s="175"/>
      <c r="BH157" s="175"/>
      <c r="BI157" s="175"/>
      <c r="BJ157" s="175"/>
      <c r="BK157" s="175"/>
      <c r="BL157" s="175"/>
      <c r="BM157" s="175"/>
      <c r="BN157" s="175"/>
      <c r="BO157" s="175"/>
      <c r="BP157" s="175"/>
      <c r="BQ157" s="175"/>
    </row>
    <row r="158" ht="14.25" customHeight="1">
      <c r="A158" s="175"/>
      <c r="B158" s="175"/>
      <c r="C158" s="175"/>
      <c r="D158" s="175"/>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c r="AA158" s="175"/>
      <c r="AB158" s="175"/>
      <c r="AC158" s="175"/>
      <c r="AD158" s="175"/>
      <c r="AE158" s="175"/>
      <c r="AF158" s="175"/>
      <c r="AG158" s="175"/>
      <c r="AH158" s="175"/>
      <c r="AI158" s="175"/>
      <c r="AJ158" s="175"/>
      <c r="AK158" s="175"/>
      <c r="AL158" s="175"/>
      <c r="AM158" s="175"/>
      <c r="AN158" s="175"/>
      <c r="AO158" s="175"/>
      <c r="AP158" s="175"/>
      <c r="AQ158" s="175"/>
      <c r="AR158" s="175"/>
      <c r="AS158" s="175"/>
      <c r="AT158" s="175"/>
      <c r="AU158" s="175"/>
      <c r="AV158" s="175"/>
      <c r="AW158" s="175"/>
      <c r="AX158" s="175"/>
      <c r="AY158" s="175"/>
      <c r="AZ158" s="175"/>
      <c r="BA158" s="175"/>
      <c r="BB158" s="175"/>
      <c r="BC158" s="175"/>
      <c r="BD158" s="175"/>
      <c r="BE158" s="175"/>
      <c r="BF158" s="175"/>
      <c r="BG158" s="175"/>
      <c r="BH158" s="175"/>
      <c r="BI158" s="175"/>
      <c r="BJ158" s="175"/>
      <c r="BK158" s="175"/>
      <c r="BL158" s="175"/>
      <c r="BM158" s="175"/>
      <c r="BN158" s="175"/>
      <c r="BO158" s="175"/>
      <c r="BP158" s="175"/>
      <c r="BQ158" s="175"/>
    </row>
    <row r="159" ht="14.25" customHeight="1">
      <c r="A159" s="175"/>
      <c r="B159" s="175"/>
      <c r="C159" s="175"/>
      <c r="D159" s="175"/>
      <c r="E159" s="175"/>
      <c r="F159" s="175"/>
      <c r="G159" s="175"/>
      <c r="H159" s="175"/>
      <c r="I159" s="175"/>
      <c r="J159" s="175"/>
      <c r="K159" s="175"/>
      <c r="L159" s="175"/>
      <c r="M159" s="175"/>
      <c r="N159" s="175"/>
      <c r="O159" s="175"/>
      <c r="P159" s="175"/>
      <c r="Q159" s="175"/>
      <c r="R159" s="175"/>
      <c r="S159" s="175"/>
      <c r="T159" s="175"/>
      <c r="U159" s="175"/>
      <c r="V159" s="175"/>
      <c r="W159" s="175"/>
      <c r="X159" s="175"/>
      <c r="Y159" s="175"/>
      <c r="Z159" s="175"/>
      <c r="AA159" s="175"/>
      <c r="AB159" s="175"/>
      <c r="AC159" s="175"/>
      <c r="AD159" s="175"/>
      <c r="AE159" s="175"/>
      <c r="AF159" s="175"/>
      <c r="AG159" s="175"/>
      <c r="AH159" s="175"/>
      <c r="AI159" s="175"/>
      <c r="AJ159" s="175"/>
      <c r="AK159" s="175"/>
      <c r="AL159" s="175"/>
      <c r="AM159" s="175"/>
      <c r="AN159" s="175"/>
      <c r="AO159" s="175"/>
      <c r="AP159" s="175"/>
      <c r="AQ159" s="175"/>
      <c r="AR159" s="175"/>
      <c r="AS159" s="175"/>
      <c r="AT159" s="175"/>
      <c r="AU159" s="175"/>
      <c r="AV159" s="175"/>
      <c r="AW159" s="175"/>
      <c r="AX159" s="175"/>
      <c r="AY159" s="175"/>
      <c r="AZ159" s="175"/>
      <c r="BA159" s="175"/>
      <c r="BB159" s="175"/>
      <c r="BC159" s="175"/>
      <c r="BD159" s="175"/>
      <c r="BE159" s="175"/>
      <c r="BF159" s="175"/>
      <c r="BG159" s="175"/>
      <c r="BH159" s="175"/>
      <c r="BI159" s="175"/>
      <c r="BJ159" s="175"/>
      <c r="BK159" s="175"/>
      <c r="BL159" s="175"/>
      <c r="BM159" s="175"/>
      <c r="BN159" s="175"/>
      <c r="BO159" s="175"/>
      <c r="BP159" s="175"/>
      <c r="BQ159" s="175"/>
    </row>
    <row r="160" ht="14.25" customHeight="1">
      <c r="A160" s="175"/>
      <c r="B160" s="175"/>
      <c r="C160" s="175"/>
      <c r="D160" s="175"/>
      <c r="E160" s="175"/>
      <c r="F160" s="175"/>
      <c r="G160" s="175"/>
      <c r="H160" s="175"/>
      <c r="I160" s="175"/>
      <c r="J160" s="175"/>
      <c r="K160" s="175"/>
      <c r="L160" s="175"/>
      <c r="M160" s="175"/>
      <c r="N160" s="175"/>
      <c r="O160" s="175"/>
      <c r="P160" s="175"/>
      <c r="Q160" s="175"/>
      <c r="R160" s="175"/>
      <c r="S160" s="175"/>
      <c r="T160" s="175"/>
      <c r="U160" s="175"/>
      <c r="V160" s="175"/>
      <c r="W160" s="175"/>
      <c r="X160" s="175"/>
      <c r="Y160" s="175"/>
      <c r="Z160" s="175"/>
      <c r="AA160" s="175"/>
      <c r="AB160" s="175"/>
      <c r="AC160" s="175"/>
      <c r="AD160" s="175"/>
      <c r="AE160" s="175"/>
      <c r="AF160" s="175"/>
      <c r="AG160" s="175"/>
      <c r="AH160" s="175"/>
      <c r="AI160" s="175"/>
      <c r="AJ160" s="175"/>
      <c r="AK160" s="175"/>
      <c r="AL160" s="175"/>
      <c r="AM160" s="175"/>
      <c r="AN160" s="175"/>
      <c r="AO160" s="175"/>
      <c r="AP160" s="175"/>
      <c r="AQ160" s="175"/>
      <c r="AR160" s="175"/>
      <c r="AS160" s="175"/>
      <c r="AT160" s="175"/>
      <c r="AU160" s="175"/>
      <c r="AV160" s="175"/>
      <c r="AW160" s="175"/>
      <c r="AX160" s="175"/>
      <c r="AY160" s="175"/>
      <c r="AZ160" s="175"/>
      <c r="BA160" s="175"/>
      <c r="BB160" s="175"/>
      <c r="BC160" s="175"/>
      <c r="BD160" s="175"/>
      <c r="BE160" s="175"/>
      <c r="BF160" s="175"/>
      <c r="BG160" s="175"/>
      <c r="BH160" s="175"/>
      <c r="BI160" s="175"/>
      <c r="BJ160" s="175"/>
      <c r="BK160" s="175"/>
      <c r="BL160" s="175"/>
      <c r="BM160" s="175"/>
      <c r="BN160" s="175"/>
      <c r="BO160" s="175"/>
      <c r="BP160" s="175"/>
      <c r="BQ160" s="175"/>
    </row>
    <row r="161" ht="14.25" customHeight="1">
      <c r="A161" s="175"/>
      <c r="B161" s="175"/>
      <c r="C161" s="175"/>
      <c r="D161" s="175"/>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c r="AA161" s="175"/>
      <c r="AB161" s="175"/>
      <c r="AC161" s="175"/>
      <c r="AD161" s="175"/>
      <c r="AE161" s="175"/>
      <c r="AF161" s="175"/>
      <c r="AG161" s="175"/>
      <c r="AH161" s="175"/>
      <c r="AI161" s="175"/>
      <c r="AJ161" s="175"/>
      <c r="AK161" s="175"/>
      <c r="AL161" s="175"/>
      <c r="AM161" s="175"/>
      <c r="AN161" s="175"/>
      <c r="AO161" s="175"/>
      <c r="AP161" s="175"/>
      <c r="AQ161" s="175"/>
      <c r="AR161" s="175"/>
      <c r="AS161" s="175"/>
      <c r="AT161" s="175"/>
      <c r="AU161" s="175"/>
      <c r="AV161" s="175"/>
      <c r="AW161" s="175"/>
      <c r="AX161" s="175"/>
      <c r="AY161" s="175"/>
      <c r="AZ161" s="175"/>
      <c r="BA161" s="175"/>
      <c r="BB161" s="175"/>
      <c r="BC161" s="175"/>
      <c r="BD161" s="175"/>
      <c r="BE161" s="175"/>
      <c r="BF161" s="175"/>
      <c r="BG161" s="175"/>
      <c r="BH161" s="175"/>
      <c r="BI161" s="175"/>
      <c r="BJ161" s="175"/>
      <c r="BK161" s="175"/>
      <c r="BL161" s="175"/>
      <c r="BM161" s="175"/>
      <c r="BN161" s="175"/>
      <c r="BO161" s="175"/>
      <c r="BP161" s="175"/>
      <c r="BQ161" s="175"/>
    </row>
    <row r="162" ht="14.25" customHeight="1">
      <c r="A162" s="175"/>
      <c r="B162" s="175"/>
      <c r="C162" s="175"/>
      <c r="D162" s="175"/>
      <c r="E162" s="175"/>
      <c r="F162" s="175"/>
      <c r="G162" s="175"/>
      <c r="H162" s="175"/>
      <c r="I162" s="175"/>
      <c r="J162" s="175"/>
      <c r="K162" s="175"/>
      <c r="L162" s="175"/>
      <c r="M162" s="175"/>
      <c r="N162" s="175"/>
      <c r="O162" s="175"/>
      <c r="P162" s="175"/>
      <c r="Q162" s="175"/>
      <c r="R162" s="175"/>
      <c r="S162" s="175"/>
      <c r="T162" s="175"/>
      <c r="U162" s="175"/>
      <c r="V162" s="175"/>
      <c r="W162" s="175"/>
      <c r="X162" s="175"/>
      <c r="Y162" s="175"/>
      <c r="Z162" s="175"/>
      <c r="AA162" s="175"/>
      <c r="AB162" s="175"/>
      <c r="AC162" s="175"/>
      <c r="AD162" s="175"/>
      <c r="AE162" s="175"/>
      <c r="AF162" s="175"/>
      <c r="AG162" s="175"/>
      <c r="AH162" s="175"/>
      <c r="AI162" s="175"/>
      <c r="AJ162" s="175"/>
      <c r="AK162" s="175"/>
      <c r="AL162" s="175"/>
      <c r="AM162" s="175"/>
      <c r="AN162" s="175"/>
      <c r="AO162" s="175"/>
      <c r="AP162" s="175"/>
      <c r="AQ162" s="175"/>
      <c r="AR162" s="175"/>
      <c r="AS162" s="175"/>
      <c r="AT162" s="175"/>
      <c r="AU162" s="175"/>
      <c r="AV162" s="175"/>
      <c r="AW162" s="175"/>
      <c r="AX162" s="175"/>
      <c r="AY162" s="175"/>
      <c r="AZ162" s="175"/>
      <c r="BA162" s="175"/>
      <c r="BB162" s="175"/>
      <c r="BC162" s="175"/>
      <c r="BD162" s="175"/>
      <c r="BE162" s="175"/>
      <c r="BF162" s="175"/>
      <c r="BG162" s="175"/>
      <c r="BH162" s="175"/>
      <c r="BI162" s="175"/>
      <c r="BJ162" s="175"/>
      <c r="BK162" s="175"/>
      <c r="BL162" s="175"/>
      <c r="BM162" s="175"/>
      <c r="BN162" s="175"/>
      <c r="BO162" s="175"/>
      <c r="BP162" s="175"/>
      <c r="BQ162" s="175"/>
    </row>
    <row r="163" ht="14.25" customHeight="1">
      <c r="A163" s="175"/>
      <c r="B163" s="175"/>
      <c r="C163" s="175"/>
      <c r="D163" s="175"/>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c r="AA163" s="175"/>
      <c r="AB163" s="175"/>
      <c r="AC163" s="175"/>
      <c r="AD163" s="175"/>
      <c r="AE163" s="175"/>
      <c r="AF163" s="175"/>
      <c r="AG163" s="175"/>
      <c r="AH163" s="175"/>
      <c r="AI163" s="175"/>
      <c r="AJ163" s="175"/>
      <c r="AK163" s="175"/>
      <c r="AL163" s="175"/>
      <c r="AM163" s="175"/>
      <c r="AN163" s="175"/>
      <c r="AO163" s="175"/>
      <c r="AP163" s="175"/>
      <c r="AQ163" s="175"/>
      <c r="AR163" s="175"/>
      <c r="AS163" s="175"/>
      <c r="AT163" s="175"/>
      <c r="AU163" s="175"/>
      <c r="AV163" s="175"/>
      <c r="AW163" s="175"/>
      <c r="AX163" s="175"/>
      <c r="AY163" s="175"/>
      <c r="AZ163" s="175"/>
      <c r="BA163" s="175"/>
      <c r="BB163" s="175"/>
      <c r="BC163" s="175"/>
      <c r="BD163" s="175"/>
      <c r="BE163" s="175"/>
      <c r="BF163" s="175"/>
      <c r="BG163" s="175"/>
      <c r="BH163" s="175"/>
      <c r="BI163" s="175"/>
      <c r="BJ163" s="175"/>
      <c r="BK163" s="175"/>
      <c r="BL163" s="175"/>
      <c r="BM163" s="175"/>
      <c r="BN163" s="175"/>
      <c r="BO163" s="175"/>
      <c r="BP163" s="175"/>
      <c r="BQ163" s="175"/>
    </row>
    <row r="164" ht="14.25" customHeight="1">
      <c r="A164" s="175"/>
      <c r="B164" s="175"/>
      <c r="C164" s="175"/>
      <c r="D164" s="175"/>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c r="AA164" s="175"/>
      <c r="AB164" s="175"/>
      <c r="AC164" s="175"/>
      <c r="AD164" s="175"/>
      <c r="AE164" s="175"/>
      <c r="AF164" s="175"/>
      <c r="AG164" s="175"/>
      <c r="AH164" s="175"/>
      <c r="AI164" s="175"/>
      <c r="AJ164" s="175"/>
      <c r="AK164" s="175"/>
      <c r="AL164" s="175"/>
      <c r="AM164" s="175"/>
      <c r="AN164" s="175"/>
      <c r="AO164" s="175"/>
      <c r="AP164" s="175"/>
      <c r="AQ164" s="175"/>
      <c r="AR164" s="175"/>
      <c r="AS164" s="175"/>
      <c r="AT164" s="175"/>
      <c r="AU164" s="175"/>
      <c r="AV164" s="175"/>
      <c r="AW164" s="175"/>
      <c r="AX164" s="175"/>
      <c r="AY164" s="175"/>
      <c r="AZ164" s="175"/>
      <c r="BA164" s="175"/>
      <c r="BB164" s="175"/>
      <c r="BC164" s="175"/>
      <c r="BD164" s="175"/>
      <c r="BE164" s="175"/>
      <c r="BF164" s="175"/>
      <c r="BG164" s="175"/>
      <c r="BH164" s="175"/>
      <c r="BI164" s="175"/>
      <c r="BJ164" s="175"/>
      <c r="BK164" s="175"/>
      <c r="BL164" s="175"/>
      <c r="BM164" s="175"/>
      <c r="BN164" s="175"/>
      <c r="BO164" s="175"/>
      <c r="BP164" s="175"/>
      <c r="BQ164" s="175"/>
    </row>
    <row r="165" ht="14.25" customHeight="1">
      <c r="A165" s="175"/>
      <c r="B165" s="175"/>
      <c r="C165" s="175"/>
      <c r="D165" s="175"/>
      <c r="E165" s="175"/>
      <c r="F165" s="175"/>
      <c r="G165" s="175"/>
      <c r="H165" s="175"/>
      <c r="I165" s="175"/>
      <c r="J165" s="175"/>
      <c r="K165" s="175"/>
      <c r="L165" s="175"/>
      <c r="M165" s="175"/>
      <c r="N165" s="175"/>
      <c r="O165" s="175"/>
      <c r="P165" s="175"/>
      <c r="Q165" s="175"/>
      <c r="R165" s="175"/>
      <c r="S165" s="175"/>
      <c r="T165" s="175"/>
      <c r="U165" s="175"/>
      <c r="V165" s="175"/>
      <c r="W165" s="175"/>
      <c r="X165" s="175"/>
      <c r="Y165" s="175"/>
      <c r="Z165" s="175"/>
      <c r="AA165" s="175"/>
      <c r="AB165" s="175"/>
      <c r="AC165" s="175"/>
      <c r="AD165" s="175"/>
      <c r="AE165" s="175"/>
      <c r="AF165" s="175"/>
      <c r="AG165" s="175"/>
      <c r="AH165" s="175"/>
      <c r="AI165" s="175"/>
      <c r="AJ165" s="175"/>
      <c r="AK165" s="175"/>
      <c r="AL165" s="175"/>
      <c r="AM165" s="175"/>
      <c r="AN165" s="175"/>
      <c r="AO165" s="175"/>
      <c r="AP165" s="175"/>
      <c r="AQ165" s="175"/>
      <c r="AR165" s="175"/>
      <c r="AS165" s="175"/>
      <c r="AT165" s="175"/>
      <c r="AU165" s="175"/>
      <c r="AV165" s="175"/>
      <c r="AW165" s="175"/>
      <c r="AX165" s="175"/>
      <c r="AY165" s="175"/>
      <c r="AZ165" s="175"/>
      <c r="BA165" s="175"/>
      <c r="BB165" s="175"/>
      <c r="BC165" s="175"/>
      <c r="BD165" s="175"/>
      <c r="BE165" s="175"/>
      <c r="BF165" s="175"/>
      <c r="BG165" s="175"/>
      <c r="BH165" s="175"/>
      <c r="BI165" s="175"/>
      <c r="BJ165" s="175"/>
      <c r="BK165" s="175"/>
      <c r="BL165" s="175"/>
      <c r="BM165" s="175"/>
      <c r="BN165" s="175"/>
      <c r="BO165" s="175"/>
      <c r="BP165" s="175"/>
      <c r="BQ165" s="175"/>
    </row>
    <row r="166" ht="14.25" customHeight="1">
      <c r="A166" s="175"/>
      <c r="B166" s="175"/>
      <c r="C166" s="175"/>
      <c r="D166" s="175"/>
      <c r="E166" s="175"/>
      <c r="F166" s="175"/>
      <c r="G166" s="175"/>
      <c r="H166" s="175"/>
      <c r="I166" s="175"/>
      <c r="J166" s="175"/>
      <c r="K166" s="175"/>
      <c r="L166" s="175"/>
      <c r="M166" s="175"/>
      <c r="N166" s="175"/>
      <c r="O166" s="175"/>
      <c r="P166" s="175"/>
      <c r="Q166" s="175"/>
      <c r="R166" s="175"/>
      <c r="S166" s="175"/>
      <c r="T166" s="175"/>
      <c r="U166" s="175"/>
      <c r="V166" s="175"/>
      <c r="W166" s="175"/>
      <c r="X166" s="175"/>
      <c r="Y166" s="175"/>
      <c r="Z166" s="175"/>
      <c r="AA166" s="175"/>
      <c r="AB166" s="175"/>
      <c r="AC166" s="175"/>
      <c r="AD166" s="175"/>
      <c r="AE166" s="175"/>
      <c r="AF166" s="175"/>
      <c r="AG166" s="175"/>
      <c r="AH166" s="175"/>
      <c r="AI166" s="175"/>
      <c r="AJ166" s="175"/>
      <c r="AK166" s="175"/>
      <c r="AL166" s="175"/>
      <c r="AM166" s="175"/>
      <c r="AN166" s="175"/>
      <c r="AO166" s="175"/>
      <c r="AP166" s="175"/>
      <c r="AQ166" s="175"/>
      <c r="AR166" s="175"/>
      <c r="AS166" s="175"/>
      <c r="AT166" s="175"/>
      <c r="AU166" s="175"/>
      <c r="AV166" s="175"/>
      <c r="AW166" s="175"/>
      <c r="AX166" s="175"/>
      <c r="AY166" s="175"/>
      <c r="AZ166" s="175"/>
      <c r="BA166" s="175"/>
      <c r="BB166" s="175"/>
      <c r="BC166" s="175"/>
      <c r="BD166" s="175"/>
      <c r="BE166" s="175"/>
      <c r="BF166" s="175"/>
      <c r="BG166" s="175"/>
      <c r="BH166" s="175"/>
      <c r="BI166" s="175"/>
      <c r="BJ166" s="175"/>
      <c r="BK166" s="175"/>
      <c r="BL166" s="175"/>
      <c r="BM166" s="175"/>
      <c r="BN166" s="175"/>
      <c r="BO166" s="175"/>
      <c r="BP166" s="175"/>
      <c r="BQ166" s="175"/>
    </row>
    <row r="167" ht="14.25" customHeight="1">
      <c r="A167" s="175"/>
      <c r="B167" s="175"/>
      <c r="C167" s="175"/>
      <c r="D167" s="175"/>
      <c r="E167" s="175"/>
      <c r="F167" s="175"/>
      <c r="G167" s="175"/>
      <c r="H167" s="175"/>
      <c r="I167" s="175"/>
      <c r="J167" s="175"/>
      <c r="K167" s="175"/>
      <c r="L167" s="175"/>
      <c r="M167" s="175"/>
      <c r="N167" s="175"/>
      <c r="O167" s="175"/>
      <c r="P167" s="175"/>
      <c r="Q167" s="175"/>
      <c r="R167" s="175"/>
      <c r="S167" s="175"/>
      <c r="T167" s="175"/>
      <c r="U167" s="175"/>
      <c r="V167" s="175"/>
      <c r="W167" s="175"/>
      <c r="X167" s="175"/>
      <c r="Y167" s="175"/>
      <c r="Z167" s="175"/>
      <c r="AA167" s="175"/>
      <c r="AB167" s="175"/>
      <c r="AC167" s="175"/>
      <c r="AD167" s="175"/>
      <c r="AE167" s="175"/>
      <c r="AF167" s="175"/>
      <c r="AG167" s="175"/>
      <c r="AH167" s="175"/>
      <c r="AI167" s="175"/>
      <c r="AJ167" s="175"/>
      <c r="AK167" s="175"/>
      <c r="AL167" s="175"/>
      <c r="AM167" s="175"/>
      <c r="AN167" s="175"/>
      <c r="AO167" s="175"/>
      <c r="AP167" s="175"/>
      <c r="AQ167" s="175"/>
      <c r="AR167" s="175"/>
      <c r="AS167" s="175"/>
      <c r="AT167" s="175"/>
      <c r="AU167" s="175"/>
      <c r="AV167" s="175"/>
      <c r="AW167" s="175"/>
      <c r="AX167" s="175"/>
      <c r="AY167" s="175"/>
      <c r="AZ167" s="175"/>
      <c r="BA167" s="175"/>
      <c r="BB167" s="175"/>
      <c r="BC167" s="175"/>
      <c r="BD167" s="175"/>
      <c r="BE167" s="175"/>
      <c r="BF167" s="175"/>
      <c r="BG167" s="175"/>
      <c r="BH167" s="175"/>
      <c r="BI167" s="175"/>
      <c r="BJ167" s="175"/>
      <c r="BK167" s="175"/>
      <c r="BL167" s="175"/>
      <c r="BM167" s="175"/>
      <c r="BN167" s="175"/>
      <c r="BO167" s="175"/>
      <c r="BP167" s="175"/>
      <c r="BQ167" s="175"/>
    </row>
    <row r="168" ht="14.25" customHeight="1">
      <c r="A168" s="175"/>
      <c r="B168" s="175"/>
      <c r="C168" s="175"/>
      <c r="D168" s="175"/>
      <c r="E168" s="175"/>
      <c r="F168" s="175"/>
      <c r="G168" s="175"/>
      <c r="H168" s="175"/>
      <c r="I168" s="175"/>
      <c r="J168" s="175"/>
      <c r="K168" s="175"/>
      <c r="L168" s="175"/>
      <c r="M168" s="175"/>
      <c r="N168" s="175"/>
      <c r="O168" s="175"/>
      <c r="P168" s="175"/>
      <c r="Q168" s="175"/>
      <c r="R168" s="175"/>
      <c r="S168" s="175"/>
      <c r="T168" s="175"/>
      <c r="U168" s="175"/>
      <c r="V168" s="175"/>
      <c r="W168" s="175"/>
      <c r="X168" s="175"/>
      <c r="Y168" s="175"/>
      <c r="Z168" s="175"/>
      <c r="AA168" s="175"/>
      <c r="AB168" s="175"/>
      <c r="AC168" s="175"/>
      <c r="AD168" s="175"/>
      <c r="AE168" s="175"/>
      <c r="AF168" s="175"/>
      <c r="AG168" s="175"/>
      <c r="AH168" s="175"/>
      <c r="AI168" s="175"/>
      <c r="AJ168" s="175"/>
      <c r="AK168" s="175"/>
      <c r="AL168" s="175"/>
      <c r="AM168" s="175"/>
      <c r="AN168" s="175"/>
      <c r="AO168" s="175"/>
      <c r="AP168" s="175"/>
      <c r="AQ168" s="175"/>
      <c r="AR168" s="175"/>
      <c r="AS168" s="175"/>
      <c r="AT168" s="175"/>
      <c r="AU168" s="175"/>
      <c r="AV168" s="175"/>
      <c r="AW168" s="175"/>
      <c r="AX168" s="175"/>
      <c r="AY168" s="175"/>
      <c r="AZ168" s="175"/>
      <c r="BA168" s="175"/>
      <c r="BB168" s="175"/>
      <c r="BC168" s="175"/>
      <c r="BD168" s="175"/>
      <c r="BE168" s="175"/>
      <c r="BF168" s="175"/>
      <c r="BG168" s="175"/>
      <c r="BH168" s="175"/>
      <c r="BI168" s="175"/>
      <c r="BJ168" s="175"/>
      <c r="BK168" s="175"/>
      <c r="BL168" s="175"/>
      <c r="BM168" s="175"/>
      <c r="BN168" s="175"/>
      <c r="BO168" s="175"/>
      <c r="BP168" s="175"/>
      <c r="BQ168" s="175"/>
    </row>
    <row r="169" ht="14.25" customHeight="1">
      <c r="A169" s="175"/>
      <c r="B169" s="175"/>
      <c r="C169" s="175"/>
      <c r="D169" s="175"/>
      <c r="E169" s="175"/>
      <c r="F169" s="175"/>
      <c r="G169" s="175"/>
      <c r="H169" s="175"/>
      <c r="I169" s="175"/>
      <c r="J169" s="175"/>
      <c r="K169" s="175"/>
      <c r="L169" s="175"/>
      <c r="M169" s="175"/>
      <c r="N169" s="175"/>
      <c r="O169" s="175"/>
      <c r="P169" s="175"/>
      <c r="Q169" s="175"/>
      <c r="R169" s="175"/>
      <c r="S169" s="175"/>
      <c r="T169" s="175"/>
      <c r="U169" s="175"/>
      <c r="V169" s="175"/>
      <c r="W169" s="175"/>
      <c r="X169" s="175"/>
      <c r="Y169" s="175"/>
      <c r="Z169" s="175"/>
      <c r="AA169" s="175"/>
      <c r="AB169" s="175"/>
      <c r="AC169" s="175"/>
      <c r="AD169" s="175"/>
      <c r="AE169" s="175"/>
      <c r="AF169" s="175"/>
      <c r="AG169" s="175"/>
      <c r="AH169" s="175"/>
      <c r="AI169" s="175"/>
      <c r="AJ169" s="175"/>
      <c r="AK169" s="175"/>
      <c r="AL169" s="175"/>
      <c r="AM169" s="175"/>
      <c r="AN169" s="175"/>
      <c r="AO169" s="175"/>
      <c r="AP169" s="175"/>
      <c r="AQ169" s="175"/>
      <c r="AR169" s="175"/>
      <c r="AS169" s="175"/>
      <c r="AT169" s="175"/>
      <c r="AU169" s="175"/>
      <c r="AV169" s="175"/>
      <c r="AW169" s="175"/>
      <c r="AX169" s="175"/>
      <c r="AY169" s="175"/>
      <c r="AZ169" s="175"/>
      <c r="BA169" s="175"/>
      <c r="BB169" s="175"/>
      <c r="BC169" s="175"/>
      <c r="BD169" s="175"/>
      <c r="BE169" s="175"/>
      <c r="BF169" s="175"/>
      <c r="BG169" s="175"/>
      <c r="BH169" s="175"/>
      <c r="BI169" s="175"/>
      <c r="BJ169" s="175"/>
      <c r="BK169" s="175"/>
      <c r="BL169" s="175"/>
      <c r="BM169" s="175"/>
      <c r="BN169" s="175"/>
      <c r="BO169" s="175"/>
      <c r="BP169" s="175"/>
      <c r="BQ169" s="175"/>
    </row>
    <row r="170" ht="14.25" customHeight="1">
      <c r="A170" s="175"/>
      <c r="B170" s="175"/>
      <c r="C170" s="175"/>
      <c r="D170" s="175"/>
      <c r="E170" s="175"/>
      <c r="F170" s="175"/>
      <c r="G170" s="175"/>
      <c r="H170" s="175"/>
      <c r="I170" s="175"/>
      <c r="J170" s="175"/>
      <c r="K170" s="175"/>
      <c r="L170" s="175"/>
      <c r="M170" s="175"/>
      <c r="N170" s="175"/>
      <c r="O170" s="175"/>
      <c r="P170" s="175"/>
      <c r="Q170" s="175"/>
      <c r="R170" s="175"/>
      <c r="S170" s="175"/>
      <c r="T170" s="175"/>
      <c r="U170" s="175"/>
      <c r="V170" s="175"/>
      <c r="W170" s="175"/>
      <c r="X170" s="175"/>
      <c r="Y170" s="175"/>
      <c r="Z170" s="175"/>
      <c r="AA170" s="175"/>
      <c r="AB170" s="175"/>
      <c r="AC170" s="175"/>
      <c r="AD170" s="175"/>
      <c r="AE170" s="175"/>
      <c r="AF170" s="175"/>
      <c r="AG170" s="175"/>
      <c r="AH170" s="175"/>
      <c r="AI170" s="175"/>
      <c r="AJ170" s="175"/>
      <c r="AK170" s="175"/>
      <c r="AL170" s="175"/>
      <c r="AM170" s="175"/>
      <c r="AN170" s="175"/>
      <c r="AO170" s="175"/>
      <c r="AP170" s="175"/>
      <c r="AQ170" s="175"/>
      <c r="AR170" s="175"/>
      <c r="AS170" s="175"/>
      <c r="AT170" s="175"/>
      <c r="AU170" s="175"/>
      <c r="AV170" s="175"/>
      <c r="AW170" s="175"/>
      <c r="AX170" s="175"/>
      <c r="AY170" s="175"/>
      <c r="AZ170" s="175"/>
      <c r="BA170" s="175"/>
      <c r="BB170" s="175"/>
      <c r="BC170" s="175"/>
      <c r="BD170" s="175"/>
      <c r="BE170" s="175"/>
      <c r="BF170" s="175"/>
      <c r="BG170" s="175"/>
      <c r="BH170" s="175"/>
      <c r="BI170" s="175"/>
      <c r="BJ170" s="175"/>
      <c r="BK170" s="175"/>
      <c r="BL170" s="175"/>
      <c r="BM170" s="175"/>
      <c r="BN170" s="175"/>
      <c r="BO170" s="175"/>
      <c r="BP170" s="175"/>
      <c r="BQ170" s="175"/>
    </row>
    <row r="171" ht="14.25" customHeight="1">
      <c r="A171" s="175"/>
      <c r="B171" s="175"/>
      <c r="C171" s="175"/>
      <c r="D171" s="175"/>
      <c r="E171" s="175"/>
      <c r="F171" s="175"/>
      <c r="G171" s="175"/>
      <c r="H171" s="175"/>
      <c r="I171" s="175"/>
      <c r="J171" s="175"/>
      <c r="K171" s="175"/>
      <c r="L171" s="175"/>
      <c r="M171" s="175"/>
      <c r="N171" s="175"/>
      <c r="O171" s="175"/>
      <c r="P171" s="175"/>
      <c r="Q171" s="175"/>
      <c r="R171" s="175"/>
      <c r="S171" s="175"/>
      <c r="T171" s="175"/>
      <c r="U171" s="175"/>
      <c r="V171" s="175"/>
      <c r="W171" s="175"/>
      <c r="X171" s="175"/>
      <c r="Y171" s="175"/>
      <c r="Z171" s="175"/>
      <c r="AA171" s="175"/>
      <c r="AB171" s="175"/>
      <c r="AC171" s="175"/>
      <c r="AD171" s="175"/>
      <c r="AE171" s="175"/>
      <c r="AF171" s="175"/>
      <c r="AG171" s="175"/>
      <c r="AH171" s="175"/>
      <c r="AI171" s="175"/>
      <c r="AJ171" s="175"/>
      <c r="AK171" s="175"/>
      <c r="AL171" s="175"/>
      <c r="AM171" s="175"/>
      <c r="AN171" s="175"/>
      <c r="AO171" s="175"/>
      <c r="AP171" s="175"/>
      <c r="AQ171" s="175"/>
      <c r="AR171" s="175"/>
      <c r="AS171" s="175"/>
      <c r="AT171" s="175"/>
      <c r="AU171" s="175"/>
      <c r="AV171" s="175"/>
      <c r="AW171" s="175"/>
      <c r="AX171" s="175"/>
      <c r="AY171" s="175"/>
      <c r="AZ171" s="175"/>
      <c r="BA171" s="175"/>
      <c r="BB171" s="175"/>
      <c r="BC171" s="175"/>
      <c r="BD171" s="175"/>
      <c r="BE171" s="175"/>
      <c r="BF171" s="175"/>
      <c r="BG171" s="175"/>
      <c r="BH171" s="175"/>
      <c r="BI171" s="175"/>
      <c r="BJ171" s="175"/>
      <c r="BK171" s="175"/>
      <c r="BL171" s="175"/>
      <c r="BM171" s="175"/>
      <c r="BN171" s="175"/>
      <c r="BO171" s="175"/>
      <c r="BP171" s="175"/>
      <c r="BQ171" s="175"/>
    </row>
    <row r="172" ht="14.25" customHeight="1">
      <c r="A172" s="175"/>
      <c r="B172" s="175"/>
      <c r="C172" s="175"/>
      <c r="D172" s="175"/>
      <c r="E172" s="175"/>
      <c r="F172" s="175"/>
      <c r="G172" s="175"/>
      <c r="H172" s="175"/>
      <c r="I172" s="175"/>
      <c r="J172" s="175"/>
      <c r="K172" s="175"/>
      <c r="L172" s="175"/>
      <c r="M172" s="175"/>
      <c r="N172" s="175"/>
      <c r="O172" s="175"/>
      <c r="P172" s="175"/>
      <c r="Q172" s="175"/>
      <c r="R172" s="175"/>
      <c r="S172" s="175"/>
      <c r="T172" s="175"/>
      <c r="U172" s="175"/>
      <c r="V172" s="175"/>
      <c r="W172" s="175"/>
      <c r="X172" s="175"/>
      <c r="Y172" s="175"/>
      <c r="Z172" s="175"/>
      <c r="AA172" s="175"/>
      <c r="AB172" s="175"/>
      <c r="AC172" s="175"/>
      <c r="AD172" s="175"/>
      <c r="AE172" s="175"/>
      <c r="AF172" s="175"/>
      <c r="AG172" s="175"/>
      <c r="AH172" s="175"/>
      <c r="AI172" s="175"/>
      <c r="AJ172" s="175"/>
      <c r="AK172" s="175"/>
      <c r="AL172" s="175"/>
      <c r="AM172" s="175"/>
      <c r="AN172" s="175"/>
      <c r="AO172" s="175"/>
      <c r="AP172" s="175"/>
      <c r="AQ172" s="175"/>
      <c r="AR172" s="175"/>
      <c r="AS172" s="175"/>
      <c r="AT172" s="175"/>
      <c r="AU172" s="175"/>
      <c r="AV172" s="175"/>
      <c r="AW172" s="175"/>
      <c r="AX172" s="175"/>
      <c r="AY172" s="175"/>
      <c r="AZ172" s="175"/>
      <c r="BA172" s="175"/>
      <c r="BB172" s="175"/>
      <c r="BC172" s="175"/>
      <c r="BD172" s="175"/>
      <c r="BE172" s="175"/>
      <c r="BF172" s="175"/>
      <c r="BG172" s="175"/>
      <c r="BH172" s="175"/>
      <c r="BI172" s="175"/>
      <c r="BJ172" s="175"/>
      <c r="BK172" s="175"/>
      <c r="BL172" s="175"/>
      <c r="BM172" s="175"/>
      <c r="BN172" s="175"/>
      <c r="BO172" s="175"/>
      <c r="BP172" s="175"/>
      <c r="BQ172" s="175"/>
    </row>
    <row r="173" ht="14.25" customHeight="1">
      <c r="A173" s="175"/>
      <c r="B173" s="175"/>
      <c r="C173" s="175"/>
      <c r="D173" s="175"/>
      <c r="E173" s="175"/>
      <c r="F173" s="175"/>
      <c r="G173" s="175"/>
      <c r="H173" s="175"/>
      <c r="I173" s="175"/>
      <c r="J173" s="175"/>
      <c r="K173" s="175"/>
      <c r="L173" s="175"/>
      <c r="M173" s="175"/>
      <c r="N173" s="175"/>
      <c r="O173" s="175"/>
      <c r="P173" s="175"/>
      <c r="Q173" s="175"/>
      <c r="R173" s="175"/>
      <c r="S173" s="175"/>
      <c r="T173" s="175"/>
      <c r="U173" s="175"/>
      <c r="V173" s="175"/>
      <c r="W173" s="175"/>
      <c r="X173" s="175"/>
      <c r="Y173" s="175"/>
      <c r="Z173" s="175"/>
      <c r="AA173" s="175"/>
      <c r="AB173" s="175"/>
      <c r="AC173" s="175"/>
      <c r="AD173" s="175"/>
      <c r="AE173" s="175"/>
      <c r="AF173" s="175"/>
      <c r="AG173" s="175"/>
      <c r="AH173" s="175"/>
      <c r="AI173" s="175"/>
      <c r="AJ173" s="175"/>
      <c r="AK173" s="175"/>
      <c r="AL173" s="175"/>
      <c r="AM173" s="175"/>
      <c r="AN173" s="175"/>
      <c r="AO173" s="175"/>
      <c r="AP173" s="175"/>
      <c r="AQ173" s="175"/>
      <c r="AR173" s="175"/>
      <c r="AS173" s="175"/>
      <c r="AT173" s="175"/>
      <c r="AU173" s="175"/>
      <c r="AV173" s="175"/>
      <c r="AW173" s="175"/>
      <c r="AX173" s="175"/>
      <c r="AY173" s="175"/>
      <c r="AZ173" s="175"/>
      <c r="BA173" s="175"/>
      <c r="BB173" s="175"/>
      <c r="BC173" s="175"/>
      <c r="BD173" s="175"/>
      <c r="BE173" s="175"/>
      <c r="BF173" s="175"/>
      <c r="BG173" s="175"/>
      <c r="BH173" s="175"/>
      <c r="BI173" s="175"/>
      <c r="BJ173" s="175"/>
      <c r="BK173" s="175"/>
      <c r="BL173" s="175"/>
      <c r="BM173" s="175"/>
      <c r="BN173" s="175"/>
      <c r="BO173" s="175"/>
      <c r="BP173" s="175"/>
      <c r="BQ173" s="175"/>
    </row>
    <row r="174" ht="14.25" customHeight="1">
      <c r="A174" s="175"/>
      <c r="B174" s="175"/>
      <c r="C174" s="175"/>
      <c r="D174" s="175"/>
      <c r="E174" s="175"/>
      <c r="F174" s="175"/>
      <c r="G174" s="175"/>
      <c r="H174" s="175"/>
      <c r="I174" s="175"/>
      <c r="J174" s="175"/>
      <c r="K174" s="175"/>
      <c r="L174" s="175"/>
      <c r="M174" s="175"/>
      <c r="N174" s="175"/>
      <c r="O174" s="175"/>
      <c r="P174" s="175"/>
      <c r="Q174" s="175"/>
      <c r="R174" s="175"/>
      <c r="S174" s="175"/>
      <c r="T174" s="175"/>
      <c r="U174" s="175"/>
      <c r="V174" s="175"/>
      <c r="W174" s="175"/>
      <c r="X174" s="175"/>
      <c r="Y174" s="175"/>
      <c r="Z174" s="175"/>
      <c r="AA174" s="175"/>
      <c r="AB174" s="175"/>
      <c r="AC174" s="175"/>
      <c r="AD174" s="175"/>
      <c r="AE174" s="175"/>
      <c r="AF174" s="175"/>
      <c r="AG174" s="175"/>
      <c r="AH174" s="175"/>
      <c r="AI174" s="175"/>
      <c r="AJ174" s="175"/>
      <c r="AK174" s="175"/>
      <c r="AL174" s="175"/>
      <c r="AM174" s="175"/>
      <c r="AN174" s="175"/>
      <c r="AO174" s="175"/>
      <c r="AP174" s="175"/>
      <c r="AQ174" s="175"/>
      <c r="AR174" s="175"/>
      <c r="AS174" s="175"/>
      <c r="AT174" s="175"/>
      <c r="AU174" s="175"/>
      <c r="AV174" s="175"/>
      <c r="AW174" s="175"/>
      <c r="AX174" s="175"/>
      <c r="AY174" s="175"/>
      <c r="AZ174" s="175"/>
      <c r="BA174" s="175"/>
      <c r="BB174" s="175"/>
      <c r="BC174" s="175"/>
      <c r="BD174" s="175"/>
      <c r="BE174" s="175"/>
      <c r="BF174" s="175"/>
      <c r="BG174" s="175"/>
      <c r="BH174" s="175"/>
      <c r="BI174" s="175"/>
      <c r="BJ174" s="175"/>
      <c r="BK174" s="175"/>
      <c r="BL174" s="175"/>
      <c r="BM174" s="175"/>
      <c r="BN174" s="175"/>
      <c r="BO174" s="175"/>
      <c r="BP174" s="175"/>
      <c r="BQ174" s="175"/>
    </row>
    <row r="175" ht="14.25" customHeight="1">
      <c r="A175" s="175"/>
      <c r="B175" s="175"/>
      <c r="C175" s="175"/>
      <c r="D175" s="175"/>
      <c r="E175" s="175"/>
      <c r="F175" s="175"/>
      <c r="G175" s="175"/>
      <c r="H175" s="175"/>
      <c r="I175" s="175"/>
      <c r="J175" s="175"/>
      <c r="K175" s="175"/>
      <c r="L175" s="175"/>
      <c r="M175" s="175"/>
      <c r="N175" s="175"/>
      <c r="O175" s="175"/>
      <c r="P175" s="175"/>
      <c r="Q175" s="175"/>
      <c r="R175" s="175"/>
      <c r="S175" s="175"/>
      <c r="T175" s="175"/>
      <c r="U175" s="175"/>
      <c r="V175" s="175"/>
      <c r="W175" s="175"/>
      <c r="X175" s="175"/>
      <c r="Y175" s="175"/>
      <c r="Z175" s="175"/>
      <c r="AA175" s="175"/>
      <c r="AB175" s="175"/>
      <c r="AC175" s="175"/>
      <c r="AD175" s="175"/>
      <c r="AE175" s="175"/>
      <c r="AF175" s="175"/>
      <c r="AG175" s="175"/>
      <c r="AH175" s="175"/>
      <c r="AI175" s="175"/>
      <c r="AJ175" s="175"/>
      <c r="AK175" s="175"/>
      <c r="AL175" s="175"/>
      <c r="AM175" s="175"/>
      <c r="AN175" s="175"/>
      <c r="AO175" s="175"/>
      <c r="AP175" s="175"/>
      <c r="AQ175" s="175"/>
      <c r="AR175" s="175"/>
      <c r="AS175" s="175"/>
      <c r="AT175" s="175"/>
      <c r="AU175" s="175"/>
      <c r="AV175" s="175"/>
      <c r="AW175" s="175"/>
      <c r="AX175" s="175"/>
      <c r="AY175" s="175"/>
      <c r="AZ175" s="175"/>
      <c r="BA175" s="175"/>
      <c r="BB175" s="175"/>
      <c r="BC175" s="175"/>
      <c r="BD175" s="175"/>
      <c r="BE175" s="175"/>
      <c r="BF175" s="175"/>
      <c r="BG175" s="175"/>
      <c r="BH175" s="175"/>
      <c r="BI175" s="175"/>
      <c r="BJ175" s="175"/>
      <c r="BK175" s="175"/>
      <c r="BL175" s="175"/>
      <c r="BM175" s="175"/>
      <c r="BN175" s="175"/>
      <c r="BO175" s="175"/>
      <c r="BP175" s="175"/>
      <c r="BQ175" s="175"/>
    </row>
    <row r="176" ht="14.25" customHeight="1">
      <c r="A176" s="175"/>
      <c r="B176" s="175"/>
      <c r="C176" s="175"/>
      <c r="D176" s="175"/>
      <c r="E176" s="175"/>
      <c r="F176" s="175"/>
      <c r="G176" s="175"/>
      <c r="H176" s="175"/>
      <c r="I176" s="175"/>
      <c r="J176" s="175"/>
      <c r="K176" s="175"/>
      <c r="L176" s="175"/>
      <c r="M176" s="175"/>
      <c r="N176" s="175"/>
      <c r="O176" s="175"/>
      <c r="P176" s="175"/>
      <c r="Q176" s="175"/>
      <c r="R176" s="175"/>
      <c r="S176" s="175"/>
      <c r="T176" s="175"/>
      <c r="U176" s="175"/>
      <c r="V176" s="175"/>
      <c r="W176" s="175"/>
      <c r="X176" s="175"/>
      <c r="Y176" s="175"/>
      <c r="Z176" s="175"/>
      <c r="AA176" s="175"/>
      <c r="AB176" s="175"/>
      <c r="AC176" s="175"/>
      <c r="AD176" s="175"/>
      <c r="AE176" s="175"/>
      <c r="AF176" s="175"/>
      <c r="AG176" s="175"/>
      <c r="AH176" s="175"/>
      <c r="AI176" s="175"/>
      <c r="AJ176" s="175"/>
      <c r="AK176" s="175"/>
      <c r="AL176" s="175"/>
      <c r="AM176" s="175"/>
      <c r="AN176" s="175"/>
      <c r="AO176" s="175"/>
      <c r="AP176" s="175"/>
      <c r="AQ176" s="175"/>
      <c r="AR176" s="175"/>
      <c r="AS176" s="175"/>
      <c r="AT176" s="175"/>
      <c r="AU176" s="175"/>
      <c r="AV176" s="175"/>
      <c r="AW176" s="175"/>
      <c r="AX176" s="175"/>
      <c r="AY176" s="175"/>
      <c r="AZ176" s="175"/>
      <c r="BA176" s="175"/>
      <c r="BB176" s="175"/>
      <c r="BC176" s="175"/>
      <c r="BD176" s="175"/>
      <c r="BE176" s="175"/>
      <c r="BF176" s="175"/>
      <c r="BG176" s="175"/>
      <c r="BH176" s="175"/>
      <c r="BI176" s="175"/>
      <c r="BJ176" s="175"/>
      <c r="BK176" s="175"/>
      <c r="BL176" s="175"/>
      <c r="BM176" s="175"/>
      <c r="BN176" s="175"/>
      <c r="BO176" s="175"/>
      <c r="BP176" s="175"/>
      <c r="BQ176" s="175"/>
    </row>
    <row r="177" ht="14.25" customHeight="1">
      <c r="A177" s="175"/>
      <c r="B177" s="175"/>
      <c r="C177" s="175"/>
      <c r="D177" s="175"/>
      <c r="E177" s="175"/>
      <c r="F177" s="175"/>
      <c r="G177" s="175"/>
      <c r="H177" s="175"/>
      <c r="I177" s="175"/>
      <c r="J177" s="175"/>
      <c r="K177" s="175"/>
      <c r="L177" s="175"/>
      <c r="M177" s="175"/>
      <c r="N177" s="175"/>
      <c r="O177" s="175"/>
      <c r="P177" s="175"/>
      <c r="Q177" s="175"/>
      <c r="R177" s="175"/>
      <c r="S177" s="175"/>
      <c r="T177" s="175"/>
      <c r="U177" s="175"/>
      <c r="V177" s="175"/>
      <c r="W177" s="175"/>
      <c r="X177" s="175"/>
      <c r="Y177" s="175"/>
      <c r="Z177" s="175"/>
      <c r="AA177" s="175"/>
      <c r="AB177" s="175"/>
      <c r="AC177" s="175"/>
      <c r="AD177" s="175"/>
      <c r="AE177" s="175"/>
      <c r="AF177" s="175"/>
      <c r="AG177" s="175"/>
      <c r="AH177" s="175"/>
      <c r="AI177" s="175"/>
      <c r="AJ177" s="175"/>
      <c r="AK177" s="175"/>
      <c r="AL177" s="175"/>
      <c r="AM177" s="175"/>
      <c r="AN177" s="175"/>
      <c r="AO177" s="175"/>
      <c r="AP177" s="175"/>
      <c r="AQ177" s="175"/>
      <c r="AR177" s="175"/>
      <c r="AS177" s="175"/>
      <c r="AT177" s="175"/>
      <c r="AU177" s="175"/>
      <c r="AV177" s="175"/>
      <c r="AW177" s="175"/>
      <c r="AX177" s="175"/>
      <c r="AY177" s="175"/>
      <c r="AZ177" s="175"/>
      <c r="BA177" s="175"/>
      <c r="BB177" s="175"/>
      <c r="BC177" s="175"/>
      <c r="BD177" s="175"/>
      <c r="BE177" s="175"/>
      <c r="BF177" s="175"/>
      <c r="BG177" s="175"/>
      <c r="BH177" s="175"/>
      <c r="BI177" s="175"/>
      <c r="BJ177" s="175"/>
      <c r="BK177" s="175"/>
      <c r="BL177" s="175"/>
      <c r="BM177" s="175"/>
      <c r="BN177" s="175"/>
      <c r="BO177" s="175"/>
      <c r="BP177" s="175"/>
      <c r="BQ177" s="175"/>
    </row>
    <row r="178" ht="14.25" customHeight="1">
      <c r="A178" s="175"/>
      <c r="B178" s="175"/>
      <c r="C178" s="175"/>
      <c r="D178" s="175"/>
      <c r="E178" s="175"/>
      <c r="F178" s="175"/>
      <c r="G178" s="175"/>
      <c r="H178" s="175"/>
      <c r="I178" s="175"/>
      <c r="J178" s="175"/>
      <c r="K178" s="175"/>
      <c r="L178" s="175"/>
      <c r="M178" s="175"/>
      <c r="N178" s="175"/>
      <c r="O178" s="175"/>
      <c r="P178" s="175"/>
      <c r="Q178" s="175"/>
      <c r="R178" s="175"/>
      <c r="S178" s="175"/>
      <c r="T178" s="175"/>
      <c r="U178" s="175"/>
      <c r="V178" s="175"/>
      <c r="W178" s="175"/>
      <c r="X178" s="175"/>
      <c r="Y178" s="175"/>
      <c r="Z178" s="175"/>
      <c r="AA178" s="175"/>
      <c r="AB178" s="175"/>
      <c r="AC178" s="175"/>
      <c r="AD178" s="175"/>
      <c r="AE178" s="175"/>
      <c r="AF178" s="175"/>
      <c r="AG178" s="175"/>
      <c r="AH178" s="175"/>
      <c r="AI178" s="175"/>
      <c r="AJ178" s="175"/>
      <c r="AK178" s="175"/>
      <c r="AL178" s="175"/>
      <c r="AM178" s="175"/>
      <c r="AN178" s="175"/>
      <c r="AO178" s="175"/>
      <c r="AP178" s="175"/>
      <c r="AQ178" s="175"/>
      <c r="AR178" s="175"/>
      <c r="AS178" s="175"/>
      <c r="AT178" s="175"/>
      <c r="AU178" s="175"/>
      <c r="AV178" s="175"/>
      <c r="AW178" s="175"/>
      <c r="AX178" s="175"/>
      <c r="AY178" s="175"/>
      <c r="AZ178" s="175"/>
      <c r="BA178" s="175"/>
      <c r="BB178" s="175"/>
      <c r="BC178" s="175"/>
      <c r="BD178" s="175"/>
      <c r="BE178" s="175"/>
      <c r="BF178" s="175"/>
      <c r="BG178" s="175"/>
      <c r="BH178" s="175"/>
      <c r="BI178" s="175"/>
      <c r="BJ178" s="175"/>
      <c r="BK178" s="175"/>
      <c r="BL178" s="175"/>
      <c r="BM178" s="175"/>
      <c r="BN178" s="175"/>
      <c r="BO178" s="175"/>
      <c r="BP178" s="175"/>
      <c r="BQ178" s="175"/>
    </row>
    <row r="179" ht="14.25" customHeight="1">
      <c r="A179" s="175"/>
      <c r="B179" s="175"/>
      <c r="C179" s="175"/>
      <c r="D179" s="175"/>
      <c r="E179" s="175"/>
      <c r="F179" s="175"/>
      <c r="G179" s="175"/>
      <c r="H179" s="175"/>
      <c r="I179" s="175"/>
      <c r="J179" s="175"/>
      <c r="K179" s="175"/>
      <c r="L179" s="175"/>
      <c r="M179" s="175"/>
      <c r="N179" s="175"/>
      <c r="O179" s="175"/>
      <c r="P179" s="175"/>
      <c r="Q179" s="175"/>
      <c r="R179" s="175"/>
      <c r="S179" s="175"/>
      <c r="T179" s="175"/>
      <c r="U179" s="175"/>
      <c r="V179" s="175"/>
      <c r="W179" s="175"/>
      <c r="X179" s="175"/>
      <c r="Y179" s="175"/>
      <c r="Z179" s="175"/>
      <c r="AA179" s="175"/>
      <c r="AB179" s="175"/>
      <c r="AC179" s="175"/>
      <c r="AD179" s="175"/>
      <c r="AE179" s="175"/>
      <c r="AF179" s="175"/>
      <c r="AG179" s="175"/>
      <c r="AH179" s="175"/>
      <c r="AI179" s="175"/>
      <c r="AJ179" s="175"/>
      <c r="AK179" s="175"/>
      <c r="AL179" s="175"/>
      <c r="AM179" s="175"/>
      <c r="AN179" s="175"/>
      <c r="AO179" s="175"/>
      <c r="AP179" s="175"/>
      <c r="AQ179" s="175"/>
      <c r="AR179" s="175"/>
      <c r="AS179" s="175"/>
      <c r="AT179" s="175"/>
      <c r="AU179" s="175"/>
      <c r="AV179" s="175"/>
      <c r="AW179" s="175"/>
      <c r="AX179" s="175"/>
      <c r="AY179" s="175"/>
      <c r="AZ179" s="175"/>
      <c r="BA179" s="175"/>
      <c r="BB179" s="175"/>
      <c r="BC179" s="175"/>
      <c r="BD179" s="175"/>
      <c r="BE179" s="175"/>
      <c r="BF179" s="175"/>
      <c r="BG179" s="175"/>
      <c r="BH179" s="175"/>
      <c r="BI179" s="175"/>
      <c r="BJ179" s="175"/>
      <c r="BK179" s="175"/>
      <c r="BL179" s="175"/>
      <c r="BM179" s="175"/>
      <c r="BN179" s="175"/>
      <c r="BO179" s="175"/>
      <c r="BP179" s="175"/>
      <c r="BQ179" s="175"/>
    </row>
    <row r="180" ht="14.25" customHeight="1">
      <c r="A180" s="175"/>
      <c r="B180" s="175"/>
      <c r="C180" s="175"/>
      <c r="D180" s="175"/>
      <c r="E180" s="175"/>
      <c r="F180" s="175"/>
      <c r="G180" s="175"/>
      <c r="H180" s="175"/>
      <c r="I180" s="175"/>
      <c r="J180" s="175"/>
      <c r="K180" s="175"/>
      <c r="L180" s="175"/>
      <c r="M180" s="175"/>
      <c r="N180" s="175"/>
      <c r="O180" s="175"/>
      <c r="P180" s="175"/>
      <c r="Q180" s="175"/>
      <c r="R180" s="175"/>
      <c r="S180" s="175"/>
      <c r="T180" s="175"/>
      <c r="U180" s="175"/>
      <c r="V180" s="175"/>
      <c r="W180" s="175"/>
      <c r="X180" s="175"/>
      <c r="Y180" s="175"/>
      <c r="Z180" s="175"/>
      <c r="AA180" s="175"/>
      <c r="AB180" s="175"/>
      <c r="AC180" s="175"/>
      <c r="AD180" s="175"/>
      <c r="AE180" s="175"/>
      <c r="AF180" s="175"/>
      <c r="AG180" s="175"/>
      <c r="AH180" s="175"/>
      <c r="AI180" s="175"/>
      <c r="AJ180" s="175"/>
      <c r="AK180" s="175"/>
      <c r="AL180" s="175"/>
      <c r="AM180" s="175"/>
      <c r="AN180" s="175"/>
      <c r="AO180" s="175"/>
      <c r="AP180" s="175"/>
      <c r="AQ180" s="175"/>
      <c r="AR180" s="175"/>
      <c r="AS180" s="175"/>
      <c r="AT180" s="175"/>
      <c r="AU180" s="175"/>
      <c r="AV180" s="175"/>
      <c r="AW180" s="175"/>
      <c r="AX180" s="175"/>
      <c r="AY180" s="175"/>
      <c r="AZ180" s="175"/>
      <c r="BA180" s="175"/>
      <c r="BB180" s="175"/>
      <c r="BC180" s="175"/>
      <c r="BD180" s="175"/>
      <c r="BE180" s="175"/>
      <c r="BF180" s="175"/>
      <c r="BG180" s="175"/>
      <c r="BH180" s="175"/>
      <c r="BI180" s="175"/>
      <c r="BJ180" s="175"/>
      <c r="BK180" s="175"/>
      <c r="BL180" s="175"/>
      <c r="BM180" s="175"/>
      <c r="BN180" s="175"/>
      <c r="BO180" s="175"/>
      <c r="BP180" s="175"/>
      <c r="BQ180" s="175"/>
    </row>
    <row r="181" ht="14.25" customHeight="1">
      <c r="A181" s="175"/>
      <c r="B181" s="175"/>
      <c r="C181" s="175"/>
      <c r="D181" s="175"/>
      <c r="E181" s="175"/>
      <c r="F181" s="175"/>
      <c r="G181" s="175"/>
      <c r="H181" s="175"/>
      <c r="I181" s="175"/>
      <c r="J181" s="175"/>
      <c r="K181" s="175"/>
      <c r="L181" s="175"/>
      <c r="M181" s="175"/>
      <c r="N181" s="175"/>
      <c r="O181" s="175"/>
      <c r="P181" s="175"/>
      <c r="Q181" s="175"/>
      <c r="R181" s="175"/>
      <c r="S181" s="175"/>
      <c r="T181" s="175"/>
      <c r="U181" s="175"/>
      <c r="V181" s="175"/>
      <c r="W181" s="175"/>
      <c r="X181" s="175"/>
      <c r="Y181" s="175"/>
      <c r="Z181" s="175"/>
      <c r="AA181" s="175"/>
      <c r="AB181" s="175"/>
      <c r="AC181" s="175"/>
      <c r="AD181" s="175"/>
      <c r="AE181" s="175"/>
      <c r="AF181" s="175"/>
      <c r="AG181" s="175"/>
      <c r="AH181" s="175"/>
      <c r="AI181" s="175"/>
      <c r="AJ181" s="175"/>
      <c r="AK181" s="175"/>
      <c r="AL181" s="175"/>
      <c r="AM181" s="175"/>
      <c r="AN181" s="175"/>
      <c r="AO181" s="175"/>
      <c r="AP181" s="175"/>
      <c r="AQ181" s="175"/>
      <c r="AR181" s="175"/>
      <c r="AS181" s="175"/>
      <c r="AT181" s="175"/>
      <c r="AU181" s="175"/>
      <c r="AV181" s="175"/>
      <c r="AW181" s="175"/>
      <c r="AX181" s="175"/>
      <c r="AY181" s="175"/>
      <c r="AZ181" s="175"/>
      <c r="BA181" s="175"/>
      <c r="BB181" s="175"/>
      <c r="BC181" s="175"/>
      <c r="BD181" s="175"/>
      <c r="BE181" s="175"/>
      <c r="BF181" s="175"/>
      <c r="BG181" s="175"/>
      <c r="BH181" s="175"/>
      <c r="BI181" s="175"/>
      <c r="BJ181" s="175"/>
      <c r="BK181" s="175"/>
      <c r="BL181" s="175"/>
      <c r="BM181" s="175"/>
      <c r="BN181" s="175"/>
      <c r="BO181" s="175"/>
      <c r="BP181" s="175"/>
      <c r="BQ181" s="175"/>
    </row>
    <row r="182" ht="14.25" customHeight="1">
      <c r="A182" s="175"/>
      <c r="B182" s="175"/>
      <c r="C182" s="175"/>
      <c r="D182" s="175"/>
      <c r="E182" s="175"/>
      <c r="F182" s="175"/>
      <c r="G182" s="175"/>
      <c r="H182" s="175"/>
      <c r="I182" s="175"/>
      <c r="J182" s="175"/>
      <c r="K182" s="175"/>
      <c r="L182" s="175"/>
      <c r="M182" s="175"/>
      <c r="N182" s="175"/>
      <c r="O182" s="175"/>
      <c r="P182" s="175"/>
      <c r="Q182" s="175"/>
      <c r="R182" s="175"/>
      <c r="S182" s="175"/>
      <c r="T182" s="175"/>
      <c r="U182" s="175"/>
      <c r="V182" s="175"/>
      <c r="W182" s="175"/>
      <c r="X182" s="175"/>
      <c r="Y182" s="175"/>
      <c r="Z182" s="175"/>
      <c r="AA182" s="175"/>
      <c r="AB182" s="175"/>
      <c r="AC182" s="175"/>
      <c r="AD182" s="175"/>
      <c r="AE182" s="175"/>
      <c r="AF182" s="175"/>
      <c r="AG182" s="175"/>
      <c r="AH182" s="175"/>
      <c r="AI182" s="175"/>
      <c r="AJ182" s="175"/>
      <c r="AK182" s="175"/>
      <c r="AL182" s="175"/>
      <c r="AM182" s="175"/>
      <c r="AN182" s="175"/>
      <c r="AO182" s="175"/>
      <c r="AP182" s="175"/>
      <c r="AQ182" s="175"/>
      <c r="AR182" s="175"/>
      <c r="AS182" s="175"/>
      <c r="AT182" s="175"/>
      <c r="AU182" s="175"/>
      <c r="AV182" s="175"/>
      <c r="AW182" s="175"/>
      <c r="AX182" s="175"/>
      <c r="AY182" s="175"/>
      <c r="AZ182" s="175"/>
      <c r="BA182" s="175"/>
      <c r="BB182" s="175"/>
      <c r="BC182" s="175"/>
      <c r="BD182" s="175"/>
      <c r="BE182" s="175"/>
      <c r="BF182" s="175"/>
      <c r="BG182" s="175"/>
      <c r="BH182" s="175"/>
      <c r="BI182" s="175"/>
      <c r="BJ182" s="175"/>
      <c r="BK182" s="175"/>
      <c r="BL182" s="175"/>
      <c r="BM182" s="175"/>
      <c r="BN182" s="175"/>
      <c r="BO182" s="175"/>
      <c r="BP182" s="175"/>
      <c r="BQ182" s="175"/>
    </row>
    <row r="183" ht="14.25" customHeight="1">
      <c r="A183" s="175"/>
      <c r="B183" s="175"/>
      <c r="C183" s="175"/>
      <c r="D183" s="175"/>
      <c r="E183" s="175"/>
      <c r="F183" s="175"/>
      <c r="G183" s="175"/>
      <c r="H183" s="175"/>
      <c r="I183" s="175"/>
      <c r="J183" s="175"/>
      <c r="K183" s="175"/>
      <c r="L183" s="175"/>
      <c r="M183" s="175"/>
      <c r="N183" s="175"/>
      <c r="O183" s="175"/>
      <c r="P183" s="175"/>
      <c r="Q183" s="175"/>
      <c r="R183" s="175"/>
      <c r="S183" s="175"/>
      <c r="T183" s="175"/>
      <c r="U183" s="175"/>
      <c r="V183" s="175"/>
      <c r="W183" s="175"/>
      <c r="X183" s="175"/>
      <c r="Y183" s="175"/>
      <c r="Z183" s="175"/>
      <c r="AA183" s="175"/>
      <c r="AB183" s="175"/>
      <c r="AC183" s="175"/>
      <c r="AD183" s="175"/>
      <c r="AE183" s="175"/>
      <c r="AF183" s="175"/>
      <c r="AG183" s="175"/>
      <c r="AH183" s="175"/>
      <c r="AI183" s="175"/>
      <c r="AJ183" s="175"/>
      <c r="AK183" s="175"/>
      <c r="AL183" s="175"/>
      <c r="AM183" s="175"/>
      <c r="AN183" s="175"/>
      <c r="AO183" s="175"/>
      <c r="AP183" s="175"/>
      <c r="AQ183" s="175"/>
      <c r="AR183" s="175"/>
      <c r="AS183" s="175"/>
      <c r="AT183" s="175"/>
      <c r="AU183" s="175"/>
      <c r="AV183" s="175"/>
      <c r="AW183" s="175"/>
      <c r="AX183" s="175"/>
      <c r="AY183" s="175"/>
      <c r="AZ183" s="175"/>
      <c r="BA183" s="175"/>
      <c r="BB183" s="175"/>
      <c r="BC183" s="175"/>
      <c r="BD183" s="175"/>
      <c r="BE183" s="175"/>
      <c r="BF183" s="175"/>
      <c r="BG183" s="175"/>
      <c r="BH183" s="175"/>
      <c r="BI183" s="175"/>
      <c r="BJ183" s="175"/>
      <c r="BK183" s="175"/>
      <c r="BL183" s="175"/>
      <c r="BM183" s="175"/>
      <c r="BN183" s="175"/>
      <c r="BO183" s="175"/>
      <c r="BP183" s="175"/>
      <c r="BQ183" s="175"/>
    </row>
    <row r="184" ht="14.25" customHeight="1">
      <c r="A184" s="175"/>
      <c r="B184" s="175"/>
      <c r="C184" s="175"/>
      <c r="D184" s="175"/>
      <c r="E184" s="175"/>
      <c r="F184" s="175"/>
      <c r="G184" s="175"/>
      <c r="H184" s="175"/>
      <c r="I184" s="175"/>
      <c r="J184" s="175"/>
      <c r="K184" s="175"/>
      <c r="L184" s="175"/>
      <c r="M184" s="175"/>
      <c r="N184" s="175"/>
      <c r="O184" s="175"/>
      <c r="P184" s="175"/>
      <c r="Q184" s="175"/>
      <c r="R184" s="175"/>
      <c r="S184" s="175"/>
      <c r="T184" s="175"/>
      <c r="U184" s="175"/>
      <c r="V184" s="175"/>
      <c r="W184" s="175"/>
      <c r="X184" s="175"/>
      <c r="Y184" s="175"/>
      <c r="Z184" s="175"/>
      <c r="AA184" s="175"/>
      <c r="AB184" s="175"/>
      <c r="AC184" s="175"/>
      <c r="AD184" s="175"/>
      <c r="AE184" s="175"/>
      <c r="AF184" s="175"/>
      <c r="AG184" s="175"/>
      <c r="AH184" s="175"/>
      <c r="AI184" s="175"/>
      <c r="AJ184" s="175"/>
      <c r="AK184" s="175"/>
      <c r="AL184" s="175"/>
      <c r="AM184" s="175"/>
      <c r="AN184" s="175"/>
      <c r="AO184" s="175"/>
      <c r="AP184" s="175"/>
      <c r="AQ184" s="175"/>
      <c r="AR184" s="175"/>
      <c r="AS184" s="175"/>
      <c r="AT184" s="175"/>
      <c r="AU184" s="175"/>
      <c r="AV184" s="175"/>
      <c r="AW184" s="175"/>
      <c r="AX184" s="175"/>
      <c r="AY184" s="175"/>
      <c r="AZ184" s="175"/>
      <c r="BA184" s="175"/>
      <c r="BB184" s="175"/>
      <c r="BC184" s="175"/>
      <c r="BD184" s="175"/>
      <c r="BE184" s="175"/>
      <c r="BF184" s="175"/>
      <c r="BG184" s="175"/>
      <c r="BH184" s="175"/>
      <c r="BI184" s="175"/>
      <c r="BJ184" s="175"/>
      <c r="BK184" s="175"/>
      <c r="BL184" s="175"/>
      <c r="BM184" s="175"/>
      <c r="BN184" s="175"/>
      <c r="BO184" s="175"/>
      <c r="BP184" s="175"/>
      <c r="BQ184" s="175"/>
    </row>
    <row r="185" ht="14.25" customHeight="1">
      <c r="A185" s="175"/>
      <c r="B185" s="175"/>
      <c r="C185" s="175"/>
      <c r="D185" s="175"/>
      <c r="E185" s="175"/>
      <c r="F185" s="175"/>
      <c r="G185" s="175"/>
      <c r="H185" s="175"/>
      <c r="I185" s="175"/>
      <c r="J185" s="175"/>
      <c r="K185" s="175"/>
      <c r="L185" s="175"/>
      <c r="M185" s="175"/>
      <c r="N185" s="175"/>
      <c r="O185" s="175"/>
      <c r="P185" s="175"/>
      <c r="Q185" s="175"/>
      <c r="R185" s="175"/>
      <c r="S185" s="175"/>
      <c r="T185" s="175"/>
      <c r="U185" s="175"/>
      <c r="V185" s="175"/>
      <c r="W185" s="175"/>
      <c r="X185" s="175"/>
      <c r="Y185" s="175"/>
      <c r="Z185" s="175"/>
      <c r="AA185" s="175"/>
      <c r="AB185" s="175"/>
      <c r="AC185" s="175"/>
      <c r="AD185" s="175"/>
      <c r="AE185" s="175"/>
      <c r="AF185" s="175"/>
      <c r="AG185" s="175"/>
      <c r="AH185" s="175"/>
      <c r="AI185" s="175"/>
      <c r="AJ185" s="175"/>
      <c r="AK185" s="175"/>
      <c r="AL185" s="175"/>
      <c r="AM185" s="175"/>
      <c r="AN185" s="175"/>
      <c r="AO185" s="175"/>
      <c r="AP185" s="175"/>
      <c r="AQ185" s="175"/>
      <c r="AR185" s="175"/>
      <c r="AS185" s="175"/>
      <c r="AT185" s="175"/>
      <c r="AU185" s="175"/>
      <c r="AV185" s="175"/>
      <c r="AW185" s="175"/>
      <c r="AX185" s="175"/>
      <c r="AY185" s="175"/>
      <c r="AZ185" s="175"/>
      <c r="BA185" s="175"/>
      <c r="BB185" s="175"/>
      <c r="BC185" s="175"/>
      <c r="BD185" s="175"/>
      <c r="BE185" s="175"/>
      <c r="BF185" s="175"/>
      <c r="BG185" s="175"/>
      <c r="BH185" s="175"/>
      <c r="BI185" s="175"/>
      <c r="BJ185" s="175"/>
      <c r="BK185" s="175"/>
      <c r="BL185" s="175"/>
      <c r="BM185" s="175"/>
      <c r="BN185" s="175"/>
      <c r="BO185" s="175"/>
      <c r="BP185" s="175"/>
      <c r="BQ185" s="175"/>
    </row>
    <row r="186" ht="14.25" customHeight="1">
      <c r="A186" s="175"/>
      <c r="B186" s="175"/>
      <c r="C186" s="175"/>
      <c r="D186" s="175"/>
      <c r="E186" s="175"/>
      <c r="F186" s="175"/>
      <c r="G186" s="175"/>
      <c r="H186" s="175"/>
      <c r="I186" s="175"/>
      <c r="J186" s="175"/>
      <c r="K186" s="175"/>
      <c r="L186" s="175"/>
      <c r="M186" s="175"/>
      <c r="N186" s="175"/>
      <c r="O186" s="175"/>
      <c r="P186" s="175"/>
      <c r="Q186" s="175"/>
      <c r="R186" s="175"/>
      <c r="S186" s="175"/>
      <c r="T186" s="175"/>
      <c r="U186" s="175"/>
      <c r="V186" s="175"/>
      <c r="W186" s="175"/>
      <c r="X186" s="175"/>
      <c r="Y186" s="175"/>
      <c r="Z186" s="175"/>
      <c r="AA186" s="175"/>
      <c r="AB186" s="175"/>
      <c r="AC186" s="175"/>
      <c r="AD186" s="175"/>
      <c r="AE186" s="175"/>
      <c r="AF186" s="175"/>
      <c r="AG186" s="175"/>
      <c r="AH186" s="175"/>
      <c r="AI186" s="175"/>
      <c r="AJ186" s="175"/>
      <c r="AK186" s="175"/>
      <c r="AL186" s="175"/>
      <c r="AM186" s="175"/>
      <c r="AN186" s="175"/>
      <c r="AO186" s="175"/>
      <c r="AP186" s="175"/>
      <c r="AQ186" s="175"/>
      <c r="AR186" s="175"/>
      <c r="AS186" s="175"/>
      <c r="AT186" s="175"/>
      <c r="AU186" s="175"/>
      <c r="AV186" s="175"/>
      <c r="AW186" s="175"/>
      <c r="AX186" s="175"/>
      <c r="AY186" s="175"/>
      <c r="AZ186" s="175"/>
      <c r="BA186" s="175"/>
      <c r="BB186" s="175"/>
      <c r="BC186" s="175"/>
      <c r="BD186" s="175"/>
      <c r="BE186" s="175"/>
      <c r="BF186" s="175"/>
      <c r="BG186" s="175"/>
      <c r="BH186" s="175"/>
      <c r="BI186" s="175"/>
      <c r="BJ186" s="175"/>
      <c r="BK186" s="175"/>
      <c r="BL186" s="175"/>
      <c r="BM186" s="175"/>
      <c r="BN186" s="175"/>
      <c r="BO186" s="175"/>
      <c r="BP186" s="175"/>
      <c r="BQ186" s="175"/>
    </row>
    <row r="187" ht="14.25" customHeight="1">
      <c r="A187" s="175"/>
      <c r="B187" s="175"/>
      <c r="C187" s="175"/>
      <c r="D187" s="175"/>
      <c r="E187" s="175"/>
      <c r="F187" s="175"/>
      <c r="G187" s="175"/>
      <c r="H187" s="175"/>
      <c r="I187" s="175"/>
      <c r="J187" s="175"/>
      <c r="K187" s="175"/>
      <c r="L187" s="175"/>
      <c r="M187" s="175"/>
      <c r="N187" s="175"/>
      <c r="O187" s="175"/>
      <c r="P187" s="175"/>
      <c r="Q187" s="175"/>
      <c r="R187" s="175"/>
      <c r="S187" s="175"/>
      <c r="T187" s="175"/>
      <c r="U187" s="175"/>
      <c r="V187" s="175"/>
      <c r="W187" s="175"/>
      <c r="X187" s="175"/>
      <c r="Y187" s="175"/>
      <c r="Z187" s="175"/>
      <c r="AA187" s="175"/>
      <c r="AB187" s="175"/>
      <c r="AC187" s="175"/>
      <c r="AD187" s="175"/>
      <c r="AE187" s="175"/>
      <c r="AF187" s="175"/>
      <c r="AG187" s="175"/>
      <c r="AH187" s="175"/>
      <c r="AI187" s="175"/>
      <c r="AJ187" s="175"/>
      <c r="AK187" s="175"/>
      <c r="AL187" s="175"/>
      <c r="AM187" s="175"/>
      <c r="AN187" s="175"/>
      <c r="AO187" s="175"/>
      <c r="AP187" s="175"/>
      <c r="AQ187" s="175"/>
      <c r="AR187" s="175"/>
      <c r="AS187" s="175"/>
      <c r="AT187" s="175"/>
      <c r="AU187" s="175"/>
      <c r="AV187" s="175"/>
      <c r="AW187" s="175"/>
      <c r="AX187" s="175"/>
      <c r="AY187" s="175"/>
      <c r="AZ187" s="175"/>
      <c r="BA187" s="175"/>
      <c r="BB187" s="175"/>
      <c r="BC187" s="175"/>
      <c r="BD187" s="175"/>
      <c r="BE187" s="175"/>
      <c r="BF187" s="175"/>
      <c r="BG187" s="175"/>
      <c r="BH187" s="175"/>
      <c r="BI187" s="175"/>
      <c r="BJ187" s="175"/>
      <c r="BK187" s="175"/>
      <c r="BL187" s="175"/>
      <c r="BM187" s="175"/>
      <c r="BN187" s="175"/>
      <c r="BO187" s="175"/>
      <c r="BP187" s="175"/>
      <c r="BQ187" s="175"/>
    </row>
    <row r="188" ht="14.25" customHeight="1">
      <c r="A188" s="175"/>
      <c r="B188" s="175"/>
      <c r="C188" s="175"/>
      <c r="D188" s="175"/>
      <c r="E188" s="175"/>
      <c r="F188" s="175"/>
      <c r="G188" s="175"/>
      <c r="H188" s="175"/>
      <c r="I188" s="175"/>
      <c r="J188" s="175"/>
      <c r="K188" s="175"/>
      <c r="L188" s="175"/>
      <c r="M188" s="175"/>
      <c r="N188" s="175"/>
      <c r="O188" s="175"/>
      <c r="P188" s="175"/>
      <c r="Q188" s="175"/>
      <c r="R188" s="175"/>
      <c r="S188" s="175"/>
      <c r="T188" s="175"/>
      <c r="U188" s="175"/>
      <c r="V188" s="175"/>
      <c r="W188" s="175"/>
      <c r="X188" s="175"/>
      <c r="Y188" s="175"/>
      <c r="Z188" s="175"/>
      <c r="AA188" s="175"/>
      <c r="AB188" s="175"/>
      <c r="AC188" s="175"/>
      <c r="AD188" s="175"/>
      <c r="AE188" s="175"/>
      <c r="AF188" s="175"/>
      <c r="AG188" s="175"/>
      <c r="AH188" s="175"/>
      <c r="AI188" s="175"/>
      <c r="AJ188" s="175"/>
      <c r="AK188" s="175"/>
      <c r="AL188" s="175"/>
      <c r="AM188" s="175"/>
      <c r="AN188" s="175"/>
      <c r="AO188" s="175"/>
      <c r="AP188" s="175"/>
      <c r="AQ188" s="175"/>
      <c r="AR188" s="175"/>
      <c r="AS188" s="175"/>
      <c r="AT188" s="175"/>
      <c r="AU188" s="175"/>
      <c r="AV188" s="175"/>
      <c r="AW188" s="175"/>
      <c r="AX188" s="175"/>
      <c r="AY188" s="175"/>
      <c r="AZ188" s="175"/>
      <c r="BA188" s="175"/>
      <c r="BB188" s="175"/>
      <c r="BC188" s="175"/>
      <c r="BD188" s="175"/>
      <c r="BE188" s="175"/>
      <c r="BF188" s="175"/>
      <c r="BG188" s="175"/>
      <c r="BH188" s="175"/>
      <c r="BI188" s="175"/>
      <c r="BJ188" s="175"/>
      <c r="BK188" s="175"/>
      <c r="BL188" s="175"/>
      <c r="BM188" s="175"/>
      <c r="BN188" s="175"/>
      <c r="BO188" s="175"/>
      <c r="BP188" s="175"/>
      <c r="BQ188" s="175"/>
    </row>
    <row r="189" ht="14.25" customHeight="1">
      <c r="A189" s="175"/>
      <c r="B189" s="175"/>
      <c r="C189" s="175"/>
      <c r="D189" s="175"/>
      <c r="E189" s="175"/>
      <c r="F189" s="175"/>
      <c r="G189" s="175"/>
      <c r="H189" s="175"/>
      <c r="I189" s="175"/>
      <c r="J189" s="175"/>
      <c r="K189" s="175"/>
      <c r="L189" s="175"/>
      <c r="M189" s="175"/>
      <c r="N189" s="175"/>
      <c r="O189" s="175"/>
      <c r="P189" s="175"/>
      <c r="Q189" s="175"/>
      <c r="R189" s="175"/>
      <c r="S189" s="175"/>
      <c r="T189" s="175"/>
      <c r="U189" s="175"/>
      <c r="V189" s="175"/>
      <c r="W189" s="175"/>
      <c r="X189" s="175"/>
      <c r="Y189" s="175"/>
      <c r="Z189" s="175"/>
      <c r="AA189" s="175"/>
      <c r="AB189" s="175"/>
      <c r="AC189" s="175"/>
      <c r="AD189" s="175"/>
      <c r="AE189" s="175"/>
      <c r="AF189" s="175"/>
      <c r="AG189" s="175"/>
      <c r="AH189" s="175"/>
      <c r="AI189" s="175"/>
      <c r="AJ189" s="175"/>
      <c r="AK189" s="175"/>
      <c r="AL189" s="175"/>
      <c r="AM189" s="175"/>
      <c r="AN189" s="175"/>
      <c r="AO189" s="175"/>
      <c r="AP189" s="175"/>
      <c r="AQ189" s="175"/>
      <c r="AR189" s="175"/>
      <c r="AS189" s="175"/>
      <c r="AT189" s="175"/>
      <c r="AU189" s="175"/>
      <c r="AV189" s="175"/>
      <c r="AW189" s="175"/>
      <c r="AX189" s="175"/>
      <c r="AY189" s="175"/>
      <c r="AZ189" s="175"/>
      <c r="BA189" s="175"/>
      <c r="BB189" s="175"/>
      <c r="BC189" s="175"/>
      <c r="BD189" s="175"/>
      <c r="BE189" s="175"/>
      <c r="BF189" s="175"/>
      <c r="BG189" s="175"/>
      <c r="BH189" s="175"/>
      <c r="BI189" s="175"/>
      <c r="BJ189" s="175"/>
      <c r="BK189" s="175"/>
      <c r="BL189" s="175"/>
      <c r="BM189" s="175"/>
      <c r="BN189" s="175"/>
      <c r="BO189" s="175"/>
      <c r="BP189" s="175"/>
      <c r="BQ189" s="175"/>
    </row>
    <row r="190" ht="14.25" customHeight="1">
      <c r="A190" s="175"/>
      <c r="B190" s="175"/>
      <c r="C190" s="175"/>
      <c r="D190" s="175"/>
      <c r="E190" s="175"/>
      <c r="F190" s="175"/>
      <c r="G190" s="175"/>
      <c r="H190" s="175"/>
      <c r="I190" s="175"/>
      <c r="J190" s="175"/>
      <c r="K190" s="175"/>
      <c r="L190" s="175"/>
      <c r="M190" s="175"/>
      <c r="N190" s="175"/>
      <c r="O190" s="175"/>
      <c r="P190" s="175"/>
      <c r="Q190" s="175"/>
      <c r="R190" s="175"/>
      <c r="S190" s="175"/>
      <c r="T190" s="175"/>
      <c r="U190" s="175"/>
      <c r="V190" s="175"/>
      <c r="W190" s="175"/>
      <c r="X190" s="175"/>
      <c r="Y190" s="175"/>
      <c r="Z190" s="175"/>
      <c r="AA190" s="175"/>
      <c r="AB190" s="175"/>
      <c r="AC190" s="175"/>
      <c r="AD190" s="175"/>
      <c r="AE190" s="175"/>
      <c r="AF190" s="175"/>
      <c r="AG190" s="175"/>
      <c r="AH190" s="175"/>
      <c r="AI190" s="175"/>
      <c r="AJ190" s="175"/>
      <c r="AK190" s="175"/>
      <c r="AL190" s="175"/>
      <c r="AM190" s="175"/>
      <c r="AN190" s="175"/>
      <c r="AO190" s="175"/>
      <c r="AP190" s="175"/>
      <c r="AQ190" s="175"/>
      <c r="AR190" s="175"/>
      <c r="AS190" s="175"/>
      <c r="AT190" s="175"/>
      <c r="AU190" s="175"/>
      <c r="AV190" s="175"/>
      <c r="AW190" s="175"/>
      <c r="AX190" s="175"/>
      <c r="AY190" s="175"/>
      <c r="AZ190" s="175"/>
      <c r="BA190" s="175"/>
      <c r="BB190" s="175"/>
      <c r="BC190" s="175"/>
      <c r="BD190" s="175"/>
      <c r="BE190" s="175"/>
      <c r="BF190" s="175"/>
      <c r="BG190" s="175"/>
      <c r="BH190" s="175"/>
      <c r="BI190" s="175"/>
      <c r="BJ190" s="175"/>
      <c r="BK190" s="175"/>
      <c r="BL190" s="175"/>
      <c r="BM190" s="175"/>
      <c r="BN190" s="175"/>
      <c r="BO190" s="175"/>
      <c r="BP190" s="175"/>
      <c r="BQ190" s="175"/>
    </row>
    <row r="191" ht="14.25" customHeight="1">
      <c r="A191" s="175"/>
      <c r="B191" s="175"/>
      <c r="C191" s="175"/>
      <c r="D191" s="175"/>
      <c r="E191" s="175"/>
      <c r="F191" s="175"/>
      <c r="G191" s="175"/>
      <c r="H191" s="175"/>
      <c r="I191" s="175"/>
      <c r="J191" s="175"/>
      <c r="K191" s="175"/>
      <c r="L191" s="175"/>
      <c r="M191" s="175"/>
      <c r="N191" s="175"/>
      <c r="O191" s="175"/>
      <c r="P191" s="175"/>
      <c r="Q191" s="175"/>
      <c r="R191" s="175"/>
      <c r="S191" s="175"/>
      <c r="T191" s="175"/>
      <c r="U191" s="175"/>
      <c r="V191" s="175"/>
      <c r="W191" s="175"/>
      <c r="X191" s="175"/>
      <c r="Y191" s="175"/>
      <c r="Z191" s="175"/>
      <c r="AA191" s="175"/>
      <c r="AB191" s="175"/>
      <c r="AC191" s="175"/>
      <c r="AD191" s="175"/>
      <c r="AE191" s="175"/>
      <c r="AF191" s="175"/>
      <c r="AG191" s="175"/>
      <c r="AH191" s="175"/>
      <c r="AI191" s="175"/>
      <c r="AJ191" s="175"/>
      <c r="AK191" s="175"/>
      <c r="AL191" s="175"/>
      <c r="AM191" s="175"/>
      <c r="AN191" s="175"/>
      <c r="AO191" s="175"/>
      <c r="AP191" s="175"/>
      <c r="AQ191" s="175"/>
      <c r="AR191" s="175"/>
      <c r="AS191" s="175"/>
      <c r="AT191" s="175"/>
      <c r="AU191" s="175"/>
      <c r="AV191" s="175"/>
      <c r="AW191" s="175"/>
      <c r="AX191" s="175"/>
      <c r="AY191" s="175"/>
      <c r="AZ191" s="175"/>
      <c r="BA191" s="175"/>
      <c r="BB191" s="175"/>
      <c r="BC191" s="175"/>
      <c r="BD191" s="175"/>
      <c r="BE191" s="175"/>
      <c r="BF191" s="175"/>
      <c r="BG191" s="175"/>
      <c r="BH191" s="175"/>
      <c r="BI191" s="175"/>
      <c r="BJ191" s="175"/>
      <c r="BK191" s="175"/>
      <c r="BL191" s="175"/>
      <c r="BM191" s="175"/>
      <c r="BN191" s="175"/>
      <c r="BO191" s="175"/>
      <c r="BP191" s="175"/>
      <c r="BQ191" s="175"/>
    </row>
    <row r="192" ht="14.25" customHeight="1">
      <c r="A192" s="175"/>
      <c r="B192" s="175"/>
      <c r="C192" s="175"/>
      <c r="D192" s="175"/>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c r="AA192" s="175"/>
      <c r="AB192" s="175"/>
      <c r="AC192" s="175"/>
      <c r="AD192" s="175"/>
      <c r="AE192" s="175"/>
      <c r="AF192" s="175"/>
      <c r="AG192" s="175"/>
      <c r="AH192" s="175"/>
      <c r="AI192" s="175"/>
      <c r="AJ192" s="175"/>
      <c r="AK192" s="175"/>
      <c r="AL192" s="175"/>
      <c r="AM192" s="175"/>
      <c r="AN192" s="175"/>
      <c r="AO192" s="175"/>
      <c r="AP192" s="175"/>
      <c r="AQ192" s="175"/>
      <c r="AR192" s="175"/>
      <c r="AS192" s="175"/>
      <c r="AT192" s="175"/>
      <c r="AU192" s="175"/>
      <c r="AV192" s="175"/>
      <c r="AW192" s="175"/>
      <c r="AX192" s="175"/>
      <c r="AY192" s="175"/>
      <c r="AZ192" s="175"/>
      <c r="BA192" s="175"/>
      <c r="BB192" s="175"/>
      <c r="BC192" s="175"/>
      <c r="BD192" s="175"/>
      <c r="BE192" s="175"/>
      <c r="BF192" s="175"/>
      <c r="BG192" s="175"/>
      <c r="BH192" s="175"/>
      <c r="BI192" s="175"/>
      <c r="BJ192" s="175"/>
      <c r="BK192" s="175"/>
      <c r="BL192" s="175"/>
      <c r="BM192" s="175"/>
      <c r="BN192" s="175"/>
      <c r="BO192" s="175"/>
      <c r="BP192" s="175"/>
      <c r="BQ192" s="175"/>
    </row>
    <row r="193" ht="14.25" customHeight="1">
      <c r="A193" s="175"/>
      <c r="B193" s="175"/>
      <c r="C193" s="175"/>
      <c r="D193" s="175"/>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c r="AA193" s="175"/>
      <c r="AB193" s="175"/>
      <c r="AC193" s="175"/>
      <c r="AD193" s="175"/>
      <c r="AE193" s="175"/>
      <c r="AF193" s="175"/>
      <c r="AG193" s="175"/>
      <c r="AH193" s="175"/>
      <c r="AI193" s="175"/>
      <c r="AJ193" s="175"/>
      <c r="AK193" s="175"/>
      <c r="AL193" s="175"/>
      <c r="AM193" s="175"/>
      <c r="AN193" s="175"/>
      <c r="AO193" s="175"/>
      <c r="AP193" s="175"/>
      <c r="AQ193" s="175"/>
      <c r="AR193" s="175"/>
      <c r="AS193" s="175"/>
      <c r="AT193" s="175"/>
      <c r="AU193" s="175"/>
      <c r="AV193" s="175"/>
      <c r="AW193" s="175"/>
      <c r="AX193" s="175"/>
      <c r="AY193" s="175"/>
      <c r="AZ193" s="175"/>
      <c r="BA193" s="175"/>
      <c r="BB193" s="175"/>
      <c r="BC193" s="175"/>
      <c r="BD193" s="175"/>
      <c r="BE193" s="175"/>
      <c r="BF193" s="175"/>
      <c r="BG193" s="175"/>
      <c r="BH193" s="175"/>
      <c r="BI193" s="175"/>
      <c r="BJ193" s="175"/>
      <c r="BK193" s="175"/>
      <c r="BL193" s="175"/>
      <c r="BM193" s="175"/>
      <c r="BN193" s="175"/>
      <c r="BO193" s="175"/>
      <c r="BP193" s="175"/>
      <c r="BQ193" s="175"/>
    </row>
    <row r="194" ht="14.25" customHeight="1">
      <c r="A194" s="175"/>
      <c r="B194" s="175"/>
      <c r="C194" s="175"/>
      <c r="D194" s="175"/>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c r="AA194" s="175"/>
      <c r="AB194" s="175"/>
      <c r="AC194" s="175"/>
      <c r="AD194" s="175"/>
      <c r="AE194" s="175"/>
      <c r="AF194" s="175"/>
      <c r="AG194" s="175"/>
      <c r="AH194" s="175"/>
      <c r="AI194" s="175"/>
      <c r="AJ194" s="175"/>
      <c r="AK194" s="175"/>
      <c r="AL194" s="175"/>
      <c r="AM194" s="175"/>
      <c r="AN194" s="175"/>
      <c r="AO194" s="175"/>
      <c r="AP194" s="175"/>
      <c r="AQ194" s="175"/>
      <c r="AR194" s="175"/>
      <c r="AS194" s="175"/>
      <c r="AT194" s="175"/>
      <c r="AU194" s="175"/>
      <c r="AV194" s="175"/>
      <c r="AW194" s="175"/>
      <c r="AX194" s="175"/>
      <c r="AY194" s="175"/>
      <c r="AZ194" s="175"/>
      <c r="BA194" s="175"/>
      <c r="BB194" s="175"/>
      <c r="BC194" s="175"/>
      <c r="BD194" s="175"/>
      <c r="BE194" s="175"/>
      <c r="BF194" s="175"/>
      <c r="BG194" s="175"/>
      <c r="BH194" s="175"/>
      <c r="BI194" s="175"/>
      <c r="BJ194" s="175"/>
      <c r="BK194" s="175"/>
      <c r="BL194" s="175"/>
      <c r="BM194" s="175"/>
      <c r="BN194" s="175"/>
      <c r="BO194" s="175"/>
      <c r="BP194" s="175"/>
      <c r="BQ194" s="175"/>
    </row>
    <row r="195" ht="14.25" customHeight="1">
      <c r="A195" s="175"/>
      <c r="B195" s="175"/>
      <c r="C195" s="175"/>
      <c r="D195" s="175"/>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c r="AA195" s="175"/>
      <c r="AB195" s="175"/>
      <c r="AC195" s="175"/>
      <c r="AD195" s="175"/>
      <c r="AE195" s="175"/>
      <c r="AF195" s="175"/>
      <c r="AG195" s="175"/>
      <c r="AH195" s="175"/>
      <c r="AI195" s="175"/>
      <c r="AJ195" s="175"/>
      <c r="AK195" s="175"/>
      <c r="AL195" s="175"/>
      <c r="AM195" s="175"/>
      <c r="AN195" s="175"/>
      <c r="AO195" s="175"/>
      <c r="AP195" s="175"/>
      <c r="AQ195" s="175"/>
      <c r="AR195" s="175"/>
      <c r="AS195" s="175"/>
      <c r="AT195" s="175"/>
      <c r="AU195" s="175"/>
      <c r="AV195" s="175"/>
      <c r="AW195" s="175"/>
      <c r="AX195" s="175"/>
      <c r="AY195" s="175"/>
      <c r="AZ195" s="175"/>
      <c r="BA195" s="175"/>
      <c r="BB195" s="175"/>
      <c r="BC195" s="175"/>
      <c r="BD195" s="175"/>
      <c r="BE195" s="175"/>
      <c r="BF195" s="175"/>
      <c r="BG195" s="175"/>
      <c r="BH195" s="175"/>
      <c r="BI195" s="175"/>
      <c r="BJ195" s="175"/>
      <c r="BK195" s="175"/>
      <c r="BL195" s="175"/>
      <c r="BM195" s="175"/>
      <c r="BN195" s="175"/>
      <c r="BO195" s="175"/>
      <c r="BP195" s="175"/>
      <c r="BQ195" s="175"/>
    </row>
    <row r="196" ht="14.25" customHeight="1">
      <c r="A196" s="175"/>
      <c r="B196" s="175"/>
      <c r="C196" s="175"/>
      <c r="D196" s="175"/>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c r="AA196" s="175"/>
      <c r="AB196" s="175"/>
      <c r="AC196" s="175"/>
      <c r="AD196" s="175"/>
      <c r="AE196" s="175"/>
      <c r="AF196" s="175"/>
      <c r="AG196" s="175"/>
      <c r="AH196" s="175"/>
      <c r="AI196" s="175"/>
      <c r="AJ196" s="175"/>
      <c r="AK196" s="175"/>
      <c r="AL196" s="175"/>
      <c r="AM196" s="175"/>
      <c r="AN196" s="175"/>
      <c r="AO196" s="175"/>
      <c r="AP196" s="175"/>
      <c r="AQ196" s="175"/>
      <c r="AR196" s="175"/>
      <c r="AS196" s="175"/>
      <c r="AT196" s="175"/>
      <c r="AU196" s="175"/>
      <c r="AV196" s="175"/>
      <c r="AW196" s="175"/>
      <c r="AX196" s="175"/>
      <c r="AY196" s="175"/>
      <c r="AZ196" s="175"/>
      <c r="BA196" s="175"/>
      <c r="BB196" s="175"/>
      <c r="BC196" s="175"/>
      <c r="BD196" s="175"/>
      <c r="BE196" s="175"/>
      <c r="BF196" s="175"/>
      <c r="BG196" s="175"/>
      <c r="BH196" s="175"/>
      <c r="BI196" s="175"/>
      <c r="BJ196" s="175"/>
      <c r="BK196" s="175"/>
      <c r="BL196" s="175"/>
      <c r="BM196" s="175"/>
      <c r="BN196" s="175"/>
      <c r="BO196" s="175"/>
      <c r="BP196" s="175"/>
      <c r="BQ196" s="175"/>
    </row>
    <row r="197" ht="14.25" customHeight="1">
      <c r="A197" s="175"/>
      <c r="B197" s="175"/>
      <c r="C197" s="175"/>
      <c r="D197" s="175"/>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c r="AA197" s="175"/>
      <c r="AB197" s="175"/>
      <c r="AC197" s="175"/>
      <c r="AD197" s="175"/>
      <c r="AE197" s="175"/>
      <c r="AF197" s="175"/>
      <c r="AG197" s="175"/>
      <c r="AH197" s="175"/>
      <c r="AI197" s="175"/>
      <c r="AJ197" s="175"/>
      <c r="AK197" s="175"/>
      <c r="AL197" s="175"/>
      <c r="AM197" s="175"/>
      <c r="AN197" s="175"/>
      <c r="AO197" s="175"/>
      <c r="AP197" s="175"/>
      <c r="AQ197" s="175"/>
      <c r="AR197" s="175"/>
      <c r="AS197" s="175"/>
      <c r="AT197" s="175"/>
      <c r="AU197" s="175"/>
      <c r="AV197" s="175"/>
      <c r="AW197" s="175"/>
      <c r="AX197" s="175"/>
      <c r="AY197" s="175"/>
      <c r="AZ197" s="175"/>
      <c r="BA197" s="175"/>
      <c r="BB197" s="175"/>
      <c r="BC197" s="175"/>
      <c r="BD197" s="175"/>
      <c r="BE197" s="175"/>
      <c r="BF197" s="175"/>
      <c r="BG197" s="175"/>
      <c r="BH197" s="175"/>
      <c r="BI197" s="175"/>
      <c r="BJ197" s="175"/>
      <c r="BK197" s="175"/>
      <c r="BL197" s="175"/>
      <c r="BM197" s="175"/>
      <c r="BN197" s="175"/>
      <c r="BO197" s="175"/>
      <c r="BP197" s="175"/>
      <c r="BQ197" s="175"/>
    </row>
    <row r="198" ht="14.25" customHeight="1">
      <c r="A198" s="175"/>
      <c r="B198" s="175"/>
      <c r="C198" s="175"/>
      <c r="D198" s="175"/>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c r="AA198" s="175"/>
      <c r="AB198" s="175"/>
      <c r="AC198" s="175"/>
      <c r="AD198" s="175"/>
      <c r="AE198" s="175"/>
      <c r="AF198" s="175"/>
      <c r="AG198" s="175"/>
      <c r="AH198" s="175"/>
      <c r="AI198" s="175"/>
      <c r="AJ198" s="175"/>
      <c r="AK198" s="175"/>
      <c r="AL198" s="175"/>
      <c r="AM198" s="175"/>
      <c r="AN198" s="175"/>
      <c r="AO198" s="175"/>
      <c r="AP198" s="175"/>
      <c r="AQ198" s="175"/>
      <c r="AR198" s="175"/>
      <c r="AS198" s="175"/>
      <c r="AT198" s="175"/>
      <c r="AU198" s="175"/>
      <c r="AV198" s="175"/>
      <c r="AW198" s="175"/>
      <c r="AX198" s="175"/>
      <c r="AY198" s="175"/>
      <c r="AZ198" s="175"/>
      <c r="BA198" s="175"/>
      <c r="BB198" s="175"/>
      <c r="BC198" s="175"/>
      <c r="BD198" s="175"/>
      <c r="BE198" s="175"/>
      <c r="BF198" s="175"/>
      <c r="BG198" s="175"/>
      <c r="BH198" s="175"/>
      <c r="BI198" s="175"/>
      <c r="BJ198" s="175"/>
      <c r="BK198" s="175"/>
      <c r="BL198" s="175"/>
      <c r="BM198" s="175"/>
      <c r="BN198" s="175"/>
      <c r="BO198" s="175"/>
      <c r="BP198" s="175"/>
      <c r="BQ198" s="175"/>
    </row>
    <row r="199" ht="14.25" customHeight="1">
      <c r="A199" s="175"/>
      <c r="B199" s="175"/>
      <c r="C199" s="175"/>
      <c r="D199" s="175"/>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c r="AA199" s="175"/>
      <c r="AB199" s="175"/>
      <c r="AC199" s="175"/>
      <c r="AD199" s="175"/>
      <c r="AE199" s="175"/>
      <c r="AF199" s="175"/>
      <c r="AG199" s="175"/>
      <c r="AH199" s="175"/>
      <c r="AI199" s="175"/>
      <c r="AJ199" s="175"/>
      <c r="AK199" s="175"/>
      <c r="AL199" s="175"/>
      <c r="AM199" s="175"/>
      <c r="AN199" s="175"/>
      <c r="AO199" s="175"/>
      <c r="AP199" s="175"/>
      <c r="AQ199" s="175"/>
      <c r="AR199" s="175"/>
      <c r="AS199" s="175"/>
      <c r="AT199" s="175"/>
      <c r="AU199" s="175"/>
      <c r="AV199" s="175"/>
      <c r="AW199" s="175"/>
      <c r="AX199" s="175"/>
      <c r="AY199" s="175"/>
      <c r="AZ199" s="175"/>
      <c r="BA199" s="175"/>
      <c r="BB199" s="175"/>
      <c r="BC199" s="175"/>
      <c r="BD199" s="175"/>
      <c r="BE199" s="175"/>
      <c r="BF199" s="175"/>
      <c r="BG199" s="175"/>
      <c r="BH199" s="175"/>
      <c r="BI199" s="175"/>
      <c r="BJ199" s="175"/>
      <c r="BK199" s="175"/>
      <c r="BL199" s="175"/>
      <c r="BM199" s="175"/>
      <c r="BN199" s="175"/>
      <c r="BO199" s="175"/>
      <c r="BP199" s="175"/>
      <c r="BQ199" s="175"/>
    </row>
    <row r="200" ht="14.25" customHeight="1">
      <c r="A200" s="175"/>
      <c r="B200" s="175"/>
      <c r="C200" s="175"/>
      <c r="D200" s="175"/>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c r="AA200" s="175"/>
      <c r="AB200" s="175"/>
      <c r="AC200" s="175"/>
      <c r="AD200" s="175"/>
      <c r="AE200" s="175"/>
      <c r="AF200" s="175"/>
      <c r="AG200" s="175"/>
      <c r="AH200" s="175"/>
      <c r="AI200" s="175"/>
      <c r="AJ200" s="175"/>
      <c r="AK200" s="175"/>
      <c r="AL200" s="175"/>
      <c r="AM200" s="175"/>
      <c r="AN200" s="175"/>
      <c r="AO200" s="175"/>
      <c r="AP200" s="175"/>
      <c r="AQ200" s="175"/>
      <c r="AR200" s="175"/>
      <c r="AS200" s="175"/>
      <c r="AT200" s="175"/>
      <c r="AU200" s="175"/>
      <c r="AV200" s="175"/>
      <c r="AW200" s="175"/>
      <c r="AX200" s="175"/>
      <c r="AY200" s="175"/>
      <c r="AZ200" s="175"/>
      <c r="BA200" s="175"/>
      <c r="BB200" s="175"/>
      <c r="BC200" s="175"/>
      <c r="BD200" s="175"/>
      <c r="BE200" s="175"/>
      <c r="BF200" s="175"/>
      <c r="BG200" s="175"/>
      <c r="BH200" s="175"/>
      <c r="BI200" s="175"/>
      <c r="BJ200" s="175"/>
      <c r="BK200" s="175"/>
      <c r="BL200" s="175"/>
      <c r="BM200" s="175"/>
      <c r="BN200" s="175"/>
      <c r="BO200" s="175"/>
      <c r="BP200" s="175"/>
      <c r="BQ200" s="175"/>
    </row>
    <row r="201" ht="14.25" customHeight="1">
      <c r="A201" s="175"/>
      <c r="B201" s="175"/>
      <c r="C201" s="175"/>
      <c r="D201" s="175"/>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c r="AA201" s="175"/>
      <c r="AB201" s="175"/>
      <c r="AC201" s="175"/>
      <c r="AD201" s="175"/>
      <c r="AE201" s="175"/>
      <c r="AF201" s="175"/>
      <c r="AG201" s="175"/>
      <c r="AH201" s="175"/>
      <c r="AI201" s="175"/>
      <c r="AJ201" s="175"/>
      <c r="AK201" s="175"/>
      <c r="AL201" s="175"/>
      <c r="AM201" s="175"/>
      <c r="AN201" s="175"/>
      <c r="AO201" s="175"/>
      <c r="AP201" s="175"/>
      <c r="AQ201" s="175"/>
      <c r="AR201" s="175"/>
      <c r="AS201" s="175"/>
      <c r="AT201" s="175"/>
      <c r="AU201" s="175"/>
      <c r="AV201" s="175"/>
      <c r="AW201" s="175"/>
      <c r="AX201" s="175"/>
      <c r="AY201" s="175"/>
      <c r="AZ201" s="175"/>
      <c r="BA201" s="175"/>
      <c r="BB201" s="175"/>
      <c r="BC201" s="175"/>
      <c r="BD201" s="175"/>
      <c r="BE201" s="175"/>
      <c r="BF201" s="175"/>
      <c r="BG201" s="175"/>
      <c r="BH201" s="175"/>
      <c r="BI201" s="175"/>
      <c r="BJ201" s="175"/>
      <c r="BK201" s="175"/>
      <c r="BL201" s="175"/>
      <c r="BM201" s="175"/>
      <c r="BN201" s="175"/>
      <c r="BO201" s="175"/>
      <c r="BP201" s="175"/>
      <c r="BQ201" s="175"/>
    </row>
    <row r="202" ht="14.25" customHeight="1">
      <c r="A202" s="175"/>
      <c r="B202" s="175"/>
      <c r="C202" s="175"/>
      <c r="D202" s="175"/>
      <c r="E202" s="175"/>
      <c r="F202" s="175"/>
      <c r="G202" s="175"/>
      <c r="H202" s="175"/>
      <c r="I202" s="175"/>
      <c r="J202" s="175"/>
      <c r="K202" s="175"/>
      <c r="L202" s="175"/>
      <c r="M202" s="175"/>
      <c r="N202" s="175"/>
      <c r="O202" s="175"/>
      <c r="P202" s="175"/>
      <c r="Q202" s="175"/>
      <c r="R202" s="175"/>
      <c r="S202" s="175"/>
      <c r="T202" s="175"/>
      <c r="U202" s="175"/>
      <c r="V202" s="175"/>
      <c r="W202" s="175"/>
      <c r="X202" s="175"/>
      <c r="Y202" s="175"/>
      <c r="Z202" s="175"/>
      <c r="AA202" s="175"/>
      <c r="AB202" s="175"/>
      <c r="AC202" s="175"/>
      <c r="AD202" s="175"/>
      <c r="AE202" s="175"/>
      <c r="AF202" s="175"/>
      <c r="AG202" s="175"/>
      <c r="AH202" s="175"/>
      <c r="AI202" s="175"/>
      <c r="AJ202" s="175"/>
      <c r="AK202" s="175"/>
      <c r="AL202" s="175"/>
      <c r="AM202" s="175"/>
      <c r="AN202" s="175"/>
      <c r="AO202" s="175"/>
      <c r="AP202" s="175"/>
      <c r="AQ202" s="175"/>
      <c r="AR202" s="175"/>
      <c r="AS202" s="175"/>
      <c r="AT202" s="175"/>
      <c r="AU202" s="175"/>
      <c r="AV202" s="175"/>
      <c r="AW202" s="175"/>
      <c r="AX202" s="175"/>
      <c r="AY202" s="175"/>
      <c r="AZ202" s="175"/>
      <c r="BA202" s="175"/>
      <c r="BB202" s="175"/>
      <c r="BC202" s="175"/>
      <c r="BD202" s="175"/>
      <c r="BE202" s="175"/>
      <c r="BF202" s="175"/>
      <c r="BG202" s="175"/>
      <c r="BH202" s="175"/>
      <c r="BI202" s="175"/>
      <c r="BJ202" s="175"/>
      <c r="BK202" s="175"/>
      <c r="BL202" s="175"/>
      <c r="BM202" s="175"/>
      <c r="BN202" s="175"/>
      <c r="BO202" s="175"/>
      <c r="BP202" s="175"/>
      <c r="BQ202" s="175"/>
    </row>
    <row r="203" ht="14.25" customHeight="1">
      <c r="A203" s="175"/>
      <c r="B203" s="175"/>
      <c r="C203" s="175"/>
      <c r="D203" s="175"/>
      <c r="E203" s="175"/>
      <c r="F203" s="175"/>
      <c r="G203" s="175"/>
      <c r="H203" s="175"/>
      <c r="I203" s="175"/>
      <c r="J203" s="175"/>
      <c r="K203" s="175"/>
      <c r="L203" s="175"/>
      <c r="M203" s="175"/>
      <c r="N203" s="175"/>
      <c r="O203" s="175"/>
      <c r="P203" s="175"/>
      <c r="Q203" s="175"/>
      <c r="R203" s="175"/>
      <c r="S203" s="175"/>
      <c r="T203" s="175"/>
      <c r="U203" s="175"/>
      <c r="V203" s="175"/>
      <c r="W203" s="175"/>
      <c r="X203" s="175"/>
      <c r="Y203" s="175"/>
      <c r="Z203" s="175"/>
      <c r="AA203" s="175"/>
      <c r="AB203" s="175"/>
      <c r="AC203" s="175"/>
      <c r="AD203" s="175"/>
      <c r="AE203" s="175"/>
      <c r="AF203" s="175"/>
      <c r="AG203" s="175"/>
      <c r="AH203" s="175"/>
      <c r="AI203" s="175"/>
      <c r="AJ203" s="175"/>
      <c r="AK203" s="175"/>
      <c r="AL203" s="175"/>
      <c r="AM203" s="175"/>
      <c r="AN203" s="175"/>
      <c r="AO203" s="175"/>
      <c r="AP203" s="175"/>
      <c r="AQ203" s="175"/>
      <c r="AR203" s="175"/>
      <c r="AS203" s="175"/>
      <c r="AT203" s="175"/>
      <c r="AU203" s="175"/>
      <c r="AV203" s="175"/>
      <c r="AW203" s="175"/>
      <c r="AX203" s="175"/>
      <c r="AY203" s="175"/>
      <c r="AZ203" s="175"/>
      <c r="BA203" s="175"/>
      <c r="BB203" s="175"/>
      <c r="BC203" s="175"/>
      <c r="BD203" s="175"/>
      <c r="BE203" s="175"/>
      <c r="BF203" s="175"/>
      <c r="BG203" s="175"/>
      <c r="BH203" s="175"/>
      <c r="BI203" s="175"/>
      <c r="BJ203" s="175"/>
      <c r="BK203" s="175"/>
      <c r="BL203" s="175"/>
      <c r="BM203" s="175"/>
      <c r="BN203" s="175"/>
      <c r="BO203" s="175"/>
      <c r="BP203" s="175"/>
      <c r="BQ203" s="175"/>
    </row>
    <row r="204" ht="14.25" customHeight="1">
      <c r="A204" s="175"/>
      <c r="B204" s="175"/>
      <c r="C204" s="175"/>
      <c r="D204" s="175"/>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c r="AA204" s="175"/>
      <c r="AB204" s="175"/>
      <c r="AC204" s="175"/>
      <c r="AD204" s="175"/>
      <c r="AE204" s="175"/>
      <c r="AF204" s="175"/>
      <c r="AG204" s="175"/>
      <c r="AH204" s="175"/>
      <c r="AI204" s="175"/>
      <c r="AJ204" s="175"/>
      <c r="AK204" s="175"/>
      <c r="AL204" s="175"/>
      <c r="AM204" s="175"/>
      <c r="AN204" s="175"/>
      <c r="AO204" s="175"/>
      <c r="AP204" s="175"/>
      <c r="AQ204" s="175"/>
      <c r="AR204" s="175"/>
      <c r="AS204" s="175"/>
      <c r="AT204" s="175"/>
      <c r="AU204" s="175"/>
      <c r="AV204" s="175"/>
      <c r="AW204" s="175"/>
      <c r="AX204" s="175"/>
      <c r="AY204" s="175"/>
      <c r="AZ204" s="175"/>
      <c r="BA204" s="175"/>
      <c r="BB204" s="175"/>
      <c r="BC204" s="175"/>
      <c r="BD204" s="175"/>
      <c r="BE204" s="175"/>
      <c r="BF204" s="175"/>
      <c r="BG204" s="175"/>
      <c r="BH204" s="175"/>
      <c r="BI204" s="175"/>
      <c r="BJ204" s="175"/>
      <c r="BK204" s="175"/>
      <c r="BL204" s="175"/>
      <c r="BM204" s="175"/>
      <c r="BN204" s="175"/>
      <c r="BO204" s="175"/>
      <c r="BP204" s="175"/>
      <c r="BQ204" s="175"/>
    </row>
    <row r="205" ht="14.25" customHeight="1">
      <c r="A205" s="175"/>
      <c r="B205" s="175"/>
      <c r="C205" s="175"/>
      <c r="D205" s="175"/>
      <c r="E205" s="175"/>
      <c r="F205" s="175"/>
      <c r="G205" s="175"/>
      <c r="H205" s="175"/>
      <c r="I205" s="175"/>
      <c r="J205" s="175"/>
      <c r="K205" s="175"/>
      <c r="L205" s="175"/>
      <c r="M205" s="175"/>
      <c r="N205" s="175"/>
      <c r="O205" s="175"/>
      <c r="P205" s="175"/>
      <c r="Q205" s="175"/>
      <c r="R205" s="175"/>
      <c r="S205" s="175"/>
      <c r="T205" s="175"/>
      <c r="U205" s="175"/>
      <c r="V205" s="175"/>
      <c r="W205" s="175"/>
      <c r="X205" s="175"/>
      <c r="Y205" s="175"/>
      <c r="Z205" s="175"/>
      <c r="AA205" s="175"/>
      <c r="AB205" s="175"/>
      <c r="AC205" s="175"/>
      <c r="AD205" s="175"/>
      <c r="AE205" s="175"/>
      <c r="AF205" s="175"/>
      <c r="AG205" s="175"/>
      <c r="AH205" s="175"/>
      <c r="AI205" s="175"/>
      <c r="AJ205" s="175"/>
      <c r="AK205" s="175"/>
      <c r="AL205" s="175"/>
      <c r="AM205" s="175"/>
      <c r="AN205" s="175"/>
      <c r="AO205" s="175"/>
      <c r="AP205" s="175"/>
      <c r="AQ205" s="175"/>
      <c r="AR205" s="175"/>
      <c r="AS205" s="175"/>
      <c r="AT205" s="175"/>
      <c r="AU205" s="175"/>
      <c r="AV205" s="175"/>
      <c r="AW205" s="175"/>
      <c r="AX205" s="175"/>
      <c r="AY205" s="175"/>
      <c r="AZ205" s="175"/>
      <c r="BA205" s="175"/>
      <c r="BB205" s="175"/>
      <c r="BC205" s="175"/>
      <c r="BD205" s="175"/>
      <c r="BE205" s="175"/>
      <c r="BF205" s="175"/>
      <c r="BG205" s="175"/>
      <c r="BH205" s="175"/>
      <c r="BI205" s="175"/>
      <c r="BJ205" s="175"/>
      <c r="BK205" s="175"/>
      <c r="BL205" s="175"/>
      <c r="BM205" s="175"/>
      <c r="BN205" s="175"/>
      <c r="BO205" s="175"/>
      <c r="BP205" s="175"/>
      <c r="BQ205" s="175"/>
    </row>
    <row r="206" ht="14.25" customHeight="1">
      <c r="A206" s="175"/>
      <c r="B206" s="175"/>
      <c r="C206" s="175"/>
      <c r="D206" s="175"/>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c r="AA206" s="175"/>
      <c r="AB206" s="175"/>
      <c r="AC206" s="175"/>
      <c r="AD206" s="175"/>
      <c r="AE206" s="175"/>
      <c r="AF206" s="175"/>
      <c r="AG206" s="175"/>
      <c r="AH206" s="175"/>
      <c r="AI206" s="175"/>
      <c r="AJ206" s="175"/>
      <c r="AK206" s="175"/>
      <c r="AL206" s="175"/>
      <c r="AM206" s="175"/>
      <c r="AN206" s="175"/>
      <c r="AO206" s="175"/>
      <c r="AP206" s="175"/>
      <c r="AQ206" s="175"/>
      <c r="AR206" s="175"/>
      <c r="AS206" s="175"/>
      <c r="AT206" s="175"/>
      <c r="AU206" s="175"/>
      <c r="AV206" s="175"/>
      <c r="AW206" s="175"/>
      <c r="AX206" s="175"/>
      <c r="AY206" s="175"/>
      <c r="AZ206" s="175"/>
      <c r="BA206" s="175"/>
      <c r="BB206" s="175"/>
      <c r="BC206" s="175"/>
      <c r="BD206" s="175"/>
      <c r="BE206" s="175"/>
      <c r="BF206" s="175"/>
      <c r="BG206" s="175"/>
      <c r="BH206" s="175"/>
      <c r="BI206" s="175"/>
      <c r="BJ206" s="175"/>
      <c r="BK206" s="175"/>
      <c r="BL206" s="175"/>
      <c r="BM206" s="175"/>
      <c r="BN206" s="175"/>
      <c r="BO206" s="175"/>
      <c r="BP206" s="175"/>
      <c r="BQ206" s="175"/>
    </row>
    <row r="207" ht="14.25" customHeight="1">
      <c r="A207" s="175"/>
      <c r="B207" s="175"/>
      <c r="C207" s="175"/>
      <c r="D207" s="175"/>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c r="AA207" s="175"/>
      <c r="AB207" s="175"/>
      <c r="AC207" s="175"/>
      <c r="AD207" s="175"/>
      <c r="AE207" s="175"/>
      <c r="AF207" s="175"/>
      <c r="AG207" s="175"/>
      <c r="AH207" s="175"/>
      <c r="AI207" s="175"/>
      <c r="AJ207" s="175"/>
      <c r="AK207" s="175"/>
      <c r="AL207" s="175"/>
      <c r="AM207" s="175"/>
      <c r="AN207" s="175"/>
      <c r="AO207" s="175"/>
      <c r="AP207" s="175"/>
      <c r="AQ207" s="175"/>
      <c r="AR207" s="175"/>
      <c r="AS207" s="175"/>
      <c r="AT207" s="175"/>
      <c r="AU207" s="175"/>
      <c r="AV207" s="175"/>
      <c r="AW207" s="175"/>
      <c r="AX207" s="175"/>
      <c r="AY207" s="175"/>
      <c r="AZ207" s="175"/>
      <c r="BA207" s="175"/>
      <c r="BB207" s="175"/>
      <c r="BC207" s="175"/>
      <c r="BD207" s="175"/>
      <c r="BE207" s="175"/>
      <c r="BF207" s="175"/>
      <c r="BG207" s="175"/>
      <c r="BH207" s="175"/>
      <c r="BI207" s="175"/>
      <c r="BJ207" s="175"/>
      <c r="BK207" s="175"/>
      <c r="BL207" s="175"/>
      <c r="BM207" s="175"/>
      <c r="BN207" s="175"/>
      <c r="BO207" s="175"/>
      <c r="BP207" s="175"/>
      <c r="BQ207" s="175"/>
    </row>
    <row r="208" ht="14.25" customHeight="1">
      <c r="A208" s="175"/>
      <c r="B208" s="175"/>
      <c r="C208" s="175"/>
      <c r="D208" s="175"/>
      <c r="E208" s="175"/>
      <c r="F208" s="175"/>
      <c r="G208" s="175"/>
      <c r="H208" s="175"/>
      <c r="I208" s="175"/>
      <c r="J208" s="175"/>
      <c r="K208" s="175"/>
      <c r="L208" s="175"/>
      <c r="M208" s="175"/>
      <c r="N208" s="175"/>
      <c r="O208" s="175"/>
      <c r="P208" s="175"/>
      <c r="Q208" s="175"/>
      <c r="R208" s="175"/>
      <c r="S208" s="175"/>
      <c r="T208" s="175"/>
      <c r="U208" s="175"/>
      <c r="V208" s="175"/>
      <c r="W208" s="175"/>
      <c r="X208" s="175"/>
      <c r="Y208" s="175"/>
      <c r="Z208" s="175"/>
      <c r="AA208" s="175"/>
      <c r="AB208" s="175"/>
      <c r="AC208" s="175"/>
      <c r="AD208" s="175"/>
      <c r="AE208" s="175"/>
      <c r="AF208" s="175"/>
      <c r="AG208" s="175"/>
      <c r="AH208" s="175"/>
      <c r="AI208" s="175"/>
      <c r="AJ208" s="175"/>
      <c r="AK208" s="175"/>
      <c r="AL208" s="175"/>
      <c r="AM208" s="175"/>
      <c r="AN208" s="175"/>
      <c r="AO208" s="175"/>
      <c r="AP208" s="175"/>
      <c r="AQ208" s="175"/>
      <c r="AR208" s="175"/>
      <c r="AS208" s="175"/>
      <c r="AT208" s="175"/>
      <c r="AU208" s="175"/>
      <c r="AV208" s="175"/>
      <c r="AW208" s="175"/>
      <c r="AX208" s="175"/>
      <c r="AY208" s="175"/>
      <c r="AZ208" s="175"/>
      <c r="BA208" s="175"/>
      <c r="BB208" s="175"/>
      <c r="BC208" s="175"/>
      <c r="BD208" s="175"/>
      <c r="BE208" s="175"/>
      <c r="BF208" s="175"/>
      <c r="BG208" s="175"/>
      <c r="BH208" s="175"/>
      <c r="BI208" s="175"/>
      <c r="BJ208" s="175"/>
      <c r="BK208" s="175"/>
      <c r="BL208" s="175"/>
      <c r="BM208" s="175"/>
      <c r="BN208" s="175"/>
      <c r="BO208" s="175"/>
      <c r="BP208" s="175"/>
      <c r="BQ208" s="175"/>
    </row>
    <row r="209" ht="14.25" customHeight="1">
      <c r="A209" s="175"/>
      <c r="B209" s="175"/>
      <c r="C209" s="175"/>
      <c r="D209" s="175"/>
      <c r="E209" s="175"/>
      <c r="F209" s="175"/>
      <c r="G209" s="175"/>
      <c r="H209" s="175"/>
      <c r="I209" s="175"/>
      <c r="J209" s="175"/>
      <c r="K209" s="175"/>
      <c r="L209" s="175"/>
      <c r="M209" s="175"/>
      <c r="N209" s="175"/>
      <c r="O209" s="175"/>
      <c r="P209" s="175"/>
      <c r="Q209" s="175"/>
      <c r="R209" s="175"/>
      <c r="S209" s="175"/>
      <c r="T209" s="175"/>
      <c r="U209" s="175"/>
      <c r="V209" s="175"/>
      <c r="W209" s="175"/>
      <c r="X209" s="175"/>
      <c r="Y209" s="175"/>
      <c r="Z209" s="175"/>
      <c r="AA209" s="175"/>
      <c r="AB209" s="175"/>
      <c r="AC209" s="175"/>
      <c r="AD209" s="175"/>
      <c r="AE209" s="175"/>
      <c r="AF209" s="175"/>
      <c r="AG209" s="175"/>
      <c r="AH209" s="175"/>
      <c r="AI209" s="175"/>
      <c r="AJ209" s="175"/>
      <c r="AK209" s="175"/>
      <c r="AL209" s="175"/>
      <c r="AM209" s="175"/>
      <c r="AN209" s="175"/>
      <c r="AO209" s="175"/>
      <c r="AP209" s="175"/>
      <c r="AQ209" s="175"/>
      <c r="AR209" s="175"/>
      <c r="AS209" s="175"/>
      <c r="AT209" s="175"/>
      <c r="AU209" s="175"/>
      <c r="AV209" s="175"/>
      <c r="AW209" s="175"/>
      <c r="AX209" s="175"/>
      <c r="AY209" s="175"/>
      <c r="AZ209" s="175"/>
      <c r="BA209" s="175"/>
      <c r="BB209" s="175"/>
      <c r="BC209" s="175"/>
      <c r="BD209" s="175"/>
      <c r="BE209" s="175"/>
      <c r="BF209" s="175"/>
      <c r="BG209" s="175"/>
      <c r="BH209" s="175"/>
      <c r="BI209" s="175"/>
      <c r="BJ209" s="175"/>
      <c r="BK209" s="175"/>
      <c r="BL209" s="175"/>
      <c r="BM209" s="175"/>
      <c r="BN209" s="175"/>
      <c r="BO209" s="175"/>
      <c r="BP209" s="175"/>
      <c r="BQ209" s="175"/>
    </row>
    <row r="210" ht="14.25" customHeight="1">
      <c r="A210" s="175"/>
      <c r="B210" s="175"/>
      <c r="C210" s="175"/>
      <c r="D210" s="175"/>
      <c r="E210" s="175"/>
      <c r="F210" s="175"/>
      <c r="G210" s="175"/>
      <c r="H210" s="175"/>
      <c r="I210" s="175"/>
      <c r="J210" s="175"/>
      <c r="K210" s="175"/>
      <c r="L210" s="175"/>
      <c r="M210" s="175"/>
      <c r="N210" s="175"/>
      <c r="O210" s="175"/>
      <c r="P210" s="175"/>
      <c r="Q210" s="175"/>
      <c r="R210" s="175"/>
      <c r="S210" s="175"/>
      <c r="T210" s="175"/>
      <c r="U210" s="175"/>
      <c r="V210" s="175"/>
      <c r="W210" s="175"/>
      <c r="X210" s="175"/>
      <c r="Y210" s="175"/>
      <c r="Z210" s="175"/>
      <c r="AA210" s="175"/>
      <c r="AB210" s="175"/>
      <c r="AC210" s="175"/>
      <c r="AD210" s="175"/>
      <c r="AE210" s="175"/>
      <c r="AF210" s="175"/>
      <c r="AG210" s="175"/>
      <c r="AH210" s="175"/>
      <c r="AI210" s="175"/>
      <c r="AJ210" s="175"/>
      <c r="AK210" s="175"/>
      <c r="AL210" s="175"/>
      <c r="AM210" s="175"/>
      <c r="AN210" s="175"/>
      <c r="AO210" s="175"/>
      <c r="AP210" s="175"/>
      <c r="AQ210" s="175"/>
      <c r="AR210" s="175"/>
      <c r="AS210" s="175"/>
      <c r="AT210" s="175"/>
      <c r="AU210" s="175"/>
      <c r="AV210" s="175"/>
      <c r="AW210" s="175"/>
      <c r="AX210" s="175"/>
      <c r="AY210" s="175"/>
      <c r="AZ210" s="175"/>
      <c r="BA210" s="175"/>
      <c r="BB210" s="175"/>
      <c r="BC210" s="175"/>
      <c r="BD210" s="175"/>
      <c r="BE210" s="175"/>
      <c r="BF210" s="175"/>
      <c r="BG210" s="175"/>
      <c r="BH210" s="175"/>
      <c r="BI210" s="175"/>
      <c r="BJ210" s="175"/>
      <c r="BK210" s="175"/>
      <c r="BL210" s="175"/>
      <c r="BM210" s="175"/>
      <c r="BN210" s="175"/>
      <c r="BO210" s="175"/>
      <c r="BP210" s="175"/>
      <c r="BQ210" s="175"/>
    </row>
    <row r="211" ht="14.25" customHeight="1">
      <c r="A211" s="175"/>
      <c r="B211" s="175"/>
      <c r="C211" s="175"/>
      <c r="D211" s="175"/>
      <c r="E211" s="175"/>
      <c r="F211" s="175"/>
      <c r="G211" s="175"/>
      <c r="H211" s="175"/>
      <c r="I211" s="175"/>
      <c r="J211" s="175"/>
      <c r="K211" s="175"/>
      <c r="L211" s="175"/>
      <c r="M211" s="175"/>
      <c r="N211" s="175"/>
      <c r="O211" s="175"/>
      <c r="P211" s="175"/>
      <c r="Q211" s="175"/>
      <c r="R211" s="175"/>
      <c r="S211" s="175"/>
      <c r="T211" s="175"/>
      <c r="U211" s="175"/>
      <c r="V211" s="175"/>
      <c r="W211" s="175"/>
      <c r="X211" s="175"/>
      <c r="Y211" s="175"/>
      <c r="Z211" s="175"/>
      <c r="AA211" s="175"/>
      <c r="AB211" s="175"/>
      <c r="AC211" s="175"/>
      <c r="AD211" s="175"/>
      <c r="AE211" s="175"/>
      <c r="AF211" s="175"/>
      <c r="AG211" s="175"/>
      <c r="AH211" s="175"/>
      <c r="AI211" s="175"/>
      <c r="AJ211" s="175"/>
      <c r="AK211" s="175"/>
      <c r="AL211" s="175"/>
      <c r="AM211" s="175"/>
      <c r="AN211" s="175"/>
      <c r="AO211" s="175"/>
      <c r="AP211" s="175"/>
      <c r="AQ211" s="175"/>
      <c r="AR211" s="175"/>
      <c r="AS211" s="175"/>
      <c r="AT211" s="175"/>
      <c r="AU211" s="175"/>
      <c r="AV211" s="175"/>
      <c r="AW211" s="175"/>
      <c r="AX211" s="175"/>
      <c r="AY211" s="175"/>
      <c r="AZ211" s="175"/>
      <c r="BA211" s="175"/>
      <c r="BB211" s="175"/>
      <c r="BC211" s="175"/>
      <c r="BD211" s="175"/>
      <c r="BE211" s="175"/>
      <c r="BF211" s="175"/>
      <c r="BG211" s="175"/>
      <c r="BH211" s="175"/>
      <c r="BI211" s="175"/>
      <c r="BJ211" s="175"/>
      <c r="BK211" s="175"/>
      <c r="BL211" s="175"/>
      <c r="BM211" s="175"/>
      <c r="BN211" s="175"/>
      <c r="BO211" s="175"/>
      <c r="BP211" s="175"/>
      <c r="BQ211" s="175"/>
    </row>
    <row r="212" ht="14.25" customHeight="1">
      <c r="A212" s="175"/>
      <c r="B212" s="175"/>
      <c r="C212" s="175"/>
      <c r="D212" s="175"/>
      <c r="E212" s="175"/>
      <c r="F212" s="175"/>
      <c r="G212" s="175"/>
      <c r="H212" s="175"/>
      <c r="I212" s="175"/>
      <c r="J212" s="175"/>
      <c r="K212" s="175"/>
      <c r="L212" s="175"/>
      <c r="M212" s="175"/>
      <c r="N212" s="175"/>
      <c r="O212" s="175"/>
      <c r="P212" s="175"/>
      <c r="Q212" s="175"/>
      <c r="R212" s="175"/>
      <c r="S212" s="175"/>
      <c r="T212" s="175"/>
      <c r="U212" s="175"/>
      <c r="V212" s="175"/>
      <c r="W212" s="175"/>
      <c r="X212" s="175"/>
      <c r="Y212" s="175"/>
      <c r="Z212" s="175"/>
      <c r="AA212" s="175"/>
      <c r="AB212" s="175"/>
      <c r="AC212" s="175"/>
      <c r="AD212" s="175"/>
      <c r="AE212" s="175"/>
      <c r="AF212" s="175"/>
      <c r="AG212" s="175"/>
      <c r="AH212" s="175"/>
      <c r="AI212" s="175"/>
      <c r="AJ212" s="175"/>
      <c r="AK212" s="175"/>
      <c r="AL212" s="175"/>
      <c r="AM212" s="175"/>
      <c r="AN212" s="175"/>
      <c r="AO212" s="175"/>
      <c r="AP212" s="175"/>
      <c r="AQ212" s="175"/>
      <c r="AR212" s="175"/>
      <c r="AS212" s="175"/>
      <c r="AT212" s="175"/>
      <c r="AU212" s="175"/>
      <c r="AV212" s="175"/>
      <c r="AW212" s="175"/>
      <c r="AX212" s="175"/>
      <c r="AY212" s="175"/>
      <c r="AZ212" s="175"/>
      <c r="BA212" s="175"/>
      <c r="BB212" s="175"/>
      <c r="BC212" s="175"/>
      <c r="BD212" s="175"/>
      <c r="BE212" s="175"/>
      <c r="BF212" s="175"/>
      <c r="BG212" s="175"/>
      <c r="BH212" s="175"/>
      <c r="BI212" s="175"/>
      <c r="BJ212" s="175"/>
      <c r="BK212" s="175"/>
      <c r="BL212" s="175"/>
      <c r="BM212" s="175"/>
      <c r="BN212" s="175"/>
      <c r="BO212" s="175"/>
      <c r="BP212" s="175"/>
      <c r="BQ212" s="175"/>
    </row>
    <row r="213" ht="14.25" customHeight="1">
      <c r="A213" s="175"/>
      <c r="B213" s="175"/>
      <c r="C213" s="175"/>
      <c r="D213" s="175"/>
      <c r="E213" s="175"/>
      <c r="F213" s="175"/>
      <c r="G213" s="175"/>
      <c r="H213" s="175"/>
      <c r="I213" s="175"/>
      <c r="J213" s="175"/>
      <c r="K213" s="175"/>
      <c r="L213" s="175"/>
      <c r="M213" s="175"/>
      <c r="N213" s="175"/>
      <c r="O213" s="175"/>
      <c r="P213" s="175"/>
      <c r="Q213" s="175"/>
      <c r="R213" s="175"/>
      <c r="S213" s="175"/>
      <c r="T213" s="175"/>
      <c r="U213" s="175"/>
      <c r="V213" s="175"/>
      <c r="W213" s="175"/>
      <c r="X213" s="175"/>
      <c r="Y213" s="175"/>
      <c r="Z213" s="175"/>
      <c r="AA213" s="175"/>
      <c r="AB213" s="175"/>
      <c r="AC213" s="175"/>
      <c r="AD213" s="175"/>
      <c r="AE213" s="175"/>
      <c r="AF213" s="175"/>
      <c r="AG213" s="175"/>
      <c r="AH213" s="175"/>
      <c r="AI213" s="175"/>
      <c r="AJ213" s="175"/>
      <c r="AK213" s="175"/>
      <c r="AL213" s="175"/>
      <c r="AM213" s="175"/>
      <c r="AN213" s="175"/>
      <c r="AO213" s="175"/>
      <c r="AP213" s="175"/>
      <c r="AQ213" s="175"/>
      <c r="AR213" s="175"/>
      <c r="AS213" s="175"/>
      <c r="AT213" s="175"/>
      <c r="AU213" s="175"/>
      <c r="AV213" s="175"/>
      <c r="AW213" s="175"/>
      <c r="AX213" s="175"/>
      <c r="AY213" s="175"/>
      <c r="AZ213" s="175"/>
      <c r="BA213" s="175"/>
      <c r="BB213" s="175"/>
      <c r="BC213" s="175"/>
      <c r="BD213" s="175"/>
      <c r="BE213" s="175"/>
      <c r="BF213" s="175"/>
      <c r="BG213" s="175"/>
      <c r="BH213" s="175"/>
      <c r="BI213" s="175"/>
      <c r="BJ213" s="175"/>
      <c r="BK213" s="175"/>
      <c r="BL213" s="175"/>
      <c r="BM213" s="175"/>
      <c r="BN213" s="175"/>
      <c r="BO213" s="175"/>
      <c r="BP213" s="175"/>
      <c r="BQ213" s="175"/>
    </row>
    <row r="214" ht="14.25" customHeight="1">
      <c r="A214" s="175"/>
      <c r="B214" s="175"/>
      <c r="C214" s="175"/>
      <c r="D214" s="175"/>
      <c r="E214" s="175"/>
      <c r="F214" s="175"/>
      <c r="G214" s="175"/>
      <c r="H214" s="175"/>
      <c r="I214" s="175"/>
      <c r="J214" s="175"/>
      <c r="K214" s="175"/>
      <c r="L214" s="175"/>
      <c r="M214" s="175"/>
      <c r="N214" s="175"/>
      <c r="O214" s="175"/>
      <c r="P214" s="175"/>
      <c r="Q214" s="175"/>
      <c r="R214" s="175"/>
      <c r="S214" s="175"/>
      <c r="T214" s="175"/>
      <c r="U214" s="175"/>
      <c r="V214" s="175"/>
      <c r="W214" s="175"/>
      <c r="X214" s="175"/>
      <c r="Y214" s="175"/>
      <c r="Z214" s="175"/>
      <c r="AA214" s="175"/>
      <c r="AB214" s="175"/>
      <c r="AC214" s="175"/>
      <c r="AD214" s="175"/>
      <c r="AE214" s="175"/>
      <c r="AF214" s="175"/>
      <c r="AG214" s="175"/>
      <c r="AH214" s="175"/>
      <c r="AI214" s="175"/>
      <c r="AJ214" s="175"/>
      <c r="AK214" s="175"/>
      <c r="AL214" s="175"/>
      <c r="AM214" s="175"/>
      <c r="AN214" s="175"/>
      <c r="AO214" s="175"/>
      <c r="AP214" s="175"/>
      <c r="AQ214" s="175"/>
      <c r="AR214" s="175"/>
      <c r="AS214" s="175"/>
      <c r="AT214" s="175"/>
      <c r="AU214" s="175"/>
      <c r="AV214" s="175"/>
      <c r="AW214" s="175"/>
      <c r="AX214" s="175"/>
      <c r="AY214" s="175"/>
      <c r="AZ214" s="175"/>
      <c r="BA214" s="175"/>
      <c r="BB214" s="175"/>
      <c r="BC214" s="175"/>
      <c r="BD214" s="175"/>
      <c r="BE214" s="175"/>
      <c r="BF214" s="175"/>
      <c r="BG214" s="175"/>
      <c r="BH214" s="175"/>
      <c r="BI214" s="175"/>
      <c r="BJ214" s="175"/>
      <c r="BK214" s="175"/>
      <c r="BL214" s="175"/>
      <c r="BM214" s="175"/>
      <c r="BN214" s="175"/>
      <c r="BO214" s="175"/>
      <c r="BP214" s="175"/>
      <c r="BQ214" s="175"/>
    </row>
    <row r="215" ht="14.25" customHeight="1">
      <c r="A215" s="175"/>
      <c r="B215" s="175"/>
      <c r="C215" s="175"/>
      <c r="D215" s="175"/>
      <c r="E215" s="175"/>
      <c r="F215" s="175"/>
      <c r="G215" s="175"/>
      <c r="H215" s="175"/>
      <c r="I215" s="175"/>
      <c r="J215" s="175"/>
      <c r="K215" s="175"/>
      <c r="L215" s="175"/>
      <c r="M215" s="175"/>
      <c r="N215" s="175"/>
      <c r="O215" s="175"/>
      <c r="P215" s="175"/>
      <c r="Q215" s="175"/>
      <c r="R215" s="175"/>
      <c r="S215" s="175"/>
      <c r="T215" s="175"/>
      <c r="U215" s="175"/>
      <c r="V215" s="175"/>
      <c r="W215" s="175"/>
      <c r="X215" s="175"/>
      <c r="Y215" s="175"/>
      <c r="Z215" s="175"/>
      <c r="AA215" s="175"/>
      <c r="AB215" s="175"/>
      <c r="AC215" s="175"/>
      <c r="AD215" s="175"/>
      <c r="AE215" s="175"/>
      <c r="AF215" s="175"/>
      <c r="AG215" s="175"/>
      <c r="AH215" s="175"/>
      <c r="AI215" s="175"/>
      <c r="AJ215" s="175"/>
      <c r="AK215" s="175"/>
      <c r="AL215" s="175"/>
      <c r="AM215" s="175"/>
      <c r="AN215" s="175"/>
      <c r="AO215" s="175"/>
      <c r="AP215" s="175"/>
      <c r="AQ215" s="175"/>
      <c r="AR215" s="175"/>
      <c r="AS215" s="175"/>
      <c r="AT215" s="175"/>
      <c r="AU215" s="175"/>
      <c r="AV215" s="175"/>
      <c r="AW215" s="175"/>
      <c r="AX215" s="175"/>
      <c r="AY215" s="175"/>
      <c r="AZ215" s="175"/>
      <c r="BA215" s="175"/>
      <c r="BB215" s="175"/>
      <c r="BC215" s="175"/>
      <c r="BD215" s="175"/>
      <c r="BE215" s="175"/>
      <c r="BF215" s="175"/>
      <c r="BG215" s="175"/>
      <c r="BH215" s="175"/>
      <c r="BI215" s="175"/>
      <c r="BJ215" s="175"/>
      <c r="BK215" s="175"/>
      <c r="BL215" s="175"/>
      <c r="BM215" s="175"/>
      <c r="BN215" s="175"/>
      <c r="BO215" s="175"/>
      <c r="BP215" s="175"/>
      <c r="BQ215" s="175"/>
    </row>
    <row r="216" ht="14.25" customHeight="1">
      <c r="A216" s="175"/>
      <c r="B216" s="175"/>
      <c r="C216" s="175"/>
      <c r="D216" s="175"/>
      <c r="E216" s="175"/>
      <c r="F216" s="175"/>
      <c r="G216" s="175"/>
      <c r="H216" s="175"/>
      <c r="I216" s="175"/>
      <c r="J216" s="175"/>
      <c r="K216" s="175"/>
      <c r="L216" s="175"/>
      <c r="M216" s="175"/>
      <c r="N216" s="175"/>
      <c r="O216" s="175"/>
      <c r="P216" s="175"/>
      <c r="Q216" s="175"/>
      <c r="R216" s="175"/>
      <c r="S216" s="175"/>
      <c r="T216" s="175"/>
      <c r="U216" s="175"/>
      <c r="V216" s="175"/>
      <c r="W216" s="175"/>
      <c r="X216" s="175"/>
      <c r="Y216" s="175"/>
      <c r="Z216" s="175"/>
      <c r="AA216" s="175"/>
      <c r="AB216" s="175"/>
      <c r="AC216" s="175"/>
      <c r="AD216" s="175"/>
      <c r="AE216" s="175"/>
      <c r="AF216" s="175"/>
      <c r="AG216" s="175"/>
      <c r="AH216" s="175"/>
      <c r="AI216" s="175"/>
      <c r="AJ216" s="175"/>
      <c r="AK216" s="175"/>
      <c r="AL216" s="175"/>
      <c r="AM216" s="175"/>
      <c r="AN216" s="175"/>
      <c r="AO216" s="175"/>
      <c r="AP216" s="175"/>
      <c r="AQ216" s="175"/>
      <c r="AR216" s="175"/>
      <c r="AS216" s="175"/>
      <c r="AT216" s="175"/>
      <c r="AU216" s="175"/>
      <c r="AV216" s="175"/>
      <c r="AW216" s="175"/>
      <c r="AX216" s="175"/>
      <c r="AY216" s="175"/>
      <c r="AZ216" s="175"/>
      <c r="BA216" s="175"/>
      <c r="BB216" s="175"/>
      <c r="BC216" s="175"/>
      <c r="BD216" s="175"/>
      <c r="BE216" s="175"/>
      <c r="BF216" s="175"/>
      <c r="BG216" s="175"/>
      <c r="BH216" s="175"/>
      <c r="BI216" s="175"/>
      <c r="BJ216" s="175"/>
      <c r="BK216" s="175"/>
      <c r="BL216" s="175"/>
      <c r="BM216" s="175"/>
      <c r="BN216" s="175"/>
      <c r="BO216" s="175"/>
      <c r="BP216" s="175"/>
      <c r="BQ216" s="175"/>
    </row>
    <row r="217" ht="14.25" customHeight="1">
      <c r="A217" s="175"/>
      <c r="B217" s="175"/>
      <c r="C217" s="175"/>
      <c r="D217" s="175"/>
      <c r="E217" s="175"/>
      <c r="F217" s="175"/>
      <c r="G217" s="175"/>
      <c r="H217" s="175"/>
      <c r="I217" s="175"/>
      <c r="J217" s="175"/>
      <c r="K217" s="175"/>
      <c r="L217" s="175"/>
      <c r="M217" s="175"/>
      <c r="N217" s="175"/>
      <c r="O217" s="175"/>
      <c r="P217" s="175"/>
      <c r="Q217" s="175"/>
      <c r="R217" s="175"/>
      <c r="S217" s="175"/>
      <c r="T217" s="175"/>
      <c r="U217" s="175"/>
      <c r="V217" s="175"/>
      <c r="W217" s="175"/>
      <c r="X217" s="175"/>
      <c r="Y217" s="175"/>
      <c r="Z217" s="175"/>
      <c r="AA217" s="175"/>
      <c r="AB217" s="175"/>
      <c r="AC217" s="175"/>
      <c r="AD217" s="175"/>
      <c r="AE217" s="175"/>
      <c r="AF217" s="175"/>
      <c r="AG217" s="175"/>
      <c r="AH217" s="175"/>
      <c r="AI217" s="175"/>
      <c r="AJ217" s="175"/>
      <c r="AK217" s="175"/>
      <c r="AL217" s="175"/>
      <c r="AM217" s="175"/>
      <c r="AN217" s="175"/>
      <c r="AO217" s="175"/>
      <c r="AP217" s="175"/>
      <c r="AQ217" s="175"/>
      <c r="AR217" s="175"/>
      <c r="AS217" s="175"/>
      <c r="AT217" s="175"/>
      <c r="AU217" s="175"/>
      <c r="AV217" s="175"/>
      <c r="AW217" s="175"/>
      <c r="AX217" s="175"/>
      <c r="AY217" s="175"/>
      <c r="AZ217" s="175"/>
      <c r="BA217" s="175"/>
      <c r="BB217" s="175"/>
      <c r="BC217" s="175"/>
      <c r="BD217" s="175"/>
      <c r="BE217" s="175"/>
      <c r="BF217" s="175"/>
      <c r="BG217" s="175"/>
      <c r="BH217" s="175"/>
      <c r="BI217" s="175"/>
      <c r="BJ217" s="175"/>
      <c r="BK217" s="175"/>
      <c r="BL217" s="175"/>
      <c r="BM217" s="175"/>
      <c r="BN217" s="175"/>
      <c r="BO217" s="175"/>
      <c r="BP217" s="175"/>
      <c r="BQ217" s="175"/>
    </row>
    <row r="218" ht="14.25" customHeight="1">
      <c r="A218" s="175"/>
      <c r="B218" s="175"/>
      <c r="C218" s="175"/>
      <c r="D218" s="175"/>
      <c r="E218" s="175"/>
      <c r="F218" s="175"/>
      <c r="G218" s="175"/>
      <c r="H218" s="175"/>
      <c r="I218" s="175"/>
      <c r="J218" s="175"/>
      <c r="K218" s="175"/>
      <c r="L218" s="175"/>
      <c r="M218" s="175"/>
      <c r="N218" s="175"/>
      <c r="O218" s="175"/>
      <c r="P218" s="175"/>
      <c r="Q218" s="175"/>
      <c r="R218" s="175"/>
      <c r="S218" s="175"/>
      <c r="T218" s="175"/>
      <c r="U218" s="175"/>
      <c r="V218" s="175"/>
      <c r="W218" s="175"/>
      <c r="X218" s="175"/>
      <c r="Y218" s="175"/>
      <c r="Z218" s="175"/>
      <c r="AA218" s="175"/>
      <c r="AB218" s="175"/>
      <c r="AC218" s="175"/>
      <c r="AD218" s="175"/>
      <c r="AE218" s="175"/>
      <c r="AF218" s="175"/>
      <c r="AG218" s="175"/>
      <c r="AH218" s="175"/>
      <c r="AI218" s="175"/>
      <c r="AJ218" s="175"/>
      <c r="AK218" s="175"/>
      <c r="AL218" s="175"/>
      <c r="AM218" s="175"/>
      <c r="AN218" s="175"/>
      <c r="AO218" s="175"/>
      <c r="AP218" s="175"/>
      <c r="AQ218" s="175"/>
      <c r="AR218" s="175"/>
      <c r="AS218" s="175"/>
      <c r="AT218" s="175"/>
      <c r="AU218" s="175"/>
      <c r="AV218" s="175"/>
      <c r="AW218" s="175"/>
      <c r="AX218" s="175"/>
      <c r="AY218" s="175"/>
      <c r="AZ218" s="175"/>
      <c r="BA218" s="175"/>
      <c r="BB218" s="175"/>
      <c r="BC218" s="175"/>
      <c r="BD218" s="175"/>
      <c r="BE218" s="175"/>
      <c r="BF218" s="175"/>
      <c r="BG218" s="175"/>
      <c r="BH218" s="175"/>
      <c r="BI218" s="175"/>
      <c r="BJ218" s="175"/>
      <c r="BK218" s="175"/>
      <c r="BL218" s="175"/>
      <c r="BM218" s="175"/>
      <c r="BN218" s="175"/>
      <c r="BO218" s="175"/>
      <c r="BP218" s="175"/>
      <c r="BQ218" s="175"/>
    </row>
    <row r="219" ht="14.25" customHeight="1">
      <c r="A219" s="175"/>
      <c r="B219" s="175"/>
      <c r="C219" s="175"/>
      <c r="D219" s="175"/>
      <c r="E219" s="175"/>
      <c r="F219" s="175"/>
      <c r="G219" s="175"/>
      <c r="H219" s="175"/>
      <c r="I219" s="175"/>
      <c r="J219" s="175"/>
      <c r="K219" s="175"/>
      <c r="L219" s="175"/>
      <c r="M219" s="175"/>
      <c r="N219" s="175"/>
      <c r="O219" s="175"/>
      <c r="P219" s="175"/>
      <c r="Q219" s="175"/>
      <c r="R219" s="175"/>
      <c r="S219" s="175"/>
      <c r="T219" s="175"/>
      <c r="U219" s="175"/>
      <c r="V219" s="175"/>
      <c r="W219" s="175"/>
      <c r="X219" s="175"/>
      <c r="Y219" s="175"/>
      <c r="Z219" s="175"/>
      <c r="AA219" s="175"/>
      <c r="AB219" s="175"/>
      <c r="AC219" s="175"/>
      <c r="AD219" s="175"/>
      <c r="AE219" s="175"/>
      <c r="AF219" s="175"/>
      <c r="AG219" s="175"/>
      <c r="AH219" s="175"/>
      <c r="AI219" s="175"/>
      <c r="AJ219" s="175"/>
      <c r="AK219" s="175"/>
      <c r="AL219" s="175"/>
      <c r="AM219" s="175"/>
      <c r="AN219" s="175"/>
      <c r="AO219" s="175"/>
      <c r="AP219" s="175"/>
      <c r="AQ219" s="175"/>
      <c r="AR219" s="175"/>
      <c r="AS219" s="175"/>
      <c r="AT219" s="175"/>
      <c r="AU219" s="175"/>
      <c r="AV219" s="175"/>
      <c r="AW219" s="175"/>
      <c r="AX219" s="175"/>
      <c r="AY219" s="175"/>
      <c r="AZ219" s="175"/>
      <c r="BA219" s="175"/>
      <c r="BB219" s="175"/>
      <c r="BC219" s="175"/>
      <c r="BD219" s="175"/>
      <c r="BE219" s="175"/>
      <c r="BF219" s="175"/>
      <c r="BG219" s="175"/>
      <c r="BH219" s="175"/>
      <c r="BI219" s="175"/>
      <c r="BJ219" s="175"/>
      <c r="BK219" s="175"/>
      <c r="BL219" s="175"/>
      <c r="BM219" s="175"/>
      <c r="BN219" s="175"/>
      <c r="BO219" s="175"/>
      <c r="BP219" s="175"/>
      <c r="BQ219" s="175"/>
    </row>
    <row r="220" ht="14.25" customHeight="1">
      <c r="A220" s="175"/>
      <c r="B220" s="175"/>
      <c r="C220" s="175"/>
      <c r="D220" s="175"/>
      <c r="E220" s="175"/>
      <c r="F220" s="175"/>
      <c r="G220" s="175"/>
      <c r="H220" s="175"/>
      <c r="I220" s="175"/>
      <c r="J220" s="175"/>
      <c r="K220" s="175"/>
      <c r="L220" s="175"/>
      <c r="M220" s="175"/>
      <c r="N220" s="175"/>
      <c r="O220" s="175"/>
      <c r="P220" s="175"/>
      <c r="Q220" s="175"/>
      <c r="R220" s="175"/>
      <c r="S220" s="175"/>
      <c r="T220" s="175"/>
      <c r="U220" s="175"/>
      <c r="V220" s="175"/>
      <c r="W220" s="175"/>
      <c r="X220" s="175"/>
      <c r="Y220" s="175"/>
      <c r="Z220" s="175"/>
      <c r="AA220" s="175"/>
      <c r="AB220" s="175"/>
      <c r="AC220" s="175"/>
      <c r="AD220" s="175"/>
      <c r="AE220" s="175"/>
      <c r="AF220" s="175"/>
      <c r="AG220" s="175"/>
      <c r="AH220" s="175"/>
      <c r="AI220" s="175"/>
      <c r="AJ220" s="175"/>
      <c r="AK220" s="175"/>
      <c r="AL220" s="175"/>
      <c r="AM220" s="175"/>
      <c r="AN220" s="175"/>
      <c r="AO220" s="175"/>
      <c r="AP220" s="175"/>
      <c r="AQ220" s="175"/>
      <c r="AR220" s="175"/>
      <c r="AS220" s="175"/>
      <c r="AT220" s="175"/>
      <c r="AU220" s="175"/>
      <c r="AV220" s="175"/>
      <c r="AW220" s="175"/>
      <c r="AX220" s="175"/>
      <c r="AY220" s="175"/>
      <c r="AZ220" s="175"/>
      <c r="BA220" s="175"/>
      <c r="BB220" s="175"/>
      <c r="BC220" s="175"/>
      <c r="BD220" s="175"/>
      <c r="BE220" s="175"/>
      <c r="BF220" s="175"/>
      <c r="BG220" s="175"/>
      <c r="BH220" s="175"/>
      <c r="BI220" s="175"/>
      <c r="BJ220" s="175"/>
      <c r="BK220" s="175"/>
      <c r="BL220" s="175"/>
      <c r="BM220" s="175"/>
      <c r="BN220" s="175"/>
      <c r="BO220" s="175"/>
      <c r="BP220" s="175"/>
      <c r="BQ220" s="175"/>
    </row>
    <row r="221" ht="14.25" customHeight="1">
      <c r="A221" s="175"/>
      <c r="B221" s="175"/>
      <c r="C221" s="175"/>
      <c r="D221" s="175"/>
      <c r="E221" s="175"/>
      <c r="F221" s="175"/>
      <c r="G221" s="175"/>
      <c r="H221" s="175"/>
      <c r="I221" s="175"/>
      <c r="J221" s="175"/>
      <c r="K221" s="175"/>
      <c r="L221" s="175"/>
      <c r="M221" s="175"/>
      <c r="N221" s="175"/>
      <c r="O221" s="175"/>
      <c r="P221" s="175"/>
      <c r="Q221" s="175"/>
      <c r="R221" s="175"/>
      <c r="S221" s="175"/>
      <c r="T221" s="175"/>
      <c r="U221" s="175"/>
      <c r="V221" s="175"/>
      <c r="W221" s="175"/>
      <c r="X221" s="175"/>
      <c r="Y221" s="175"/>
      <c r="Z221" s="175"/>
      <c r="AA221" s="175"/>
      <c r="AB221" s="175"/>
      <c r="AC221" s="175"/>
      <c r="AD221" s="175"/>
      <c r="AE221" s="175"/>
      <c r="AF221" s="175"/>
      <c r="AG221" s="175"/>
      <c r="AH221" s="175"/>
      <c r="AI221" s="175"/>
      <c r="AJ221" s="175"/>
      <c r="AK221" s="175"/>
      <c r="AL221" s="175"/>
      <c r="AM221" s="175"/>
      <c r="AN221" s="175"/>
      <c r="AO221" s="175"/>
      <c r="AP221" s="175"/>
      <c r="AQ221" s="175"/>
      <c r="AR221" s="175"/>
      <c r="AS221" s="175"/>
      <c r="AT221" s="175"/>
      <c r="AU221" s="175"/>
      <c r="AV221" s="175"/>
      <c r="AW221" s="175"/>
      <c r="AX221" s="175"/>
      <c r="AY221" s="175"/>
      <c r="AZ221" s="175"/>
      <c r="BA221" s="175"/>
      <c r="BB221" s="175"/>
      <c r="BC221" s="175"/>
      <c r="BD221" s="175"/>
      <c r="BE221" s="175"/>
      <c r="BF221" s="175"/>
      <c r="BG221" s="175"/>
      <c r="BH221" s="175"/>
      <c r="BI221" s="175"/>
      <c r="BJ221" s="175"/>
      <c r="BK221" s="175"/>
      <c r="BL221" s="175"/>
      <c r="BM221" s="175"/>
      <c r="BN221" s="175"/>
      <c r="BO221" s="175"/>
      <c r="BP221" s="175"/>
      <c r="BQ221" s="175"/>
    </row>
    <row r="222" ht="14.25" customHeight="1">
      <c r="A222" s="175"/>
      <c r="B222" s="175"/>
      <c r="C222" s="175"/>
      <c r="D222" s="175"/>
      <c r="E222" s="175"/>
      <c r="F222" s="175"/>
      <c r="G222" s="175"/>
      <c r="H222" s="175"/>
      <c r="I222" s="175"/>
      <c r="J222" s="175"/>
      <c r="K222" s="175"/>
      <c r="L222" s="175"/>
      <c r="M222" s="175"/>
      <c r="N222" s="175"/>
      <c r="O222" s="175"/>
      <c r="P222" s="175"/>
      <c r="Q222" s="175"/>
      <c r="R222" s="175"/>
      <c r="S222" s="175"/>
      <c r="T222" s="175"/>
      <c r="U222" s="175"/>
      <c r="V222" s="175"/>
      <c r="W222" s="175"/>
      <c r="X222" s="175"/>
      <c r="Y222" s="175"/>
      <c r="Z222" s="175"/>
      <c r="AA222" s="175"/>
      <c r="AB222" s="175"/>
      <c r="AC222" s="175"/>
      <c r="AD222" s="175"/>
      <c r="AE222" s="175"/>
      <c r="AF222" s="175"/>
      <c r="AG222" s="175"/>
      <c r="AH222" s="175"/>
      <c r="AI222" s="175"/>
      <c r="AJ222" s="175"/>
      <c r="AK222" s="175"/>
      <c r="AL222" s="175"/>
      <c r="AM222" s="175"/>
      <c r="AN222" s="175"/>
      <c r="AO222" s="175"/>
      <c r="AP222" s="175"/>
      <c r="AQ222" s="175"/>
      <c r="AR222" s="175"/>
      <c r="AS222" s="175"/>
      <c r="AT222" s="175"/>
      <c r="AU222" s="175"/>
      <c r="AV222" s="175"/>
      <c r="AW222" s="175"/>
      <c r="AX222" s="175"/>
      <c r="AY222" s="175"/>
      <c r="AZ222" s="175"/>
      <c r="BA222" s="175"/>
      <c r="BB222" s="175"/>
      <c r="BC222" s="175"/>
      <c r="BD222" s="175"/>
      <c r="BE222" s="175"/>
      <c r="BF222" s="175"/>
      <c r="BG222" s="175"/>
      <c r="BH222" s="175"/>
      <c r="BI222" s="175"/>
      <c r="BJ222" s="175"/>
      <c r="BK222" s="175"/>
      <c r="BL222" s="175"/>
      <c r="BM222" s="175"/>
      <c r="BN222" s="175"/>
      <c r="BO222" s="175"/>
      <c r="BP222" s="175"/>
      <c r="BQ222" s="175"/>
    </row>
    <row r="223" ht="14.25" customHeight="1">
      <c r="A223" s="175"/>
      <c r="B223" s="175"/>
      <c r="C223" s="175"/>
      <c r="D223" s="175"/>
      <c r="E223" s="175"/>
      <c r="F223" s="175"/>
      <c r="G223" s="175"/>
      <c r="H223" s="175"/>
      <c r="I223" s="175"/>
      <c r="J223" s="175"/>
      <c r="K223" s="175"/>
      <c r="L223" s="175"/>
      <c r="M223" s="175"/>
      <c r="N223" s="175"/>
      <c r="O223" s="175"/>
      <c r="P223" s="175"/>
      <c r="Q223" s="175"/>
      <c r="R223" s="175"/>
      <c r="S223" s="175"/>
      <c r="T223" s="175"/>
      <c r="U223" s="175"/>
      <c r="V223" s="175"/>
      <c r="W223" s="175"/>
      <c r="X223" s="175"/>
      <c r="Y223" s="175"/>
      <c r="Z223" s="175"/>
      <c r="AA223" s="175"/>
      <c r="AB223" s="175"/>
      <c r="AC223" s="175"/>
      <c r="AD223" s="175"/>
      <c r="AE223" s="175"/>
      <c r="AF223" s="175"/>
      <c r="AG223" s="175"/>
      <c r="AH223" s="175"/>
      <c r="AI223" s="175"/>
      <c r="AJ223" s="175"/>
      <c r="AK223" s="175"/>
      <c r="AL223" s="175"/>
      <c r="AM223" s="175"/>
      <c r="AN223" s="175"/>
      <c r="AO223" s="175"/>
      <c r="AP223" s="175"/>
      <c r="AQ223" s="175"/>
      <c r="AR223" s="175"/>
      <c r="AS223" s="175"/>
      <c r="AT223" s="175"/>
      <c r="AU223" s="175"/>
      <c r="AV223" s="175"/>
      <c r="AW223" s="175"/>
      <c r="AX223" s="175"/>
      <c r="AY223" s="175"/>
      <c r="AZ223" s="175"/>
      <c r="BA223" s="175"/>
      <c r="BB223" s="175"/>
      <c r="BC223" s="175"/>
      <c r="BD223" s="175"/>
      <c r="BE223" s="175"/>
      <c r="BF223" s="175"/>
      <c r="BG223" s="175"/>
      <c r="BH223" s="175"/>
      <c r="BI223" s="175"/>
      <c r="BJ223" s="175"/>
      <c r="BK223" s="175"/>
      <c r="BL223" s="175"/>
      <c r="BM223" s="175"/>
      <c r="BN223" s="175"/>
      <c r="BO223" s="175"/>
      <c r="BP223" s="175"/>
      <c r="BQ223" s="175"/>
    </row>
    <row r="224" ht="14.25" customHeight="1">
      <c r="A224" s="175"/>
      <c r="B224" s="175"/>
      <c r="C224" s="175"/>
      <c r="D224" s="175"/>
      <c r="E224" s="175"/>
      <c r="F224" s="175"/>
      <c r="G224" s="175"/>
      <c r="H224" s="175"/>
      <c r="I224" s="175"/>
      <c r="J224" s="175"/>
      <c r="K224" s="175"/>
      <c r="L224" s="175"/>
      <c r="M224" s="175"/>
      <c r="N224" s="175"/>
      <c r="O224" s="175"/>
      <c r="P224" s="175"/>
      <c r="Q224" s="175"/>
      <c r="R224" s="175"/>
      <c r="S224" s="175"/>
      <c r="T224" s="175"/>
      <c r="U224" s="175"/>
      <c r="V224" s="175"/>
      <c r="W224" s="175"/>
      <c r="X224" s="175"/>
      <c r="Y224" s="175"/>
      <c r="Z224" s="175"/>
      <c r="AA224" s="175"/>
      <c r="AB224" s="175"/>
      <c r="AC224" s="175"/>
      <c r="AD224" s="175"/>
      <c r="AE224" s="175"/>
      <c r="AF224" s="175"/>
      <c r="AG224" s="175"/>
      <c r="AH224" s="175"/>
      <c r="AI224" s="175"/>
      <c r="AJ224" s="175"/>
      <c r="AK224" s="175"/>
      <c r="AL224" s="175"/>
      <c r="AM224" s="175"/>
      <c r="AN224" s="175"/>
      <c r="AO224" s="175"/>
      <c r="AP224" s="175"/>
      <c r="AQ224" s="175"/>
      <c r="AR224" s="175"/>
      <c r="AS224" s="175"/>
      <c r="AT224" s="175"/>
      <c r="AU224" s="175"/>
      <c r="AV224" s="175"/>
      <c r="AW224" s="175"/>
      <c r="AX224" s="175"/>
      <c r="AY224" s="175"/>
      <c r="AZ224" s="175"/>
      <c r="BA224" s="175"/>
      <c r="BB224" s="175"/>
      <c r="BC224" s="175"/>
      <c r="BD224" s="175"/>
      <c r="BE224" s="175"/>
      <c r="BF224" s="175"/>
      <c r="BG224" s="175"/>
      <c r="BH224" s="175"/>
      <c r="BI224" s="175"/>
      <c r="BJ224" s="175"/>
      <c r="BK224" s="175"/>
      <c r="BL224" s="175"/>
      <c r="BM224" s="175"/>
      <c r="BN224" s="175"/>
      <c r="BO224" s="175"/>
      <c r="BP224" s="175"/>
      <c r="BQ224" s="175"/>
    </row>
    <row r="225" ht="14.25" customHeight="1">
      <c r="A225" s="175"/>
      <c r="B225" s="175"/>
      <c r="C225" s="175"/>
      <c r="D225" s="175"/>
      <c r="E225" s="175"/>
      <c r="F225" s="175"/>
      <c r="G225" s="175"/>
      <c r="H225" s="175"/>
      <c r="I225" s="175"/>
      <c r="J225" s="175"/>
      <c r="K225" s="175"/>
      <c r="L225" s="175"/>
      <c r="M225" s="175"/>
      <c r="N225" s="175"/>
      <c r="O225" s="175"/>
      <c r="P225" s="175"/>
      <c r="Q225" s="175"/>
      <c r="R225" s="175"/>
      <c r="S225" s="175"/>
      <c r="T225" s="175"/>
      <c r="U225" s="175"/>
      <c r="V225" s="175"/>
      <c r="W225" s="175"/>
      <c r="X225" s="175"/>
      <c r="Y225" s="175"/>
      <c r="Z225" s="175"/>
      <c r="AA225" s="175"/>
      <c r="AB225" s="175"/>
      <c r="AC225" s="175"/>
      <c r="AD225" s="175"/>
      <c r="AE225" s="175"/>
      <c r="AF225" s="175"/>
      <c r="AG225" s="175"/>
      <c r="AH225" s="175"/>
      <c r="AI225" s="175"/>
      <c r="AJ225" s="175"/>
      <c r="AK225" s="175"/>
      <c r="AL225" s="175"/>
      <c r="AM225" s="175"/>
      <c r="AN225" s="175"/>
      <c r="AO225" s="175"/>
      <c r="AP225" s="175"/>
      <c r="AQ225" s="175"/>
      <c r="AR225" s="175"/>
      <c r="AS225" s="175"/>
      <c r="AT225" s="175"/>
      <c r="AU225" s="175"/>
      <c r="AV225" s="175"/>
      <c r="AW225" s="175"/>
      <c r="AX225" s="175"/>
      <c r="AY225" s="175"/>
      <c r="AZ225" s="175"/>
      <c r="BA225" s="175"/>
      <c r="BB225" s="175"/>
      <c r="BC225" s="175"/>
      <c r="BD225" s="175"/>
      <c r="BE225" s="175"/>
      <c r="BF225" s="175"/>
      <c r="BG225" s="175"/>
      <c r="BH225" s="175"/>
      <c r="BI225" s="175"/>
      <c r="BJ225" s="175"/>
      <c r="BK225" s="175"/>
      <c r="BL225" s="175"/>
      <c r="BM225" s="175"/>
      <c r="BN225" s="175"/>
      <c r="BO225" s="175"/>
      <c r="BP225" s="175"/>
      <c r="BQ225" s="175"/>
    </row>
    <row r="226" ht="14.25" customHeight="1">
      <c r="A226" s="175"/>
      <c r="B226" s="175"/>
      <c r="C226" s="175"/>
      <c r="D226" s="175"/>
      <c r="E226" s="175"/>
      <c r="F226" s="175"/>
      <c r="G226" s="175"/>
      <c r="H226" s="175"/>
      <c r="I226" s="175"/>
      <c r="J226" s="175"/>
      <c r="K226" s="175"/>
      <c r="L226" s="175"/>
      <c r="M226" s="175"/>
      <c r="N226" s="175"/>
      <c r="O226" s="175"/>
      <c r="P226" s="175"/>
      <c r="Q226" s="175"/>
      <c r="R226" s="175"/>
      <c r="S226" s="175"/>
      <c r="T226" s="175"/>
      <c r="U226" s="175"/>
      <c r="V226" s="175"/>
      <c r="W226" s="175"/>
      <c r="X226" s="175"/>
      <c r="Y226" s="175"/>
      <c r="Z226" s="175"/>
      <c r="AA226" s="175"/>
      <c r="AB226" s="175"/>
      <c r="AC226" s="175"/>
      <c r="AD226" s="175"/>
      <c r="AE226" s="175"/>
      <c r="AF226" s="175"/>
      <c r="AG226" s="175"/>
      <c r="AH226" s="175"/>
      <c r="AI226" s="175"/>
      <c r="AJ226" s="175"/>
      <c r="AK226" s="175"/>
      <c r="AL226" s="175"/>
      <c r="AM226" s="175"/>
      <c r="AN226" s="175"/>
      <c r="AO226" s="175"/>
      <c r="AP226" s="175"/>
      <c r="AQ226" s="175"/>
      <c r="AR226" s="175"/>
      <c r="AS226" s="175"/>
      <c r="AT226" s="175"/>
      <c r="AU226" s="175"/>
      <c r="AV226" s="175"/>
      <c r="AW226" s="175"/>
      <c r="AX226" s="175"/>
      <c r="AY226" s="175"/>
      <c r="AZ226" s="175"/>
      <c r="BA226" s="175"/>
      <c r="BB226" s="175"/>
      <c r="BC226" s="175"/>
      <c r="BD226" s="175"/>
      <c r="BE226" s="175"/>
      <c r="BF226" s="175"/>
      <c r="BG226" s="175"/>
      <c r="BH226" s="175"/>
      <c r="BI226" s="175"/>
      <c r="BJ226" s="175"/>
      <c r="BK226" s="175"/>
      <c r="BL226" s="175"/>
      <c r="BM226" s="175"/>
      <c r="BN226" s="175"/>
      <c r="BO226" s="175"/>
      <c r="BP226" s="175"/>
      <c r="BQ226" s="175"/>
    </row>
    <row r="227" ht="14.25" customHeight="1">
      <c r="A227" s="175"/>
      <c r="B227" s="175"/>
      <c r="C227" s="175"/>
      <c r="D227" s="175"/>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c r="AA227" s="175"/>
      <c r="AB227" s="175"/>
      <c r="AC227" s="175"/>
      <c r="AD227" s="175"/>
      <c r="AE227" s="175"/>
      <c r="AF227" s="175"/>
      <c r="AG227" s="175"/>
      <c r="AH227" s="175"/>
      <c r="AI227" s="175"/>
      <c r="AJ227" s="175"/>
      <c r="AK227" s="175"/>
      <c r="AL227" s="175"/>
      <c r="AM227" s="175"/>
      <c r="AN227" s="175"/>
      <c r="AO227" s="175"/>
      <c r="AP227" s="175"/>
      <c r="AQ227" s="175"/>
      <c r="AR227" s="175"/>
      <c r="AS227" s="175"/>
      <c r="AT227" s="175"/>
      <c r="AU227" s="175"/>
      <c r="AV227" s="175"/>
      <c r="AW227" s="175"/>
      <c r="AX227" s="175"/>
      <c r="AY227" s="175"/>
      <c r="AZ227" s="175"/>
      <c r="BA227" s="175"/>
      <c r="BB227" s="175"/>
      <c r="BC227" s="175"/>
      <c r="BD227" s="175"/>
      <c r="BE227" s="175"/>
      <c r="BF227" s="175"/>
      <c r="BG227" s="175"/>
      <c r="BH227" s="175"/>
      <c r="BI227" s="175"/>
      <c r="BJ227" s="175"/>
      <c r="BK227" s="175"/>
      <c r="BL227" s="175"/>
      <c r="BM227" s="175"/>
      <c r="BN227" s="175"/>
      <c r="BO227" s="175"/>
      <c r="BP227" s="175"/>
      <c r="BQ227" s="175"/>
    </row>
    <row r="228" ht="14.25" customHeight="1">
      <c r="A228" s="175"/>
      <c r="B228" s="175"/>
      <c r="C228" s="175"/>
      <c r="D228" s="175"/>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c r="AA228" s="175"/>
      <c r="AB228" s="175"/>
      <c r="AC228" s="175"/>
      <c r="AD228" s="175"/>
      <c r="AE228" s="175"/>
      <c r="AF228" s="175"/>
      <c r="AG228" s="175"/>
      <c r="AH228" s="175"/>
      <c r="AI228" s="175"/>
      <c r="AJ228" s="175"/>
      <c r="AK228" s="175"/>
      <c r="AL228" s="175"/>
      <c r="AM228" s="175"/>
      <c r="AN228" s="175"/>
      <c r="AO228" s="175"/>
      <c r="AP228" s="175"/>
      <c r="AQ228" s="175"/>
      <c r="AR228" s="175"/>
      <c r="AS228" s="175"/>
      <c r="AT228" s="175"/>
      <c r="AU228" s="175"/>
      <c r="AV228" s="175"/>
      <c r="AW228" s="175"/>
      <c r="AX228" s="175"/>
      <c r="AY228" s="175"/>
      <c r="AZ228" s="175"/>
      <c r="BA228" s="175"/>
      <c r="BB228" s="175"/>
      <c r="BC228" s="175"/>
      <c r="BD228" s="175"/>
      <c r="BE228" s="175"/>
      <c r="BF228" s="175"/>
      <c r="BG228" s="175"/>
      <c r="BH228" s="175"/>
      <c r="BI228" s="175"/>
      <c r="BJ228" s="175"/>
      <c r="BK228" s="175"/>
      <c r="BL228" s="175"/>
      <c r="BM228" s="175"/>
      <c r="BN228" s="175"/>
      <c r="BO228" s="175"/>
      <c r="BP228" s="175"/>
      <c r="BQ228" s="175"/>
    </row>
    <row r="229" ht="14.25" customHeight="1">
      <c r="A229" s="175"/>
      <c r="B229" s="175"/>
      <c r="C229" s="175"/>
      <c r="D229" s="175"/>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c r="AA229" s="175"/>
      <c r="AB229" s="175"/>
      <c r="AC229" s="175"/>
      <c r="AD229" s="175"/>
      <c r="AE229" s="175"/>
      <c r="AF229" s="175"/>
      <c r="AG229" s="175"/>
      <c r="AH229" s="175"/>
      <c r="AI229" s="175"/>
      <c r="AJ229" s="175"/>
      <c r="AK229" s="175"/>
      <c r="AL229" s="175"/>
      <c r="AM229" s="175"/>
      <c r="AN229" s="175"/>
      <c r="AO229" s="175"/>
      <c r="AP229" s="175"/>
      <c r="AQ229" s="175"/>
      <c r="AR229" s="175"/>
      <c r="AS229" s="175"/>
      <c r="AT229" s="175"/>
      <c r="AU229" s="175"/>
      <c r="AV229" s="175"/>
      <c r="AW229" s="175"/>
      <c r="AX229" s="175"/>
      <c r="AY229" s="175"/>
      <c r="AZ229" s="175"/>
      <c r="BA229" s="175"/>
      <c r="BB229" s="175"/>
      <c r="BC229" s="175"/>
      <c r="BD229" s="175"/>
      <c r="BE229" s="175"/>
      <c r="BF229" s="175"/>
      <c r="BG229" s="175"/>
      <c r="BH229" s="175"/>
      <c r="BI229" s="175"/>
      <c r="BJ229" s="175"/>
      <c r="BK229" s="175"/>
      <c r="BL229" s="175"/>
      <c r="BM229" s="175"/>
      <c r="BN229" s="175"/>
      <c r="BO229" s="175"/>
      <c r="BP229" s="175"/>
      <c r="BQ229" s="175"/>
    </row>
    <row r="230" ht="14.25" customHeight="1">
      <c r="A230" s="175"/>
      <c r="B230" s="175"/>
      <c r="C230" s="175"/>
      <c r="D230" s="175"/>
      <c r="E230" s="175"/>
      <c r="F230" s="175"/>
      <c r="G230" s="175"/>
      <c r="H230" s="175"/>
      <c r="I230" s="175"/>
      <c r="J230" s="175"/>
      <c r="K230" s="175"/>
      <c r="L230" s="175"/>
      <c r="M230" s="175"/>
      <c r="N230" s="175"/>
      <c r="O230" s="175"/>
      <c r="P230" s="175"/>
      <c r="Q230" s="175"/>
      <c r="R230" s="175"/>
      <c r="S230" s="175"/>
      <c r="T230" s="175"/>
      <c r="U230" s="175"/>
      <c r="V230" s="175"/>
      <c r="W230" s="175"/>
      <c r="X230" s="175"/>
      <c r="Y230" s="175"/>
      <c r="Z230" s="175"/>
      <c r="AA230" s="175"/>
      <c r="AB230" s="175"/>
      <c r="AC230" s="175"/>
      <c r="AD230" s="175"/>
      <c r="AE230" s="175"/>
      <c r="AF230" s="175"/>
      <c r="AG230" s="175"/>
      <c r="AH230" s="175"/>
      <c r="AI230" s="175"/>
      <c r="AJ230" s="175"/>
      <c r="AK230" s="175"/>
      <c r="AL230" s="175"/>
      <c r="AM230" s="175"/>
      <c r="AN230" s="175"/>
      <c r="AO230" s="175"/>
      <c r="AP230" s="175"/>
      <c r="AQ230" s="175"/>
      <c r="AR230" s="175"/>
      <c r="AS230" s="175"/>
      <c r="AT230" s="175"/>
      <c r="AU230" s="175"/>
      <c r="AV230" s="175"/>
      <c r="AW230" s="175"/>
      <c r="AX230" s="175"/>
      <c r="AY230" s="175"/>
      <c r="AZ230" s="175"/>
      <c r="BA230" s="175"/>
      <c r="BB230" s="175"/>
      <c r="BC230" s="175"/>
      <c r="BD230" s="175"/>
      <c r="BE230" s="175"/>
      <c r="BF230" s="175"/>
      <c r="BG230" s="175"/>
      <c r="BH230" s="175"/>
      <c r="BI230" s="175"/>
      <c r="BJ230" s="175"/>
      <c r="BK230" s="175"/>
      <c r="BL230" s="175"/>
      <c r="BM230" s="175"/>
      <c r="BN230" s="175"/>
      <c r="BO230" s="175"/>
      <c r="BP230" s="175"/>
      <c r="BQ230" s="175"/>
    </row>
    <row r="231" ht="14.25" customHeight="1">
      <c r="A231" s="175"/>
      <c r="B231" s="175"/>
      <c r="C231" s="175"/>
      <c r="D231" s="175"/>
      <c r="E231" s="175"/>
      <c r="F231" s="175"/>
      <c r="G231" s="175"/>
      <c r="H231" s="175"/>
      <c r="I231" s="175"/>
      <c r="J231" s="175"/>
      <c r="K231" s="175"/>
      <c r="L231" s="175"/>
      <c r="M231" s="175"/>
      <c r="N231" s="175"/>
      <c r="O231" s="175"/>
      <c r="P231" s="175"/>
      <c r="Q231" s="175"/>
      <c r="R231" s="175"/>
      <c r="S231" s="175"/>
      <c r="T231" s="175"/>
      <c r="U231" s="175"/>
      <c r="V231" s="175"/>
      <c r="W231" s="175"/>
      <c r="X231" s="175"/>
      <c r="Y231" s="175"/>
      <c r="Z231" s="175"/>
      <c r="AA231" s="175"/>
      <c r="AB231" s="175"/>
      <c r="AC231" s="175"/>
      <c r="AD231" s="175"/>
      <c r="AE231" s="175"/>
      <c r="AF231" s="175"/>
      <c r="AG231" s="175"/>
      <c r="AH231" s="175"/>
      <c r="AI231" s="175"/>
      <c r="AJ231" s="175"/>
      <c r="AK231" s="175"/>
      <c r="AL231" s="175"/>
      <c r="AM231" s="175"/>
      <c r="AN231" s="175"/>
      <c r="AO231" s="175"/>
      <c r="AP231" s="175"/>
      <c r="AQ231" s="175"/>
      <c r="AR231" s="175"/>
      <c r="AS231" s="175"/>
      <c r="AT231" s="175"/>
      <c r="AU231" s="175"/>
      <c r="AV231" s="175"/>
      <c r="AW231" s="175"/>
      <c r="AX231" s="175"/>
      <c r="AY231" s="175"/>
      <c r="AZ231" s="175"/>
      <c r="BA231" s="175"/>
      <c r="BB231" s="175"/>
      <c r="BC231" s="175"/>
      <c r="BD231" s="175"/>
      <c r="BE231" s="175"/>
      <c r="BF231" s="175"/>
      <c r="BG231" s="175"/>
      <c r="BH231" s="175"/>
      <c r="BI231" s="175"/>
      <c r="BJ231" s="175"/>
      <c r="BK231" s="175"/>
      <c r="BL231" s="175"/>
      <c r="BM231" s="175"/>
      <c r="BN231" s="175"/>
      <c r="BO231" s="175"/>
      <c r="BP231" s="175"/>
      <c r="BQ231" s="175"/>
    </row>
    <row r="232" ht="14.25" customHeight="1">
      <c r="A232" s="175"/>
      <c r="B232" s="175"/>
      <c r="C232" s="175"/>
      <c r="D232" s="175"/>
      <c r="E232" s="175"/>
      <c r="F232" s="175"/>
      <c r="G232" s="175"/>
      <c r="H232" s="175"/>
      <c r="I232" s="175"/>
      <c r="J232" s="175"/>
      <c r="K232" s="175"/>
      <c r="L232" s="175"/>
      <c r="M232" s="175"/>
      <c r="N232" s="175"/>
      <c r="O232" s="175"/>
      <c r="P232" s="175"/>
      <c r="Q232" s="175"/>
      <c r="R232" s="175"/>
      <c r="S232" s="175"/>
      <c r="T232" s="175"/>
      <c r="U232" s="175"/>
      <c r="V232" s="175"/>
      <c r="W232" s="175"/>
      <c r="X232" s="175"/>
      <c r="Y232" s="175"/>
      <c r="Z232" s="175"/>
      <c r="AA232" s="175"/>
      <c r="AB232" s="175"/>
      <c r="AC232" s="175"/>
      <c r="AD232" s="175"/>
      <c r="AE232" s="175"/>
      <c r="AF232" s="175"/>
      <c r="AG232" s="175"/>
      <c r="AH232" s="175"/>
      <c r="AI232" s="175"/>
      <c r="AJ232" s="175"/>
      <c r="AK232" s="175"/>
      <c r="AL232" s="175"/>
      <c r="AM232" s="175"/>
      <c r="AN232" s="175"/>
      <c r="AO232" s="175"/>
      <c r="AP232" s="175"/>
      <c r="AQ232" s="175"/>
      <c r="AR232" s="175"/>
      <c r="AS232" s="175"/>
      <c r="AT232" s="175"/>
      <c r="AU232" s="175"/>
      <c r="AV232" s="175"/>
      <c r="AW232" s="175"/>
      <c r="AX232" s="175"/>
      <c r="AY232" s="175"/>
      <c r="AZ232" s="175"/>
      <c r="BA232" s="175"/>
      <c r="BB232" s="175"/>
      <c r="BC232" s="175"/>
      <c r="BD232" s="175"/>
      <c r="BE232" s="175"/>
      <c r="BF232" s="175"/>
      <c r="BG232" s="175"/>
      <c r="BH232" s="175"/>
      <c r="BI232" s="175"/>
      <c r="BJ232" s="175"/>
      <c r="BK232" s="175"/>
      <c r="BL232" s="175"/>
      <c r="BM232" s="175"/>
      <c r="BN232" s="175"/>
      <c r="BO232" s="175"/>
      <c r="BP232" s="175"/>
      <c r="BQ232" s="175"/>
    </row>
    <row r="233" ht="14.25" customHeight="1">
      <c r="A233" s="175"/>
      <c r="B233" s="175"/>
      <c r="C233" s="175"/>
      <c r="D233" s="175"/>
      <c r="E233" s="175"/>
      <c r="F233" s="175"/>
      <c r="G233" s="175"/>
      <c r="H233" s="175"/>
      <c r="I233" s="175"/>
      <c r="J233" s="175"/>
      <c r="K233" s="175"/>
      <c r="L233" s="175"/>
      <c r="M233" s="175"/>
      <c r="N233" s="175"/>
      <c r="O233" s="175"/>
      <c r="P233" s="175"/>
      <c r="Q233" s="175"/>
      <c r="R233" s="175"/>
      <c r="S233" s="175"/>
      <c r="T233" s="175"/>
      <c r="U233" s="175"/>
      <c r="V233" s="175"/>
      <c r="W233" s="175"/>
      <c r="X233" s="175"/>
      <c r="Y233" s="175"/>
      <c r="Z233" s="175"/>
      <c r="AA233" s="175"/>
      <c r="AB233" s="175"/>
      <c r="AC233" s="175"/>
      <c r="AD233" s="175"/>
      <c r="AE233" s="175"/>
      <c r="AF233" s="175"/>
      <c r="AG233" s="175"/>
      <c r="AH233" s="175"/>
      <c r="AI233" s="175"/>
      <c r="AJ233" s="175"/>
      <c r="AK233" s="175"/>
      <c r="AL233" s="175"/>
      <c r="AM233" s="175"/>
      <c r="AN233" s="175"/>
      <c r="AO233" s="175"/>
      <c r="AP233" s="175"/>
      <c r="AQ233" s="175"/>
      <c r="AR233" s="175"/>
      <c r="AS233" s="175"/>
      <c r="AT233" s="175"/>
      <c r="AU233" s="175"/>
      <c r="AV233" s="175"/>
      <c r="AW233" s="175"/>
      <c r="AX233" s="175"/>
      <c r="AY233" s="175"/>
      <c r="AZ233" s="175"/>
      <c r="BA233" s="175"/>
      <c r="BB233" s="175"/>
      <c r="BC233" s="175"/>
      <c r="BD233" s="175"/>
      <c r="BE233" s="175"/>
      <c r="BF233" s="175"/>
      <c r="BG233" s="175"/>
      <c r="BH233" s="175"/>
      <c r="BI233" s="175"/>
      <c r="BJ233" s="175"/>
      <c r="BK233" s="175"/>
      <c r="BL233" s="175"/>
      <c r="BM233" s="175"/>
      <c r="BN233" s="175"/>
      <c r="BO233" s="175"/>
      <c r="BP233" s="175"/>
      <c r="BQ233" s="175"/>
    </row>
    <row r="234" ht="14.25" customHeight="1">
      <c r="A234" s="175"/>
      <c r="B234" s="175"/>
      <c r="C234" s="175"/>
      <c r="D234" s="175"/>
      <c r="E234" s="175"/>
      <c r="F234" s="175"/>
      <c r="G234" s="175"/>
      <c r="H234" s="175"/>
      <c r="I234" s="175"/>
      <c r="J234" s="175"/>
      <c r="K234" s="175"/>
      <c r="L234" s="175"/>
      <c r="M234" s="175"/>
      <c r="N234" s="175"/>
      <c r="O234" s="175"/>
      <c r="P234" s="175"/>
      <c r="Q234" s="175"/>
      <c r="R234" s="175"/>
      <c r="S234" s="175"/>
      <c r="T234" s="175"/>
      <c r="U234" s="175"/>
      <c r="V234" s="175"/>
      <c r="W234" s="175"/>
      <c r="X234" s="175"/>
      <c r="Y234" s="175"/>
      <c r="Z234" s="175"/>
      <c r="AA234" s="175"/>
      <c r="AB234" s="175"/>
      <c r="AC234" s="175"/>
      <c r="AD234" s="175"/>
      <c r="AE234" s="175"/>
      <c r="AF234" s="175"/>
      <c r="AG234" s="175"/>
      <c r="AH234" s="175"/>
      <c r="AI234" s="175"/>
      <c r="AJ234" s="175"/>
      <c r="AK234" s="175"/>
      <c r="AL234" s="175"/>
      <c r="AM234" s="175"/>
      <c r="AN234" s="175"/>
      <c r="AO234" s="175"/>
      <c r="AP234" s="175"/>
      <c r="AQ234" s="175"/>
      <c r="AR234" s="175"/>
      <c r="AS234" s="175"/>
      <c r="AT234" s="175"/>
      <c r="AU234" s="175"/>
      <c r="AV234" s="175"/>
      <c r="AW234" s="175"/>
      <c r="AX234" s="175"/>
      <c r="AY234" s="175"/>
      <c r="AZ234" s="175"/>
      <c r="BA234" s="175"/>
      <c r="BB234" s="175"/>
      <c r="BC234" s="175"/>
      <c r="BD234" s="175"/>
      <c r="BE234" s="175"/>
      <c r="BF234" s="175"/>
      <c r="BG234" s="175"/>
      <c r="BH234" s="175"/>
      <c r="BI234" s="175"/>
      <c r="BJ234" s="175"/>
      <c r="BK234" s="175"/>
      <c r="BL234" s="175"/>
      <c r="BM234" s="175"/>
      <c r="BN234" s="175"/>
      <c r="BO234" s="175"/>
      <c r="BP234" s="175"/>
      <c r="BQ234" s="175"/>
    </row>
    <row r="235" ht="14.25" customHeight="1">
      <c r="A235" s="175"/>
      <c r="B235" s="175"/>
      <c r="C235" s="175"/>
      <c r="D235" s="175"/>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c r="AA235" s="175"/>
      <c r="AB235" s="175"/>
      <c r="AC235" s="175"/>
      <c r="AD235" s="175"/>
      <c r="AE235" s="175"/>
      <c r="AF235" s="175"/>
      <c r="AG235" s="175"/>
      <c r="AH235" s="175"/>
      <c r="AI235" s="175"/>
      <c r="AJ235" s="175"/>
      <c r="AK235" s="175"/>
      <c r="AL235" s="175"/>
      <c r="AM235" s="175"/>
      <c r="AN235" s="175"/>
      <c r="AO235" s="175"/>
      <c r="AP235" s="175"/>
      <c r="AQ235" s="175"/>
      <c r="AR235" s="175"/>
      <c r="AS235" s="175"/>
      <c r="AT235" s="175"/>
      <c r="AU235" s="175"/>
      <c r="AV235" s="175"/>
      <c r="AW235" s="175"/>
      <c r="AX235" s="175"/>
      <c r="AY235" s="175"/>
      <c r="AZ235" s="175"/>
      <c r="BA235" s="175"/>
      <c r="BB235" s="175"/>
      <c r="BC235" s="175"/>
      <c r="BD235" s="175"/>
      <c r="BE235" s="175"/>
      <c r="BF235" s="175"/>
      <c r="BG235" s="175"/>
      <c r="BH235" s="175"/>
      <c r="BI235" s="175"/>
      <c r="BJ235" s="175"/>
      <c r="BK235" s="175"/>
      <c r="BL235" s="175"/>
      <c r="BM235" s="175"/>
      <c r="BN235" s="175"/>
      <c r="BO235" s="175"/>
      <c r="BP235" s="175"/>
      <c r="BQ235" s="175"/>
    </row>
    <row r="236" ht="14.25" customHeight="1">
      <c r="A236" s="175"/>
      <c r="B236" s="175"/>
      <c r="C236" s="175"/>
      <c r="D236" s="175"/>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c r="AA236" s="175"/>
      <c r="AB236" s="175"/>
      <c r="AC236" s="175"/>
      <c r="AD236" s="175"/>
      <c r="AE236" s="175"/>
      <c r="AF236" s="175"/>
      <c r="AG236" s="175"/>
      <c r="AH236" s="175"/>
      <c r="AI236" s="175"/>
      <c r="AJ236" s="175"/>
      <c r="AK236" s="175"/>
      <c r="AL236" s="175"/>
      <c r="AM236" s="175"/>
      <c r="AN236" s="175"/>
      <c r="AO236" s="175"/>
      <c r="AP236" s="175"/>
      <c r="AQ236" s="175"/>
      <c r="AR236" s="175"/>
      <c r="AS236" s="175"/>
      <c r="AT236" s="175"/>
      <c r="AU236" s="175"/>
      <c r="AV236" s="175"/>
      <c r="AW236" s="175"/>
      <c r="AX236" s="175"/>
      <c r="AY236" s="175"/>
      <c r="AZ236" s="175"/>
      <c r="BA236" s="175"/>
      <c r="BB236" s="175"/>
      <c r="BC236" s="175"/>
      <c r="BD236" s="175"/>
      <c r="BE236" s="175"/>
      <c r="BF236" s="175"/>
      <c r="BG236" s="175"/>
      <c r="BH236" s="175"/>
      <c r="BI236" s="175"/>
      <c r="BJ236" s="175"/>
      <c r="BK236" s="175"/>
      <c r="BL236" s="175"/>
      <c r="BM236" s="175"/>
      <c r="BN236" s="175"/>
      <c r="BO236" s="175"/>
      <c r="BP236" s="175"/>
      <c r="BQ236" s="175"/>
    </row>
    <row r="237" ht="14.25" customHeight="1">
      <c r="A237" s="175"/>
      <c r="B237" s="175"/>
      <c r="C237" s="175"/>
      <c r="D237" s="175"/>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c r="AA237" s="175"/>
      <c r="AB237" s="175"/>
      <c r="AC237" s="175"/>
      <c r="AD237" s="175"/>
      <c r="AE237" s="175"/>
      <c r="AF237" s="175"/>
      <c r="AG237" s="175"/>
      <c r="AH237" s="175"/>
      <c r="AI237" s="175"/>
      <c r="AJ237" s="175"/>
      <c r="AK237" s="175"/>
      <c r="AL237" s="175"/>
      <c r="AM237" s="175"/>
      <c r="AN237" s="175"/>
      <c r="AO237" s="175"/>
      <c r="AP237" s="175"/>
      <c r="AQ237" s="175"/>
      <c r="AR237" s="175"/>
      <c r="AS237" s="175"/>
      <c r="AT237" s="175"/>
      <c r="AU237" s="175"/>
      <c r="AV237" s="175"/>
      <c r="AW237" s="175"/>
      <c r="AX237" s="175"/>
      <c r="AY237" s="175"/>
      <c r="AZ237" s="175"/>
      <c r="BA237" s="175"/>
      <c r="BB237" s="175"/>
      <c r="BC237" s="175"/>
      <c r="BD237" s="175"/>
      <c r="BE237" s="175"/>
      <c r="BF237" s="175"/>
      <c r="BG237" s="175"/>
      <c r="BH237" s="175"/>
      <c r="BI237" s="175"/>
      <c r="BJ237" s="175"/>
      <c r="BK237" s="175"/>
      <c r="BL237" s="175"/>
      <c r="BM237" s="175"/>
      <c r="BN237" s="175"/>
      <c r="BO237" s="175"/>
      <c r="BP237" s="175"/>
      <c r="BQ237" s="175"/>
    </row>
    <row r="238" ht="14.25" customHeight="1">
      <c r="A238" s="175"/>
      <c r="B238" s="175"/>
      <c r="C238" s="175"/>
      <c r="D238" s="175"/>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c r="AA238" s="175"/>
      <c r="AB238" s="175"/>
      <c r="AC238" s="175"/>
      <c r="AD238" s="175"/>
      <c r="AE238" s="175"/>
      <c r="AF238" s="175"/>
      <c r="AG238" s="175"/>
      <c r="AH238" s="175"/>
      <c r="AI238" s="175"/>
      <c r="AJ238" s="175"/>
      <c r="AK238" s="175"/>
      <c r="AL238" s="175"/>
      <c r="AM238" s="175"/>
      <c r="AN238" s="175"/>
      <c r="AO238" s="175"/>
      <c r="AP238" s="175"/>
      <c r="AQ238" s="175"/>
      <c r="AR238" s="175"/>
      <c r="AS238" s="175"/>
      <c r="AT238" s="175"/>
      <c r="AU238" s="175"/>
      <c r="AV238" s="175"/>
      <c r="AW238" s="175"/>
      <c r="AX238" s="175"/>
      <c r="AY238" s="175"/>
      <c r="AZ238" s="175"/>
      <c r="BA238" s="175"/>
      <c r="BB238" s="175"/>
      <c r="BC238" s="175"/>
      <c r="BD238" s="175"/>
      <c r="BE238" s="175"/>
      <c r="BF238" s="175"/>
      <c r="BG238" s="175"/>
      <c r="BH238" s="175"/>
      <c r="BI238" s="175"/>
      <c r="BJ238" s="175"/>
      <c r="BK238" s="175"/>
      <c r="BL238" s="175"/>
      <c r="BM238" s="175"/>
      <c r="BN238" s="175"/>
      <c r="BO238" s="175"/>
      <c r="BP238" s="175"/>
      <c r="BQ238" s="175"/>
    </row>
    <row r="239" ht="14.25" customHeight="1">
      <c r="A239" s="175"/>
      <c r="B239" s="175"/>
      <c r="C239" s="175"/>
      <c r="D239" s="175"/>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c r="AA239" s="175"/>
      <c r="AB239" s="175"/>
      <c r="AC239" s="175"/>
      <c r="AD239" s="175"/>
      <c r="AE239" s="175"/>
      <c r="AF239" s="175"/>
      <c r="AG239" s="175"/>
      <c r="AH239" s="175"/>
      <c r="AI239" s="175"/>
      <c r="AJ239" s="175"/>
      <c r="AK239" s="175"/>
      <c r="AL239" s="175"/>
      <c r="AM239" s="175"/>
      <c r="AN239" s="175"/>
      <c r="AO239" s="175"/>
      <c r="AP239" s="175"/>
      <c r="AQ239" s="175"/>
      <c r="AR239" s="175"/>
      <c r="AS239" s="175"/>
      <c r="AT239" s="175"/>
      <c r="AU239" s="175"/>
      <c r="AV239" s="175"/>
      <c r="AW239" s="175"/>
      <c r="AX239" s="175"/>
      <c r="AY239" s="175"/>
      <c r="AZ239" s="175"/>
      <c r="BA239" s="175"/>
      <c r="BB239" s="175"/>
      <c r="BC239" s="175"/>
      <c r="BD239" s="175"/>
      <c r="BE239" s="175"/>
      <c r="BF239" s="175"/>
      <c r="BG239" s="175"/>
      <c r="BH239" s="175"/>
      <c r="BI239" s="175"/>
      <c r="BJ239" s="175"/>
      <c r="BK239" s="175"/>
      <c r="BL239" s="175"/>
      <c r="BM239" s="175"/>
      <c r="BN239" s="175"/>
      <c r="BO239" s="175"/>
      <c r="BP239" s="175"/>
      <c r="BQ239" s="175"/>
    </row>
    <row r="240" ht="14.25" customHeight="1">
      <c r="A240" s="175"/>
      <c r="B240" s="175"/>
      <c r="C240" s="175"/>
      <c r="D240" s="175"/>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c r="AA240" s="175"/>
      <c r="AB240" s="175"/>
      <c r="AC240" s="175"/>
      <c r="AD240" s="175"/>
      <c r="AE240" s="175"/>
      <c r="AF240" s="175"/>
      <c r="AG240" s="175"/>
      <c r="AH240" s="175"/>
      <c r="AI240" s="175"/>
      <c r="AJ240" s="175"/>
      <c r="AK240" s="175"/>
      <c r="AL240" s="175"/>
      <c r="AM240" s="175"/>
      <c r="AN240" s="175"/>
      <c r="AO240" s="175"/>
      <c r="AP240" s="175"/>
      <c r="AQ240" s="175"/>
      <c r="AR240" s="175"/>
      <c r="AS240" s="175"/>
      <c r="AT240" s="175"/>
      <c r="AU240" s="175"/>
      <c r="AV240" s="175"/>
      <c r="AW240" s="175"/>
      <c r="AX240" s="175"/>
      <c r="AY240" s="175"/>
      <c r="AZ240" s="175"/>
      <c r="BA240" s="175"/>
      <c r="BB240" s="175"/>
      <c r="BC240" s="175"/>
      <c r="BD240" s="175"/>
      <c r="BE240" s="175"/>
      <c r="BF240" s="175"/>
      <c r="BG240" s="175"/>
      <c r="BH240" s="175"/>
      <c r="BI240" s="175"/>
      <c r="BJ240" s="175"/>
      <c r="BK240" s="175"/>
      <c r="BL240" s="175"/>
      <c r="BM240" s="175"/>
      <c r="BN240" s="175"/>
      <c r="BO240" s="175"/>
      <c r="BP240" s="175"/>
      <c r="BQ240" s="175"/>
    </row>
    <row r="241" ht="14.25" customHeight="1">
      <c r="A241" s="175"/>
      <c r="B241" s="175"/>
      <c r="C241" s="175"/>
      <c r="D241" s="175"/>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c r="AA241" s="175"/>
      <c r="AB241" s="175"/>
      <c r="AC241" s="175"/>
      <c r="AD241" s="175"/>
      <c r="AE241" s="175"/>
      <c r="AF241" s="175"/>
      <c r="AG241" s="175"/>
      <c r="AH241" s="175"/>
      <c r="AI241" s="175"/>
      <c r="AJ241" s="175"/>
      <c r="AK241" s="175"/>
      <c r="AL241" s="175"/>
      <c r="AM241" s="175"/>
      <c r="AN241" s="175"/>
      <c r="AO241" s="175"/>
      <c r="AP241" s="175"/>
      <c r="AQ241" s="175"/>
      <c r="AR241" s="175"/>
      <c r="AS241" s="175"/>
      <c r="AT241" s="175"/>
      <c r="AU241" s="175"/>
      <c r="AV241" s="175"/>
      <c r="AW241" s="175"/>
      <c r="AX241" s="175"/>
      <c r="AY241" s="175"/>
      <c r="AZ241" s="175"/>
      <c r="BA241" s="175"/>
      <c r="BB241" s="175"/>
      <c r="BC241" s="175"/>
      <c r="BD241" s="175"/>
      <c r="BE241" s="175"/>
      <c r="BF241" s="175"/>
      <c r="BG241" s="175"/>
      <c r="BH241" s="175"/>
      <c r="BI241" s="175"/>
      <c r="BJ241" s="175"/>
      <c r="BK241" s="175"/>
      <c r="BL241" s="175"/>
      <c r="BM241" s="175"/>
      <c r="BN241" s="175"/>
      <c r="BO241" s="175"/>
      <c r="BP241" s="175"/>
      <c r="BQ241" s="175"/>
    </row>
    <row r="242" ht="14.25" customHeight="1">
      <c r="A242" s="175"/>
      <c r="B242" s="175"/>
      <c r="C242" s="175"/>
      <c r="D242" s="175"/>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c r="AA242" s="175"/>
      <c r="AB242" s="175"/>
      <c r="AC242" s="175"/>
      <c r="AD242" s="175"/>
      <c r="AE242" s="175"/>
      <c r="AF242" s="175"/>
      <c r="AG242" s="175"/>
      <c r="AH242" s="175"/>
      <c r="AI242" s="175"/>
      <c r="AJ242" s="175"/>
      <c r="AK242" s="175"/>
      <c r="AL242" s="175"/>
      <c r="AM242" s="175"/>
      <c r="AN242" s="175"/>
      <c r="AO242" s="175"/>
      <c r="AP242" s="175"/>
      <c r="AQ242" s="175"/>
      <c r="AR242" s="175"/>
      <c r="AS242" s="175"/>
      <c r="AT242" s="175"/>
      <c r="AU242" s="175"/>
      <c r="AV242" s="175"/>
      <c r="AW242" s="175"/>
      <c r="AX242" s="175"/>
      <c r="AY242" s="175"/>
      <c r="AZ242" s="175"/>
      <c r="BA242" s="175"/>
      <c r="BB242" s="175"/>
      <c r="BC242" s="175"/>
      <c r="BD242" s="175"/>
      <c r="BE242" s="175"/>
      <c r="BF242" s="175"/>
      <c r="BG242" s="175"/>
      <c r="BH242" s="175"/>
      <c r="BI242" s="175"/>
      <c r="BJ242" s="175"/>
      <c r="BK242" s="175"/>
      <c r="BL242" s="175"/>
      <c r="BM242" s="175"/>
      <c r="BN242" s="175"/>
      <c r="BO242" s="175"/>
      <c r="BP242" s="175"/>
      <c r="BQ242" s="175"/>
    </row>
    <row r="243" ht="14.25" customHeight="1">
      <c r="A243" s="175"/>
      <c r="B243" s="175"/>
      <c r="C243" s="175"/>
      <c r="D243" s="175"/>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c r="AA243" s="175"/>
      <c r="AB243" s="175"/>
      <c r="AC243" s="175"/>
      <c r="AD243" s="175"/>
      <c r="AE243" s="175"/>
      <c r="AF243" s="175"/>
      <c r="AG243" s="175"/>
      <c r="AH243" s="175"/>
      <c r="AI243" s="175"/>
      <c r="AJ243" s="175"/>
      <c r="AK243" s="175"/>
      <c r="AL243" s="175"/>
      <c r="AM243" s="175"/>
      <c r="AN243" s="175"/>
      <c r="AO243" s="175"/>
      <c r="AP243" s="175"/>
      <c r="AQ243" s="175"/>
      <c r="AR243" s="175"/>
      <c r="AS243" s="175"/>
      <c r="AT243" s="175"/>
      <c r="AU243" s="175"/>
      <c r="AV243" s="175"/>
      <c r="AW243" s="175"/>
      <c r="AX243" s="175"/>
      <c r="AY243" s="175"/>
      <c r="AZ243" s="175"/>
      <c r="BA243" s="175"/>
      <c r="BB243" s="175"/>
      <c r="BC243" s="175"/>
      <c r="BD243" s="175"/>
      <c r="BE243" s="175"/>
      <c r="BF243" s="175"/>
      <c r="BG243" s="175"/>
      <c r="BH243" s="175"/>
      <c r="BI243" s="175"/>
      <c r="BJ243" s="175"/>
      <c r="BK243" s="175"/>
      <c r="BL243" s="175"/>
      <c r="BM243" s="175"/>
      <c r="BN243" s="175"/>
      <c r="BO243" s="175"/>
      <c r="BP243" s="175"/>
      <c r="BQ243" s="175"/>
    </row>
    <row r="244" ht="14.25" customHeight="1">
      <c r="A244" s="175"/>
      <c r="B244" s="175"/>
      <c r="C244" s="175"/>
      <c r="D244" s="175"/>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c r="AA244" s="175"/>
      <c r="AB244" s="175"/>
      <c r="AC244" s="175"/>
      <c r="AD244" s="175"/>
      <c r="AE244" s="175"/>
      <c r="AF244" s="175"/>
      <c r="AG244" s="175"/>
      <c r="AH244" s="175"/>
      <c r="AI244" s="175"/>
      <c r="AJ244" s="175"/>
      <c r="AK244" s="175"/>
      <c r="AL244" s="175"/>
      <c r="AM244" s="175"/>
      <c r="AN244" s="175"/>
      <c r="AO244" s="175"/>
      <c r="AP244" s="175"/>
      <c r="AQ244" s="175"/>
      <c r="AR244" s="175"/>
      <c r="AS244" s="175"/>
      <c r="AT244" s="175"/>
      <c r="AU244" s="175"/>
      <c r="AV244" s="175"/>
      <c r="AW244" s="175"/>
      <c r="AX244" s="175"/>
      <c r="AY244" s="175"/>
      <c r="AZ244" s="175"/>
      <c r="BA244" s="175"/>
      <c r="BB244" s="175"/>
      <c r="BC244" s="175"/>
      <c r="BD244" s="175"/>
      <c r="BE244" s="175"/>
      <c r="BF244" s="175"/>
      <c r="BG244" s="175"/>
      <c r="BH244" s="175"/>
      <c r="BI244" s="175"/>
      <c r="BJ244" s="175"/>
      <c r="BK244" s="175"/>
      <c r="BL244" s="175"/>
      <c r="BM244" s="175"/>
      <c r="BN244" s="175"/>
      <c r="BO244" s="175"/>
      <c r="BP244" s="175"/>
      <c r="BQ244" s="175"/>
    </row>
    <row r="245" ht="14.25" customHeight="1">
      <c r="A245" s="175"/>
      <c r="B245" s="175"/>
      <c r="C245" s="175"/>
      <c r="D245" s="175"/>
      <c r="E245" s="175"/>
      <c r="F245" s="175"/>
      <c r="G245" s="175"/>
      <c r="H245" s="175"/>
      <c r="I245" s="175"/>
      <c r="J245" s="175"/>
      <c r="K245" s="175"/>
      <c r="L245" s="175"/>
      <c r="M245" s="175"/>
      <c r="N245" s="175"/>
      <c r="O245" s="175"/>
      <c r="P245" s="175"/>
      <c r="Q245" s="175"/>
      <c r="R245" s="175"/>
      <c r="S245" s="175"/>
      <c r="T245" s="175"/>
      <c r="U245" s="175"/>
      <c r="V245" s="175"/>
      <c r="W245" s="175"/>
      <c r="X245" s="175"/>
      <c r="Y245" s="175"/>
      <c r="Z245" s="175"/>
      <c r="AA245" s="175"/>
      <c r="AB245" s="175"/>
      <c r="AC245" s="175"/>
      <c r="AD245" s="175"/>
      <c r="AE245" s="175"/>
      <c r="AF245" s="175"/>
      <c r="AG245" s="175"/>
      <c r="AH245" s="175"/>
      <c r="AI245" s="175"/>
      <c r="AJ245" s="175"/>
      <c r="AK245" s="175"/>
      <c r="AL245" s="175"/>
      <c r="AM245" s="175"/>
      <c r="AN245" s="175"/>
      <c r="AO245" s="175"/>
      <c r="AP245" s="175"/>
      <c r="AQ245" s="175"/>
      <c r="AR245" s="175"/>
      <c r="AS245" s="175"/>
      <c r="AT245" s="175"/>
      <c r="AU245" s="175"/>
      <c r="AV245" s="175"/>
      <c r="AW245" s="175"/>
      <c r="AX245" s="175"/>
      <c r="AY245" s="175"/>
      <c r="AZ245" s="175"/>
      <c r="BA245" s="175"/>
      <c r="BB245" s="175"/>
      <c r="BC245" s="175"/>
      <c r="BD245" s="175"/>
      <c r="BE245" s="175"/>
      <c r="BF245" s="175"/>
      <c r="BG245" s="175"/>
      <c r="BH245" s="175"/>
      <c r="BI245" s="175"/>
      <c r="BJ245" s="175"/>
      <c r="BK245" s="175"/>
      <c r="BL245" s="175"/>
      <c r="BM245" s="175"/>
      <c r="BN245" s="175"/>
      <c r="BO245" s="175"/>
      <c r="BP245" s="175"/>
      <c r="BQ245" s="175"/>
    </row>
    <row r="246" ht="14.25" customHeight="1">
      <c r="A246" s="175"/>
      <c r="B246" s="175"/>
      <c r="C246" s="175"/>
      <c r="D246" s="175"/>
      <c r="E246" s="175"/>
      <c r="F246" s="175"/>
      <c r="G246" s="175"/>
      <c r="H246" s="175"/>
      <c r="I246" s="175"/>
      <c r="J246" s="175"/>
      <c r="K246" s="175"/>
      <c r="L246" s="175"/>
      <c r="M246" s="175"/>
      <c r="N246" s="175"/>
      <c r="O246" s="175"/>
      <c r="P246" s="175"/>
      <c r="Q246" s="175"/>
      <c r="R246" s="175"/>
      <c r="S246" s="175"/>
      <c r="T246" s="175"/>
      <c r="U246" s="175"/>
      <c r="V246" s="175"/>
      <c r="W246" s="175"/>
      <c r="X246" s="175"/>
      <c r="Y246" s="175"/>
      <c r="Z246" s="175"/>
      <c r="AA246" s="175"/>
      <c r="AB246" s="175"/>
      <c r="AC246" s="175"/>
      <c r="AD246" s="175"/>
      <c r="AE246" s="175"/>
      <c r="AF246" s="175"/>
      <c r="AG246" s="175"/>
      <c r="AH246" s="175"/>
      <c r="AI246" s="175"/>
      <c r="AJ246" s="175"/>
      <c r="AK246" s="175"/>
      <c r="AL246" s="175"/>
      <c r="AM246" s="175"/>
      <c r="AN246" s="175"/>
      <c r="AO246" s="175"/>
      <c r="AP246" s="175"/>
      <c r="AQ246" s="175"/>
      <c r="AR246" s="175"/>
      <c r="AS246" s="175"/>
      <c r="AT246" s="175"/>
      <c r="AU246" s="175"/>
      <c r="AV246" s="175"/>
      <c r="AW246" s="175"/>
      <c r="AX246" s="175"/>
      <c r="AY246" s="175"/>
      <c r="AZ246" s="175"/>
      <c r="BA246" s="175"/>
      <c r="BB246" s="175"/>
      <c r="BC246" s="175"/>
      <c r="BD246" s="175"/>
      <c r="BE246" s="175"/>
      <c r="BF246" s="175"/>
      <c r="BG246" s="175"/>
      <c r="BH246" s="175"/>
      <c r="BI246" s="175"/>
      <c r="BJ246" s="175"/>
      <c r="BK246" s="175"/>
      <c r="BL246" s="175"/>
      <c r="BM246" s="175"/>
      <c r="BN246" s="175"/>
      <c r="BO246" s="175"/>
      <c r="BP246" s="175"/>
      <c r="BQ246" s="175"/>
    </row>
    <row r="247" ht="14.25" customHeight="1">
      <c r="A247" s="175"/>
      <c r="B247" s="175"/>
      <c r="C247" s="175"/>
      <c r="D247" s="175"/>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c r="AA247" s="175"/>
      <c r="AB247" s="175"/>
      <c r="AC247" s="175"/>
      <c r="AD247" s="175"/>
      <c r="AE247" s="175"/>
      <c r="AF247" s="175"/>
      <c r="AG247" s="175"/>
      <c r="AH247" s="175"/>
      <c r="AI247" s="175"/>
      <c r="AJ247" s="175"/>
      <c r="AK247" s="175"/>
      <c r="AL247" s="175"/>
      <c r="AM247" s="175"/>
      <c r="AN247" s="175"/>
      <c r="AO247" s="175"/>
      <c r="AP247" s="175"/>
      <c r="AQ247" s="175"/>
      <c r="AR247" s="175"/>
      <c r="AS247" s="175"/>
      <c r="AT247" s="175"/>
      <c r="AU247" s="175"/>
      <c r="AV247" s="175"/>
      <c r="AW247" s="175"/>
      <c r="AX247" s="175"/>
      <c r="AY247" s="175"/>
      <c r="AZ247" s="175"/>
      <c r="BA247" s="175"/>
      <c r="BB247" s="175"/>
      <c r="BC247" s="175"/>
      <c r="BD247" s="175"/>
      <c r="BE247" s="175"/>
      <c r="BF247" s="175"/>
      <c r="BG247" s="175"/>
      <c r="BH247" s="175"/>
      <c r="BI247" s="175"/>
      <c r="BJ247" s="175"/>
      <c r="BK247" s="175"/>
      <c r="BL247" s="175"/>
      <c r="BM247" s="175"/>
      <c r="BN247" s="175"/>
      <c r="BO247" s="175"/>
      <c r="BP247" s="175"/>
      <c r="BQ247" s="175"/>
    </row>
    <row r="248" ht="14.25" customHeight="1">
      <c r="A248" s="175"/>
      <c r="B248" s="175"/>
      <c r="C248" s="175"/>
      <c r="D248" s="175"/>
      <c r="E248" s="175"/>
      <c r="F248" s="175"/>
      <c r="G248" s="175"/>
      <c r="H248" s="175"/>
      <c r="I248" s="175"/>
      <c r="J248" s="175"/>
      <c r="K248" s="175"/>
      <c r="L248" s="175"/>
      <c r="M248" s="175"/>
      <c r="N248" s="175"/>
      <c r="O248" s="175"/>
      <c r="P248" s="175"/>
      <c r="Q248" s="175"/>
      <c r="R248" s="175"/>
      <c r="S248" s="175"/>
      <c r="T248" s="175"/>
      <c r="U248" s="175"/>
      <c r="V248" s="175"/>
      <c r="W248" s="175"/>
      <c r="X248" s="175"/>
      <c r="Y248" s="175"/>
      <c r="Z248" s="175"/>
      <c r="AA248" s="175"/>
      <c r="AB248" s="175"/>
      <c r="AC248" s="175"/>
      <c r="AD248" s="175"/>
      <c r="AE248" s="175"/>
      <c r="AF248" s="175"/>
      <c r="AG248" s="175"/>
      <c r="AH248" s="175"/>
      <c r="AI248" s="175"/>
      <c r="AJ248" s="175"/>
      <c r="AK248" s="175"/>
      <c r="AL248" s="175"/>
      <c r="AM248" s="175"/>
      <c r="AN248" s="175"/>
      <c r="AO248" s="175"/>
      <c r="AP248" s="175"/>
      <c r="AQ248" s="175"/>
      <c r="AR248" s="175"/>
      <c r="AS248" s="175"/>
      <c r="AT248" s="175"/>
      <c r="AU248" s="175"/>
      <c r="AV248" s="175"/>
      <c r="AW248" s="175"/>
      <c r="AX248" s="175"/>
      <c r="AY248" s="175"/>
      <c r="AZ248" s="175"/>
      <c r="BA248" s="175"/>
      <c r="BB248" s="175"/>
      <c r="BC248" s="175"/>
      <c r="BD248" s="175"/>
      <c r="BE248" s="175"/>
      <c r="BF248" s="175"/>
      <c r="BG248" s="175"/>
      <c r="BH248" s="175"/>
      <c r="BI248" s="175"/>
      <c r="BJ248" s="175"/>
      <c r="BK248" s="175"/>
      <c r="BL248" s="175"/>
      <c r="BM248" s="175"/>
      <c r="BN248" s="175"/>
      <c r="BO248" s="175"/>
      <c r="BP248" s="175"/>
      <c r="BQ248" s="175"/>
    </row>
    <row r="249" ht="14.25" customHeight="1">
      <c r="A249" s="175"/>
      <c r="B249" s="175"/>
      <c r="C249" s="175"/>
      <c r="D249" s="175"/>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c r="AA249" s="175"/>
      <c r="AB249" s="175"/>
      <c r="AC249" s="175"/>
      <c r="AD249" s="175"/>
      <c r="AE249" s="175"/>
      <c r="AF249" s="175"/>
      <c r="AG249" s="175"/>
      <c r="AH249" s="175"/>
      <c r="AI249" s="175"/>
      <c r="AJ249" s="175"/>
      <c r="AK249" s="175"/>
      <c r="AL249" s="175"/>
      <c r="AM249" s="175"/>
      <c r="AN249" s="175"/>
      <c r="AO249" s="175"/>
      <c r="AP249" s="175"/>
      <c r="AQ249" s="175"/>
      <c r="AR249" s="175"/>
      <c r="AS249" s="175"/>
      <c r="AT249" s="175"/>
      <c r="AU249" s="175"/>
      <c r="AV249" s="175"/>
      <c r="AW249" s="175"/>
      <c r="AX249" s="175"/>
      <c r="AY249" s="175"/>
      <c r="AZ249" s="175"/>
      <c r="BA249" s="175"/>
      <c r="BB249" s="175"/>
      <c r="BC249" s="175"/>
      <c r="BD249" s="175"/>
      <c r="BE249" s="175"/>
      <c r="BF249" s="175"/>
      <c r="BG249" s="175"/>
      <c r="BH249" s="175"/>
      <c r="BI249" s="175"/>
      <c r="BJ249" s="175"/>
      <c r="BK249" s="175"/>
      <c r="BL249" s="175"/>
      <c r="BM249" s="175"/>
      <c r="BN249" s="175"/>
      <c r="BO249" s="175"/>
      <c r="BP249" s="175"/>
      <c r="BQ249" s="175"/>
    </row>
    <row r="250" ht="14.25" customHeight="1">
      <c r="A250" s="175"/>
      <c r="B250" s="175"/>
      <c r="C250" s="175"/>
      <c r="D250" s="175"/>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c r="AA250" s="175"/>
      <c r="AB250" s="175"/>
      <c r="AC250" s="175"/>
      <c r="AD250" s="175"/>
      <c r="AE250" s="175"/>
      <c r="AF250" s="175"/>
      <c r="AG250" s="175"/>
      <c r="AH250" s="175"/>
      <c r="AI250" s="175"/>
      <c r="AJ250" s="175"/>
      <c r="AK250" s="175"/>
      <c r="AL250" s="175"/>
      <c r="AM250" s="175"/>
      <c r="AN250" s="175"/>
      <c r="AO250" s="175"/>
      <c r="AP250" s="175"/>
      <c r="AQ250" s="175"/>
      <c r="AR250" s="175"/>
      <c r="AS250" s="175"/>
      <c r="AT250" s="175"/>
      <c r="AU250" s="175"/>
      <c r="AV250" s="175"/>
      <c r="AW250" s="175"/>
      <c r="AX250" s="175"/>
      <c r="AY250" s="175"/>
      <c r="AZ250" s="175"/>
      <c r="BA250" s="175"/>
      <c r="BB250" s="175"/>
      <c r="BC250" s="175"/>
      <c r="BD250" s="175"/>
      <c r="BE250" s="175"/>
      <c r="BF250" s="175"/>
      <c r="BG250" s="175"/>
      <c r="BH250" s="175"/>
      <c r="BI250" s="175"/>
      <c r="BJ250" s="175"/>
      <c r="BK250" s="175"/>
      <c r="BL250" s="175"/>
      <c r="BM250" s="175"/>
      <c r="BN250" s="175"/>
      <c r="BO250" s="175"/>
      <c r="BP250" s="175"/>
      <c r="BQ250" s="175"/>
    </row>
    <row r="251" ht="14.25" customHeight="1">
      <c r="A251" s="175"/>
      <c r="B251" s="175"/>
      <c r="C251" s="175"/>
      <c r="D251" s="175"/>
      <c r="E251" s="175"/>
      <c r="F251" s="175"/>
      <c r="G251" s="175"/>
      <c r="H251" s="175"/>
      <c r="I251" s="175"/>
      <c r="J251" s="175"/>
      <c r="K251" s="175"/>
      <c r="L251" s="175"/>
      <c r="M251" s="175"/>
      <c r="N251" s="175"/>
      <c r="O251" s="175"/>
      <c r="P251" s="175"/>
      <c r="Q251" s="175"/>
      <c r="R251" s="175"/>
      <c r="S251" s="175"/>
      <c r="T251" s="175"/>
      <c r="U251" s="175"/>
      <c r="V251" s="175"/>
      <c r="W251" s="175"/>
      <c r="X251" s="175"/>
      <c r="Y251" s="175"/>
      <c r="Z251" s="175"/>
      <c r="AA251" s="175"/>
      <c r="AB251" s="175"/>
      <c r="AC251" s="175"/>
      <c r="AD251" s="175"/>
      <c r="AE251" s="175"/>
      <c r="AF251" s="175"/>
      <c r="AG251" s="175"/>
      <c r="AH251" s="175"/>
      <c r="AI251" s="175"/>
      <c r="AJ251" s="175"/>
      <c r="AK251" s="175"/>
      <c r="AL251" s="175"/>
      <c r="AM251" s="175"/>
      <c r="AN251" s="175"/>
      <c r="AO251" s="175"/>
      <c r="AP251" s="175"/>
      <c r="AQ251" s="175"/>
      <c r="AR251" s="175"/>
      <c r="AS251" s="175"/>
      <c r="AT251" s="175"/>
      <c r="AU251" s="175"/>
      <c r="AV251" s="175"/>
      <c r="AW251" s="175"/>
      <c r="AX251" s="175"/>
      <c r="AY251" s="175"/>
      <c r="AZ251" s="175"/>
      <c r="BA251" s="175"/>
      <c r="BB251" s="175"/>
      <c r="BC251" s="175"/>
      <c r="BD251" s="175"/>
      <c r="BE251" s="175"/>
      <c r="BF251" s="175"/>
      <c r="BG251" s="175"/>
      <c r="BH251" s="175"/>
      <c r="BI251" s="175"/>
      <c r="BJ251" s="175"/>
      <c r="BK251" s="175"/>
      <c r="BL251" s="175"/>
      <c r="BM251" s="175"/>
      <c r="BN251" s="175"/>
      <c r="BO251" s="175"/>
      <c r="BP251" s="175"/>
      <c r="BQ251" s="175"/>
    </row>
    <row r="252" ht="14.25" customHeight="1">
      <c r="A252" s="175"/>
      <c r="B252" s="175"/>
      <c r="C252" s="175"/>
      <c r="D252" s="175"/>
      <c r="E252" s="175"/>
      <c r="F252" s="175"/>
      <c r="G252" s="175"/>
      <c r="H252" s="175"/>
      <c r="I252" s="175"/>
      <c r="J252" s="175"/>
      <c r="K252" s="175"/>
      <c r="L252" s="175"/>
      <c r="M252" s="175"/>
      <c r="N252" s="175"/>
      <c r="O252" s="175"/>
      <c r="P252" s="175"/>
      <c r="Q252" s="175"/>
      <c r="R252" s="175"/>
      <c r="S252" s="175"/>
      <c r="T252" s="175"/>
      <c r="U252" s="175"/>
      <c r="V252" s="175"/>
      <c r="W252" s="175"/>
      <c r="X252" s="175"/>
      <c r="Y252" s="175"/>
      <c r="Z252" s="175"/>
      <c r="AA252" s="175"/>
      <c r="AB252" s="175"/>
      <c r="AC252" s="175"/>
      <c r="AD252" s="175"/>
      <c r="AE252" s="175"/>
      <c r="AF252" s="175"/>
      <c r="AG252" s="175"/>
      <c r="AH252" s="175"/>
      <c r="AI252" s="175"/>
      <c r="AJ252" s="175"/>
      <c r="AK252" s="175"/>
      <c r="AL252" s="175"/>
      <c r="AM252" s="175"/>
      <c r="AN252" s="175"/>
      <c r="AO252" s="175"/>
      <c r="AP252" s="175"/>
      <c r="AQ252" s="175"/>
      <c r="AR252" s="175"/>
      <c r="AS252" s="175"/>
      <c r="AT252" s="175"/>
      <c r="AU252" s="175"/>
      <c r="AV252" s="175"/>
      <c r="AW252" s="175"/>
      <c r="AX252" s="175"/>
      <c r="AY252" s="175"/>
      <c r="AZ252" s="175"/>
      <c r="BA252" s="175"/>
      <c r="BB252" s="175"/>
      <c r="BC252" s="175"/>
      <c r="BD252" s="175"/>
      <c r="BE252" s="175"/>
      <c r="BF252" s="175"/>
      <c r="BG252" s="175"/>
      <c r="BH252" s="175"/>
      <c r="BI252" s="175"/>
      <c r="BJ252" s="175"/>
      <c r="BK252" s="175"/>
      <c r="BL252" s="175"/>
      <c r="BM252" s="175"/>
      <c r="BN252" s="175"/>
      <c r="BO252" s="175"/>
      <c r="BP252" s="175"/>
      <c r="BQ252" s="175"/>
    </row>
    <row r="253" ht="14.25" customHeight="1">
      <c r="A253" s="175"/>
      <c r="B253" s="175"/>
      <c r="C253" s="175"/>
      <c r="D253" s="175"/>
      <c r="E253" s="175"/>
      <c r="F253" s="175"/>
      <c r="G253" s="175"/>
      <c r="H253" s="175"/>
      <c r="I253" s="175"/>
      <c r="J253" s="175"/>
      <c r="K253" s="175"/>
      <c r="L253" s="175"/>
      <c r="M253" s="175"/>
      <c r="N253" s="175"/>
      <c r="O253" s="175"/>
      <c r="P253" s="175"/>
      <c r="Q253" s="175"/>
      <c r="R253" s="175"/>
      <c r="S253" s="175"/>
      <c r="T253" s="175"/>
      <c r="U253" s="175"/>
      <c r="V253" s="175"/>
      <c r="W253" s="175"/>
      <c r="X253" s="175"/>
      <c r="Y253" s="175"/>
      <c r="Z253" s="175"/>
      <c r="AA253" s="175"/>
      <c r="AB253" s="175"/>
      <c r="AC253" s="175"/>
      <c r="AD253" s="175"/>
      <c r="AE253" s="175"/>
      <c r="AF253" s="175"/>
      <c r="AG253" s="175"/>
      <c r="AH253" s="175"/>
      <c r="AI253" s="175"/>
      <c r="AJ253" s="175"/>
      <c r="AK253" s="175"/>
      <c r="AL253" s="175"/>
      <c r="AM253" s="175"/>
      <c r="AN253" s="175"/>
      <c r="AO253" s="175"/>
      <c r="AP253" s="175"/>
      <c r="AQ253" s="175"/>
      <c r="AR253" s="175"/>
      <c r="AS253" s="175"/>
      <c r="AT253" s="175"/>
      <c r="AU253" s="175"/>
      <c r="AV253" s="175"/>
      <c r="AW253" s="175"/>
      <c r="AX253" s="175"/>
      <c r="AY253" s="175"/>
      <c r="AZ253" s="175"/>
      <c r="BA253" s="175"/>
      <c r="BB253" s="175"/>
      <c r="BC253" s="175"/>
      <c r="BD253" s="175"/>
      <c r="BE253" s="175"/>
      <c r="BF253" s="175"/>
      <c r="BG253" s="175"/>
      <c r="BH253" s="175"/>
      <c r="BI253" s="175"/>
      <c r="BJ253" s="175"/>
      <c r="BK253" s="175"/>
      <c r="BL253" s="175"/>
      <c r="BM253" s="175"/>
      <c r="BN253" s="175"/>
      <c r="BO253" s="175"/>
      <c r="BP253" s="175"/>
      <c r="BQ253" s="175"/>
    </row>
    <row r="254" ht="14.25" customHeight="1">
      <c r="A254" s="175"/>
      <c r="B254" s="175"/>
      <c r="C254" s="175"/>
      <c r="D254" s="175"/>
      <c r="E254" s="175"/>
      <c r="F254" s="175"/>
      <c r="G254" s="175"/>
      <c r="H254" s="175"/>
      <c r="I254" s="175"/>
      <c r="J254" s="175"/>
      <c r="K254" s="175"/>
      <c r="L254" s="175"/>
      <c r="M254" s="175"/>
      <c r="N254" s="175"/>
      <c r="O254" s="175"/>
      <c r="P254" s="175"/>
      <c r="Q254" s="175"/>
      <c r="R254" s="175"/>
      <c r="S254" s="175"/>
      <c r="T254" s="175"/>
      <c r="U254" s="175"/>
      <c r="V254" s="175"/>
      <c r="W254" s="175"/>
      <c r="X254" s="175"/>
      <c r="Y254" s="175"/>
      <c r="Z254" s="175"/>
      <c r="AA254" s="175"/>
      <c r="AB254" s="175"/>
      <c r="AC254" s="175"/>
      <c r="AD254" s="175"/>
      <c r="AE254" s="175"/>
      <c r="AF254" s="175"/>
      <c r="AG254" s="175"/>
      <c r="AH254" s="175"/>
      <c r="AI254" s="175"/>
      <c r="AJ254" s="175"/>
      <c r="AK254" s="175"/>
      <c r="AL254" s="175"/>
      <c r="AM254" s="175"/>
      <c r="AN254" s="175"/>
      <c r="AO254" s="175"/>
      <c r="AP254" s="175"/>
      <c r="AQ254" s="175"/>
      <c r="AR254" s="175"/>
      <c r="AS254" s="175"/>
      <c r="AT254" s="175"/>
      <c r="AU254" s="175"/>
      <c r="AV254" s="175"/>
      <c r="AW254" s="175"/>
      <c r="AX254" s="175"/>
      <c r="AY254" s="175"/>
      <c r="AZ254" s="175"/>
      <c r="BA254" s="175"/>
      <c r="BB254" s="175"/>
      <c r="BC254" s="175"/>
      <c r="BD254" s="175"/>
      <c r="BE254" s="175"/>
      <c r="BF254" s="175"/>
      <c r="BG254" s="175"/>
      <c r="BH254" s="175"/>
      <c r="BI254" s="175"/>
      <c r="BJ254" s="175"/>
      <c r="BK254" s="175"/>
      <c r="BL254" s="175"/>
      <c r="BM254" s="175"/>
      <c r="BN254" s="175"/>
      <c r="BO254" s="175"/>
      <c r="BP254" s="175"/>
      <c r="BQ254" s="175"/>
    </row>
    <row r="255" ht="14.25" customHeight="1">
      <c r="A255" s="175"/>
      <c r="B255" s="175"/>
      <c r="C255" s="175"/>
      <c r="D255" s="175"/>
      <c r="E255" s="175"/>
      <c r="F255" s="175"/>
      <c r="G255" s="175"/>
      <c r="H255" s="175"/>
      <c r="I255" s="175"/>
      <c r="J255" s="175"/>
      <c r="K255" s="175"/>
      <c r="L255" s="175"/>
      <c r="M255" s="175"/>
      <c r="N255" s="175"/>
      <c r="O255" s="175"/>
      <c r="P255" s="175"/>
      <c r="Q255" s="175"/>
      <c r="R255" s="175"/>
      <c r="S255" s="175"/>
      <c r="T255" s="175"/>
      <c r="U255" s="175"/>
      <c r="V255" s="175"/>
      <c r="W255" s="175"/>
      <c r="X255" s="175"/>
      <c r="Y255" s="175"/>
      <c r="Z255" s="175"/>
      <c r="AA255" s="175"/>
      <c r="AB255" s="175"/>
      <c r="AC255" s="175"/>
      <c r="AD255" s="175"/>
      <c r="AE255" s="175"/>
      <c r="AF255" s="175"/>
      <c r="AG255" s="175"/>
      <c r="AH255" s="175"/>
      <c r="AI255" s="175"/>
      <c r="AJ255" s="175"/>
      <c r="AK255" s="175"/>
      <c r="AL255" s="175"/>
      <c r="AM255" s="175"/>
      <c r="AN255" s="175"/>
      <c r="AO255" s="175"/>
      <c r="AP255" s="175"/>
      <c r="AQ255" s="175"/>
      <c r="AR255" s="175"/>
      <c r="AS255" s="175"/>
      <c r="AT255" s="175"/>
      <c r="AU255" s="175"/>
      <c r="AV255" s="175"/>
      <c r="AW255" s="175"/>
      <c r="AX255" s="175"/>
      <c r="AY255" s="175"/>
      <c r="AZ255" s="175"/>
      <c r="BA255" s="175"/>
      <c r="BB255" s="175"/>
      <c r="BC255" s="175"/>
      <c r="BD255" s="175"/>
      <c r="BE255" s="175"/>
      <c r="BF255" s="175"/>
      <c r="BG255" s="175"/>
      <c r="BH255" s="175"/>
      <c r="BI255" s="175"/>
      <c r="BJ255" s="175"/>
      <c r="BK255" s="175"/>
      <c r="BL255" s="175"/>
      <c r="BM255" s="175"/>
      <c r="BN255" s="175"/>
      <c r="BO255" s="175"/>
      <c r="BP255" s="175"/>
      <c r="BQ255" s="175"/>
    </row>
    <row r="256" ht="14.25" customHeight="1">
      <c r="A256" s="175"/>
      <c r="B256" s="175"/>
      <c r="C256" s="175"/>
      <c r="D256" s="175"/>
      <c r="E256" s="175"/>
      <c r="F256" s="175"/>
      <c r="G256" s="175"/>
      <c r="H256" s="175"/>
      <c r="I256" s="175"/>
      <c r="J256" s="175"/>
      <c r="K256" s="175"/>
      <c r="L256" s="175"/>
      <c r="M256" s="175"/>
      <c r="N256" s="175"/>
      <c r="O256" s="175"/>
      <c r="P256" s="175"/>
      <c r="Q256" s="175"/>
      <c r="R256" s="175"/>
      <c r="S256" s="175"/>
      <c r="T256" s="175"/>
      <c r="U256" s="175"/>
      <c r="V256" s="175"/>
      <c r="W256" s="175"/>
      <c r="X256" s="175"/>
      <c r="Y256" s="175"/>
      <c r="Z256" s="175"/>
      <c r="AA256" s="175"/>
      <c r="AB256" s="175"/>
      <c r="AC256" s="175"/>
      <c r="AD256" s="175"/>
      <c r="AE256" s="175"/>
      <c r="AF256" s="175"/>
      <c r="AG256" s="175"/>
      <c r="AH256" s="175"/>
      <c r="AI256" s="175"/>
      <c r="AJ256" s="175"/>
      <c r="AK256" s="175"/>
      <c r="AL256" s="175"/>
      <c r="AM256" s="175"/>
      <c r="AN256" s="175"/>
      <c r="AO256" s="175"/>
      <c r="AP256" s="175"/>
      <c r="AQ256" s="175"/>
      <c r="AR256" s="175"/>
      <c r="AS256" s="175"/>
      <c r="AT256" s="175"/>
      <c r="AU256" s="175"/>
      <c r="AV256" s="175"/>
      <c r="AW256" s="175"/>
      <c r="AX256" s="175"/>
      <c r="AY256" s="175"/>
      <c r="AZ256" s="175"/>
      <c r="BA256" s="175"/>
      <c r="BB256" s="175"/>
      <c r="BC256" s="175"/>
      <c r="BD256" s="175"/>
      <c r="BE256" s="175"/>
      <c r="BF256" s="175"/>
      <c r="BG256" s="175"/>
      <c r="BH256" s="175"/>
      <c r="BI256" s="175"/>
      <c r="BJ256" s="175"/>
      <c r="BK256" s="175"/>
      <c r="BL256" s="175"/>
      <c r="BM256" s="175"/>
      <c r="BN256" s="175"/>
      <c r="BO256" s="175"/>
      <c r="BP256" s="175"/>
      <c r="BQ256" s="175"/>
    </row>
    <row r="257" ht="14.25" customHeight="1">
      <c r="A257" s="175"/>
      <c r="B257" s="175"/>
      <c r="C257" s="175"/>
      <c r="D257" s="175"/>
      <c r="E257" s="175"/>
      <c r="F257" s="175"/>
      <c r="G257" s="175"/>
      <c r="H257" s="175"/>
      <c r="I257" s="175"/>
      <c r="J257" s="175"/>
      <c r="K257" s="175"/>
      <c r="L257" s="175"/>
      <c r="M257" s="175"/>
      <c r="N257" s="175"/>
      <c r="O257" s="175"/>
      <c r="P257" s="175"/>
      <c r="Q257" s="175"/>
      <c r="R257" s="175"/>
      <c r="S257" s="175"/>
      <c r="T257" s="175"/>
      <c r="U257" s="175"/>
      <c r="V257" s="175"/>
      <c r="W257" s="175"/>
      <c r="X257" s="175"/>
      <c r="Y257" s="175"/>
      <c r="Z257" s="175"/>
      <c r="AA257" s="175"/>
      <c r="AB257" s="175"/>
      <c r="AC257" s="175"/>
      <c r="AD257" s="175"/>
      <c r="AE257" s="175"/>
      <c r="AF257" s="175"/>
      <c r="AG257" s="175"/>
      <c r="AH257" s="175"/>
      <c r="AI257" s="175"/>
      <c r="AJ257" s="175"/>
      <c r="AK257" s="175"/>
      <c r="AL257" s="175"/>
      <c r="AM257" s="175"/>
      <c r="AN257" s="175"/>
      <c r="AO257" s="175"/>
      <c r="AP257" s="175"/>
      <c r="AQ257" s="175"/>
      <c r="AR257" s="175"/>
      <c r="AS257" s="175"/>
      <c r="AT257" s="175"/>
      <c r="AU257" s="175"/>
      <c r="AV257" s="175"/>
      <c r="AW257" s="175"/>
      <c r="AX257" s="175"/>
      <c r="AY257" s="175"/>
      <c r="AZ257" s="175"/>
      <c r="BA257" s="175"/>
      <c r="BB257" s="175"/>
      <c r="BC257" s="175"/>
      <c r="BD257" s="175"/>
      <c r="BE257" s="175"/>
      <c r="BF257" s="175"/>
      <c r="BG257" s="175"/>
      <c r="BH257" s="175"/>
      <c r="BI257" s="175"/>
      <c r="BJ257" s="175"/>
      <c r="BK257" s="175"/>
      <c r="BL257" s="175"/>
      <c r="BM257" s="175"/>
      <c r="BN257" s="175"/>
      <c r="BO257" s="175"/>
      <c r="BP257" s="175"/>
      <c r="BQ257" s="175"/>
    </row>
    <row r="258" ht="14.25" customHeight="1">
      <c r="A258" s="175"/>
      <c r="B258" s="175"/>
      <c r="C258" s="175"/>
      <c r="D258" s="175"/>
      <c r="E258" s="175"/>
      <c r="F258" s="175"/>
      <c r="G258" s="175"/>
      <c r="H258" s="175"/>
      <c r="I258" s="175"/>
      <c r="J258" s="175"/>
      <c r="K258" s="175"/>
      <c r="L258" s="175"/>
      <c r="M258" s="175"/>
      <c r="N258" s="175"/>
      <c r="O258" s="175"/>
      <c r="P258" s="175"/>
      <c r="Q258" s="175"/>
      <c r="R258" s="175"/>
      <c r="S258" s="175"/>
      <c r="T258" s="175"/>
      <c r="U258" s="175"/>
      <c r="V258" s="175"/>
      <c r="W258" s="175"/>
      <c r="X258" s="175"/>
      <c r="Y258" s="175"/>
      <c r="Z258" s="175"/>
      <c r="AA258" s="175"/>
      <c r="AB258" s="175"/>
      <c r="AC258" s="175"/>
      <c r="AD258" s="175"/>
      <c r="AE258" s="175"/>
      <c r="AF258" s="175"/>
      <c r="AG258" s="175"/>
      <c r="AH258" s="175"/>
      <c r="AI258" s="175"/>
      <c r="AJ258" s="175"/>
      <c r="AK258" s="175"/>
      <c r="AL258" s="175"/>
      <c r="AM258" s="175"/>
      <c r="AN258" s="175"/>
      <c r="AO258" s="175"/>
      <c r="AP258" s="175"/>
      <c r="AQ258" s="175"/>
      <c r="AR258" s="175"/>
      <c r="AS258" s="175"/>
      <c r="AT258" s="175"/>
      <c r="AU258" s="175"/>
      <c r="AV258" s="175"/>
      <c r="AW258" s="175"/>
      <c r="AX258" s="175"/>
      <c r="AY258" s="175"/>
      <c r="AZ258" s="175"/>
      <c r="BA258" s="175"/>
      <c r="BB258" s="175"/>
      <c r="BC258" s="175"/>
      <c r="BD258" s="175"/>
      <c r="BE258" s="175"/>
      <c r="BF258" s="175"/>
      <c r="BG258" s="175"/>
      <c r="BH258" s="175"/>
      <c r="BI258" s="175"/>
      <c r="BJ258" s="175"/>
      <c r="BK258" s="175"/>
      <c r="BL258" s="175"/>
      <c r="BM258" s="175"/>
      <c r="BN258" s="175"/>
      <c r="BO258" s="175"/>
      <c r="BP258" s="175"/>
      <c r="BQ258" s="175"/>
    </row>
    <row r="259" ht="14.25" customHeight="1">
      <c r="A259" s="175"/>
      <c r="B259" s="175"/>
      <c r="C259" s="175"/>
      <c r="D259" s="175"/>
      <c r="E259" s="175"/>
      <c r="F259" s="175"/>
      <c r="G259" s="175"/>
      <c r="H259" s="175"/>
      <c r="I259" s="175"/>
      <c r="J259" s="175"/>
      <c r="K259" s="175"/>
      <c r="L259" s="175"/>
      <c r="M259" s="175"/>
      <c r="N259" s="175"/>
      <c r="O259" s="175"/>
      <c r="P259" s="175"/>
      <c r="Q259" s="175"/>
      <c r="R259" s="175"/>
      <c r="S259" s="175"/>
      <c r="T259" s="175"/>
      <c r="U259" s="175"/>
      <c r="V259" s="175"/>
      <c r="W259" s="175"/>
      <c r="X259" s="175"/>
      <c r="Y259" s="175"/>
      <c r="Z259" s="175"/>
      <c r="AA259" s="175"/>
      <c r="AB259" s="175"/>
      <c r="AC259" s="175"/>
      <c r="AD259" s="175"/>
      <c r="AE259" s="175"/>
      <c r="AF259" s="175"/>
      <c r="AG259" s="175"/>
      <c r="AH259" s="175"/>
      <c r="AI259" s="175"/>
      <c r="AJ259" s="175"/>
      <c r="AK259" s="175"/>
      <c r="AL259" s="175"/>
      <c r="AM259" s="175"/>
      <c r="AN259" s="175"/>
      <c r="AO259" s="175"/>
      <c r="AP259" s="175"/>
      <c r="AQ259" s="175"/>
      <c r="AR259" s="175"/>
      <c r="AS259" s="175"/>
      <c r="AT259" s="175"/>
      <c r="AU259" s="175"/>
      <c r="AV259" s="175"/>
      <c r="AW259" s="175"/>
      <c r="AX259" s="175"/>
      <c r="AY259" s="175"/>
      <c r="AZ259" s="175"/>
      <c r="BA259" s="175"/>
      <c r="BB259" s="175"/>
      <c r="BC259" s="175"/>
      <c r="BD259" s="175"/>
      <c r="BE259" s="175"/>
      <c r="BF259" s="175"/>
      <c r="BG259" s="175"/>
      <c r="BH259" s="175"/>
      <c r="BI259" s="175"/>
      <c r="BJ259" s="175"/>
      <c r="BK259" s="175"/>
      <c r="BL259" s="175"/>
      <c r="BM259" s="175"/>
      <c r="BN259" s="175"/>
      <c r="BO259" s="175"/>
      <c r="BP259" s="175"/>
      <c r="BQ259" s="175"/>
    </row>
    <row r="260" ht="14.25" customHeight="1">
      <c r="A260" s="175"/>
      <c r="B260" s="175"/>
      <c r="C260" s="175"/>
      <c r="D260" s="175"/>
      <c r="E260" s="175"/>
      <c r="F260" s="175"/>
      <c r="G260" s="175"/>
      <c r="H260" s="175"/>
      <c r="I260" s="175"/>
      <c r="J260" s="175"/>
      <c r="K260" s="175"/>
      <c r="L260" s="175"/>
      <c r="M260" s="175"/>
      <c r="N260" s="175"/>
      <c r="O260" s="175"/>
      <c r="P260" s="175"/>
      <c r="Q260" s="175"/>
      <c r="R260" s="175"/>
      <c r="S260" s="175"/>
      <c r="T260" s="175"/>
      <c r="U260" s="175"/>
      <c r="V260" s="175"/>
      <c r="W260" s="175"/>
      <c r="X260" s="175"/>
      <c r="Y260" s="175"/>
      <c r="Z260" s="175"/>
      <c r="AA260" s="175"/>
      <c r="AB260" s="175"/>
      <c r="AC260" s="175"/>
      <c r="AD260" s="175"/>
      <c r="AE260" s="175"/>
      <c r="AF260" s="175"/>
      <c r="AG260" s="175"/>
      <c r="AH260" s="175"/>
      <c r="AI260" s="175"/>
      <c r="AJ260" s="175"/>
      <c r="AK260" s="175"/>
      <c r="AL260" s="175"/>
      <c r="AM260" s="175"/>
      <c r="AN260" s="175"/>
      <c r="AO260" s="175"/>
      <c r="AP260" s="175"/>
      <c r="AQ260" s="175"/>
      <c r="AR260" s="175"/>
      <c r="AS260" s="175"/>
      <c r="AT260" s="175"/>
      <c r="AU260" s="175"/>
      <c r="AV260" s="175"/>
      <c r="AW260" s="175"/>
      <c r="AX260" s="175"/>
      <c r="AY260" s="175"/>
      <c r="AZ260" s="175"/>
      <c r="BA260" s="175"/>
      <c r="BB260" s="175"/>
      <c r="BC260" s="175"/>
      <c r="BD260" s="175"/>
      <c r="BE260" s="175"/>
      <c r="BF260" s="175"/>
      <c r="BG260" s="175"/>
      <c r="BH260" s="175"/>
      <c r="BI260" s="175"/>
      <c r="BJ260" s="175"/>
      <c r="BK260" s="175"/>
      <c r="BL260" s="175"/>
      <c r="BM260" s="175"/>
      <c r="BN260" s="175"/>
      <c r="BO260" s="175"/>
      <c r="BP260" s="175"/>
      <c r="BQ260" s="175"/>
    </row>
    <row r="261" ht="14.25" customHeight="1">
      <c r="A261" s="175"/>
      <c r="B261" s="175"/>
      <c r="C261" s="175"/>
      <c r="D261" s="175"/>
      <c r="E261" s="175"/>
      <c r="F261" s="175"/>
      <c r="G261" s="175"/>
      <c r="H261" s="175"/>
      <c r="I261" s="175"/>
      <c r="J261" s="175"/>
      <c r="K261" s="175"/>
      <c r="L261" s="175"/>
      <c r="M261" s="175"/>
      <c r="N261" s="175"/>
      <c r="O261" s="175"/>
      <c r="P261" s="175"/>
      <c r="Q261" s="175"/>
      <c r="R261" s="175"/>
      <c r="S261" s="175"/>
      <c r="T261" s="175"/>
      <c r="U261" s="175"/>
      <c r="V261" s="175"/>
      <c r="W261" s="175"/>
      <c r="X261" s="175"/>
      <c r="Y261" s="175"/>
      <c r="Z261" s="175"/>
      <c r="AA261" s="175"/>
      <c r="AB261" s="175"/>
      <c r="AC261" s="175"/>
      <c r="AD261" s="175"/>
      <c r="AE261" s="175"/>
      <c r="AF261" s="175"/>
      <c r="AG261" s="175"/>
      <c r="AH261" s="175"/>
      <c r="AI261" s="175"/>
      <c r="AJ261" s="175"/>
      <c r="AK261" s="175"/>
      <c r="AL261" s="175"/>
      <c r="AM261" s="175"/>
      <c r="AN261" s="175"/>
      <c r="AO261" s="175"/>
      <c r="AP261" s="175"/>
      <c r="AQ261" s="175"/>
      <c r="AR261" s="175"/>
      <c r="AS261" s="175"/>
      <c r="AT261" s="175"/>
      <c r="AU261" s="175"/>
      <c r="AV261" s="175"/>
      <c r="AW261" s="175"/>
      <c r="AX261" s="175"/>
      <c r="AY261" s="175"/>
      <c r="AZ261" s="175"/>
      <c r="BA261" s="175"/>
      <c r="BB261" s="175"/>
      <c r="BC261" s="175"/>
      <c r="BD261" s="175"/>
      <c r="BE261" s="175"/>
      <c r="BF261" s="175"/>
      <c r="BG261" s="175"/>
      <c r="BH261" s="175"/>
      <c r="BI261" s="175"/>
      <c r="BJ261" s="175"/>
      <c r="BK261" s="175"/>
      <c r="BL261" s="175"/>
      <c r="BM261" s="175"/>
      <c r="BN261" s="175"/>
      <c r="BO261" s="175"/>
      <c r="BP261" s="175"/>
      <c r="BQ261" s="175"/>
    </row>
    <row r="262" ht="14.25" customHeight="1">
      <c r="A262" s="175"/>
      <c r="B262" s="175"/>
      <c r="C262" s="175"/>
      <c r="D262" s="175"/>
      <c r="E262" s="175"/>
      <c r="F262" s="175"/>
      <c r="G262" s="175"/>
      <c r="H262" s="175"/>
      <c r="I262" s="175"/>
      <c r="J262" s="175"/>
      <c r="K262" s="175"/>
      <c r="L262" s="175"/>
      <c r="M262" s="175"/>
      <c r="N262" s="175"/>
      <c r="O262" s="175"/>
      <c r="P262" s="175"/>
      <c r="Q262" s="175"/>
      <c r="R262" s="175"/>
      <c r="S262" s="175"/>
      <c r="T262" s="175"/>
      <c r="U262" s="175"/>
      <c r="V262" s="175"/>
      <c r="W262" s="175"/>
      <c r="X262" s="175"/>
      <c r="Y262" s="175"/>
      <c r="Z262" s="175"/>
      <c r="AA262" s="175"/>
      <c r="AB262" s="175"/>
      <c r="AC262" s="175"/>
      <c r="AD262" s="175"/>
      <c r="AE262" s="175"/>
      <c r="AF262" s="175"/>
      <c r="AG262" s="175"/>
      <c r="AH262" s="175"/>
      <c r="AI262" s="175"/>
      <c r="AJ262" s="175"/>
      <c r="AK262" s="175"/>
      <c r="AL262" s="175"/>
      <c r="AM262" s="175"/>
      <c r="AN262" s="175"/>
      <c r="AO262" s="175"/>
      <c r="AP262" s="175"/>
      <c r="AQ262" s="175"/>
      <c r="AR262" s="175"/>
      <c r="AS262" s="175"/>
      <c r="AT262" s="175"/>
      <c r="AU262" s="175"/>
      <c r="AV262" s="175"/>
      <c r="AW262" s="175"/>
      <c r="AX262" s="175"/>
      <c r="AY262" s="175"/>
      <c r="AZ262" s="175"/>
      <c r="BA262" s="175"/>
      <c r="BB262" s="175"/>
      <c r="BC262" s="175"/>
      <c r="BD262" s="175"/>
      <c r="BE262" s="175"/>
      <c r="BF262" s="175"/>
      <c r="BG262" s="175"/>
      <c r="BH262" s="175"/>
      <c r="BI262" s="175"/>
      <c r="BJ262" s="175"/>
      <c r="BK262" s="175"/>
      <c r="BL262" s="175"/>
      <c r="BM262" s="175"/>
      <c r="BN262" s="175"/>
      <c r="BO262" s="175"/>
      <c r="BP262" s="175"/>
      <c r="BQ262" s="175"/>
    </row>
    <row r="263" ht="14.25" customHeight="1">
      <c r="A263" s="175"/>
      <c r="B263" s="175"/>
      <c r="C263" s="175"/>
      <c r="D263" s="175"/>
      <c r="E263" s="175"/>
      <c r="F263" s="175"/>
      <c r="G263" s="175"/>
      <c r="H263" s="175"/>
      <c r="I263" s="175"/>
      <c r="J263" s="175"/>
      <c r="K263" s="175"/>
      <c r="L263" s="175"/>
      <c r="M263" s="175"/>
      <c r="N263" s="175"/>
      <c r="O263" s="175"/>
      <c r="P263" s="175"/>
      <c r="Q263" s="175"/>
      <c r="R263" s="175"/>
      <c r="S263" s="175"/>
      <c r="T263" s="175"/>
      <c r="U263" s="175"/>
      <c r="V263" s="175"/>
      <c r="W263" s="175"/>
      <c r="X263" s="175"/>
      <c r="Y263" s="175"/>
      <c r="Z263" s="175"/>
      <c r="AA263" s="175"/>
      <c r="AB263" s="175"/>
      <c r="AC263" s="175"/>
      <c r="AD263" s="175"/>
      <c r="AE263" s="175"/>
      <c r="AF263" s="175"/>
      <c r="AG263" s="175"/>
      <c r="AH263" s="175"/>
      <c r="AI263" s="175"/>
      <c r="AJ263" s="175"/>
      <c r="AK263" s="175"/>
      <c r="AL263" s="175"/>
      <c r="AM263" s="175"/>
      <c r="AN263" s="175"/>
      <c r="AO263" s="175"/>
      <c r="AP263" s="175"/>
      <c r="AQ263" s="175"/>
      <c r="AR263" s="175"/>
      <c r="AS263" s="175"/>
      <c r="AT263" s="175"/>
      <c r="AU263" s="175"/>
      <c r="AV263" s="175"/>
      <c r="AW263" s="175"/>
      <c r="AX263" s="175"/>
      <c r="AY263" s="175"/>
      <c r="AZ263" s="175"/>
      <c r="BA263" s="175"/>
      <c r="BB263" s="175"/>
      <c r="BC263" s="175"/>
      <c r="BD263" s="175"/>
      <c r="BE263" s="175"/>
      <c r="BF263" s="175"/>
      <c r="BG263" s="175"/>
      <c r="BH263" s="175"/>
      <c r="BI263" s="175"/>
      <c r="BJ263" s="175"/>
      <c r="BK263" s="175"/>
      <c r="BL263" s="175"/>
      <c r="BM263" s="175"/>
      <c r="BN263" s="175"/>
      <c r="BO263" s="175"/>
      <c r="BP263" s="175"/>
      <c r="BQ263" s="175"/>
    </row>
    <row r="264" ht="14.25" customHeight="1">
      <c r="A264" s="175"/>
      <c r="B264" s="175"/>
      <c r="C264" s="175"/>
      <c r="D264" s="175"/>
      <c r="E264" s="175"/>
      <c r="F264" s="175"/>
      <c r="G264" s="175"/>
      <c r="H264" s="175"/>
      <c r="I264" s="175"/>
      <c r="J264" s="175"/>
      <c r="K264" s="175"/>
      <c r="L264" s="175"/>
      <c r="M264" s="175"/>
      <c r="N264" s="175"/>
      <c r="O264" s="175"/>
      <c r="P264" s="175"/>
      <c r="Q264" s="175"/>
      <c r="R264" s="175"/>
      <c r="S264" s="175"/>
      <c r="T264" s="175"/>
      <c r="U264" s="175"/>
      <c r="V264" s="175"/>
      <c r="W264" s="175"/>
      <c r="X264" s="175"/>
      <c r="Y264" s="175"/>
      <c r="Z264" s="175"/>
      <c r="AA264" s="175"/>
      <c r="AB264" s="175"/>
      <c r="AC264" s="175"/>
      <c r="AD264" s="175"/>
      <c r="AE264" s="175"/>
      <c r="AF264" s="175"/>
      <c r="AG264" s="175"/>
      <c r="AH264" s="175"/>
      <c r="AI264" s="175"/>
      <c r="AJ264" s="175"/>
      <c r="AK264" s="175"/>
      <c r="AL264" s="175"/>
      <c r="AM264" s="175"/>
      <c r="AN264" s="175"/>
      <c r="AO264" s="175"/>
      <c r="AP264" s="175"/>
      <c r="AQ264" s="175"/>
      <c r="AR264" s="175"/>
      <c r="AS264" s="175"/>
      <c r="AT264" s="175"/>
      <c r="AU264" s="175"/>
      <c r="AV264" s="175"/>
      <c r="AW264" s="175"/>
      <c r="AX264" s="175"/>
      <c r="AY264" s="175"/>
      <c r="AZ264" s="175"/>
      <c r="BA264" s="175"/>
      <c r="BB264" s="175"/>
      <c r="BC264" s="175"/>
      <c r="BD264" s="175"/>
      <c r="BE264" s="175"/>
      <c r="BF264" s="175"/>
      <c r="BG264" s="175"/>
      <c r="BH264" s="175"/>
      <c r="BI264" s="175"/>
      <c r="BJ264" s="175"/>
      <c r="BK264" s="175"/>
      <c r="BL264" s="175"/>
      <c r="BM264" s="175"/>
      <c r="BN264" s="175"/>
      <c r="BO264" s="175"/>
      <c r="BP264" s="175"/>
      <c r="BQ264" s="175"/>
    </row>
    <row r="265" ht="14.25" customHeight="1">
      <c r="A265" s="175"/>
      <c r="B265" s="175"/>
      <c r="C265" s="175"/>
      <c r="D265" s="175"/>
      <c r="E265" s="175"/>
      <c r="F265" s="175"/>
      <c r="G265" s="175"/>
      <c r="H265" s="175"/>
      <c r="I265" s="175"/>
      <c r="J265" s="175"/>
      <c r="K265" s="175"/>
      <c r="L265" s="175"/>
      <c r="M265" s="175"/>
      <c r="N265" s="175"/>
      <c r="O265" s="175"/>
      <c r="P265" s="175"/>
      <c r="Q265" s="175"/>
      <c r="R265" s="175"/>
      <c r="S265" s="175"/>
      <c r="T265" s="175"/>
      <c r="U265" s="175"/>
      <c r="V265" s="175"/>
      <c r="W265" s="175"/>
      <c r="X265" s="175"/>
      <c r="Y265" s="175"/>
      <c r="Z265" s="175"/>
      <c r="AA265" s="175"/>
      <c r="AB265" s="175"/>
      <c r="AC265" s="175"/>
      <c r="AD265" s="175"/>
      <c r="AE265" s="175"/>
      <c r="AF265" s="175"/>
      <c r="AG265" s="175"/>
      <c r="AH265" s="175"/>
      <c r="AI265" s="175"/>
      <c r="AJ265" s="175"/>
      <c r="AK265" s="175"/>
      <c r="AL265" s="175"/>
      <c r="AM265" s="175"/>
      <c r="AN265" s="175"/>
      <c r="AO265" s="175"/>
      <c r="AP265" s="175"/>
      <c r="AQ265" s="175"/>
      <c r="AR265" s="175"/>
      <c r="AS265" s="175"/>
      <c r="AT265" s="175"/>
      <c r="AU265" s="175"/>
      <c r="AV265" s="175"/>
      <c r="AW265" s="175"/>
      <c r="AX265" s="175"/>
      <c r="AY265" s="175"/>
      <c r="AZ265" s="175"/>
      <c r="BA265" s="175"/>
      <c r="BB265" s="175"/>
      <c r="BC265" s="175"/>
      <c r="BD265" s="175"/>
      <c r="BE265" s="175"/>
      <c r="BF265" s="175"/>
      <c r="BG265" s="175"/>
      <c r="BH265" s="175"/>
      <c r="BI265" s="175"/>
      <c r="BJ265" s="175"/>
      <c r="BK265" s="175"/>
      <c r="BL265" s="175"/>
      <c r="BM265" s="175"/>
      <c r="BN265" s="175"/>
      <c r="BO265" s="175"/>
      <c r="BP265" s="175"/>
      <c r="BQ265" s="175"/>
    </row>
    <row r="266" ht="14.25" customHeight="1">
      <c r="A266" s="175"/>
      <c r="B266" s="175"/>
      <c r="C266" s="175"/>
      <c r="D266" s="175"/>
      <c r="E266" s="175"/>
      <c r="F266" s="175"/>
      <c r="G266" s="175"/>
      <c r="H266" s="175"/>
      <c r="I266" s="175"/>
      <c r="J266" s="175"/>
      <c r="K266" s="175"/>
      <c r="L266" s="175"/>
      <c r="M266" s="175"/>
      <c r="N266" s="175"/>
      <c r="O266" s="175"/>
      <c r="P266" s="175"/>
      <c r="Q266" s="175"/>
      <c r="R266" s="175"/>
      <c r="S266" s="175"/>
      <c r="T266" s="175"/>
      <c r="U266" s="175"/>
      <c r="V266" s="175"/>
      <c r="W266" s="175"/>
      <c r="X266" s="175"/>
      <c r="Y266" s="175"/>
      <c r="Z266" s="175"/>
      <c r="AA266" s="175"/>
      <c r="AB266" s="175"/>
      <c r="AC266" s="175"/>
      <c r="AD266" s="175"/>
      <c r="AE266" s="175"/>
      <c r="AF266" s="175"/>
      <c r="AG266" s="175"/>
      <c r="AH266" s="175"/>
      <c r="AI266" s="175"/>
      <c r="AJ266" s="175"/>
      <c r="AK266" s="175"/>
      <c r="AL266" s="175"/>
      <c r="AM266" s="175"/>
      <c r="AN266" s="175"/>
      <c r="AO266" s="175"/>
      <c r="AP266" s="175"/>
      <c r="AQ266" s="175"/>
      <c r="AR266" s="175"/>
      <c r="AS266" s="175"/>
      <c r="AT266" s="175"/>
      <c r="AU266" s="175"/>
      <c r="AV266" s="175"/>
      <c r="AW266" s="175"/>
      <c r="AX266" s="175"/>
      <c r="AY266" s="175"/>
      <c r="AZ266" s="175"/>
      <c r="BA266" s="175"/>
      <c r="BB266" s="175"/>
      <c r="BC266" s="175"/>
      <c r="BD266" s="175"/>
      <c r="BE266" s="175"/>
      <c r="BF266" s="175"/>
      <c r="BG266" s="175"/>
      <c r="BH266" s="175"/>
      <c r="BI266" s="175"/>
      <c r="BJ266" s="175"/>
      <c r="BK266" s="175"/>
      <c r="BL266" s="175"/>
      <c r="BM266" s="175"/>
      <c r="BN266" s="175"/>
      <c r="BO266" s="175"/>
      <c r="BP266" s="175"/>
      <c r="BQ266" s="175"/>
    </row>
    <row r="267" ht="14.25" customHeight="1">
      <c r="A267" s="175"/>
      <c r="B267" s="175"/>
      <c r="C267" s="175"/>
      <c r="D267" s="175"/>
      <c r="E267" s="175"/>
      <c r="F267" s="175"/>
      <c r="G267" s="175"/>
      <c r="H267" s="175"/>
      <c r="I267" s="175"/>
      <c r="J267" s="175"/>
      <c r="K267" s="175"/>
      <c r="L267" s="175"/>
      <c r="M267" s="175"/>
      <c r="N267" s="175"/>
      <c r="O267" s="175"/>
      <c r="P267" s="175"/>
      <c r="Q267" s="175"/>
      <c r="R267" s="175"/>
      <c r="S267" s="175"/>
      <c r="T267" s="175"/>
      <c r="U267" s="175"/>
      <c r="V267" s="175"/>
      <c r="W267" s="175"/>
      <c r="X267" s="175"/>
      <c r="Y267" s="175"/>
      <c r="Z267" s="175"/>
      <c r="AA267" s="175"/>
      <c r="AB267" s="175"/>
      <c r="AC267" s="175"/>
      <c r="AD267" s="175"/>
      <c r="AE267" s="175"/>
      <c r="AF267" s="175"/>
      <c r="AG267" s="175"/>
      <c r="AH267" s="175"/>
      <c r="AI267" s="175"/>
      <c r="AJ267" s="175"/>
      <c r="AK267" s="175"/>
      <c r="AL267" s="175"/>
      <c r="AM267" s="175"/>
      <c r="AN267" s="175"/>
      <c r="AO267" s="175"/>
      <c r="AP267" s="175"/>
      <c r="AQ267" s="175"/>
      <c r="AR267" s="175"/>
      <c r="AS267" s="175"/>
      <c r="AT267" s="175"/>
      <c r="AU267" s="175"/>
      <c r="AV267" s="175"/>
      <c r="AW267" s="175"/>
      <c r="AX267" s="175"/>
      <c r="AY267" s="175"/>
      <c r="AZ267" s="175"/>
      <c r="BA267" s="175"/>
      <c r="BB267" s="175"/>
      <c r="BC267" s="175"/>
      <c r="BD267" s="175"/>
      <c r="BE267" s="175"/>
      <c r="BF267" s="175"/>
      <c r="BG267" s="175"/>
      <c r="BH267" s="175"/>
      <c r="BI267" s="175"/>
      <c r="BJ267" s="175"/>
      <c r="BK267" s="175"/>
      <c r="BL267" s="175"/>
      <c r="BM267" s="175"/>
      <c r="BN267" s="175"/>
      <c r="BO267" s="175"/>
      <c r="BP267" s="175"/>
      <c r="BQ267" s="175"/>
    </row>
    <row r="268" ht="14.25" customHeight="1">
      <c r="A268" s="175"/>
      <c r="B268" s="175"/>
      <c r="C268" s="175"/>
      <c r="D268" s="175"/>
      <c r="E268" s="175"/>
      <c r="F268" s="175"/>
      <c r="G268" s="175"/>
      <c r="H268" s="175"/>
      <c r="I268" s="175"/>
      <c r="J268" s="175"/>
      <c r="K268" s="175"/>
      <c r="L268" s="175"/>
      <c r="M268" s="175"/>
      <c r="N268" s="175"/>
      <c r="O268" s="175"/>
      <c r="P268" s="175"/>
      <c r="Q268" s="175"/>
      <c r="R268" s="175"/>
      <c r="S268" s="175"/>
      <c r="T268" s="175"/>
      <c r="U268" s="175"/>
      <c r="V268" s="175"/>
      <c r="W268" s="175"/>
      <c r="X268" s="175"/>
      <c r="Y268" s="175"/>
      <c r="Z268" s="175"/>
      <c r="AA268" s="175"/>
      <c r="AB268" s="175"/>
      <c r="AC268" s="175"/>
      <c r="AD268" s="175"/>
      <c r="AE268" s="175"/>
      <c r="AF268" s="175"/>
      <c r="AG268" s="175"/>
      <c r="AH268" s="175"/>
      <c r="AI268" s="175"/>
      <c r="AJ268" s="175"/>
      <c r="AK268" s="175"/>
      <c r="AL268" s="175"/>
      <c r="AM268" s="175"/>
      <c r="AN268" s="175"/>
      <c r="AO268" s="175"/>
      <c r="AP268" s="175"/>
      <c r="AQ268" s="175"/>
      <c r="AR268" s="175"/>
      <c r="AS268" s="175"/>
      <c r="AT268" s="175"/>
      <c r="AU268" s="175"/>
      <c r="AV268" s="175"/>
      <c r="AW268" s="175"/>
      <c r="AX268" s="175"/>
      <c r="AY268" s="175"/>
      <c r="AZ268" s="175"/>
      <c r="BA268" s="175"/>
      <c r="BB268" s="175"/>
      <c r="BC268" s="175"/>
      <c r="BD268" s="175"/>
      <c r="BE268" s="175"/>
      <c r="BF268" s="175"/>
      <c r="BG268" s="175"/>
      <c r="BH268" s="175"/>
      <c r="BI268" s="175"/>
      <c r="BJ268" s="175"/>
      <c r="BK268" s="175"/>
      <c r="BL268" s="175"/>
      <c r="BM268" s="175"/>
      <c r="BN268" s="175"/>
      <c r="BO268" s="175"/>
      <c r="BP268" s="175"/>
      <c r="BQ268" s="175"/>
    </row>
    <row r="269" ht="14.25" customHeight="1">
      <c r="A269" s="175"/>
      <c r="B269" s="175"/>
      <c r="C269" s="175"/>
      <c r="D269" s="175"/>
      <c r="E269" s="175"/>
      <c r="F269" s="175"/>
      <c r="G269" s="175"/>
      <c r="H269" s="175"/>
      <c r="I269" s="175"/>
      <c r="J269" s="175"/>
      <c r="K269" s="175"/>
      <c r="L269" s="175"/>
      <c r="M269" s="175"/>
      <c r="N269" s="175"/>
      <c r="O269" s="175"/>
      <c r="P269" s="175"/>
      <c r="Q269" s="175"/>
      <c r="R269" s="175"/>
      <c r="S269" s="175"/>
      <c r="T269" s="175"/>
      <c r="U269" s="175"/>
      <c r="V269" s="175"/>
      <c r="W269" s="175"/>
      <c r="X269" s="175"/>
      <c r="Y269" s="175"/>
      <c r="Z269" s="175"/>
      <c r="AA269" s="175"/>
      <c r="AB269" s="175"/>
      <c r="AC269" s="175"/>
      <c r="AD269" s="175"/>
      <c r="AE269" s="175"/>
      <c r="AF269" s="175"/>
      <c r="AG269" s="175"/>
      <c r="AH269" s="175"/>
      <c r="AI269" s="175"/>
      <c r="AJ269" s="175"/>
      <c r="AK269" s="175"/>
      <c r="AL269" s="175"/>
      <c r="AM269" s="175"/>
      <c r="AN269" s="175"/>
      <c r="AO269" s="175"/>
      <c r="AP269" s="175"/>
      <c r="AQ269" s="175"/>
      <c r="AR269" s="175"/>
      <c r="AS269" s="175"/>
      <c r="AT269" s="175"/>
      <c r="AU269" s="175"/>
      <c r="AV269" s="175"/>
      <c r="AW269" s="175"/>
      <c r="AX269" s="175"/>
      <c r="AY269" s="175"/>
      <c r="AZ269" s="175"/>
      <c r="BA269" s="175"/>
      <c r="BB269" s="175"/>
      <c r="BC269" s="175"/>
      <c r="BD269" s="175"/>
      <c r="BE269" s="175"/>
      <c r="BF269" s="175"/>
      <c r="BG269" s="175"/>
      <c r="BH269" s="175"/>
      <c r="BI269" s="175"/>
      <c r="BJ269" s="175"/>
      <c r="BK269" s="175"/>
      <c r="BL269" s="175"/>
      <c r="BM269" s="175"/>
      <c r="BN269" s="175"/>
      <c r="BO269" s="175"/>
      <c r="BP269" s="175"/>
      <c r="BQ269" s="175"/>
    </row>
    <row r="270" ht="14.25" customHeight="1">
      <c r="A270" s="175"/>
      <c r="B270" s="175"/>
      <c r="C270" s="175"/>
      <c r="D270" s="175"/>
      <c r="E270" s="175"/>
      <c r="F270" s="175"/>
      <c r="G270" s="175"/>
      <c r="H270" s="175"/>
      <c r="I270" s="175"/>
      <c r="J270" s="175"/>
      <c r="K270" s="175"/>
      <c r="L270" s="175"/>
      <c r="M270" s="175"/>
      <c r="N270" s="175"/>
      <c r="O270" s="175"/>
      <c r="P270" s="175"/>
      <c r="Q270" s="175"/>
      <c r="R270" s="175"/>
      <c r="S270" s="175"/>
      <c r="T270" s="175"/>
      <c r="U270" s="175"/>
      <c r="V270" s="175"/>
      <c r="W270" s="175"/>
      <c r="X270" s="175"/>
      <c r="Y270" s="175"/>
      <c r="Z270" s="175"/>
      <c r="AA270" s="175"/>
      <c r="AB270" s="175"/>
      <c r="AC270" s="175"/>
      <c r="AD270" s="175"/>
      <c r="AE270" s="175"/>
      <c r="AF270" s="175"/>
      <c r="AG270" s="175"/>
      <c r="AH270" s="175"/>
      <c r="AI270" s="175"/>
      <c r="AJ270" s="175"/>
      <c r="AK270" s="175"/>
      <c r="AL270" s="175"/>
      <c r="AM270" s="175"/>
      <c r="AN270" s="175"/>
      <c r="AO270" s="175"/>
      <c r="AP270" s="175"/>
      <c r="AQ270" s="175"/>
      <c r="AR270" s="175"/>
      <c r="AS270" s="175"/>
      <c r="AT270" s="175"/>
      <c r="AU270" s="175"/>
      <c r="AV270" s="175"/>
      <c r="AW270" s="175"/>
      <c r="AX270" s="175"/>
      <c r="AY270" s="175"/>
      <c r="AZ270" s="175"/>
      <c r="BA270" s="175"/>
      <c r="BB270" s="175"/>
      <c r="BC270" s="175"/>
      <c r="BD270" s="175"/>
      <c r="BE270" s="175"/>
      <c r="BF270" s="175"/>
      <c r="BG270" s="175"/>
      <c r="BH270" s="175"/>
      <c r="BI270" s="175"/>
      <c r="BJ270" s="175"/>
      <c r="BK270" s="175"/>
      <c r="BL270" s="175"/>
      <c r="BM270" s="175"/>
      <c r="BN270" s="175"/>
      <c r="BO270" s="175"/>
      <c r="BP270" s="175"/>
      <c r="BQ270" s="175"/>
    </row>
    <row r="271" ht="14.25" customHeight="1">
      <c r="A271" s="175"/>
      <c r="B271" s="175"/>
      <c r="C271" s="175"/>
      <c r="D271" s="175"/>
      <c r="E271" s="175"/>
      <c r="F271" s="175"/>
      <c r="G271" s="175"/>
      <c r="H271" s="175"/>
      <c r="I271" s="175"/>
      <c r="J271" s="175"/>
      <c r="K271" s="175"/>
      <c r="L271" s="175"/>
      <c r="M271" s="175"/>
      <c r="N271" s="175"/>
      <c r="O271" s="175"/>
      <c r="P271" s="175"/>
      <c r="Q271" s="175"/>
      <c r="R271" s="175"/>
      <c r="S271" s="175"/>
      <c r="T271" s="175"/>
      <c r="U271" s="175"/>
      <c r="V271" s="175"/>
      <c r="W271" s="175"/>
      <c r="X271" s="175"/>
      <c r="Y271" s="175"/>
      <c r="Z271" s="175"/>
      <c r="AA271" s="175"/>
      <c r="AB271" s="175"/>
      <c r="AC271" s="175"/>
      <c r="AD271" s="175"/>
      <c r="AE271" s="175"/>
      <c r="AF271" s="175"/>
      <c r="AG271" s="175"/>
      <c r="AH271" s="175"/>
      <c r="AI271" s="175"/>
      <c r="AJ271" s="175"/>
      <c r="AK271" s="175"/>
      <c r="AL271" s="175"/>
      <c r="AM271" s="175"/>
      <c r="AN271" s="175"/>
      <c r="AO271" s="175"/>
      <c r="AP271" s="175"/>
      <c r="AQ271" s="175"/>
      <c r="AR271" s="175"/>
      <c r="AS271" s="175"/>
      <c r="AT271" s="175"/>
      <c r="AU271" s="175"/>
      <c r="AV271" s="175"/>
      <c r="AW271" s="175"/>
      <c r="AX271" s="175"/>
      <c r="AY271" s="175"/>
      <c r="AZ271" s="175"/>
      <c r="BA271" s="175"/>
      <c r="BB271" s="175"/>
      <c r="BC271" s="175"/>
      <c r="BD271" s="175"/>
      <c r="BE271" s="175"/>
      <c r="BF271" s="175"/>
      <c r="BG271" s="175"/>
      <c r="BH271" s="175"/>
      <c r="BI271" s="175"/>
      <c r="BJ271" s="175"/>
      <c r="BK271" s="175"/>
      <c r="BL271" s="175"/>
      <c r="BM271" s="175"/>
      <c r="BN271" s="175"/>
      <c r="BO271" s="175"/>
      <c r="BP271" s="175"/>
      <c r="BQ271" s="175"/>
    </row>
    <row r="272" ht="14.25" customHeight="1">
      <c r="A272" s="175"/>
      <c r="B272" s="175"/>
      <c r="C272" s="175"/>
      <c r="D272" s="175"/>
      <c r="E272" s="175"/>
      <c r="F272" s="175"/>
      <c r="G272" s="175"/>
      <c r="H272" s="175"/>
      <c r="I272" s="175"/>
      <c r="J272" s="175"/>
      <c r="K272" s="175"/>
      <c r="L272" s="175"/>
      <c r="M272" s="175"/>
      <c r="N272" s="175"/>
      <c r="O272" s="175"/>
      <c r="P272" s="175"/>
      <c r="Q272" s="175"/>
      <c r="R272" s="175"/>
      <c r="S272" s="175"/>
      <c r="T272" s="175"/>
      <c r="U272" s="175"/>
      <c r="V272" s="175"/>
      <c r="W272" s="175"/>
      <c r="X272" s="175"/>
      <c r="Y272" s="175"/>
      <c r="Z272" s="175"/>
      <c r="AA272" s="175"/>
      <c r="AB272" s="175"/>
      <c r="AC272" s="175"/>
      <c r="AD272" s="175"/>
      <c r="AE272" s="175"/>
      <c r="AF272" s="175"/>
      <c r="AG272" s="175"/>
      <c r="AH272" s="175"/>
      <c r="AI272" s="175"/>
      <c r="AJ272" s="175"/>
      <c r="AK272" s="175"/>
      <c r="AL272" s="175"/>
      <c r="AM272" s="175"/>
      <c r="AN272" s="175"/>
      <c r="AO272" s="175"/>
      <c r="AP272" s="175"/>
      <c r="AQ272" s="175"/>
      <c r="AR272" s="175"/>
      <c r="AS272" s="175"/>
      <c r="AT272" s="175"/>
      <c r="AU272" s="175"/>
      <c r="AV272" s="175"/>
      <c r="AW272" s="175"/>
      <c r="AX272" s="175"/>
      <c r="AY272" s="175"/>
      <c r="AZ272" s="175"/>
      <c r="BA272" s="175"/>
      <c r="BB272" s="175"/>
      <c r="BC272" s="175"/>
      <c r="BD272" s="175"/>
      <c r="BE272" s="175"/>
      <c r="BF272" s="175"/>
      <c r="BG272" s="175"/>
      <c r="BH272" s="175"/>
      <c r="BI272" s="175"/>
      <c r="BJ272" s="175"/>
      <c r="BK272" s="175"/>
      <c r="BL272" s="175"/>
      <c r="BM272" s="175"/>
      <c r="BN272" s="175"/>
      <c r="BO272" s="175"/>
      <c r="BP272" s="175"/>
      <c r="BQ272" s="175"/>
    </row>
    <row r="273" ht="14.25" customHeight="1">
      <c r="A273" s="175"/>
      <c r="B273" s="175"/>
      <c r="C273" s="175"/>
      <c r="D273" s="175"/>
      <c r="E273" s="175"/>
      <c r="F273" s="175"/>
      <c r="G273" s="175"/>
      <c r="H273" s="175"/>
      <c r="I273" s="175"/>
      <c r="J273" s="175"/>
      <c r="K273" s="175"/>
      <c r="L273" s="175"/>
      <c r="M273" s="175"/>
      <c r="N273" s="175"/>
      <c r="O273" s="175"/>
      <c r="P273" s="175"/>
      <c r="Q273" s="175"/>
      <c r="R273" s="175"/>
      <c r="S273" s="175"/>
      <c r="T273" s="175"/>
      <c r="U273" s="175"/>
      <c r="V273" s="175"/>
      <c r="W273" s="175"/>
      <c r="X273" s="175"/>
      <c r="Y273" s="175"/>
      <c r="Z273" s="175"/>
      <c r="AA273" s="175"/>
      <c r="AB273" s="175"/>
      <c r="AC273" s="175"/>
      <c r="AD273" s="175"/>
      <c r="AE273" s="175"/>
      <c r="AF273" s="175"/>
      <c r="AG273" s="175"/>
      <c r="AH273" s="175"/>
      <c r="AI273" s="175"/>
      <c r="AJ273" s="175"/>
      <c r="AK273" s="175"/>
      <c r="AL273" s="175"/>
      <c r="AM273" s="175"/>
      <c r="AN273" s="175"/>
      <c r="AO273" s="175"/>
      <c r="AP273" s="175"/>
      <c r="AQ273" s="175"/>
      <c r="AR273" s="175"/>
      <c r="AS273" s="175"/>
      <c r="AT273" s="175"/>
      <c r="AU273" s="175"/>
      <c r="AV273" s="175"/>
      <c r="AW273" s="175"/>
      <c r="AX273" s="175"/>
      <c r="AY273" s="175"/>
      <c r="AZ273" s="175"/>
      <c r="BA273" s="175"/>
      <c r="BB273" s="175"/>
      <c r="BC273" s="175"/>
      <c r="BD273" s="175"/>
      <c r="BE273" s="175"/>
      <c r="BF273" s="175"/>
      <c r="BG273" s="175"/>
      <c r="BH273" s="175"/>
      <c r="BI273" s="175"/>
      <c r="BJ273" s="175"/>
      <c r="BK273" s="175"/>
      <c r="BL273" s="175"/>
      <c r="BM273" s="175"/>
      <c r="BN273" s="175"/>
      <c r="BO273" s="175"/>
      <c r="BP273" s="175"/>
      <c r="BQ273" s="175"/>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sheetData>
  <mergeCells count="137">
    <mergeCell ref="P3:U3"/>
    <mergeCell ref="O4:U4"/>
    <mergeCell ref="AP4:AU4"/>
    <mergeCell ref="M5:U5"/>
    <mergeCell ref="AA5:AF5"/>
    <mergeCell ref="AP5:AT5"/>
    <mergeCell ref="BF5:BK5"/>
    <mergeCell ref="AA11:AF11"/>
    <mergeCell ref="AM11:AN11"/>
    <mergeCell ref="J8:K8"/>
    <mergeCell ref="J9:K9"/>
    <mergeCell ref="Q9:R9"/>
    <mergeCell ref="J10:K10"/>
    <mergeCell ref="J11:K11"/>
    <mergeCell ref="X11:Y11"/>
    <mergeCell ref="AP11:AU11"/>
    <mergeCell ref="BC15:BD15"/>
    <mergeCell ref="BC18:BD18"/>
    <mergeCell ref="BM18:BP19"/>
    <mergeCell ref="BC19:BD19"/>
    <mergeCell ref="BC9:BD9"/>
    <mergeCell ref="BC11:BD11"/>
    <mergeCell ref="BF11:BK11"/>
    <mergeCell ref="AW14:AZ14"/>
    <mergeCell ref="BM14:BP14"/>
    <mergeCell ref="AW15:AZ15"/>
    <mergeCell ref="BM15:BP15"/>
    <mergeCell ref="J19:K19"/>
    <mergeCell ref="J21:K21"/>
    <mergeCell ref="AW23:AZ23"/>
    <mergeCell ref="AW24:AZ24"/>
    <mergeCell ref="BC24:BD24"/>
    <mergeCell ref="BM24:BP24"/>
    <mergeCell ref="X21:Y21"/>
    <mergeCell ref="AA21:AF21"/>
    <mergeCell ref="AP21:AU21"/>
    <mergeCell ref="BC21:BD21"/>
    <mergeCell ref="BF21:BK21"/>
    <mergeCell ref="BC23:BD23"/>
    <mergeCell ref="BM23:BP23"/>
    <mergeCell ref="AW32:AZ32"/>
    <mergeCell ref="BC32:BD32"/>
    <mergeCell ref="BF32:BK32"/>
    <mergeCell ref="BM32:BP32"/>
    <mergeCell ref="J32:K32"/>
    <mergeCell ref="O32:R32"/>
    <mergeCell ref="X32:Y32"/>
    <mergeCell ref="AA32:AF32"/>
    <mergeCell ref="AH32:AJ32"/>
    <mergeCell ref="AM32:AN32"/>
    <mergeCell ref="AP32:AU32"/>
    <mergeCell ref="AM34:AN34"/>
    <mergeCell ref="AM36:AN36"/>
    <mergeCell ref="AM38:AN38"/>
    <mergeCell ref="AP38:AU38"/>
    <mergeCell ref="AP53:AQ53"/>
    <mergeCell ref="AP54:AQ54"/>
    <mergeCell ref="X34:Y34"/>
    <mergeCell ref="AA34:AF34"/>
    <mergeCell ref="AH34:AK34"/>
    <mergeCell ref="AP34:AU34"/>
    <mergeCell ref="O35:U35"/>
    <mergeCell ref="X36:Y36"/>
    <mergeCell ref="AP36:AU36"/>
    <mergeCell ref="BC37:BD37"/>
    <mergeCell ref="BC39:BD39"/>
    <mergeCell ref="BF39:BK39"/>
    <mergeCell ref="BC41:BD41"/>
    <mergeCell ref="BF41:BK41"/>
    <mergeCell ref="AW35:AY35"/>
    <mergeCell ref="BC35:BD35"/>
    <mergeCell ref="BF35:BK35"/>
    <mergeCell ref="BM35:BO35"/>
    <mergeCell ref="AW37:AZ37"/>
    <mergeCell ref="BF37:BK37"/>
    <mergeCell ref="BM37:BP37"/>
    <mergeCell ref="AA40:AF40"/>
    <mergeCell ref="AH40:AK40"/>
    <mergeCell ref="AM40:AN40"/>
    <mergeCell ref="AP40:AU40"/>
    <mergeCell ref="J35:K35"/>
    <mergeCell ref="J37:K37"/>
    <mergeCell ref="O37:U37"/>
    <mergeCell ref="X38:Y38"/>
    <mergeCell ref="J40:K40"/>
    <mergeCell ref="O40:R40"/>
    <mergeCell ref="X40:Y40"/>
    <mergeCell ref="J13:K13"/>
    <mergeCell ref="J14:K14"/>
    <mergeCell ref="J15:K15"/>
    <mergeCell ref="X15:Y15"/>
    <mergeCell ref="AM15:AN15"/>
    <mergeCell ref="X18:Y18"/>
    <mergeCell ref="AM18:AN18"/>
    <mergeCell ref="J18:K18"/>
    <mergeCell ref="H19:I19"/>
    <mergeCell ref="X19:Y19"/>
    <mergeCell ref="AH19:AK19"/>
    <mergeCell ref="AM19:AN19"/>
    <mergeCell ref="AH20:AK21"/>
    <mergeCell ref="AM21:AN21"/>
    <mergeCell ref="J22:K22"/>
    <mergeCell ref="J23:K23"/>
    <mergeCell ref="X23:Y23"/>
    <mergeCell ref="AM23:AN23"/>
    <mergeCell ref="J24:K24"/>
    <mergeCell ref="X24:Y24"/>
    <mergeCell ref="AM24:AN24"/>
    <mergeCell ref="X26:Y26"/>
    <mergeCell ref="X28:Y28"/>
    <mergeCell ref="AA28:AF28"/>
    <mergeCell ref="AM28:AN28"/>
    <mergeCell ref="AP28:AU28"/>
    <mergeCell ref="BC28:BD28"/>
    <mergeCell ref="BF28:BK28"/>
    <mergeCell ref="AH23:AK23"/>
    <mergeCell ref="AH24:AK24"/>
    <mergeCell ref="AH26:AJ27"/>
    <mergeCell ref="AM26:AN26"/>
    <mergeCell ref="AW26:AY27"/>
    <mergeCell ref="BC26:BD26"/>
    <mergeCell ref="BM26:BO27"/>
    <mergeCell ref="J30:K30"/>
    <mergeCell ref="O30:U30"/>
    <mergeCell ref="X30:Y30"/>
    <mergeCell ref="AA30:AF30"/>
    <mergeCell ref="AM30:AN30"/>
    <mergeCell ref="AP30:AU30"/>
    <mergeCell ref="BC30:BD30"/>
    <mergeCell ref="BF30:BK30"/>
    <mergeCell ref="G21:I24"/>
    <mergeCell ref="H26:I26"/>
    <mergeCell ref="J26:K26"/>
    <mergeCell ref="H27:I27"/>
    <mergeCell ref="J27:K27"/>
    <mergeCell ref="H28:I28"/>
    <mergeCell ref="J28:K28"/>
  </mergeCells>
  <printOptions/>
  <pageMargins bottom="0.75" footer="0.0" header="0.0" left="0.25" right="0.25" top="0.75"/>
  <pageSetup paperSize="9" scale="32"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outlineLevelCol="1"/>
  <cols>
    <col customWidth="1" min="1" max="4" width="1.71"/>
    <col customWidth="1" min="5" max="5" width="4.0"/>
    <col customWidth="1" min="6" max="6" width="3.29"/>
    <col customWidth="1" min="7" max="7" width="7.71"/>
    <col customWidth="1" min="8" max="8" width="11.43"/>
    <col customWidth="1" min="9" max="9" width="20.0"/>
    <col customWidth="1" min="10" max="10" width="15.29"/>
    <col customWidth="1" min="11" max="11" width="17.0"/>
    <col customWidth="1" min="12" max="12" width="4.43"/>
    <col customWidth="1" hidden="1" min="13" max="13" width="17.43"/>
    <col customWidth="1" hidden="1" min="14" max="14" width="15.29" outlineLevel="1"/>
    <col customWidth="1" hidden="1" min="15" max="15" width="15.71" outlineLevel="1"/>
    <col customWidth="1" hidden="1" min="16" max="16" width="18.43"/>
    <col customWidth="1" min="17" max="20" width="18.43"/>
    <col customWidth="1" min="21" max="21" width="20.14"/>
    <col customWidth="1" min="22" max="22" width="13.71"/>
    <col customWidth="1" min="23" max="23" width="5.71"/>
    <col customWidth="1" min="24" max="25" width="11.43"/>
    <col customWidth="1" min="26" max="26" width="2.29"/>
    <col customWidth="1" hidden="1" min="27" max="27" width="18.43"/>
    <col customWidth="1" hidden="1" min="28" max="28" width="18.29"/>
    <col customWidth="1" hidden="1" min="29" max="30" width="18.43"/>
    <col customWidth="1" hidden="1" min="31" max="31" width="16.71"/>
    <col customWidth="1" hidden="1" min="32" max="32" width="18.29"/>
    <col customWidth="1" hidden="1" min="33" max="33" width="1.71"/>
    <col customWidth="1" hidden="1" min="34" max="37" width="11.43"/>
    <col customWidth="1" hidden="1" min="38" max="38" width="7.71"/>
    <col customWidth="1" min="39" max="39" width="12.71"/>
    <col customWidth="1" min="40" max="40" width="22.43"/>
    <col customWidth="1" min="41" max="41" width="4.43"/>
    <col customWidth="1" min="42" max="42" width="17.43"/>
    <col customWidth="1" min="43" max="43" width="20.29"/>
    <col customWidth="1" min="44" max="44" width="28.29"/>
    <col customWidth="1" min="45" max="45" width="23.29"/>
    <col customWidth="1" min="46" max="46" width="23.43"/>
    <col customWidth="1" min="47" max="47" width="19.0"/>
    <col customWidth="1" min="48" max="48" width="3.0"/>
    <col customWidth="1" min="49" max="49" width="21.43"/>
    <col customWidth="1" min="50" max="50" width="14.14"/>
    <col customWidth="1" min="51" max="51" width="18.71"/>
    <col customWidth="1" min="52" max="52" width="11.43"/>
    <col customWidth="1" min="53" max="53" width="5.29"/>
    <col customWidth="1" min="54" max="54" width="4.0"/>
    <col customWidth="1" min="55" max="56" width="11.43"/>
    <col customWidth="1" min="57" max="57" width="2.71"/>
    <col customWidth="1" min="58" max="58" width="15.0"/>
    <col customWidth="1" min="59" max="59" width="14.0"/>
    <col customWidth="1" min="60" max="60" width="13.43"/>
    <col customWidth="1" min="61" max="62" width="16.71"/>
    <col customWidth="1" min="63" max="63" width="16.43"/>
    <col customWidth="1" min="64" max="64" width="2.29"/>
    <col customWidth="1" min="65" max="69" width="11.43"/>
  </cols>
  <sheetData>
    <row r="1" ht="14.25" customHeight="1">
      <c r="A1" s="175"/>
      <c r="B1" s="175"/>
      <c r="C1" s="175"/>
      <c r="D1" s="175"/>
      <c r="E1" s="175"/>
      <c r="F1" s="175"/>
      <c r="G1" s="175"/>
      <c r="H1" s="175"/>
      <c r="I1" s="175"/>
      <c r="J1" s="175"/>
      <c r="K1" s="175"/>
      <c r="L1" s="175"/>
      <c r="M1" s="175"/>
      <c r="N1" s="175"/>
      <c r="O1" s="175"/>
      <c r="P1" s="175"/>
      <c r="Q1" s="175"/>
      <c r="R1" s="175"/>
      <c r="S1" s="175"/>
      <c r="T1" s="175"/>
      <c r="U1" s="175"/>
      <c r="V1" s="175"/>
      <c r="W1" s="175"/>
      <c r="X1" s="72"/>
      <c r="Y1" s="175"/>
      <c r="Z1" s="175"/>
      <c r="AA1" s="175"/>
      <c r="AB1" s="175"/>
      <c r="AC1" s="175"/>
      <c r="AD1" s="175"/>
      <c r="AE1" s="175"/>
      <c r="AF1" s="175"/>
      <c r="AG1" s="175"/>
      <c r="AH1" s="175"/>
      <c r="AI1" s="175"/>
      <c r="AJ1" s="175"/>
      <c r="AK1" s="175"/>
      <c r="AL1" s="175"/>
      <c r="AM1" s="175"/>
      <c r="AN1" s="175"/>
      <c r="AO1" s="175"/>
      <c r="AP1" s="175"/>
      <c r="AQ1" s="175"/>
      <c r="AR1" s="175"/>
      <c r="AS1" s="175"/>
      <c r="AT1" s="175"/>
      <c r="AU1" s="175"/>
      <c r="AV1" s="175"/>
      <c r="AW1" s="175"/>
      <c r="AX1" s="175"/>
      <c r="AY1" s="175"/>
      <c r="AZ1" s="175"/>
      <c r="BA1" s="175"/>
      <c r="BB1" s="175"/>
      <c r="BC1" s="175"/>
      <c r="BD1" s="175"/>
      <c r="BE1" s="175"/>
      <c r="BF1" s="175"/>
      <c r="BG1" s="175"/>
      <c r="BH1" s="175"/>
      <c r="BI1" s="175"/>
      <c r="BJ1" s="175"/>
      <c r="BK1" s="175"/>
      <c r="BL1" s="175"/>
      <c r="BM1" s="175"/>
      <c r="BN1" s="175"/>
      <c r="BO1" s="175"/>
      <c r="BP1" s="175"/>
      <c r="BQ1" s="175"/>
    </row>
    <row r="2" ht="14.25" customHeight="1">
      <c r="A2" s="175"/>
      <c r="B2" s="175"/>
      <c r="C2" s="175"/>
      <c r="D2" s="175"/>
      <c r="E2" s="175"/>
      <c r="F2" s="592"/>
      <c r="G2" s="919"/>
      <c r="H2" s="919"/>
      <c r="I2" s="919"/>
      <c r="J2" s="920"/>
      <c r="K2" s="919"/>
      <c r="L2" s="919"/>
      <c r="M2" s="919"/>
      <c r="N2" s="919"/>
      <c r="O2" s="919"/>
      <c r="P2" s="919"/>
      <c r="Q2" s="919"/>
      <c r="R2" s="919"/>
      <c r="S2" s="919"/>
      <c r="T2" s="919"/>
      <c r="U2" s="919"/>
      <c r="V2" s="919"/>
      <c r="W2" s="921"/>
      <c r="X2" s="922" t="s">
        <v>469</v>
      </c>
      <c r="Y2" s="923"/>
      <c r="Z2" s="919"/>
      <c r="AA2" s="919"/>
      <c r="AB2" s="919"/>
      <c r="AC2" s="919"/>
      <c r="AD2" s="919"/>
      <c r="AE2" s="919"/>
      <c r="AF2" s="919"/>
      <c r="AG2" s="924"/>
      <c r="AH2" s="925"/>
      <c r="AI2" s="925"/>
      <c r="AJ2" s="925"/>
      <c r="AK2" s="925"/>
      <c r="AL2" s="925"/>
      <c r="AM2" s="919"/>
      <c r="AN2" s="919"/>
      <c r="AO2" s="919"/>
      <c r="AP2" s="919"/>
      <c r="AQ2" s="919"/>
      <c r="AR2" s="919"/>
      <c r="AS2" s="919"/>
      <c r="AT2" s="919"/>
      <c r="AU2" s="919"/>
      <c r="AV2" s="924"/>
      <c r="AW2" s="925"/>
      <c r="AX2" s="925"/>
      <c r="AY2" s="925"/>
      <c r="AZ2" s="925"/>
      <c r="BA2" s="925"/>
      <c r="BB2" s="919"/>
      <c r="BC2" s="919"/>
      <c r="BD2" s="919"/>
      <c r="BE2" s="919"/>
      <c r="BF2" s="919"/>
      <c r="BG2" s="919"/>
      <c r="BH2" s="919"/>
      <c r="BI2" s="919"/>
      <c r="BJ2" s="919"/>
      <c r="BK2" s="919"/>
      <c r="BL2" s="924"/>
      <c r="BM2" s="925"/>
      <c r="BN2" s="925"/>
      <c r="BO2" s="925"/>
      <c r="BP2" s="925"/>
      <c r="BQ2" s="926"/>
    </row>
    <row r="3" ht="17.25" customHeight="1">
      <c r="A3" s="175"/>
      <c r="B3" s="175"/>
      <c r="C3" s="175"/>
      <c r="D3" s="175"/>
      <c r="E3" s="175"/>
      <c r="F3" s="927"/>
      <c r="G3" s="928"/>
      <c r="H3" s="928"/>
      <c r="I3" s="928"/>
      <c r="J3" s="1"/>
      <c r="K3" s="929"/>
      <c r="L3" s="929"/>
      <c r="M3" s="929"/>
      <c r="N3" s="929"/>
      <c r="O3" s="929"/>
      <c r="P3" s="929" t="s">
        <v>539</v>
      </c>
      <c r="V3" s="929"/>
      <c r="W3" s="930"/>
      <c r="X3" s="931">
        <f>'Expected Growth25'!F39</f>
        <v>0.0592</v>
      </c>
      <c r="Y3" s="932"/>
      <c r="Z3" s="929"/>
      <c r="AA3" s="929"/>
      <c r="AB3" s="929"/>
      <c r="AC3" s="929" t="s">
        <v>471</v>
      </c>
      <c r="AD3" s="929"/>
      <c r="AE3" s="929"/>
      <c r="AF3" s="929"/>
      <c r="AG3" s="290"/>
      <c r="AH3" s="175"/>
      <c r="AI3" s="175"/>
      <c r="AJ3" s="175"/>
      <c r="AK3" s="175"/>
      <c r="AL3" s="175"/>
      <c r="AM3" s="931">
        <f>'Expected Growth25'!E39</f>
        <v>0.0742</v>
      </c>
      <c r="AN3" s="929"/>
      <c r="AO3" s="929"/>
      <c r="AP3" s="929"/>
      <c r="AQ3" s="929"/>
      <c r="AR3" s="929"/>
      <c r="AS3" s="929"/>
      <c r="AT3" s="929"/>
      <c r="AU3" s="929"/>
      <c r="AV3" s="290"/>
      <c r="AW3" s="175"/>
      <c r="AX3" s="175"/>
      <c r="AY3" s="175"/>
      <c r="AZ3" s="175"/>
      <c r="BA3" s="175"/>
      <c r="BB3" s="929"/>
      <c r="BC3" s="929"/>
      <c r="BD3" s="929"/>
      <c r="BE3" s="929"/>
      <c r="BF3" s="929"/>
      <c r="BG3" s="929" t="s">
        <v>472</v>
      </c>
      <c r="BH3" s="929"/>
      <c r="BI3" s="929"/>
      <c r="BJ3" s="929"/>
      <c r="BK3" s="929"/>
      <c r="BL3" s="290"/>
      <c r="BM3" s="175"/>
      <c r="BN3" s="175"/>
      <c r="BO3" s="175"/>
      <c r="BP3" s="175"/>
      <c r="BQ3" s="933"/>
    </row>
    <row r="4" ht="21.0" customHeight="1">
      <c r="A4" s="175"/>
      <c r="B4" s="175"/>
      <c r="C4" s="175"/>
      <c r="D4" s="175"/>
      <c r="E4" s="175"/>
      <c r="F4" s="405"/>
      <c r="G4" s="934"/>
      <c r="H4" s="934"/>
      <c r="I4" s="934"/>
      <c r="J4" s="935"/>
      <c r="K4" s="1"/>
      <c r="L4" s="1"/>
      <c r="M4" s="1"/>
      <c r="N4" s="1"/>
      <c r="O4" s="1089" t="str">
        <f>'1. Datos'!C2</f>
        <v>GRUPO OVANDO CONTRUCCIÓN- IMOBILIARIA- TRANSPORTES S.A. de C.V.</v>
      </c>
      <c r="P4" s="29"/>
      <c r="Q4" s="29"/>
      <c r="R4" s="29"/>
      <c r="S4" s="29"/>
      <c r="T4" s="29"/>
      <c r="U4" s="30"/>
      <c r="V4" s="939"/>
      <c r="W4" s="175"/>
      <c r="X4" s="175"/>
      <c r="Y4" s="175"/>
      <c r="Z4" s="939"/>
      <c r="AA4" s="939"/>
      <c r="AB4" s="940"/>
      <c r="AC4" s="940"/>
      <c r="AD4" s="940"/>
      <c r="AE4" s="940"/>
      <c r="AF4" s="940"/>
      <c r="AG4" s="290"/>
      <c r="AH4" s="175"/>
      <c r="AI4" s="175"/>
      <c r="AJ4" s="175"/>
      <c r="AK4" s="175"/>
      <c r="AL4" s="175"/>
      <c r="AM4" s="939"/>
      <c r="AN4" s="939"/>
      <c r="AO4" s="939"/>
      <c r="AP4" s="1090" t="str">
        <f>O4</f>
        <v>GRUPO OVANDO CONTRUCCIÓN- IMOBILIARIA- TRANSPORTES S.A. de C.V.</v>
      </c>
      <c r="AQ4" s="147"/>
      <c r="AR4" s="147"/>
      <c r="AS4" s="147"/>
      <c r="AT4" s="147"/>
      <c r="AU4" s="148"/>
      <c r="AV4" s="290"/>
      <c r="AW4" s="175"/>
      <c r="AX4" s="175"/>
      <c r="AY4" s="175"/>
      <c r="AZ4" s="175"/>
      <c r="BA4" s="175"/>
      <c r="BB4" s="939"/>
      <c r="BC4" s="939"/>
      <c r="BD4" s="939"/>
      <c r="BE4" s="939"/>
      <c r="BF4" s="939"/>
      <c r="BG4" s="939"/>
      <c r="BH4" s="939"/>
      <c r="BI4" s="939"/>
      <c r="BJ4" s="939"/>
      <c r="BK4" s="939"/>
      <c r="BL4" s="290"/>
      <c r="BM4" s="175"/>
      <c r="BN4" s="175"/>
      <c r="BO4" s="175"/>
      <c r="BP4" s="175"/>
      <c r="BQ4" s="933"/>
    </row>
    <row r="5" ht="17.25" customHeight="1">
      <c r="A5" s="175"/>
      <c r="B5" s="175"/>
      <c r="C5" s="175"/>
      <c r="D5" s="175"/>
      <c r="E5" s="175"/>
      <c r="F5" s="405"/>
      <c r="G5" s="934"/>
      <c r="H5" s="934"/>
      <c r="I5" s="934"/>
      <c r="J5" s="175"/>
      <c r="K5" s="175"/>
      <c r="L5" s="934"/>
      <c r="M5" s="939" t="s">
        <v>474</v>
      </c>
      <c r="V5" s="934"/>
      <c r="W5" s="921"/>
      <c r="X5" s="922" t="s">
        <v>483</v>
      </c>
      <c r="Y5" s="923"/>
      <c r="Z5" s="934"/>
      <c r="AA5" s="943" t="s">
        <v>476</v>
      </c>
      <c r="AB5" s="37"/>
      <c r="AC5" s="37"/>
      <c r="AD5" s="37"/>
      <c r="AE5" s="37"/>
      <c r="AF5" s="38"/>
      <c r="AG5" s="290"/>
      <c r="AH5" s="175"/>
      <c r="AI5" s="175"/>
      <c r="AJ5" s="175"/>
      <c r="AK5" s="175"/>
      <c r="AL5" s="175"/>
      <c r="AM5" s="934"/>
      <c r="AN5" s="934"/>
      <c r="AO5" s="934"/>
      <c r="AP5" s="1091" t="s">
        <v>476</v>
      </c>
      <c r="AQ5" s="34"/>
      <c r="AR5" s="34"/>
      <c r="AS5" s="34"/>
      <c r="AT5" s="1092"/>
      <c r="AU5" s="1093" t="s">
        <v>225</v>
      </c>
      <c r="AV5" s="290"/>
      <c r="AW5" s="175"/>
      <c r="AX5" s="175"/>
      <c r="AY5" s="175"/>
      <c r="AZ5" s="175"/>
      <c r="BA5" s="175"/>
      <c r="BB5" s="946"/>
      <c r="BC5" s="934"/>
      <c r="BD5" s="934"/>
      <c r="BE5" s="934"/>
      <c r="BF5" s="943" t="s">
        <v>223</v>
      </c>
      <c r="BG5" s="37"/>
      <c r="BH5" s="37"/>
      <c r="BI5" s="37"/>
      <c r="BJ5" s="37"/>
      <c r="BK5" s="38"/>
      <c r="BL5" s="290"/>
      <c r="BM5" s="175"/>
      <c r="BN5" s="175"/>
      <c r="BO5" s="175"/>
      <c r="BP5" s="175"/>
      <c r="BQ5" s="933"/>
    </row>
    <row r="6" ht="14.25" customHeight="1">
      <c r="A6" s="175"/>
      <c r="B6" s="175"/>
      <c r="C6" s="175"/>
      <c r="D6" s="175"/>
      <c r="E6" s="175"/>
      <c r="F6" s="405"/>
      <c r="G6" s="934"/>
      <c r="H6" s="934"/>
      <c r="I6" s="934"/>
      <c r="J6" s="175"/>
      <c r="K6" s="175"/>
      <c r="L6" s="934"/>
      <c r="M6" s="857">
        <v>1.0</v>
      </c>
      <c r="N6" s="857">
        <v>1.0</v>
      </c>
      <c r="O6" s="793">
        <v>1.0</v>
      </c>
      <c r="P6" s="793">
        <v>1.0</v>
      </c>
      <c r="Q6" s="793">
        <v>1.0</v>
      </c>
      <c r="R6" s="793">
        <f t="shared" ref="R6:U6" si="1">+Q6+1</f>
        <v>2</v>
      </c>
      <c r="S6" s="793">
        <f t="shared" si="1"/>
        <v>3</v>
      </c>
      <c r="T6" s="793">
        <f t="shared" si="1"/>
        <v>4</v>
      </c>
      <c r="U6" s="793">
        <f t="shared" si="1"/>
        <v>5</v>
      </c>
      <c r="V6" s="857"/>
      <c r="W6" s="930"/>
      <c r="X6" s="947" t="str">
        <f>AP18</f>
        <v>#DIV/0!</v>
      </c>
      <c r="Y6" s="948"/>
      <c r="Z6" s="857"/>
      <c r="AA6" s="949">
        <v>1.0</v>
      </c>
      <c r="AB6" s="857">
        <v>2.0</v>
      </c>
      <c r="AC6" s="857">
        <v>3.0</v>
      </c>
      <c r="AD6" s="857">
        <v>4.0</v>
      </c>
      <c r="AE6" s="857">
        <v>5.0</v>
      </c>
      <c r="AF6" s="950">
        <v>5.0</v>
      </c>
      <c r="AG6" s="290"/>
      <c r="AH6" s="175"/>
      <c r="AI6" s="175"/>
      <c r="AJ6" s="175"/>
      <c r="AK6" s="175"/>
      <c r="AL6" s="175"/>
      <c r="AM6" s="857">
        <v>0.0</v>
      </c>
      <c r="AN6" s="857"/>
      <c r="AO6" s="857"/>
      <c r="AP6" s="951">
        <v>1.0</v>
      </c>
      <c r="AQ6" s="952">
        <v>2.0</v>
      </c>
      <c r="AR6" s="952">
        <v>3.0</v>
      </c>
      <c r="AS6" s="952">
        <v>4.0</v>
      </c>
      <c r="AT6" s="952">
        <v>5.0</v>
      </c>
      <c r="AU6" s="953">
        <v>5.0</v>
      </c>
      <c r="AV6" s="290"/>
      <c r="AW6" s="175"/>
      <c r="AX6" s="175"/>
      <c r="AY6" s="175"/>
      <c r="AZ6" s="175"/>
      <c r="BA6" s="175"/>
      <c r="BB6" s="954"/>
      <c r="BC6" s="857"/>
      <c r="BD6" s="857"/>
      <c r="BE6" s="857"/>
      <c r="BF6" s="949">
        <v>1.0</v>
      </c>
      <c r="BG6" s="857">
        <v>2.0</v>
      </c>
      <c r="BH6" s="857">
        <v>3.0</v>
      </c>
      <c r="BI6" s="857">
        <v>4.0</v>
      </c>
      <c r="BJ6" s="857">
        <v>5.0</v>
      </c>
      <c r="BK6" s="857">
        <v>5.0</v>
      </c>
      <c r="BL6" s="290"/>
      <c r="BM6" s="955" t="s">
        <v>477</v>
      </c>
      <c r="BN6" s="956"/>
      <c r="BO6" s="956"/>
      <c r="BP6" s="957"/>
      <c r="BQ6" s="933"/>
    </row>
    <row r="7" ht="14.25" customHeight="1">
      <c r="A7" s="175"/>
      <c r="B7" s="175"/>
      <c r="C7" s="175"/>
      <c r="D7" s="175"/>
      <c r="E7" s="175"/>
      <c r="F7" s="405"/>
      <c r="G7" s="934"/>
      <c r="H7" s="934"/>
      <c r="I7" s="934"/>
      <c r="J7" s="175"/>
      <c r="K7" s="175"/>
      <c r="L7" s="934"/>
      <c r="M7" s="857">
        <v>2014.0</v>
      </c>
      <c r="N7" s="857">
        <v>2015.0</v>
      </c>
      <c r="O7" s="793">
        <v>2020.0</v>
      </c>
      <c r="P7" s="793">
        <v>2020.0</v>
      </c>
      <c r="Q7" s="793">
        <v>2021.0</v>
      </c>
      <c r="R7" s="793">
        <f t="shared" ref="R7:U7" si="2">Q7+1</f>
        <v>2022</v>
      </c>
      <c r="S7" s="793">
        <f t="shared" si="2"/>
        <v>2023</v>
      </c>
      <c r="T7" s="793">
        <f t="shared" si="2"/>
        <v>2024</v>
      </c>
      <c r="U7" s="793">
        <f t="shared" si="2"/>
        <v>2025</v>
      </c>
      <c r="V7" s="793"/>
      <c r="W7" s="857"/>
      <c r="X7" s="857"/>
      <c r="Y7" s="857"/>
      <c r="Z7" s="857"/>
      <c r="AA7" s="857"/>
      <c r="AB7" s="857"/>
      <c r="AC7" s="857"/>
      <c r="AD7" s="857"/>
      <c r="AE7" s="857"/>
      <c r="AF7" s="857"/>
      <c r="AG7" s="857"/>
      <c r="AH7" s="857"/>
      <c r="AI7" s="857"/>
      <c r="AJ7" s="857"/>
      <c r="AK7" s="857"/>
      <c r="AL7" s="857"/>
      <c r="AM7" s="857"/>
      <c r="AN7" s="857"/>
      <c r="AO7" s="857"/>
      <c r="AP7" s="958">
        <v>2026.0</v>
      </c>
      <c r="AQ7" s="959">
        <f t="shared" ref="AQ7:AT7" si="3">+AP7+1</f>
        <v>2027</v>
      </c>
      <c r="AR7" s="959">
        <f t="shared" si="3"/>
        <v>2028</v>
      </c>
      <c r="AS7" s="959">
        <f t="shared" si="3"/>
        <v>2029</v>
      </c>
      <c r="AT7" s="959">
        <f t="shared" si="3"/>
        <v>2030</v>
      </c>
      <c r="AU7" s="960">
        <f>+AT7</f>
        <v>2030</v>
      </c>
      <c r="AV7" s="290"/>
      <c r="AW7" s="181" t="s">
        <v>477</v>
      </c>
      <c r="AX7" s="961"/>
      <c r="AY7" s="961"/>
      <c r="AZ7" s="962"/>
      <c r="BA7" s="175"/>
      <c r="BB7" s="954"/>
      <c r="BC7" s="857"/>
      <c r="BD7" s="857"/>
      <c r="BE7" s="857"/>
      <c r="BF7" s="963" t="str">
        <f t="shared" ref="BF7:BJ7" si="4">+AA7</f>
        <v/>
      </c>
      <c r="BG7" s="964" t="str">
        <f t="shared" si="4"/>
        <v/>
      </c>
      <c r="BH7" s="964" t="str">
        <f t="shared" si="4"/>
        <v/>
      </c>
      <c r="BI7" s="964" t="str">
        <f t="shared" si="4"/>
        <v/>
      </c>
      <c r="BJ7" s="964" t="str">
        <f t="shared" si="4"/>
        <v/>
      </c>
      <c r="BK7" s="965" t="str">
        <f>+BJ7</f>
        <v/>
      </c>
      <c r="BL7" s="290"/>
      <c r="BM7" s="966">
        <v>0.04</v>
      </c>
      <c r="BN7" s="967"/>
      <c r="BO7" s="967"/>
      <c r="BP7" s="968"/>
      <c r="BQ7" s="933"/>
    </row>
    <row r="8" ht="14.25" customHeight="1">
      <c r="A8" s="175"/>
      <c r="B8" s="175"/>
      <c r="C8" s="175"/>
      <c r="D8" s="175"/>
      <c r="E8" s="175"/>
      <c r="F8" s="405"/>
      <c r="G8" s="934"/>
      <c r="H8" s="934"/>
      <c r="I8" s="934"/>
      <c r="J8" s="969"/>
      <c r="L8" s="934"/>
      <c r="M8" s="934"/>
      <c r="N8" s="970"/>
      <c r="O8" s="971"/>
      <c r="P8" s="971"/>
      <c r="Q8" s="971"/>
      <c r="R8" s="971" t="str">
        <f t="shared" ref="R8:U8" si="5">+R11/Q11-1</f>
        <v>#DIV/0!</v>
      </c>
      <c r="S8" s="971" t="str">
        <f t="shared" si="5"/>
        <v>#DIV/0!</v>
      </c>
      <c r="T8" s="971" t="str">
        <f t="shared" si="5"/>
        <v>#DIV/0!</v>
      </c>
      <c r="U8" s="1094" t="str">
        <f t="shared" si="5"/>
        <v>#DIV/0!</v>
      </c>
      <c r="V8" s="972"/>
      <c r="W8" s="857"/>
      <c r="X8" s="857"/>
      <c r="Y8" s="857"/>
      <c r="Z8" s="857"/>
      <c r="AA8" s="857"/>
      <c r="AB8" s="857"/>
      <c r="AC8" s="857"/>
      <c r="AD8" s="857"/>
      <c r="AE8" s="857"/>
      <c r="AF8" s="857"/>
      <c r="AG8" s="857"/>
      <c r="AH8" s="857"/>
      <c r="AI8" s="857"/>
      <c r="AJ8" s="857"/>
      <c r="AK8" s="857"/>
      <c r="AL8" s="857"/>
      <c r="AM8" s="857"/>
      <c r="AN8" s="857"/>
      <c r="AO8" s="857"/>
      <c r="AP8" s="857"/>
      <c r="AQ8" s="857"/>
      <c r="AR8" s="857"/>
      <c r="AS8" s="857"/>
      <c r="AT8" s="857"/>
      <c r="AU8" s="857"/>
      <c r="AV8" s="290"/>
      <c r="AW8" s="210"/>
      <c r="AX8" s="1"/>
      <c r="AY8" s="1"/>
      <c r="AZ8" s="973"/>
      <c r="BA8" s="175"/>
      <c r="BB8" s="954"/>
      <c r="BC8" s="857"/>
      <c r="BD8" s="857"/>
      <c r="BE8" s="857"/>
      <c r="BF8" s="974" t="str">
        <f>+AP8</f>
        <v/>
      </c>
      <c r="BG8" s="975">
        <f t="shared" ref="BG8:BK8" si="6">+BF8*(1+BG9)</f>
        <v>0</v>
      </c>
      <c r="BH8" s="975">
        <f t="shared" si="6"/>
        <v>0</v>
      </c>
      <c r="BI8" s="975">
        <f t="shared" si="6"/>
        <v>0</v>
      </c>
      <c r="BJ8" s="975">
        <f t="shared" si="6"/>
        <v>0</v>
      </c>
      <c r="BK8" s="975">
        <f t="shared" si="6"/>
        <v>0</v>
      </c>
      <c r="BL8" s="290"/>
      <c r="BM8" s="976"/>
      <c r="BN8" s="977"/>
      <c r="BO8" s="977"/>
      <c r="BP8" s="977"/>
      <c r="BQ8" s="933"/>
    </row>
    <row r="9" ht="15.75" customHeight="1">
      <c r="A9" s="175"/>
      <c r="B9" s="175"/>
      <c r="C9" s="175"/>
      <c r="D9" s="175"/>
      <c r="E9" s="175"/>
      <c r="F9" s="405"/>
      <c r="G9" s="934"/>
      <c r="H9" s="934"/>
      <c r="I9" s="934"/>
      <c r="J9" s="969"/>
      <c r="L9" s="978"/>
      <c r="M9" s="978"/>
      <c r="N9" s="978"/>
      <c r="O9" s="978"/>
      <c r="P9" s="978"/>
      <c r="Q9" s="969"/>
      <c r="S9" s="979"/>
      <c r="T9" s="979"/>
      <c r="U9" s="979"/>
      <c r="V9" s="980"/>
      <c r="W9" s="934"/>
      <c r="X9" s="934"/>
      <c r="Y9" s="934"/>
      <c r="Z9" s="934"/>
      <c r="AA9" s="934"/>
      <c r="AB9" s="934"/>
      <c r="AC9" s="934"/>
      <c r="AD9" s="934"/>
      <c r="AE9" s="934"/>
      <c r="AF9" s="934"/>
      <c r="AG9" s="292"/>
      <c r="AH9" s="175"/>
      <c r="AI9" s="175"/>
      <c r="AJ9" s="175"/>
      <c r="AK9" s="175"/>
      <c r="AL9" s="175"/>
      <c r="AM9" s="857"/>
      <c r="AN9" s="857"/>
      <c r="AO9" s="857"/>
      <c r="AP9" s="857"/>
      <c r="AQ9" s="857"/>
      <c r="AR9" s="857"/>
      <c r="AS9" s="857"/>
      <c r="AT9" s="857"/>
      <c r="AU9" s="857"/>
      <c r="AV9" s="290"/>
      <c r="AW9" s="981">
        <v>0.0554</v>
      </c>
      <c r="AX9" s="982"/>
      <c r="AY9" s="982"/>
      <c r="AZ9" s="983"/>
      <c r="BA9" s="175"/>
      <c r="BB9" s="946"/>
      <c r="BC9" s="984" t="s">
        <v>478</v>
      </c>
      <c r="BD9" s="148"/>
      <c r="BE9" s="934"/>
      <c r="BF9" s="985">
        <v>0.1833</v>
      </c>
      <c r="BG9" s="985">
        <f t="shared" ref="BG9:BK9" si="7">0.1825*(BG6)^(-0.253)</f>
        <v>0.1531448088</v>
      </c>
      <c r="BH9" s="985">
        <f t="shared" si="7"/>
        <v>0.1382137312</v>
      </c>
      <c r="BI9" s="985">
        <f t="shared" si="7"/>
        <v>0.1285114107</v>
      </c>
      <c r="BJ9" s="985">
        <f t="shared" si="7"/>
        <v>0.1214572539</v>
      </c>
      <c r="BK9" s="985">
        <f t="shared" si="7"/>
        <v>0.1214572539</v>
      </c>
      <c r="BL9" s="290"/>
      <c r="BM9" s="54" t="s">
        <v>479</v>
      </c>
      <c r="BN9" s="175"/>
      <c r="BO9" s="175"/>
      <c r="BP9" s="175"/>
      <c r="BQ9" s="933"/>
    </row>
    <row r="10" ht="6.0" customHeight="1">
      <c r="A10" s="175"/>
      <c r="B10" s="175"/>
      <c r="C10" s="175"/>
      <c r="D10" s="175"/>
      <c r="E10" s="175"/>
      <c r="F10" s="405"/>
      <c r="G10" s="934"/>
      <c r="H10" s="934"/>
      <c r="I10" s="934"/>
      <c r="J10" s="969"/>
      <c r="L10" s="934"/>
      <c r="M10" s="934"/>
      <c r="N10" s="986"/>
      <c r="O10" s="987"/>
      <c r="P10" s="987"/>
      <c r="Q10" s="987"/>
      <c r="R10" s="987"/>
      <c r="S10" s="987"/>
      <c r="T10" s="987"/>
      <c r="U10" s="987"/>
      <c r="V10" s="1095"/>
      <c r="W10" s="946"/>
      <c r="X10" s="934"/>
      <c r="Y10" s="934"/>
      <c r="Z10" s="934"/>
      <c r="AA10" s="934"/>
      <c r="AB10" s="934"/>
      <c r="AC10" s="934"/>
      <c r="AD10" s="934"/>
      <c r="AE10" s="934"/>
      <c r="AF10" s="934"/>
      <c r="AG10" s="292"/>
      <c r="AH10" s="175"/>
      <c r="AI10" s="175"/>
      <c r="AJ10" s="175"/>
      <c r="AK10" s="175"/>
      <c r="AL10" s="175"/>
      <c r="AM10" s="934"/>
      <c r="AN10" s="934"/>
      <c r="AO10" s="934"/>
      <c r="AP10" s="934"/>
      <c r="AQ10" s="934"/>
      <c r="AR10" s="934"/>
      <c r="AS10" s="934"/>
      <c r="AT10" s="934"/>
      <c r="AU10" s="934"/>
      <c r="AV10" s="290"/>
      <c r="AW10" s="988"/>
      <c r="AX10" s="977"/>
      <c r="AY10" s="977"/>
      <c r="AZ10" s="977"/>
      <c r="BA10" s="175"/>
      <c r="BB10" s="946"/>
      <c r="BC10" s="934"/>
      <c r="BD10" s="934"/>
      <c r="BE10" s="934"/>
      <c r="BF10" s="934"/>
      <c r="BG10" s="934"/>
      <c r="BH10" s="934"/>
      <c r="BI10" s="934"/>
      <c r="BJ10" s="934"/>
      <c r="BK10" s="934"/>
      <c r="BL10" s="290"/>
      <c r="BM10" s="175"/>
      <c r="BN10" s="175"/>
      <c r="BO10" s="175"/>
      <c r="BP10" s="175"/>
      <c r="BQ10" s="933"/>
    </row>
    <row r="11" ht="14.25" customHeight="1">
      <c r="A11" s="175"/>
      <c r="B11" s="175"/>
      <c r="C11" s="175"/>
      <c r="D11" s="175"/>
      <c r="E11" s="175"/>
      <c r="F11" s="405"/>
      <c r="G11" s="934"/>
      <c r="H11" s="934"/>
      <c r="I11" s="934"/>
      <c r="J11" s="984" t="s">
        <v>375</v>
      </c>
      <c r="K11" s="148"/>
      <c r="L11" s="934"/>
      <c r="M11" s="863" t="str">
        <f>+'[3]1.Datos'!#REF!</f>
        <v>#ERROR!</v>
      </c>
      <c r="N11" s="863" t="str">
        <f>+'[3]1.Datos'!C16</f>
        <v>#REF!</v>
      </c>
      <c r="O11" s="863" t="str">
        <f>+'1. Datos'!D15</f>
        <v/>
      </c>
      <c r="P11" s="863">
        <f>+'1. Datos'!E19</f>
        <v>0</v>
      </c>
      <c r="Q11" s="863" t="str">
        <f>+'1. Datos'!F19</f>
        <v/>
      </c>
      <c r="R11" s="863" t="str">
        <f>+'1. Datos'!G19</f>
        <v/>
      </c>
      <c r="S11" s="863" t="str">
        <f>+'1. Datos'!H19</f>
        <v/>
      </c>
      <c r="T11" s="863" t="str">
        <f>+'1. Datos'!I19</f>
        <v/>
      </c>
      <c r="U11" s="863">
        <f>+'1. Datos'!K19</f>
        <v>0</v>
      </c>
      <c r="V11" s="1096"/>
      <c r="W11" s="828"/>
      <c r="X11" s="984" t="s">
        <v>45</v>
      </c>
      <c r="Y11" s="148"/>
      <c r="Z11" s="175"/>
      <c r="AA11" s="989" t="str">
        <f>+#REF!</f>
        <v>#REF!</v>
      </c>
      <c r="AB11" s="147"/>
      <c r="AC11" s="147"/>
      <c r="AD11" s="147"/>
      <c r="AE11" s="147"/>
      <c r="AF11" s="148"/>
      <c r="AG11" s="292"/>
      <c r="AH11" s="175"/>
      <c r="AI11" s="175"/>
      <c r="AJ11" s="175"/>
      <c r="AK11" s="175"/>
      <c r="AL11" s="175"/>
      <c r="AM11" s="984" t="s">
        <v>45</v>
      </c>
      <c r="AN11" s="148"/>
      <c r="AO11" s="175"/>
      <c r="AP11" s="989">
        <f>WACC!K26</f>
        <v>0.159539432</v>
      </c>
      <c r="AQ11" s="147"/>
      <c r="AR11" s="147"/>
      <c r="AS11" s="147"/>
      <c r="AT11" s="147"/>
      <c r="AU11" s="148"/>
      <c r="AV11" s="290"/>
      <c r="AW11" s="54"/>
      <c r="AX11" s="242" t="s">
        <v>480</v>
      </c>
      <c r="AY11" s="175"/>
      <c r="AZ11" s="175"/>
      <c r="BA11" s="175"/>
      <c r="BB11" s="828"/>
      <c r="BC11" s="984" t="s">
        <v>45</v>
      </c>
      <c r="BD11" s="148"/>
      <c r="BE11" s="175"/>
      <c r="BF11" s="989">
        <f>+AP11</f>
        <v>0.159539432</v>
      </c>
      <c r="BG11" s="147"/>
      <c r="BH11" s="147"/>
      <c r="BI11" s="147"/>
      <c r="BJ11" s="147"/>
      <c r="BK11" s="148"/>
      <c r="BL11" s="290"/>
      <c r="BM11" s="990" t="s">
        <v>481</v>
      </c>
      <c r="BN11" s="991" t="str">
        <f>'[3]2.Cálculos'!M8</f>
        <v>#REF!</v>
      </c>
      <c r="BO11" s="175"/>
      <c r="BP11" s="175"/>
      <c r="BQ11" s="933"/>
    </row>
    <row r="12" ht="14.25" customHeight="1">
      <c r="A12" s="175"/>
      <c r="B12" s="175"/>
      <c r="C12" s="175"/>
      <c r="D12" s="175"/>
      <c r="E12" s="175"/>
      <c r="F12" s="405"/>
      <c r="G12" s="934"/>
      <c r="H12" s="934"/>
      <c r="I12" s="934"/>
      <c r="J12" s="934"/>
      <c r="K12" s="934"/>
      <c r="L12" s="934"/>
      <c r="M12" s="863"/>
      <c r="N12" s="934"/>
      <c r="O12" s="934"/>
      <c r="P12" s="934"/>
      <c r="Q12" s="934"/>
      <c r="R12" s="934"/>
      <c r="S12" s="934"/>
      <c r="T12" s="934"/>
      <c r="U12" s="934"/>
      <c r="V12" s="1097"/>
      <c r="W12" s="175"/>
      <c r="X12" s="969"/>
      <c r="Y12" s="969"/>
      <c r="Z12" s="175"/>
      <c r="AA12" s="992"/>
      <c r="AB12" s="992"/>
      <c r="AC12" s="992"/>
      <c r="AD12" s="992"/>
      <c r="AE12" s="992"/>
      <c r="AF12" s="992"/>
      <c r="AG12" s="292"/>
      <c r="AH12" s="175"/>
      <c r="AI12" s="175"/>
      <c r="AJ12" s="175"/>
      <c r="AK12" s="175"/>
      <c r="AL12" s="175"/>
      <c r="AM12" s="969"/>
      <c r="AN12" s="969"/>
      <c r="AO12" s="175"/>
      <c r="AP12" s="993"/>
      <c r="AQ12" s="993"/>
      <c r="AR12" s="993"/>
      <c r="AS12" s="993"/>
      <c r="AT12" s="993"/>
      <c r="AU12" s="993"/>
      <c r="AV12" s="290"/>
      <c r="AW12" s="175"/>
      <c r="AX12" s="242"/>
      <c r="AY12" s="175" t="s">
        <v>482</v>
      </c>
      <c r="AZ12" s="175"/>
      <c r="BA12" s="175"/>
      <c r="BB12" s="828"/>
      <c r="BC12" s="969"/>
      <c r="BD12" s="969"/>
      <c r="BE12" s="175"/>
      <c r="BF12" s="992"/>
      <c r="BG12" s="992"/>
      <c r="BH12" s="992"/>
      <c r="BI12" s="992"/>
      <c r="BJ12" s="992"/>
      <c r="BK12" s="992"/>
      <c r="BL12" s="290"/>
      <c r="BM12" s="990"/>
      <c r="BN12" s="991"/>
      <c r="BO12" s="175"/>
      <c r="BP12" s="175"/>
      <c r="BQ12" s="933"/>
    </row>
    <row r="13" ht="5.25" customHeight="1">
      <c r="A13" s="175"/>
      <c r="B13" s="175"/>
      <c r="C13" s="175"/>
      <c r="D13" s="175"/>
      <c r="E13" s="175"/>
      <c r="F13" s="405"/>
      <c r="G13" s="934"/>
      <c r="H13" s="934"/>
      <c r="I13" s="934"/>
      <c r="J13" s="969"/>
      <c r="L13" s="934"/>
      <c r="M13" s="863"/>
      <c r="N13" s="863"/>
      <c r="O13" s="863"/>
      <c r="P13" s="863"/>
      <c r="Q13" s="863"/>
      <c r="R13" s="863"/>
      <c r="S13" s="863"/>
      <c r="T13" s="863"/>
      <c r="U13" s="863"/>
      <c r="V13" s="1098"/>
      <c r="W13" s="828"/>
      <c r="X13" s="969"/>
      <c r="Y13" s="969"/>
      <c r="Z13" s="175"/>
      <c r="AA13" s="992"/>
      <c r="AB13" s="992"/>
      <c r="AC13" s="992"/>
      <c r="AD13" s="992"/>
      <c r="AE13" s="992"/>
      <c r="AF13" s="992"/>
      <c r="AG13" s="292"/>
      <c r="AH13" s="175"/>
      <c r="AI13" s="175"/>
      <c r="AJ13" s="175"/>
      <c r="AK13" s="175"/>
      <c r="AL13" s="175"/>
      <c r="AM13" s="969"/>
      <c r="AN13" s="969"/>
      <c r="AO13" s="175"/>
      <c r="AP13" s="993"/>
      <c r="AQ13" s="993"/>
      <c r="AR13" s="993"/>
      <c r="AS13" s="993"/>
      <c r="AT13" s="993"/>
      <c r="AU13" s="993"/>
      <c r="AV13" s="290"/>
      <c r="AW13" s="175"/>
      <c r="AX13" s="242"/>
      <c r="AY13" s="175"/>
      <c r="AZ13" s="175"/>
      <c r="BA13" s="175"/>
      <c r="BB13" s="828"/>
      <c r="BC13" s="969"/>
      <c r="BD13" s="969"/>
      <c r="BE13" s="175"/>
      <c r="BF13" s="992"/>
      <c r="BG13" s="992"/>
      <c r="BH13" s="992"/>
      <c r="BI13" s="992"/>
      <c r="BJ13" s="992"/>
      <c r="BK13" s="863"/>
      <c r="BL13" s="290"/>
      <c r="BM13" s="990"/>
      <c r="BN13" s="991"/>
      <c r="BO13" s="175"/>
      <c r="BP13" s="175"/>
      <c r="BQ13" s="933"/>
    </row>
    <row r="14" ht="14.25" customHeight="1">
      <c r="A14" s="175"/>
      <c r="B14" s="175"/>
      <c r="C14" s="175"/>
      <c r="D14" s="175"/>
      <c r="E14" s="175"/>
      <c r="F14" s="405"/>
      <c r="G14" s="934"/>
      <c r="H14" s="934"/>
      <c r="I14" s="934"/>
      <c r="J14" s="984" t="s">
        <v>16</v>
      </c>
      <c r="K14" s="148"/>
      <c r="L14" s="934"/>
      <c r="M14" s="994">
        <v>0.3</v>
      </c>
      <c r="N14" s="994">
        <v>0.3</v>
      </c>
      <c r="O14" s="994">
        <v>0.3</v>
      </c>
      <c r="P14" s="994">
        <v>0.3</v>
      </c>
      <c r="Q14" s="994">
        <v>0.3</v>
      </c>
      <c r="R14" s="994">
        <v>0.3</v>
      </c>
      <c r="S14" s="994">
        <v>0.3</v>
      </c>
      <c r="T14" s="994">
        <v>0.3</v>
      </c>
      <c r="U14" s="994">
        <v>0.3</v>
      </c>
      <c r="V14" s="1099"/>
      <c r="W14" s="946"/>
      <c r="X14" s="175"/>
      <c r="Y14" s="175"/>
      <c r="Z14" s="175"/>
      <c r="AA14" s="175"/>
      <c r="AB14" s="175"/>
      <c r="AC14" s="175"/>
      <c r="AD14" s="175"/>
      <c r="AE14" s="175"/>
      <c r="AF14" s="995" t="str">
        <f>+(AE15*(1+X3))/AA11</f>
        <v>#REF!</v>
      </c>
      <c r="AG14" s="292"/>
      <c r="AH14" s="175"/>
      <c r="AI14" s="175"/>
      <c r="AJ14" s="175"/>
      <c r="AK14" s="175"/>
      <c r="AL14" s="175"/>
      <c r="AM14" s="996" t="s">
        <v>483</v>
      </c>
      <c r="AN14" s="997" t="str">
        <f>+'1. Datos'!L192</f>
        <v>#DIV/0!</v>
      </c>
      <c r="AO14" s="175"/>
      <c r="AP14" s="175"/>
      <c r="AQ14" s="175"/>
      <c r="AR14" s="175"/>
      <c r="AS14" s="175"/>
      <c r="AT14" s="175"/>
      <c r="AU14" s="995"/>
      <c r="AV14" s="290"/>
      <c r="AW14" s="506"/>
      <c r="BA14" s="175"/>
      <c r="BB14" s="946"/>
      <c r="BC14" s="175"/>
      <c r="BD14" s="175"/>
      <c r="BE14" s="175"/>
      <c r="BF14" s="175"/>
      <c r="BG14" s="175"/>
      <c r="BH14" s="175"/>
      <c r="BI14" s="175"/>
      <c r="BJ14" s="175"/>
      <c r="BK14" s="863"/>
      <c r="BL14" s="290"/>
      <c r="BM14" s="506"/>
      <c r="BQ14" s="933"/>
    </row>
    <row r="15" ht="14.25" customHeight="1">
      <c r="A15" s="175"/>
      <c r="B15" s="175"/>
      <c r="C15" s="175"/>
      <c r="D15" s="175"/>
      <c r="E15" s="175"/>
      <c r="F15" s="405"/>
      <c r="G15" s="934"/>
      <c r="H15" s="934"/>
      <c r="I15" s="934"/>
      <c r="J15" s="984" t="s">
        <v>484</v>
      </c>
      <c r="K15" s="148"/>
      <c r="L15" s="934"/>
      <c r="M15" s="998" t="str">
        <f t="shared" ref="M15:U15" si="8">M11*(1-M14)</f>
        <v>#ERROR!</v>
      </c>
      <c r="N15" s="998" t="str">
        <f t="shared" si="8"/>
        <v>#REF!</v>
      </c>
      <c r="O15" s="998">
        <f t="shared" si="8"/>
        <v>0</v>
      </c>
      <c r="P15" s="998">
        <f t="shared" si="8"/>
        <v>0</v>
      </c>
      <c r="Q15" s="998">
        <f t="shared" si="8"/>
        <v>0</v>
      </c>
      <c r="R15" s="998">
        <f t="shared" si="8"/>
        <v>0</v>
      </c>
      <c r="S15" s="998">
        <f t="shared" si="8"/>
        <v>0</v>
      </c>
      <c r="T15" s="998">
        <f t="shared" si="8"/>
        <v>0</v>
      </c>
      <c r="U15" s="998">
        <f t="shared" si="8"/>
        <v>0</v>
      </c>
      <c r="V15" s="1100"/>
      <c r="W15" s="999"/>
      <c r="X15" s="984" t="s">
        <v>485</v>
      </c>
      <c r="Y15" s="148"/>
      <c r="Z15" s="969"/>
      <c r="AA15" s="654">
        <f t="shared" ref="AA15:AE15" si="9">+AA8*$U$16</f>
        <v>0</v>
      </c>
      <c r="AB15" s="654">
        <f t="shared" si="9"/>
        <v>0</v>
      </c>
      <c r="AC15" s="654">
        <f t="shared" si="9"/>
        <v>0</v>
      </c>
      <c r="AD15" s="654">
        <f t="shared" si="9"/>
        <v>0</v>
      </c>
      <c r="AE15" s="654">
        <f t="shared" si="9"/>
        <v>0</v>
      </c>
      <c r="AF15" s="654" t="str">
        <f>+(AF8*$U$16)/AA11</f>
        <v>#REF!</v>
      </c>
      <c r="AG15" s="292"/>
      <c r="AH15" s="175"/>
      <c r="AI15" s="175"/>
      <c r="AJ15" s="175"/>
      <c r="AK15" s="175"/>
      <c r="AL15" s="175"/>
      <c r="AM15" s="984" t="s">
        <v>485</v>
      </c>
      <c r="AN15" s="148"/>
      <c r="AO15" s="969"/>
      <c r="AP15" s="1101">
        <f>+U15</f>
        <v>0</v>
      </c>
      <c r="AQ15" s="655" t="str">
        <f t="shared" ref="AQ15:AU15" si="10">+AP19</f>
        <v>#DIV/0!</v>
      </c>
      <c r="AR15" s="655" t="str">
        <f t="shared" si="10"/>
        <v>#DIV/0!</v>
      </c>
      <c r="AS15" s="655" t="str">
        <f t="shared" si="10"/>
        <v>#DIV/0!</v>
      </c>
      <c r="AT15" s="655" t="str">
        <f t="shared" si="10"/>
        <v>#DIV/0!</v>
      </c>
      <c r="AU15" s="655" t="str">
        <f t="shared" si="10"/>
        <v>#DIV/0!</v>
      </c>
      <c r="AV15" s="290"/>
      <c r="AW15" s="506"/>
      <c r="BA15" s="175"/>
      <c r="BB15" s="999"/>
      <c r="BC15" s="984" t="s">
        <v>485</v>
      </c>
      <c r="BD15" s="148"/>
      <c r="BE15" s="969"/>
      <c r="BF15" s="654">
        <f t="shared" ref="BF15:BJ15" si="11">+BF8*$U$16</f>
        <v>0</v>
      </c>
      <c r="BG15" s="654">
        <f t="shared" si="11"/>
        <v>0</v>
      </c>
      <c r="BH15" s="654">
        <f t="shared" si="11"/>
        <v>0</v>
      </c>
      <c r="BI15" s="654">
        <f t="shared" si="11"/>
        <v>0</v>
      </c>
      <c r="BJ15" s="654">
        <f t="shared" si="11"/>
        <v>0</v>
      </c>
      <c r="BK15" s="863" t="str">
        <f>((BK8*$U$16)*(1-(X3/BN11))/(BF11-BM7))</f>
        <v>#REF!</v>
      </c>
      <c r="BL15" s="290"/>
      <c r="BM15" s="506"/>
      <c r="BQ15" s="933"/>
    </row>
    <row r="16" ht="14.25" customHeight="1">
      <c r="A16" s="175"/>
      <c r="B16" s="175"/>
      <c r="C16" s="175"/>
      <c r="D16" s="175"/>
      <c r="E16" s="175"/>
      <c r="F16" s="405"/>
      <c r="G16" s="934"/>
      <c r="H16" s="934"/>
      <c r="I16" s="934"/>
      <c r="J16" s="934"/>
      <c r="K16" s="934"/>
      <c r="L16" s="934"/>
      <c r="M16" s="863"/>
      <c r="N16" s="934"/>
      <c r="O16" s="934"/>
      <c r="P16" s="934"/>
      <c r="Q16" s="934"/>
      <c r="R16" s="934"/>
      <c r="S16" s="934"/>
      <c r="T16" s="934"/>
      <c r="U16" s="934"/>
      <c r="V16" s="1102"/>
      <c r="W16" s="1000"/>
      <c r="X16" s="969"/>
      <c r="Y16" s="969"/>
      <c r="Z16" s="969"/>
      <c r="AA16" s="654"/>
      <c r="AB16" s="654"/>
      <c r="AC16" s="654"/>
      <c r="AD16" s="654"/>
      <c r="AE16" s="654"/>
      <c r="AF16" s="654"/>
      <c r="AG16" s="292"/>
      <c r="AH16" s="175"/>
      <c r="AI16" s="175"/>
      <c r="AJ16" s="175"/>
      <c r="AK16" s="175"/>
      <c r="AL16" s="175"/>
      <c r="AM16" s="969"/>
      <c r="AN16" s="969"/>
      <c r="AO16" s="969"/>
      <c r="AP16" s="654"/>
      <c r="AQ16" s="654"/>
      <c r="AR16" s="654"/>
      <c r="AS16" s="654"/>
      <c r="AT16" s="654"/>
      <c r="AU16" s="654"/>
      <c r="AV16" s="290"/>
      <c r="AW16" s="506"/>
      <c r="AX16" s="506"/>
      <c r="AY16" s="506"/>
      <c r="AZ16" s="506"/>
      <c r="BA16" s="175"/>
      <c r="BB16" s="999"/>
      <c r="BC16" s="969"/>
      <c r="BD16" s="969"/>
      <c r="BE16" s="969"/>
      <c r="BF16" s="654"/>
      <c r="BG16" s="654"/>
      <c r="BH16" s="654"/>
      <c r="BI16" s="654"/>
      <c r="BJ16" s="654"/>
      <c r="BK16" s="654"/>
      <c r="BL16" s="290"/>
      <c r="BM16" s="506"/>
      <c r="BN16" s="506"/>
      <c r="BO16" s="506"/>
      <c r="BP16" s="506"/>
      <c r="BQ16" s="933"/>
    </row>
    <row r="17" ht="4.5" customHeight="1">
      <c r="A17" s="175"/>
      <c r="B17" s="175"/>
      <c r="C17" s="175"/>
      <c r="D17" s="175"/>
      <c r="E17" s="175"/>
      <c r="F17" s="405"/>
      <c r="G17" s="934"/>
      <c r="H17" s="934"/>
      <c r="I17" s="934"/>
      <c r="J17" s="1001"/>
      <c r="K17" s="948"/>
      <c r="L17" s="934"/>
      <c r="M17" s="863"/>
      <c r="N17" s="1002"/>
      <c r="O17" s="1002"/>
      <c r="P17" s="1002"/>
      <c r="Q17" s="1002"/>
      <c r="R17" s="1002"/>
      <c r="S17" s="1002"/>
      <c r="T17" s="1002"/>
      <c r="U17" s="1002"/>
      <c r="V17" s="1096"/>
      <c r="W17" s="999"/>
      <c r="X17" s="969"/>
      <c r="Y17" s="969"/>
      <c r="Z17" s="969"/>
      <c r="AA17" s="654"/>
      <c r="AB17" s="654"/>
      <c r="AC17" s="654"/>
      <c r="AD17" s="654"/>
      <c r="AE17" s="654"/>
      <c r="AF17" s="654"/>
      <c r="AG17" s="292"/>
      <c r="AH17" s="175"/>
      <c r="AI17" s="175"/>
      <c r="AJ17" s="175"/>
      <c r="AK17" s="175"/>
      <c r="AL17" s="175"/>
      <c r="AM17" s="969"/>
      <c r="AN17" s="969"/>
      <c r="AO17" s="969"/>
      <c r="AP17" s="654"/>
      <c r="AQ17" s="654"/>
      <c r="AR17" s="654"/>
      <c r="AS17" s="654"/>
      <c r="AT17" s="654"/>
      <c r="AU17" s="654"/>
      <c r="AV17" s="290"/>
      <c r="AW17" s="506"/>
      <c r="AX17" s="506"/>
      <c r="AY17" s="506"/>
      <c r="AZ17" s="506"/>
      <c r="BA17" s="175"/>
      <c r="BB17" s="999"/>
      <c r="BC17" s="969"/>
      <c r="BD17" s="969"/>
      <c r="BE17" s="969"/>
      <c r="BF17" s="654"/>
      <c r="BG17" s="654"/>
      <c r="BH17" s="654"/>
      <c r="BI17" s="654"/>
      <c r="BJ17" s="654"/>
      <c r="BK17" s="654"/>
      <c r="BL17" s="290"/>
      <c r="BM17" s="506"/>
      <c r="BN17" s="506"/>
      <c r="BO17" s="506"/>
      <c r="BP17" s="506"/>
      <c r="BQ17" s="933"/>
    </row>
    <row r="18" ht="14.25" customHeight="1">
      <c r="A18" s="175"/>
      <c r="B18" s="175"/>
      <c r="C18" s="175"/>
      <c r="D18" s="175"/>
      <c r="E18" s="175"/>
      <c r="F18" s="405"/>
      <c r="G18" s="934"/>
      <c r="H18" s="934"/>
      <c r="I18" s="934"/>
      <c r="J18" s="984" t="s">
        <v>486</v>
      </c>
      <c r="K18" s="148"/>
      <c r="L18" s="934"/>
      <c r="M18" s="868" t="str">
        <f>'[3]ACTIVO FIJO DEP'!D13</f>
        <v>#REF!</v>
      </c>
      <c r="N18" s="1003">
        <v>0.0</v>
      </c>
      <c r="O18" s="1003">
        <v>0.0</v>
      </c>
      <c r="P18" s="1003">
        <f>'2.Cálculos (2)'!E27</f>
        <v>0</v>
      </c>
      <c r="Q18" s="1003">
        <f>'2.Cálculos (2)'!E27</f>
        <v>0</v>
      </c>
      <c r="R18" s="1003">
        <f>'2.Cálculos (2)'!F27</f>
        <v>0</v>
      </c>
      <c r="S18" s="1003">
        <f>'2.Cálculos (2)'!G27</f>
        <v>0</v>
      </c>
      <c r="T18" s="1003">
        <f>'2.Cálculos (2)'!H27</f>
        <v>0</v>
      </c>
      <c r="U18" s="1003">
        <f>'2.Cálculos (2)'!I27</f>
        <v>0</v>
      </c>
      <c r="V18" s="1096"/>
      <c r="W18" s="999"/>
      <c r="X18" s="1004"/>
      <c r="Y18" s="138"/>
      <c r="Z18" s="969"/>
      <c r="AA18" s="728"/>
      <c r="AB18" s="728"/>
      <c r="AC18" s="728"/>
      <c r="AD18" s="728"/>
      <c r="AE18" s="728"/>
      <c r="AF18" s="728"/>
      <c r="AG18" s="292"/>
      <c r="AH18" s="175"/>
      <c r="AI18" s="175"/>
      <c r="AJ18" s="175"/>
      <c r="AK18" s="175"/>
      <c r="AL18" s="175"/>
      <c r="AM18" s="1004"/>
      <c r="AN18" s="138"/>
      <c r="AO18" s="969"/>
      <c r="AP18" s="1005" t="str">
        <f>+AN14</f>
        <v>#DIV/0!</v>
      </c>
      <c r="AQ18" s="1005" t="str">
        <f>+AP18</f>
        <v>#DIV/0!</v>
      </c>
      <c r="AR18" s="1005">
        <f>+'Expected Growth25'!F38</f>
        <v>0.0618</v>
      </c>
      <c r="AS18" s="1005">
        <f t="shared" ref="AS18:AT18" si="12">+AR18</f>
        <v>0.0618</v>
      </c>
      <c r="AT18" s="1005">
        <f t="shared" si="12"/>
        <v>0.0618</v>
      </c>
      <c r="AU18" s="1005">
        <v>0.0443</v>
      </c>
      <c r="AV18" s="290"/>
      <c r="AW18" s="1006" t="s">
        <v>487</v>
      </c>
      <c r="AX18" s="793"/>
      <c r="AY18" s="793"/>
      <c r="AZ18" s="506"/>
      <c r="BA18" s="175"/>
      <c r="BB18" s="999"/>
      <c r="BC18" s="1004"/>
      <c r="BD18" s="138"/>
      <c r="BE18" s="969"/>
      <c r="BF18" s="728"/>
      <c r="BG18" s="728"/>
      <c r="BH18" s="728"/>
      <c r="BI18" s="728"/>
      <c r="BJ18" s="728"/>
      <c r="BK18" s="728"/>
      <c r="BL18" s="290"/>
      <c r="BM18" s="1007"/>
      <c r="BN18" s="37"/>
      <c r="BO18" s="37"/>
      <c r="BP18" s="38"/>
      <c r="BQ18" s="933"/>
    </row>
    <row r="19" ht="35.25" customHeight="1">
      <c r="A19" s="175"/>
      <c r="B19" s="175"/>
      <c r="C19" s="175"/>
      <c r="D19" s="175"/>
      <c r="E19" s="175"/>
      <c r="F19" s="405"/>
      <c r="G19" s="934"/>
      <c r="H19" s="1008"/>
      <c r="I19" s="148"/>
      <c r="J19" s="1009" t="s">
        <v>488</v>
      </c>
      <c r="K19" s="148"/>
      <c r="L19" s="934"/>
      <c r="M19" s="998" t="str">
        <f t="shared" ref="M19:U19" si="13">M15+M18</f>
        <v>#ERROR!</v>
      </c>
      <c r="N19" s="998" t="str">
        <f t="shared" si="13"/>
        <v>#REF!</v>
      </c>
      <c r="O19" s="998">
        <f t="shared" si="13"/>
        <v>0</v>
      </c>
      <c r="P19" s="998">
        <f t="shared" si="13"/>
        <v>0</v>
      </c>
      <c r="Q19" s="998">
        <f t="shared" si="13"/>
        <v>0</v>
      </c>
      <c r="R19" s="998">
        <f t="shared" si="13"/>
        <v>0</v>
      </c>
      <c r="S19" s="998">
        <f t="shared" si="13"/>
        <v>0</v>
      </c>
      <c r="T19" s="998">
        <f t="shared" si="13"/>
        <v>0</v>
      </c>
      <c r="U19" s="998">
        <f t="shared" si="13"/>
        <v>0</v>
      </c>
      <c r="V19" s="1000"/>
      <c r="W19" s="999"/>
      <c r="X19" s="1010" t="s">
        <v>485</v>
      </c>
      <c r="Y19" s="148"/>
      <c r="Z19" s="969"/>
      <c r="AA19" s="1011">
        <f t="shared" ref="AA19:AF19" si="14">AA15*(1+AA18)</f>
        <v>0</v>
      </c>
      <c r="AB19" s="1011">
        <f t="shared" si="14"/>
        <v>0</v>
      </c>
      <c r="AC19" s="1011">
        <f t="shared" si="14"/>
        <v>0</v>
      </c>
      <c r="AD19" s="1011">
        <f t="shared" si="14"/>
        <v>0</v>
      </c>
      <c r="AE19" s="1011">
        <f t="shared" si="14"/>
        <v>0</v>
      </c>
      <c r="AF19" s="1011" t="str">
        <f t="shared" si="14"/>
        <v>#REF!</v>
      </c>
      <c r="AG19" s="292"/>
      <c r="AH19" s="1012"/>
      <c r="AI19" s="138"/>
      <c r="AJ19" s="138"/>
      <c r="AK19" s="138"/>
      <c r="AL19" s="175"/>
      <c r="AM19" s="1013" t="s">
        <v>489</v>
      </c>
      <c r="AN19" s="148"/>
      <c r="AO19" s="969"/>
      <c r="AP19" s="1002" t="str">
        <f t="shared" ref="AP19:AT19" si="15">AP15*(1+AP18)</f>
        <v>#DIV/0!</v>
      </c>
      <c r="AQ19" s="1002" t="str">
        <f t="shared" si="15"/>
        <v>#DIV/0!</v>
      </c>
      <c r="AR19" s="1002" t="str">
        <f t="shared" si="15"/>
        <v>#DIV/0!</v>
      </c>
      <c r="AS19" s="1002" t="str">
        <f t="shared" si="15"/>
        <v>#DIV/0!</v>
      </c>
      <c r="AT19" s="1002" t="str">
        <f t="shared" si="15"/>
        <v>#DIV/0!</v>
      </c>
      <c r="AU19" s="1002" t="str">
        <f>+(AU15*(1+AU18))/(AP11-AW9)</f>
        <v>#DIV/0!</v>
      </c>
      <c r="AV19" s="290"/>
      <c r="AW19" s="793"/>
      <c r="AX19" s="1014" t="s">
        <v>490</v>
      </c>
      <c r="AY19" s="793"/>
      <c r="AZ19" s="506"/>
      <c r="BA19" s="175"/>
      <c r="BB19" s="999"/>
      <c r="BC19" s="1013" t="s">
        <v>489</v>
      </c>
      <c r="BD19" s="148"/>
      <c r="BE19" s="969"/>
      <c r="BF19" s="1002">
        <f t="shared" ref="BF19:BK19" si="16">BF15*(1+BF18)</f>
        <v>0</v>
      </c>
      <c r="BG19" s="1002">
        <f t="shared" si="16"/>
        <v>0</v>
      </c>
      <c r="BH19" s="1002">
        <f t="shared" si="16"/>
        <v>0</v>
      </c>
      <c r="BI19" s="1002">
        <f t="shared" si="16"/>
        <v>0</v>
      </c>
      <c r="BJ19" s="1002">
        <f t="shared" si="16"/>
        <v>0</v>
      </c>
      <c r="BK19" s="1002" t="str">
        <f t="shared" si="16"/>
        <v>#REF!</v>
      </c>
      <c r="BL19" s="290"/>
      <c r="BM19" s="591"/>
      <c r="BN19" s="138"/>
      <c r="BO19" s="138"/>
      <c r="BP19" s="139"/>
      <c r="BQ19" s="933"/>
    </row>
    <row r="20" ht="14.25" customHeight="1">
      <c r="A20" s="175"/>
      <c r="B20" s="175"/>
      <c r="C20" s="175"/>
      <c r="D20" s="175"/>
      <c r="E20" s="175"/>
      <c r="F20" s="405"/>
      <c r="G20" s="934"/>
      <c r="H20" s="934"/>
      <c r="I20" s="934"/>
      <c r="J20" s="1015"/>
      <c r="K20" s="1015"/>
      <c r="L20" s="934"/>
      <c r="M20" s="863"/>
      <c r="N20" s="1016"/>
      <c r="O20" s="863"/>
      <c r="P20" s="1016"/>
      <c r="Q20" s="1016"/>
      <c r="R20" s="1016"/>
      <c r="S20" s="1016"/>
      <c r="T20" s="1016"/>
      <c r="U20" s="1016"/>
      <c r="V20" s="1000"/>
      <c r="W20" s="999"/>
      <c r="X20" s="969"/>
      <c r="Y20" s="969"/>
      <c r="Z20" s="969"/>
      <c r="AA20" s="654"/>
      <c r="AB20" s="654"/>
      <c r="AC20" s="654"/>
      <c r="AD20" s="654"/>
      <c r="AE20" s="654"/>
      <c r="AF20" s="654"/>
      <c r="AG20" s="292"/>
      <c r="AH20" s="1007"/>
      <c r="AI20" s="37"/>
      <c r="AJ20" s="37"/>
      <c r="AK20" s="38"/>
      <c r="AL20" s="175"/>
      <c r="AM20" s="969"/>
      <c r="AN20" s="969"/>
      <c r="AO20" s="969"/>
      <c r="AP20" s="863"/>
      <c r="AQ20" s="863"/>
      <c r="AR20" s="863"/>
      <c r="AS20" s="863"/>
      <c r="AT20" s="863"/>
      <c r="AU20" s="863"/>
      <c r="AV20" s="290"/>
      <c r="AW20" s="175"/>
      <c r="AX20" s="175"/>
      <c r="AY20" s="175"/>
      <c r="AZ20" s="175"/>
      <c r="BA20" s="175"/>
      <c r="BB20" s="999"/>
      <c r="BC20" s="969"/>
      <c r="BD20" s="969"/>
      <c r="BE20" s="969"/>
      <c r="BF20" s="863"/>
      <c r="BG20" s="863"/>
      <c r="BH20" s="863"/>
      <c r="BI20" s="863"/>
      <c r="BJ20" s="863"/>
      <c r="BK20" s="863"/>
      <c r="BL20" s="290"/>
      <c r="BM20" s="175"/>
      <c r="BN20" s="175"/>
      <c r="BO20" s="175"/>
      <c r="BP20" s="175"/>
      <c r="BQ20" s="933"/>
    </row>
    <row r="21" ht="14.25" customHeight="1">
      <c r="A21" s="175"/>
      <c r="B21" s="175"/>
      <c r="C21" s="175"/>
      <c r="D21" s="175"/>
      <c r="E21" s="175"/>
      <c r="F21" s="445"/>
      <c r="G21" s="1017"/>
      <c r="H21" s="37"/>
      <c r="I21" s="38"/>
      <c r="J21" s="1018" t="str">
        <f>'2.Cálculos (2)'!B20</f>
        <v>Δ Capital de Trabajo</v>
      </c>
      <c r="K21" s="38"/>
      <c r="L21" s="934"/>
      <c r="M21" s="863"/>
      <c r="N21" s="655"/>
      <c r="O21" s="655">
        <f>+'2.Cálculos (2)'!C30</f>
        <v>0</v>
      </c>
      <c r="P21" s="655">
        <f>+'2.Cálculos (2)'!D30</f>
        <v>0</v>
      </c>
      <c r="Q21" s="655">
        <f>+'2.Cálculos (2)'!E30</f>
        <v>0</v>
      </c>
      <c r="R21" s="655">
        <f>+'2.Cálculos (2)'!F30</f>
        <v>0</v>
      </c>
      <c r="S21" s="655">
        <f>+'2.Cálculos (2)'!G30</f>
        <v>0</v>
      </c>
      <c r="T21" s="655">
        <f>+'2.Cálculos (2)'!H30</f>
        <v>0</v>
      </c>
      <c r="U21" s="655">
        <f>+'2.Cálculos (2)'!I30</f>
        <v>0</v>
      </c>
      <c r="V21" s="1000"/>
      <c r="W21" s="999"/>
      <c r="X21" s="984" t="s">
        <v>491</v>
      </c>
      <c r="Y21" s="148"/>
      <c r="Z21" s="969"/>
      <c r="AA21" s="1020" t="str">
        <f>AF19</f>
        <v>#REF!</v>
      </c>
      <c r="AB21" s="147"/>
      <c r="AC21" s="147"/>
      <c r="AD21" s="147"/>
      <c r="AE21" s="147"/>
      <c r="AF21" s="148"/>
      <c r="AG21" s="292"/>
      <c r="AH21" s="591"/>
      <c r="AI21" s="138"/>
      <c r="AJ21" s="138"/>
      <c r="AK21" s="139"/>
      <c r="AL21" s="175"/>
      <c r="AM21" s="984" t="s">
        <v>491</v>
      </c>
      <c r="AN21" s="148"/>
      <c r="AO21" s="969"/>
      <c r="AP21" s="1020" t="str">
        <f>AU19</f>
        <v>#DIV/0!</v>
      </c>
      <c r="AQ21" s="147"/>
      <c r="AR21" s="147"/>
      <c r="AS21" s="147"/>
      <c r="AT21" s="147"/>
      <c r="AU21" s="148"/>
      <c r="AV21" s="290"/>
      <c r="AW21" s="175"/>
      <c r="AX21" s="175"/>
      <c r="AY21" s="175"/>
      <c r="AZ21" s="175"/>
      <c r="BA21" s="175"/>
      <c r="BB21" s="999"/>
      <c r="BC21" s="984" t="s">
        <v>491</v>
      </c>
      <c r="BD21" s="148"/>
      <c r="BE21" s="969"/>
      <c r="BF21" s="1020" t="str">
        <f>BK19</f>
        <v>#REF!</v>
      </c>
      <c r="BG21" s="147"/>
      <c r="BH21" s="147"/>
      <c r="BI21" s="147"/>
      <c r="BJ21" s="147"/>
      <c r="BK21" s="148"/>
      <c r="BL21" s="290"/>
      <c r="BM21" s="175"/>
      <c r="BN21" s="175"/>
      <c r="BO21" s="175"/>
      <c r="BP21" s="175"/>
      <c r="BQ21" s="933"/>
    </row>
    <row r="22" ht="14.25" customHeight="1">
      <c r="A22" s="175"/>
      <c r="B22" s="175"/>
      <c r="C22" s="175"/>
      <c r="D22" s="175"/>
      <c r="E22" s="175"/>
      <c r="F22" s="445"/>
      <c r="G22" s="815"/>
      <c r="I22" s="40"/>
      <c r="J22" s="1021" t="str">
        <f>'2.Cálculos (2)'!B32</f>
        <v>Capex</v>
      </c>
      <c r="K22" s="148"/>
      <c r="L22" s="934"/>
      <c r="M22" s="863"/>
      <c r="N22" s="655"/>
      <c r="O22" s="655">
        <f>+'2.Cálculos (2)'!C32</f>
        <v>0</v>
      </c>
      <c r="P22" s="655">
        <f>+'2.Cálculos (2)'!D32</f>
        <v>0</v>
      </c>
      <c r="Q22" s="655">
        <f>+'2.Cálculos (2)'!E32</f>
        <v>0</v>
      </c>
      <c r="R22" s="655">
        <f>+'2.Cálculos (2)'!F32</f>
        <v>0</v>
      </c>
      <c r="S22" s="655">
        <f>+'2.Cálculos (2)'!G32</f>
        <v>0</v>
      </c>
      <c r="T22" s="655">
        <f>+'2.Cálculos (2)'!H32</f>
        <v>0</v>
      </c>
      <c r="U22" s="655">
        <f>+'2.Cálculos (2)'!I32</f>
        <v>0</v>
      </c>
      <c r="V22" s="1000"/>
      <c r="W22" s="999"/>
      <c r="X22" s="1000"/>
      <c r="Y22" s="1000"/>
      <c r="Z22" s="1000"/>
      <c r="AA22" s="1016"/>
      <c r="AB22" s="1016"/>
      <c r="AC22" s="1016"/>
      <c r="AD22" s="1016"/>
      <c r="AE22" s="1016"/>
      <c r="AF22" s="1016"/>
      <c r="AG22" s="292"/>
      <c r="AH22" s="175"/>
      <c r="AI22" s="175"/>
      <c r="AJ22" s="175"/>
      <c r="AK22" s="175"/>
      <c r="AL22" s="175"/>
      <c r="AM22" s="1000"/>
      <c r="AN22" s="1000"/>
      <c r="AO22" s="1000"/>
      <c r="AP22" s="1022"/>
      <c r="AQ22" s="1022"/>
      <c r="AR22" s="1022"/>
      <c r="AS22" s="1022"/>
      <c r="AT22" s="1022"/>
      <c r="AU22" s="1023"/>
      <c r="AV22" s="290"/>
      <c r="AW22" s="175"/>
      <c r="AX22" s="175"/>
      <c r="AY22" s="175"/>
      <c r="AZ22" s="175"/>
      <c r="BA22" s="175"/>
      <c r="BB22" s="999"/>
      <c r="BC22" s="1000"/>
      <c r="BD22" s="1000"/>
      <c r="BE22" s="1000"/>
      <c r="BF22" s="1016"/>
      <c r="BG22" s="1016"/>
      <c r="BH22" s="1016"/>
      <c r="BI22" s="1016"/>
      <c r="BJ22" s="1016"/>
      <c r="BK22" s="1016"/>
      <c r="BL22" s="290"/>
      <c r="BM22" s="175"/>
      <c r="BN22" s="175"/>
      <c r="BO22" s="175"/>
      <c r="BP22" s="175"/>
      <c r="BQ22" s="933"/>
    </row>
    <row r="23" ht="14.25" customHeight="1">
      <c r="A23" s="175"/>
      <c r="B23" s="175"/>
      <c r="C23" s="175"/>
      <c r="D23" s="175"/>
      <c r="E23" s="175"/>
      <c r="F23" s="445"/>
      <c r="G23" s="815"/>
      <c r="I23" s="40"/>
      <c r="J23" s="1015"/>
      <c r="L23" s="934"/>
      <c r="M23" s="863"/>
      <c r="N23" s="1024"/>
      <c r="O23" s="1024"/>
      <c r="P23" s="1024"/>
      <c r="Q23" s="1024"/>
      <c r="R23" s="1024"/>
      <c r="S23" s="1024"/>
      <c r="T23" s="1024"/>
      <c r="U23" s="1024"/>
      <c r="V23" s="1000"/>
      <c r="W23" s="999"/>
      <c r="X23" s="984" t="s">
        <v>492</v>
      </c>
      <c r="Y23" s="148"/>
      <c r="Z23" s="969"/>
      <c r="AA23" s="654" t="str">
        <f t="shared" ref="AA23:AF23" si="17">AA19*$O$32</f>
        <v>#DIV/0!</v>
      </c>
      <c r="AB23" s="654" t="str">
        <f t="shared" si="17"/>
        <v>#DIV/0!</v>
      </c>
      <c r="AC23" s="654" t="str">
        <f t="shared" si="17"/>
        <v>#DIV/0!</v>
      </c>
      <c r="AD23" s="654" t="str">
        <f t="shared" si="17"/>
        <v>#DIV/0!</v>
      </c>
      <c r="AE23" s="654" t="str">
        <f t="shared" si="17"/>
        <v>#DIV/0!</v>
      </c>
      <c r="AF23" s="654" t="str">
        <f t="shared" si="17"/>
        <v>#REF!</v>
      </c>
      <c r="AG23" s="292"/>
      <c r="AH23" s="1008"/>
      <c r="AI23" s="147"/>
      <c r="AJ23" s="147"/>
      <c r="AK23" s="148"/>
      <c r="AL23" s="175"/>
      <c r="AM23" s="984" t="s">
        <v>492</v>
      </c>
      <c r="AN23" s="148"/>
      <c r="AO23" s="969"/>
      <c r="AP23" s="863" t="str">
        <f t="shared" ref="AP23:AU23" si="18">AP19-AP24</f>
        <v>#DIV/0!</v>
      </c>
      <c r="AQ23" s="863" t="str">
        <f t="shared" si="18"/>
        <v>#DIV/0!</v>
      </c>
      <c r="AR23" s="863" t="str">
        <f t="shared" si="18"/>
        <v>#DIV/0!</v>
      </c>
      <c r="AS23" s="863" t="str">
        <f t="shared" si="18"/>
        <v>#DIV/0!</v>
      </c>
      <c r="AT23" s="863" t="str">
        <f t="shared" si="18"/>
        <v>#DIV/0!</v>
      </c>
      <c r="AU23" s="863" t="str">
        <f t="shared" si="18"/>
        <v>#DIV/0!</v>
      </c>
      <c r="AV23" s="290"/>
      <c r="AW23" s="1008"/>
      <c r="AX23" s="147"/>
      <c r="AY23" s="147"/>
      <c r="AZ23" s="148"/>
      <c r="BA23" s="175"/>
      <c r="BB23" s="999"/>
      <c r="BC23" s="984" t="s">
        <v>492</v>
      </c>
      <c r="BD23" s="148"/>
      <c r="BE23" s="969"/>
      <c r="BF23" s="863" t="str">
        <f t="shared" ref="BF23:BK23" si="19">BF19*$O$32</f>
        <v>#DIV/0!</v>
      </c>
      <c r="BG23" s="863" t="str">
        <f t="shared" si="19"/>
        <v>#DIV/0!</v>
      </c>
      <c r="BH23" s="863" t="str">
        <f t="shared" si="19"/>
        <v>#DIV/0!</v>
      </c>
      <c r="BI23" s="863" t="str">
        <f t="shared" si="19"/>
        <v>#DIV/0!</v>
      </c>
      <c r="BJ23" s="863" t="str">
        <f t="shared" si="19"/>
        <v>#DIV/0!</v>
      </c>
      <c r="BK23" s="863" t="str">
        <f t="shared" si="19"/>
        <v>#REF!</v>
      </c>
      <c r="BL23" s="290"/>
      <c r="BM23" s="1008"/>
      <c r="BN23" s="147"/>
      <c r="BO23" s="147"/>
      <c r="BP23" s="148"/>
      <c r="BQ23" s="933"/>
    </row>
    <row r="24" ht="14.25" customHeight="1">
      <c r="A24" s="175"/>
      <c r="B24" s="175"/>
      <c r="C24" s="175"/>
      <c r="D24" s="175"/>
      <c r="E24" s="175"/>
      <c r="F24" s="445"/>
      <c r="G24" s="591"/>
      <c r="H24" s="138"/>
      <c r="I24" s="139"/>
      <c r="J24" s="1021" t="s">
        <v>493</v>
      </c>
      <c r="K24" s="148"/>
      <c r="L24" s="934"/>
      <c r="M24" s="863"/>
      <c r="N24" s="1025"/>
      <c r="O24" s="1025">
        <f t="shared" ref="O24:U24" si="20">SUM(O21:O23)</f>
        <v>0</v>
      </c>
      <c r="P24" s="1025">
        <f t="shared" si="20"/>
        <v>0</v>
      </c>
      <c r="Q24" s="1025">
        <f t="shared" si="20"/>
        <v>0</v>
      </c>
      <c r="R24" s="1025">
        <f t="shared" si="20"/>
        <v>0</v>
      </c>
      <c r="S24" s="1025">
        <f t="shared" si="20"/>
        <v>0</v>
      </c>
      <c r="T24" s="1025">
        <f t="shared" si="20"/>
        <v>0</v>
      </c>
      <c r="U24" s="1025">
        <f t="shared" si="20"/>
        <v>0</v>
      </c>
      <c r="V24" s="1000"/>
      <c r="W24" s="999"/>
      <c r="X24" s="984" t="s">
        <v>494</v>
      </c>
      <c r="Y24" s="148"/>
      <c r="Z24" s="969"/>
      <c r="AA24" s="654" t="str">
        <f t="shared" ref="AA24:AF24" si="21">AA19-AA23</f>
        <v>#DIV/0!</v>
      </c>
      <c r="AB24" s="654" t="str">
        <f t="shared" si="21"/>
        <v>#DIV/0!</v>
      </c>
      <c r="AC24" s="654" t="str">
        <f t="shared" si="21"/>
        <v>#DIV/0!</v>
      </c>
      <c r="AD24" s="654" t="str">
        <f t="shared" si="21"/>
        <v>#DIV/0!</v>
      </c>
      <c r="AE24" s="654" t="str">
        <f t="shared" si="21"/>
        <v>#DIV/0!</v>
      </c>
      <c r="AF24" s="654" t="str">
        <f t="shared" si="21"/>
        <v>#REF!</v>
      </c>
      <c r="AG24" s="292"/>
      <c r="AH24" s="1008"/>
      <c r="AI24" s="147"/>
      <c r="AJ24" s="147"/>
      <c r="AK24" s="148"/>
      <c r="AL24" s="175"/>
      <c r="AM24" s="984" t="s">
        <v>494</v>
      </c>
      <c r="AN24" s="148"/>
      <c r="AO24" s="969"/>
      <c r="AP24" s="863" t="str">
        <f t="shared" ref="AP24:AU24" si="22">AP19*$O$35</f>
        <v>#DIV/0!</v>
      </c>
      <c r="AQ24" s="863" t="str">
        <f t="shared" si="22"/>
        <v>#DIV/0!</v>
      </c>
      <c r="AR24" s="863" t="str">
        <f t="shared" si="22"/>
        <v>#DIV/0!</v>
      </c>
      <c r="AS24" s="863" t="str">
        <f t="shared" si="22"/>
        <v>#DIV/0!</v>
      </c>
      <c r="AT24" s="863" t="str">
        <f t="shared" si="22"/>
        <v>#DIV/0!</v>
      </c>
      <c r="AU24" s="863" t="str">
        <f t="shared" si="22"/>
        <v>#DIV/0!</v>
      </c>
      <c r="AV24" s="290"/>
      <c r="AW24" s="1008"/>
      <c r="AX24" s="147"/>
      <c r="AY24" s="147"/>
      <c r="AZ24" s="148"/>
      <c r="BA24" s="175"/>
      <c r="BB24" s="999"/>
      <c r="BC24" s="984" t="s">
        <v>494</v>
      </c>
      <c r="BD24" s="148"/>
      <c r="BE24" s="969"/>
      <c r="BF24" s="863" t="str">
        <f t="shared" ref="BF24:BK24" si="23">BF19-BF23</f>
        <v>#DIV/0!</v>
      </c>
      <c r="BG24" s="863" t="str">
        <f t="shared" si="23"/>
        <v>#DIV/0!</v>
      </c>
      <c r="BH24" s="863" t="str">
        <f t="shared" si="23"/>
        <v>#DIV/0!</v>
      </c>
      <c r="BI24" s="863" t="str">
        <f t="shared" si="23"/>
        <v>#DIV/0!</v>
      </c>
      <c r="BJ24" s="863" t="str">
        <f t="shared" si="23"/>
        <v>#DIV/0!</v>
      </c>
      <c r="BK24" s="863" t="str">
        <f t="shared" si="23"/>
        <v>#REF!</v>
      </c>
      <c r="BL24" s="290"/>
      <c r="BM24" s="1008"/>
      <c r="BN24" s="147"/>
      <c r="BO24" s="147"/>
      <c r="BP24" s="148"/>
      <c r="BQ24" s="933"/>
    </row>
    <row r="25" ht="14.25" customHeight="1">
      <c r="A25" s="175"/>
      <c r="B25" s="175"/>
      <c r="C25" s="175"/>
      <c r="D25" s="175"/>
      <c r="E25" s="175"/>
      <c r="F25" s="405"/>
      <c r="G25" s="934"/>
      <c r="H25" s="934"/>
      <c r="I25" s="934"/>
      <c r="J25" s="1015"/>
      <c r="K25" s="1015"/>
      <c r="L25" s="934"/>
      <c r="M25" s="863"/>
      <c r="N25" s="868"/>
      <c r="O25" s="868"/>
      <c r="P25" s="1026"/>
      <c r="Q25" s="1026"/>
      <c r="R25" s="1026"/>
      <c r="S25" s="1026"/>
      <c r="T25" s="1026"/>
      <c r="U25" s="1026"/>
      <c r="V25" s="1000"/>
      <c r="W25" s="999"/>
      <c r="X25" s="1000"/>
      <c r="Y25" s="1000"/>
      <c r="Z25" s="1000"/>
      <c r="AA25" s="1016"/>
      <c r="AB25" s="1016"/>
      <c r="AC25" s="1016"/>
      <c r="AD25" s="1016"/>
      <c r="AE25" s="1016"/>
      <c r="AF25" s="1016"/>
      <c r="AG25" s="292"/>
      <c r="AH25" s="175"/>
      <c r="AI25" s="175"/>
      <c r="AJ25" s="175"/>
      <c r="AK25" s="175"/>
      <c r="AL25" s="175"/>
      <c r="AM25" s="1000"/>
      <c r="AN25" s="1000"/>
      <c r="AO25" s="1000"/>
      <c r="AP25" s="1016"/>
      <c r="AQ25" s="1016"/>
      <c r="AR25" s="1016"/>
      <c r="AS25" s="1016"/>
      <c r="AT25" s="1016"/>
      <c r="AU25" s="1016"/>
      <c r="AV25" s="290"/>
      <c r="AW25" s="175"/>
      <c r="AX25" s="175"/>
      <c r="AY25" s="175"/>
      <c r="AZ25" s="175"/>
      <c r="BA25" s="175"/>
      <c r="BB25" s="999"/>
      <c r="BC25" s="1000"/>
      <c r="BD25" s="1000"/>
      <c r="BE25" s="1000"/>
      <c r="BF25" s="1016"/>
      <c r="BG25" s="1016"/>
      <c r="BH25" s="1016"/>
      <c r="BI25" s="1016"/>
      <c r="BJ25" s="1016"/>
      <c r="BK25" s="1016"/>
      <c r="BL25" s="290"/>
      <c r="BM25" s="175"/>
      <c r="BN25" s="175"/>
      <c r="BO25" s="175"/>
      <c r="BP25" s="175"/>
      <c r="BQ25" s="933"/>
    </row>
    <row r="26" ht="14.25" customHeight="1">
      <c r="A26" s="175"/>
      <c r="B26" s="175"/>
      <c r="C26" s="175"/>
      <c r="D26" s="175"/>
      <c r="E26" s="175"/>
      <c r="F26" s="405"/>
      <c r="G26" s="934"/>
      <c r="H26" s="1008"/>
      <c r="I26" s="148"/>
      <c r="J26" s="1027" t="s">
        <v>495</v>
      </c>
      <c r="K26" s="148"/>
      <c r="L26" s="934"/>
      <c r="M26" s="863"/>
      <c r="N26" s="1025"/>
      <c r="O26" s="1025">
        <f t="shared" ref="O26:S26" si="24">+O19-O24</f>
        <v>0</v>
      </c>
      <c r="P26" s="1025">
        <f t="shared" si="24"/>
        <v>0</v>
      </c>
      <c r="Q26" s="1025">
        <f t="shared" si="24"/>
        <v>0</v>
      </c>
      <c r="R26" s="1025">
        <f t="shared" si="24"/>
        <v>0</v>
      </c>
      <c r="S26" s="1025">
        <f t="shared" si="24"/>
        <v>0</v>
      </c>
      <c r="T26" s="1025">
        <f t="shared" ref="T26:U26" si="25">T19+T24</f>
        <v>0</v>
      </c>
      <c r="U26" s="1025">
        <f t="shared" si="25"/>
        <v>0</v>
      </c>
      <c r="V26" s="1000"/>
      <c r="W26" s="999"/>
      <c r="X26" s="984" t="s">
        <v>496</v>
      </c>
      <c r="Y26" s="148"/>
      <c r="Z26" s="969"/>
      <c r="AA26" s="654" t="str">
        <f t="shared" ref="AA26:AF26" si="26">AA23/((1+$AA$11)^AA6)</f>
        <v>#DIV/0!</v>
      </c>
      <c r="AB26" s="654" t="str">
        <f t="shared" si="26"/>
        <v>#DIV/0!</v>
      </c>
      <c r="AC26" s="654" t="str">
        <f t="shared" si="26"/>
        <v>#DIV/0!</v>
      </c>
      <c r="AD26" s="654" t="str">
        <f t="shared" si="26"/>
        <v>#DIV/0!</v>
      </c>
      <c r="AE26" s="654" t="str">
        <f t="shared" si="26"/>
        <v>#DIV/0!</v>
      </c>
      <c r="AF26" s="654" t="str">
        <f t="shared" si="26"/>
        <v>#REF!</v>
      </c>
      <c r="AG26" s="292"/>
      <c r="AH26" s="1007"/>
      <c r="AI26" s="37"/>
      <c r="AJ26" s="38"/>
      <c r="AK26" s="175"/>
      <c r="AL26" s="175"/>
      <c r="AM26" s="1028" t="s">
        <v>496</v>
      </c>
      <c r="AN26" s="148"/>
      <c r="AO26" s="969"/>
      <c r="AP26" s="863" t="str">
        <f t="shared" ref="AP26:AU26" si="27">AP23/((1+$AP$11)^AP6)</f>
        <v>#DIV/0!</v>
      </c>
      <c r="AQ26" s="863" t="str">
        <f t="shared" si="27"/>
        <v>#DIV/0!</v>
      </c>
      <c r="AR26" s="863" t="str">
        <f t="shared" si="27"/>
        <v>#DIV/0!</v>
      </c>
      <c r="AS26" s="863" t="str">
        <f t="shared" si="27"/>
        <v>#DIV/0!</v>
      </c>
      <c r="AT26" s="863" t="str">
        <f t="shared" si="27"/>
        <v>#DIV/0!</v>
      </c>
      <c r="AU26" s="863" t="str">
        <f t="shared" si="27"/>
        <v>#DIV/0!</v>
      </c>
      <c r="AV26" s="290"/>
      <c r="AW26" s="1007"/>
      <c r="AX26" s="37"/>
      <c r="AY26" s="38"/>
      <c r="AZ26" s="175"/>
      <c r="BA26" s="175"/>
      <c r="BB26" s="999"/>
      <c r="BC26" s="984" t="s">
        <v>496</v>
      </c>
      <c r="BD26" s="148"/>
      <c r="BE26" s="969"/>
      <c r="BF26" s="863" t="str">
        <f t="shared" ref="BF26:BK26" si="28">BF23/((1+$AA$11)^BF6)</f>
        <v>#DIV/0!</v>
      </c>
      <c r="BG26" s="863" t="str">
        <f t="shared" si="28"/>
        <v>#DIV/0!</v>
      </c>
      <c r="BH26" s="863" t="str">
        <f t="shared" si="28"/>
        <v>#DIV/0!</v>
      </c>
      <c r="BI26" s="863" t="str">
        <f t="shared" si="28"/>
        <v>#DIV/0!</v>
      </c>
      <c r="BJ26" s="863" t="str">
        <f t="shared" si="28"/>
        <v>#DIV/0!</v>
      </c>
      <c r="BK26" s="863" t="str">
        <f t="shared" si="28"/>
        <v>#REF!</v>
      </c>
      <c r="BL26" s="290"/>
      <c r="BM26" s="1007"/>
      <c r="BN26" s="37"/>
      <c r="BO26" s="38"/>
      <c r="BP26" s="175"/>
      <c r="BQ26" s="933"/>
    </row>
    <row r="27" ht="14.25" customHeight="1">
      <c r="A27" s="175"/>
      <c r="B27" s="175"/>
      <c r="C27" s="175"/>
      <c r="D27" s="175"/>
      <c r="E27" s="175"/>
      <c r="F27" s="405"/>
      <c r="G27" s="934"/>
      <c r="H27" s="1008"/>
      <c r="I27" s="148"/>
      <c r="J27" s="1027" t="s">
        <v>497</v>
      </c>
      <c r="K27" s="148"/>
      <c r="L27" s="934"/>
      <c r="M27" s="863"/>
      <c r="N27" s="1029"/>
      <c r="O27" s="1029" t="str">
        <f>1-(O26/O15)</f>
        <v>#DIV/0!</v>
      </c>
      <c r="P27" s="1029" t="str">
        <f t="shared" ref="P27:U27" si="29">1-(P15/P26)</f>
        <v>#DIV/0!</v>
      </c>
      <c r="Q27" s="1029" t="str">
        <f t="shared" si="29"/>
        <v>#DIV/0!</v>
      </c>
      <c r="R27" s="1029" t="str">
        <f t="shared" si="29"/>
        <v>#DIV/0!</v>
      </c>
      <c r="S27" s="1029" t="str">
        <f t="shared" si="29"/>
        <v>#DIV/0!</v>
      </c>
      <c r="T27" s="1029" t="str">
        <f t="shared" si="29"/>
        <v>#DIV/0!</v>
      </c>
      <c r="U27" s="1029" t="str">
        <f t="shared" si="29"/>
        <v>#DIV/0!</v>
      </c>
      <c r="V27" s="1000"/>
      <c r="W27" s="999"/>
      <c r="X27" s="175"/>
      <c r="Y27" s="175"/>
      <c r="Z27" s="1000"/>
      <c r="AA27" s="1016"/>
      <c r="AB27" s="1016"/>
      <c r="AC27" s="1016"/>
      <c r="AD27" s="1016"/>
      <c r="AE27" s="1016"/>
      <c r="AF27" s="1016"/>
      <c r="AG27" s="292"/>
      <c r="AH27" s="591"/>
      <c r="AI27" s="138"/>
      <c r="AJ27" s="139"/>
      <c r="AK27" s="175"/>
      <c r="AL27" s="175"/>
      <c r="AM27" s="66"/>
      <c r="AN27" s="66"/>
      <c r="AO27" s="1000"/>
      <c r="AP27" s="1016"/>
      <c r="AQ27" s="1016"/>
      <c r="AR27" s="1016"/>
      <c r="AS27" s="1016"/>
      <c r="AT27" s="1016"/>
      <c r="AU27" s="1016"/>
      <c r="AV27" s="290"/>
      <c r="AW27" s="591"/>
      <c r="AX27" s="138"/>
      <c r="AY27" s="139"/>
      <c r="AZ27" s="175"/>
      <c r="BA27" s="175"/>
      <c r="BB27" s="999"/>
      <c r="BC27" s="175"/>
      <c r="BD27" s="175"/>
      <c r="BE27" s="1000"/>
      <c r="BF27" s="1016"/>
      <c r="BG27" s="1016"/>
      <c r="BH27" s="1016"/>
      <c r="BI27" s="1016"/>
      <c r="BJ27" s="1016"/>
      <c r="BK27" s="1016"/>
      <c r="BL27" s="290"/>
      <c r="BM27" s="591"/>
      <c r="BN27" s="138"/>
      <c r="BO27" s="139"/>
      <c r="BP27" s="175"/>
      <c r="BQ27" s="933"/>
    </row>
    <row r="28" ht="14.25" customHeight="1">
      <c r="A28" s="175"/>
      <c r="B28" s="175"/>
      <c r="C28" s="175"/>
      <c r="D28" s="175"/>
      <c r="E28" s="175"/>
      <c r="F28" s="405"/>
      <c r="G28" s="934"/>
      <c r="H28" s="1030"/>
      <c r="I28" s="148"/>
      <c r="J28" s="1027" t="s">
        <v>498</v>
      </c>
      <c r="K28" s="148"/>
      <c r="L28" s="819"/>
      <c r="M28" s="863"/>
      <c r="N28" s="1031"/>
      <c r="O28" s="1032" t="str">
        <f t="shared" ref="O28:U28" si="30">1-O27</f>
        <v>#DIV/0!</v>
      </c>
      <c r="P28" s="1032" t="str">
        <f t="shared" si="30"/>
        <v>#DIV/0!</v>
      </c>
      <c r="Q28" s="1032" t="str">
        <f t="shared" si="30"/>
        <v>#DIV/0!</v>
      </c>
      <c r="R28" s="1032" t="str">
        <f t="shared" si="30"/>
        <v>#DIV/0!</v>
      </c>
      <c r="S28" s="1032" t="str">
        <f t="shared" si="30"/>
        <v>#DIV/0!</v>
      </c>
      <c r="T28" s="1032" t="str">
        <f t="shared" si="30"/>
        <v>#DIV/0!</v>
      </c>
      <c r="U28" s="1032" t="str">
        <f t="shared" si="30"/>
        <v>#DIV/0!</v>
      </c>
      <c r="V28" s="1000"/>
      <c r="W28" s="999"/>
      <c r="X28" s="984" t="s">
        <v>499</v>
      </c>
      <c r="Y28" s="148"/>
      <c r="Z28" s="175"/>
      <c r="AA28" s="1020" t="str">
        <f>SUM(AA26:AF26)</f>
        <v>#DIV/0!</v>
      </c>
      <c r="AB28" s="147"/>
      <c r="AC28" s="147"/>
      <c r="AD28" s="147"/>
      <c r="AE28" s="147"/>
      <c r="AF28" s="148"/>
      <c r="AG28" s="292"/>
      <c r="AH28" s="175"/>
      <c r="AI28" s="175"/>
      <c r="AJ28" s="175"/>
      <c r="AK28" s="175"/>
      <c r="AL28" s="175"/>
      <c r="AM28" s="1028" t="s">
        <v>499</v>
      </c>
      <c r="AN28" s="148"/>
      <c r="AO28" s="175"/>
      <c r="AP28" s="1020" t="str">
        <f>IF(SUM(AP26:AU26)&gt;0,SUM(AP26:AU26),0)</f>
        <v>#DIV/0!</v>
      </c>
      <c r="AQ28" s="147"/>
      <c r="AR28" s="147"/>
      <c r="AS28" s="147"/>
      <c r="AT28" s="147"/>
      <c r="AU28" s="148"/>
      <c r="AV28" s="290"/>
      <c r="AW28" s="175"/>
      <c r="AX28" s="175"/>
      <c r="AY28" s="175"/>
      <c r="AZ28" s="175"/>
      <c r="BA28" s="175"/>
      <c r="BB28" s="999"/>
      <c r="BC28" s="984" t="s">
        <v>499</v>
      </c>
      <c r="BD28" s="148"/>
      <c r="BE28" s="175"/>
      <c r="BF28" s="1020" t="str">
        <f>SUM(BF26:BK26)</f>
        <v>#DIV/0!</v>
      </c>
      <c r="BG28" s="147"/>
      <c r="BH28" s="147"/>
      <c r="BI28" s="147"/>
      <c r="BJ28" s="147"/>
      <c r="BK28" s="148"/>
      <c r="BL28" s="290"/>
      <c r="BM28" s="175"/>
      <c r="BN28" s="175"/>
      <c r="BO28" s="175"/>
      <c r="BP28" s="175"/>
      <c r="BQ28" s="933"/>
    </row>
    <row r="29" ht="14.25" customHeight="1">
      <c r="A29" s="175"/>
      <c r="B29" s="175"/>
      <c r="C29" s="175"/>
      <c r="D29" s="175"/>
      <c r="E29" s="175"/>
      <c r="F29" s="405"/>
      <c r="G29" s="934"/>
      <c r="H29" s="175"/>
      <c r="I29" s="934"/>
      <c r="J29" s="1015"/>
      <c r="K29" s="1015"/>
      <c r="L29" s="934"/>
      <c r="M29" s="863"/>
      <c r="N29" s="934"/>
      <c r="O29" s="1033"/>
      <c r="P29" s="1029"/>
      <c r="Q29" s="1029"/>
      <c r="R29" s="1029"/>
      <c r="S29" s="1029"/>
      <c r="T29" s="1029"/>
      <c r="U29" s="1000"/>
      <c r="V29" s="1000"/>
      <c r="W29" s="999"/>
      <c r="X29" s="175"/>
      <c r="Y29" s="175"/>
      <c r="Z29" s="175"/>
      <c r="AA29" s="654"/>
      <c r="AB29" s="654"/>
      <c r="AC29" s="654"/>
      <c r="AD29" s="654"/>
      <c r="AE29" s="654"/>
      <c r="AF29" s="1016"/>
      <c r="AG29" s="292"/>
      <c r="AH29" s="175"/>
      <c r="AI29" s="175"/>
      <c r="AJ29" s="175"/>
      <c r="AK29" s="175"/>
      <c r="AL29" s="175"/>
      <c r="AM29" s="66"/>
      <c r="AN29" s="66"/>
      <c r="AO29" s="175"/>
      <c r="AP29" s="863"/>
      <c r="AQ29" s="863"/>
      <c r="AR29" s="863"/>
      <c r="AS29" s="863"/>
      <c r="AT29" s="863"/>
      <c r="AU29" s="1016"/>
      <c r="AV29" s="290"/>
      <c r="AW29" s="175"/>
      <c r="AX29" s="175"/>
      <c r="AY29" s="175"/>
      <c r="AZ29" s="175"/>
      <c r="BA29" s="175"/>
      <c r="BB29" s="999"/>
      <c r="BC29" s="175"/>
      <c r="BD29" s="175"/>
      <c r="BE29" s="175"/>
      <c r="BF29" s="863"/>
      <c r="BG29" s="863"/>
      <c r="BH29" s="863"/>
      <c r="BI29" s="863"/>
      <c r="BJ29" s="863"/>
      <c r="BK29" s="1016"/>
      <c r="BL29" s="290"/>
      <c r="BM29" s="175"/>
      <c r="BN29" s="175"/>
      <c r="BO29" s="175"/>
      <c r="BP29" s="175"/>
      <c r="BQ29" s="933"/>
    </row>
    <row r="30" ht="14.25" customHeight="1">
      <c r="A30" s="175"/>
      <c r="B30" s="175"/>
      <c r="C30" s="175"/>
      <c r="D30" s="175"/>
      <c r="E30" s="175"/>
      <c r="F30" s="405"/>
      <c r="G30" s="934"/>
      <c r="H30" s="934"/>
      <c r="I30" s="934"/>
      <c r="J30" s="1021" t="s">
        <v>500</v>
      </c>
      <c r="K30" s="148"/>
      <c r="L30" s="934"/>
      <c r="M30" s="934"/>
      <c r="N30" s="934"/>
      <c r="O30" s="1034" t="str">
        <f>+AVERAGE(U28,R28,Q28,ABS(T28))</f>
        <v>#DIV/0!</v>
      </c>
      <c r="P30" s="147"/>
      <c r="Q30" s="147"/>
      <c r="R30" s="147"/>
      <c r="S30" s="147"/>
      <c r="T30" s="147"/>
      <c r="U30" s="148"/>
      <c r="V30" s="1000"/>
      <c r="W30" s="999"/>
      <c r="X30" s="984" t="s">
        <v>501</v>
      </c>
      <c r="Y30" s="148"/>
      <c r="Z30" s="1000"/>
      <c r="AA30" s="1020" t="str">
        <f>'[3]3.Estimaciones WACC'!G272</f>
        <v>#REF!</v>
      </c>
      <c r="AB30" s="147"/>
      <c r="AC30" s="147"/>
      <c r="AD30" s="147"/>
      <c r="AE30" s="147"/>
      <c r="AF30" s="148"/>
      <c r="AG30" s="292"/>
      <c r="AH30" s="175"/>
      <c r="AI30" s="175"/>
      <c r="AJ30" s="175"/>
      <c r="AK30" s="175"/>
      <c r="AL30" s="175"/>
      <c r="AM30" s="1028" t="s">
        <v>502</v>
      </c>
      <c r="AN30" s="148"/>
      <c r="AO30" s="1000"/>
      <c r="AP30" s="1020" t="str">
        <f>+'1. Datos'!J119</f>
        <v/>
      </c>
      <c r="AQ30" s="147"/>
      <c r="AR30" s="147"/>
      <c r="AS30" s="147"/>
      <c r="AT30" s="147"/>
      <c r="AU30" s="148"/>
      <c r="AV30" s="290"/>
      <c r="AW30" s="175"/>
      <c r="AX30" s="175"/>
      <c r="AY30" s="175"/>
      <c r="AZ30" s="175"/>
      <c r="BA30" s="175"/>
      <c r="BB30" s="999"/>
      <c r="BC30" s="984" t="s">
        <v>501</v>
      </c>
      <c r="BD30" s="148"/>
      <c r="BE30" s="1000"/>
      <c r="BF30" s="1020" t="str">
        <f>'[3]3.Estimaciones WACC'!G272</f>
        <v>#REF!</v>
      </c>
      <c r="BG30" s="147"/>
      <c r="BH30" s="147"/>
      <c r="BI30" s="147"/>
      <c r="BJ30" s="147"/>
      <c r="BK30" s="148"/>
      <c r="BL30" s="290"/>
      <c r="BM30" s="175"/>
      <c r="BN30" s="175"/>
      <c r="BO30" s="175"/>
      <c r="BP30" s="175"/>
      <c r="BQ30" s="933"/>
    </row>
    <row r="31" ht="14.25" customHeight="1">
      <c r="A31" s="175"/>
      <c r="B31" s="175"/>
      <c r="C31" s="175"/>
      <c r="D31" s="175"/>
      <c r="E31" s="175"/>
      <c r="F31" s="405"/>
      <c r="G31" s="934"/>
      <c r="H31" s="934"/>
      <c r="I31" s="934"/>
      <c r="J31" s="1035"/>
      <c r="K31" s="1035"/>
      <c r="L31" s="934"/>
      <c r="M31" s="934"/>
      <c r="N31" s="934"/>
      <c r="O31" s="1033"/>
      <c r="P31" s="1029"/>
      <c r="Q31" s="1029"/>
      <c r="R31" s="1029"/>
      <c r="S31" s="1029"/>
      <c r="T31" s="1029"/>
      <c r="U31" s="1000"/>
      <c r="V31" s="1000"/>
      <c r="W31" s="999"/>
      <c r="X31" s="1036"/>
      <c r="Y31" s="1036"/>
      <c r="Z31" s="1000"/>
      <c r="AA31" s="1016"/>
      <c r="AB31" s="1016"/>
      <c r="AC31" s="1016"/>
      <c r="AD31" s="1016"/>
      <c r="AE31" s="1016"/>
      <c r="AF31" s="1016"/>
      <c r="AG31" s="292"/>
      <c r="AH31" s="175"/>
      <c r="AI31" s="175"/>
      <c r="AJ31" s="175"/>
      <c r="AK31" s="175"/>
      <c r="AL31" s="175"/>
      <c r="AM31" s="1037"/>
      <c r="AN31" s="1037"/>
      <c r="AO31" s="1000"/>
      <c r="AP31" s="1016"/>
      <c r="AQ31" s="1016"/>
      <c r="AR31" s="1016"/>
      <c r="AS31" s="1016"/>
      <c r="AT31" s="1016"/>
      <c r="AU31" s="1016"/>
      <c r="AV31" s="290"/>
      <c r="AW31" s="175"/>
      <c r="AX31" s="175"/>
      <c r="AY31" s="175"/>
      <c r="AZ31" s="175"/>
      <c r="BA31" s="175"/>
      <c r="BB31" s="999"/>
      <c r="BC31" s="1000"/>
      <c r="BD31" s="1000"/>
      <c r="BE31" s="1000"/>
      <c r="BF31" s="1016"/>
      <c r="BG31" s="1016"/>
      <c r="BH31" s="1016"/>
      <c r="BI31" s="1016"/>
      <c r="BJ31" s="1016"/>
      <c r="BK31" s="1016"/>
      <c r="BL31" s="290"/>
      <c r="BM31" s="175"/>
      <c r="BN31" s="175"/>
      <c r="BO31" s="175"/>
      <c r="BP31" s="175"/>
      <c r="BQ31" s="933"/>
    </row>
    <row r="32" ht="14.25" hidden="1" customHeight="1">
      <c r="A32" s="175"/>
      <c r="B32" s="175"/>
      <c r="C32" s="175"/>
      <c r="D32" s="175"/>
      <c r="E32" s="175"/>
      <c r="F32" s="405"/>
      <c r="G32" s="934"/>
      <c r="H32" s="934"/>
      <c r="I32" s="934"/>
      <c r="J32" s="1021" t="s">
        <v>503</v>
      </c>
      <c r="K32" s="148"/>
      <c r="L32" s="934"/>
      <c r="M32" s="934"/>
      <c r="N32" s="934"/>
      <c r="O32" s="1034" t="str">
        <f>+AVERAGE(N28:R28)</f>
        <v>#DIV/0!</v>
      </c>
      <c r="P32" s="147"/>
      <c r="Q32" s="147"/>
      <c r="R32" s="148"/>
      <c r="S32" s="1029"/>
      <c r="T32" s="1029"/>
      <c r="U32" s="934"/>
      <c r="V32" s="934"/>
      <c r="W32" s="946"/>
      <c r="X32" s="984" t="s">
        <v>410</v>
      </c>
      <c r="Y32" s="148"/>
      <c r="Z32" s="1000"/>
      <c r="AA32" s="1020" t="str">
        <f>#REF!</f>
        <v>#REF!</v>
      </c>
      <c r="AB32" s="147"/>
      <c r="AC32" s="147"/>
      <c r="AD32" s="147"/>
      <c r="AE32" s="147"/>
      <c r="AF32" s="148"/>
      <c r="AG32" s="292"/>
      <c r="AH32" s="1008"/>
      <c r="AI32" s="147"/>
      <c r="AJ32" s="148"/>
      <c r="AK32" s="175"/>
      <c r="AL32" s="175"/>
      <c r="AM32" s="1013" t="s">
        <v>504</v>
      </c>
      <c r="AN32" s="148"/>
      <c r="AO32" s="1000"/>
      <c r="AP32" s="1020" t="str">
        <f>ROUND(#REF!+#REF!,-3)</f>
        <v>#REF!</v>
      </c>
      <c r="AQ32" s="147"/>
      <c r="AR32" s="147"/>
      <c r="AS32" s="147"/>
      <c r="AT32" s="147"/>
      <c r="AU32" s="148"/>
      <c r="AV32" s="290"/>
      <c r="AW32" s="1008"/>
      <c r="AX32" s="147"/>
      <c r="AY32" s="147"/>
      <c r="AZ32" s="148"/>
      <c r="BA32" s="175"/>
      <c r="BB32" s="946"/>
      <c r="BC32" s="1038" t="s">
        <v>505</v>
      </c>
      <c r="BD32" s="148"/>
      <c r="BE32" s="1000"/>
      <c r="BF32" s="1020" t="str">
        <f>BF28-BF30</f>
        <v>#DIV/0!</v>
      </c>
      <c r="BG32" s="147"/>
      <c r="BH32" s="147"/>
      <c r="BI32" s="147"/>
      <c r="BJ32" s="147"/>
      <c r="BK32" s="148"/>
      <c r="BL32" s="290"/>
      <c r="BM32" s="1008"/>
      <c r="BN32" s="147"/>
      <c r="BO32" s="147"/>
      <c r="BP32" s="148"/>
      <c r="BQ32" s="933"/>
    </row>
    <row r="33" ht="24.75" hidden="1" customHeight="1">
      <c r="A33" s="175"/>
      <c r="B33" s="175"/>
      <c r="C33" s="175"/>
      <c r="D33" s="175"/>
      <c r="E33" s="175"/>
      <c r="F33" s="405"/>
      <c r="G33" s="934"/>
      <c r="H33" s="934"/>
      <c r="I33" s="934"/>
      <c r="J33" s="72" t="s">
        <v>506</v>
      </c>
      <c r="K33" s="175"/>
      <c r="L33" s="175"/>
      <c r="M33" s="175"/>
      <c r="N33" s="175"/>
      <c r="O33" s="175"/>
      <c r="P33" s="1039"/>
      <c r="Q33" s="1039"/>
      <c r="R33" s="1039"/>
      <c r="S33" s="1029"/>
      <c r="T33" s="1029"/>
      <c r="U33" s="934"/>
      <c r="V33" s="934"/>
      <c r="W33" s="946"/>
      <c r="X33" s="1036"/>
      <c r="Y33" s="1036"/>
      <c r="Z33" s="1000"/>
      <c r="AA33" s="1016"/>
      <c r="AB33" s="1016"/>
      <c r="AC33" s="1016"/>
      <c r="AD33" s="1016"/>
      <c r="AE33" s="1016"/>
      <c r="AF33" s="1016"/>
      <c r="AG33" s="292"/>
      <c r="AH33" s="175"/>
      <c r="AI33" s="175"/>
      <c r="AJ33" s="175"/>
      <c r="AK33" s="175"/>
      <c r="AL33" s="175"/>
      <c r="AM33" s="1036"/>
      <c r="AN33" s="1036"/>
      <c r="AO33" s="1000"/>
      <c r="AP33" s="1016"/>
      <c r="AQ33" s="1016"/>
      <c r="AR33" s="1016"/>
      <c r="AS33" s="1016"/>
      <c r="AT33" s="1016"/>
      <c r="AU33" s="1016"/>
      <c r="AV33" s="290"/>
      <c r="AW33" s="175"/>
      <c r="AX33" s="175"/>
      <c r="AY33" s="175"/>
      <c r="AZ33" s="175"/>
      <c r="BA33" s="175"/>
      <c r="BB33" s="946"/>
      <c r="BC33" s="1040"/>
      <c r="BD33" s="1040"/>
      <c r="BE33" s="1041"/>
      <c r="BF33" s="1042"/>
      <c r="BG33" s="1042"/>
      <c r="BH33" s="1042"/>
      <c r="BI33" s="1042"/>
      <c r="BJ33" s="1042"/>
      <c r="BK33" s="1042"/>
      <c r="BL33" s="290"/>
      <c r="BM33" s="175"/>
      <c r="BN33" s="175"/>
      <c r="BO33" s="175"/>
      <c r="BP33" s="175"/>
      <c r="BQ33" s="933"/>
    </row>
    <row r="34" ht="18.0" customHeight="1">
      <c r="A34" s="175"/>
      <c r="B34" s="175"/>
      <c r="C34" s="175"/>
      <c r="D34" s="175"/>
      <c r="E34" s="175"/>
      <c r="F34" s="405"/>
      <c r="G34" s="934"/>
      <c r="H34" s="934"/>
      <c r="I34" s="934"/>
      <c r="J34" s="175"/>
      <c r="K34" s="175"/>
      <c r="L34" s="175"/>
      <c r="M34" s="175"/>
      <c r="N34" s="175"/>
      <c r="O34" s="1029"/>
      <c r="P34" s="797"/>
      <c r="Q34" s="797"/>
      <c r="R34" s="797"/>
      <c r="S34" s="1029"/>
      <c r="T34" s="1029"/>
      <c r="U34" s="934"/>
      <c r="V34" s="934"/>
      <c r="W34" s="946"/>
      <c r="X34" s="984"/>
      <c r="Y34" s="148"/>
      <c r="Z34" s="1000"/>
      <c r="AA34" s="1020" t="str">
        <f>AA26+AA24</f>
        <v>#DIV/0!</v>
      </c>
      <c r="AB34" s="147"/>
      <c r="AC34" s="147"/>
      <c r="AD34" s="147"/>
      <c r="AE34" s="147"/>
      <c r="AF34" s="148"/>
      <c r="AG34" s="292"/>
      <c r="AH34" s="1008"/>
      <c r="AI34" s="147"/>
      <c r="AJ34" s="147"/>
      <c r="AK34" s="148"/>
      <c r="AL34" s="405"/>
      <c r="AM34" s="1038" t="s">
        <v>507</v>
      </c>
      <c r="AN34" s="148"/>
      <c r="AO34" s="1000"/>
      <c r="AP34" s="1020" t="str">
        <f>+AP28-AP30</f>
        <v>#DIV/0!</v>
      </c>
      <c r="AQ34" s="147"/>
      <c r="AR34" s="147"/>
      <c r="AS34" s="147"/>
      <c r="AT34" s="147"/>
      <c r="AU34" s="148"/>
      <c r="AV34" s="290"/>
      <c r="AW34" s="175"/>
      <c r="AX34" s="175"/>
      <c r="AY34" s="175"/>
      <c r="AZ34" s="175"/>
      <c r="BA34" s="175"/>
      <c r="BB34" s="946"/>
      <c r="BC34" s="1044"/>
      <c r="BD34" s="1044"/>
      <c r="BE34" s="1045"/>
      <c r="BF34" s="1046"/>
      <c r="BG34" s="1046"/>
      <c r="BH34" s="1046"/>
      <c r="BI34" s="1046"/>
      <c r="BJ34" s="1046"/>
      <c r="BK34" s="1046"/>
      <c r="BL34" s="290"/>
      <c r="BM34" s="175"/>
      <c r="BN34" s="175"/>
      <c r="BO34" s="175"/>
      <c r="BP34" s="175"/>
      <c r="BQ34" s="933"/>
    </row>
    <row r="35" ht="18.0" customHeight="1">
      <c r="A35" s="175"/>
      <c r="B35" s="175"/>
      <c r="C35" s="175"/>
      <c r="D35" s="175"/>
      <c r="E35" s="175"/>
      <c r="F35" s="405"/>
      <c r="G35" s="934"/>
      <c r="H35" s="934"/>
      <c r="I35" s="934"/>
      <c r="J35" s="1021" t="s">
        <v>497</v>
      </c>
      <c r="K35" s="148"/>
      <c r="L35" s="934"/>
      <c r="M35" s="934"/>
      <c r="N35" s="1029"/>
      <c r="O35" s="1034" t="str">
        <f>1-O30</f>
        <v>#DIV/0!</v>
      </c>
      <c r="P35" s="147"/>
      <c r="Q35" s="147"/>
      <c r="R35" s="147"/>
      <c r="S35" s="147"/>
      <c r="T35" s="147"/>
      <c r="U35" s="148"/>
      <c r="V35" s="934"/>
      <c r="W35" s="946"/>
      <c r="X35" s="175"/>
      <c r="Y35" s="175"/>
      <c r="Z35" s="175"/>
      <c r="AA35" s="175"/>
      <c r="AB35" s="175"/>
      <c r="AC35" s="175"/>
      <c r="AD35" s="175"/>
      <c r="AE35" s="175"/>
      <c r="AF35" s="175"/>
      <c r="AG35" s="175"/>
      <c r="AH35" s="175"/>
      <c r="AI35" s="175"/>
      <c r="AJ35" s="175"/>
      <c r="AK35" s="175"/>
      <c r="AL35" s="175"/>
      <c r="AM35" s="175"/>
      <c r="AN35" s="175"/>
      <c r="AO35" s="175"/>
      <c r="AP35" s="175"/>
      <c r="AQ35" s="175"/>
      <c r="AR35" s="175"/>
      <c r="AS35" s="175"/>
      <c r="AT35" s="175"/>
      <c r="AU35" s="175"/>
      <c r="AV35" s="290"/>
      <c r="AW35" s="1008"/>
      <c r="AX35" s="147"/>
      <c r="AY35" s="148"/>
      <c r="AZ35" s="175"/>
      <c r="BA35" s="175"/>
      <c r="BB35" s="946"/>
      <c r="BC35" s="984" t="s">
        <v>410</v>
      </c>
      <c r="BD35" s="148"/>
      <c r="BE35" s="1000"/>
      <c r="BF35" s="1020" t="str">
        <f>BF32</f>
        <v>#DIV/0!</v>
      </c>
      <c r="BG35" s="147"/>
      <c r="BH35" s="147"/>
      <c r="BI35" s="147"/>
      <c r="BJ35" s="147"/>
      <c r="BK35" s="148"/>
      <c r="BL35" s="290"/>
      <c r="BM35" s="1008"/>
      <c r="BN35" s="147"/>
      <c r="BO35" s="148"/>
      <c r="BP35" s="175"/>
      <c r="BQ35" s="933"/>
    </row>
    <row r="36" ht="27.75" customHeight="1">
      <c r="A36" s="175"/>
      <c r="B36" s="175"/>
      <c r="C36" s="175"/>
      <c r="D36" s="175"/>
      <c r="E36" s="175"/>
      <c r="F36" s="405"/>
      <c r="G36" s="934"/>
      <c r="H36" s="934"/>
      <c r="I36" s="934"/>
      <c r="J36" s="1048"/>
      <c r="K36" s="175"/>
      <c r="L36" s="175"/>
      <c r="M36" s="175"/>
      <c r="N36" s="175"/>
      <c r="O36" s="175"/>
      <c r="P36" s="934"/>
      <c r="Q36" s="934"/>
      <c r="R36" s="934"/>
      <c r="S36" s="1029"/>
      <c r="T36" s="1029"/>
      <c r="U36" s="934"/>
      <c r="V36" s="934"/>
      <c r="W36" s="946"/>
      <c r="X36" s="1049"/>
      <c r="Y36" s="148"/>
      <c r="Z36" s="175"/>
      <c r="AA36" s="175"/>
      <c r="AB36" s="175"/>
      <c r="AC36" s="175"/>
      <c r="AD36" s="175"/>
      <c r="AE36" s="175"/>
      <c r="AF36" s="175"/>
      <c r="AG36" s="175"/>
      <c r="AH36" s="175"/>
      <c r="AI36" s="175"/>
      <c r="AJ36" s="175"/>
      <c r="AK36" s="175"/>
      <c r="AL36" s="175"/>
      <c r="AM36" s="1049" t="s">
        <v>508</v>
      </c>
      <c r="AN36" s="148"/>
      <c r="AO36" s="175"/>
      <c r="AP36" s="1103" t="str">
        <f>+ROUND(AP34,-3)</f>
        <v>#DIV/0!</v>
      </c>
      <c r="AQ36" s="147"/>
      <c r="AR36" s="147"/>
      <c r="AS36" s="147"/>
      <c r="AT36" s="147"/>
      <c r="AU36" s="148"/>
      <c r="AV36" s="290"/>
      <c r="AW36" s="175"/>
      <c r="AX36" s="175"/>
      <c r="AY36" s="175"/>
      <c r="AZ36" s="175"/>
      <c r="BA36" s="175"/>
      <c r="BB36" s="946"/>
      <c r="BC36" s="1036"/>
      <c r="BD36" s="1036"/>
      <c r="BE36" s="1000"/>
      <c r="BF36" s="1016"/>
      <c r="BG36" s="1016"/>
      <c r="BH36" s="1016"/>
      <c r="BI36" s="1016"/>
      <c r="BJ36" s="1016"/>
      <c r="BK36" s="1016"/>
      <c r="BL36" s="290"/>
      <c r="BM36" s="175"/>
      <c r="BN36" s="175"/>
      <c r="BO36" s="175"/>
      <c r="BP36" s="175"/>
      <c r="BQ36" s="933"/>
    </row>
    <row r="37" ht="15.75" customHeight="1">
      <c r="A37" s="175"/>
      <c r="B37" s="175"/>
      <c r="C37" s="175"/>
      <c r="D37" s="175"/>
      <c r="E37" s="175"/>
      <c r="F37" s="405"/>
      <c r="G37" s="934"/>
      <c r="H37" s="934"/>
      <c r="I37" s="934"/>
      <c r="J37" s="1021" t="s">
        <v>509</v>
      </c>
      <c r="K37" s="148"/>
      <c r="L37" s="934"/>
      <c r="M37" s="934"/>
      <c r="N37" s="1029"/>
      <c r="O37" s="1034">
        <f>+'reinvestment us'!D38</f>
        <v>0.8419758861</v>
      </c>
      <c r="P37" s="147"/>
      <c r="Q37" s="147"/>
      <c r="R37" s="147"/>
      <c r="S37" s="147"/>
      <c r="T37" s="147"/>
      <c r="U37" s="148"/>
      <c r="V37" s="934"/>
      <c r="W37" s="934"/>
      <c r="X37" s="175"/>
      <c r="Y37" s="175"/>
      <c r="Z37" s="175"/>
      <c r="AA37" s="175"/>
      <c r="AB37" s="175"/>
      <c r="AC37" s="175"/>
      <c r="AD37" s="175"/>
      <c r="AE37" s="175"/>
      <c r="AF37" s="175"/>
      <c r="AG37" s="175"/>
      <c r="AH37" s="175"/>
      <c r="AI37" s="175"/>
      <c r="AJ37" s="175"/>
      <c r="AK37" s="175"/>
      <c r="AL37" s="175"/>
      <c r="AM37" s="175"/>
      <c r="AN37" s="175"/>
      <c r="AO37" s="175"/>
      <c r="AP37" s="175"/>
      <c r="AQ37" s="175"/>
      <c r="AR37" s="175"/>
      <c r="AS37" s="175"/>
      <c r="AT37" s="175"/>
      <c r="AU37" s="175"/>
      <c r="AV37" s="290"/>
      <c r="AW37" s="1008"/>
      <c r="AX37" s="147"/>
      <c r="AY37" s="147"/>
      <c r="AZ37" s="148"/>
      <c r="BA37" s="405"/>
      <c r="BB37" s="946"/>
      <c r="BC37" s="984" t="s">
        <v>406</v>
      </c>
      <c r="BD37" s="148"/>
      <c r="BE37" s="1000"/>
      <c r="BF37" s="1020" t="str">
        <f>BF32+BF30</f>
        <v>#DIV/0!</v>
      </c>
      <c r="BG37" s="147"/>
      <c r="BH37" s="147"/>
      <c r="BI37" s="147"/>
      <c r="BJ37" s="147"/>
      <c r="BK37" s="148"/>
      <c r="BL37" s="290"/>
      <c r="BM37" s="1008"/>
      <c r="BN37" s="147"/>
      <c r="BO37" s="147"/>
      <c r="BP37" s="148"/>
      <c r="BQ37" s="445"/>
    </row>
    <row r="38" ht="26.25" hidden="1" customHeight="1">
      <c r="A38" s="175"/>
      <c r="B38" s="175"/>
      <c r="C38" s="175"/>
      <c r="D38" s="175"/>
      <c r="E38" s="175"/>
      <c r="F38" s="405"/>
      <c r="G38" s="934"/>
      <c r="H38" s="934"/>
      <c r="I38" s="934"/>
      <c r="J38" s="1029"/>
      <c r="K38" s="1029"/>
      <c r="L38" s="1029"/>
      <c r="M38" s="819"/>
      <c r="N38" s="1029"/>
      <c r="O38" s="1029"/>
      <c r="P38" s="1029"/>
      <c r="Q38" s="1029"/>
      <c r="R38" s="1029"/>
      <c r="S38" s="1029"/>
      <c r="T38" s="1029"/>
      <c r="U38" s="934"/>
      <c r="V38" s="934"/>
      <c r="W38" s="934"/>
      <c r="X38" s="1049"/>
      <c r="Y38" s="148"/>
      <c r="Z38" s="175"/>
      <c r="AA38" s="175"/>
      <c r="AB38" s="175"/>
      <c r="AC38" s="175"/>
      <c r="AD38" s="175"/>
      <c r="AE38" s="175"/>
      <c r="AF38" s="175"/>
      <c r="AG38" s="175"/>
      <c r="AH38" s="175"/>
      <c r="AI38" s="175"/>
      <c r="AJ38" s="175"/>
      <c r="AK38" s="175"/>
      <c r="AL38" s="175"/>
      <c r="AM38" s="1049" t="s">
        <v>510</v>
      </c>
      <c r="AN38" s="148"/>
      <c r="AO38" s="175"/>
      <c r="AP38" s="1051" t="str">
        <f>+AP36+AP30</f>
        <v>#DIV/0!</v>
      </c>
      <c r="AQ38" s="147"/>
      <c r="AR38" s="147"/>
      <c r="AS38" s="147"/>
      <c r="AT38" s="147"/>
      <c r="AU38" s="148"/>
      <c r="AV38" s="175"/>
      <c r="AW38" s="506"/>
      <c r="AX38" s="506"/>
      <c r="AY38" s="506"/>
      <c r="AZ38" s="506"/>
      <c r="BA38" s="175"/>
      <c r="BB38" s="934"/>
      <c r="BC38" s="1004"/>
      <c r="BD38" s="1004"/>
      <c r="BE38" s="1000"/>
      <c r="BF38" s="1052"/>
      <c r="BG38" s="1052"/>
      <c r="BH38" s="1052"/>
      <c r="BI38" s="1052"/>
      <c r="BJ38" s="1052"/>
      <c r="BK38" s="1052"/>
      <c r="BL38" s="290"/>
      <c r="BM38" s="506"/>
      <c r="BN38" s="506"/>
      <c r="BO38" s="506"/>
      <c r="BP38" s="506"/>
      <c r="BQ38" s="933"/>
    </row>
    <row r="39" ht="15.75" hidden="1" customHeight="1">
      <c r="A39" s="175"/>
      <c r="B39" s="175"/>
      <c r="C39" s="175"/>
      <c r="D39" s="175"/>
      <c r="E39" s="175"/>
      <c r="F39" s="405"/>
      <c r="G39" s="934"/>
      <c r="H39" s="934"/>
      <c r="I39" s="934"/>
      <c r="J39" s="1029"/>
      <c r="K39" s="1029"/>
      <c r="L39" s="1029"/>
      <c r="M39" s="934"/>
      <c r="N39" s="1029"/>
      <c r="O39" s="1029"/>
      <c r="P39" s="1029"/>
      <c r="Q39" s="1029"/>
      <c r="R39" s="1029"/>
      <c r="S39" s="1029"/>
      <c r="T39" s="1029"/>
      <c r="U39" s="934"/>
      <c r="V39" s="934"/>
      <c r="W39" s="934"/>
      <c r="X39" s="1053"/>
      <c r="Y39" s="1053"/>
      <c r="Z39" s="1053"/>
      <c r="AA39" s="1053"/>
      <c r="AB39" s="1053"/>
      <c r="AC39" s="1053"/>
      <c r="AD39" s="1053"/>
      <c r="AE39" s="1053"/>
      <c r="AF39" s="1053"/>
      <c r="AG39" s="1054"/>
      <c r="AH39" s="1055"/>
      <c r="AI39" s="1055"/>
      <c r="AJ39" s="1055"/>
      <c r="AK39" s="1055"/>
      <c r="AL39" s="1055"/>
      <c r="AM39" s="1053"/>
      <c r="AN39" s="1053"/>
      <c r="AO39" s="1053"/>
      <c r="AP39" s="1053"/>
      <c r="AQ39" s="1053"/>
      <c r="AR39" s="1053"/>
      <c r="AS39" s="1053"/>
      <c r="AT39" s="1053"/>
      <c r="AU39" s="1053"/>
      <c r="AV39" s="290"/>
      <c r="AW39" s="506" t="s">
        <v>511</v>
      </c>
      <c r="AX39" s="506"/>
      <c r="AY39" s="506"/>
      <c r="AZ39" s="506"/>
      <c r="BA39" s="175"/>
      <c r="BB39" s="934"/>
      <c r="BC39" s="984" t="s">
        <v>512</v>
      </c>
      <c r="BD39" s="148"/>
      <c r="BE39" s="1000"/>
      <c r="BF39" s="1056" t="str">
        <f>+AP36</f>
        <v>#DIV/0!</v>
      </c>
      <c r="BG39" s="147"/>
      <c r="BH39" s="147"/>
      <c r="BI39" s="147"/>
      <c r="BJ39" s="147"/>
      <c r="BK39" s="148"/>
      <c r="BL39" s="290"/>
      <c r="BM39" s="506"/>
      <c r="BN39" s="506"/>
      <c r="BO39" s="506"/>
      <c r="BP39" s="506"/>
      <c r="BQ39" s="933"/>
    </row>
    <row r="40" ht="14.25" hidden="1" customHeight="1">
      <c r="A40" s="175"/>
      <c r="B40" s="175"/>
      <c r="C40" s="175"/>
      <c r="D40" s="175"/>
      <c r="E40" s="175"/>
      <c r="F40" s="405"/>
      <c r="G40" s="934"/>
      <c r="H40" s="934"/>
      <c r="I40" s="934"/>
      <c r="J40" s="1021"/>
      <c r="K40" s="148"/>
      <c r="L40" s="934"/>
      <c r="M40" s="934"/>
      <c r="N40" s="934"/>
      <c r="O40" s="1034"/>
      <c r="P40" s="147"/>
      <c r="Q40" s="147"/>
      <c r="R40" s="148"/>
      <c r="S40" s="934"/>
      <c r="T40" s="934"/>
      <c r="U40" s="934"/>
      <c r="V40" s="934"/>
      <c r="W40" s="934"/>
      <c r="X40" s="984" t="s">
        <v>406</v>
      </c>
      <c r="Y40" s="148"/>
      <c r="Z40" s="1000"/>
      <c r="AA40" s="1020" t="str">
        <f>#REF!+AA30</f>
        <v>#REF!</v>
      </c>
      <c r="AB40" s="147"/>
      <c r="AC40" s="147"/>
      <c r="AD40" s="147"/>
      <c r="AE40" s="147"/>
      <c r="AF40" s="148"/>
      <c r="AG40" s="292"/>
      <c r="AH40" s="1008"/>
      <c r="AI40" s="147"/>
      <c r="AJ40" s="147"/>
      <c r="AK40" s="148"/>
      <c r="AL40" s="405"/>
      <c r="AM40" s="1028" t="s">
        <v>513</v>
      </c>
      <c r="AN40" s="148"/>
      <c r="AO40" s="1000"/>
      <c r="AP40" s="1020" t="str">
        <f>+AP32+AP34</f>
        <v>#REF!</v>
      </c>
      <c r="AQ40" s="147"/>
      <c r="AR40" s="147"/>
      <c r="AS40" s="147"/>
      <c r="AT40" s="147"/>
      <c r="AU40" s="148"/>
      <c r="AV40" s="290"/>
      <c r="AW40" s="506"/>
      <c r="AX40" s="506"/>
      <c r="AY40" s="506"/>
      <c r="AZ40" s="506"/>
      <c r="BA40" s="175"/>
      <c r="BB40" s="934"/>
      <c r="BC40" s="1004"/>
      <c r="BD40" s="1004"/>
      <c r="BE40" s="1000"/>
      <c r="BF40" s="1052"/>
      <c r="BG40" s="1052"/>
      <c r="BH40" s="1052"/>
      <c r="BI40" s="1052"/>
      <c r="BJ40" s="1052"/>
      <c r="BK40" s="1052"/>
      <c r="BL40" s="290"/>
      <c r="BM40" s="506"/>
      <c r="BN40" s="506"/>
      <c r="BO40" s="506"/>
      <c r="BP40" s="506"/>
      <c r="BQ40" s="933"/>
    </row>
    <row r="41" ht="14.25" hidden="1" customHeight="1">
      <c r="A41" s="175"/>
      <c r="B41" s="175"/>
      <c r="C41" s="175"/>
      <c r="D41" s="175"/>
      <c r="E41" s="175"/>
      <c r="F41" s="405"/>
      <c r="G41" s="934"/>
      <c r="H41" s="934"/>
      <c r="I41" s="934"/>
      <c r="J41" s="793"/>
      <c r="K41" s="934"/>
      <c r="L41" s="934"/>
      <c r="M41" s="934"/>
      <c r="N41" s="934"/>
      <c r="O41" s="934"/>
      <c r="P41" s="934"/>
      <c r="Q41" s="934"/>
      <c r="R41" s="934"/>
      <c r="S41" s="934"/>
      <c r="T41" s="934"/>
      <c r="U41" s="934"/>
      <c r="V41" s="934"/>
      <c r="W41" s="1057"/>
      <c r="X41" s="1058"/>
      <c r="Y41" s="1058"/>
      <c r="Z41" s="1058"/>
      <c r="AA41" s="1058"/>
      <c r="AB41" s="175"/>
      <c r="AC41" s="1058" t="str">
        <f>+'[3]1.Datos'!R87</f>
        <v>#REF!</v>
      </c>
      <c r="AD41" s="1058"/>
      <c r="AE41" s="1058"/>
      <c r="AF41" s="1058"/>
      <c r="AG41" s="175"/>
      <c r="AH41" s="175"/>
      <c r="AI41" s="175"/>
      <c r="AJ41" s="175"/>
      <c r="AK41" s="175"/>
      <c r="AL41" s="175"/>
      <c r="AM41" s="175"/>
      <c r="AN41" s="175"/>
      <c r="AO41" s="175"/>
      <c r="AP41" s="175"/>
      <c r="AQ41" s="175"/>
      <c r="AR41" s="175"/>
      <c r="AS41" s="175"/>
      <c r="AT41" s="175"/>
      <c r="AU41" s="175"/>
      <c r="AV41" s="290"/>
      <c r="AW41" s="506"/>
      <c r="AX41" s="506"/>
      <c r="AY41" s="506"/>
      <c r="AZ41" s="506"/>
      <c r="BA41" s="175"/>
      <c r="BB41" s="934"/>
      <c r="BC41" s="984" t="s">
        <v>514</v>
      </c>
      <c r="BD41" s="148"/>
      <c r="BE41" s="1000"/>
      <c r="BF41" s="1059" t="str">
        <f>BF35/BF39</f>
        <v>#DIV/0!</v>
      </c>
      <c r="BG41" s="147"/>
      <c r="BH41" s="147"/>
      <c r="BI41" s="147"/>
      <c r="BJ41" s="147"/>
      <c r="BK41" s="148"/>
      <c r="BL41" s="290"/>
      <c r="BM41" s="506"/>
      <c r="BN41" s="506"/>
      <c r="BO41" s="506"/>
      <c r="BP41" s="506"/>
      <c r="BQ41" s="933"/>
    </row>
    <row r="42" ht="19.5" hidden="1" customHeight="1">
      <c r="A42" s="175"/>
      <c r="B42" s="175"/>
      <c r="C42" s="175"/>
      <c r="D42" s="175"/>
      <c r="E42" s="175"/>
      <c r="F42" s="1060"/>
      <c r="G42" s="1053"/>
      <c r="H42" s="1053"/>
      <c r="I42" s="1053"/>
      <c r="J42" s="959"/>
      <c r="K42" s="1053"/>
      <c r="L42" s="1057"/>
      <c r="M42" s="1057"/>
      <c r="N42" s="1057"/>
      <c r="O42" s="1057"/>
      <c r="P42" s="1057"/>
      <c r="Q42" s="1057"/>
      <c r="R42" s="1057"/>
      <c r="S42" s="1057"/>
      <c r="T42" s="1057"/>
      <c r="U42" s="1057"/>
      <c r="V42" s="1057"/>
      <c r="W42" s="175"/>
      <c r="X42" s="175"/>
      <c r="Y42" s="175"/>
      <c r="Z42" s="175"/>
      <c r="AA42" s="175"/>
      <c r="AB42" s="175"/>
      <c r="AC42" s="175"/>
      <c r="AD42" s="175"/>
      <c r="AE42" s="175"/>
      <c r="AF42" s="175"/>
      <c r="AG42" s="175"/>
      <c r="AH42" s="175"/>
      <c r="AI42" s="175"/>
      <c r="AJ42" s="175"/>
      <c r="AK42" s="175"/>
      <c r="AL42" s="175"/>
      <c r="AM42" s="175"/>
      <c r="AN42" s="175"/>
      <c r="AO42" s="175"/>
      <c r="AP42" s="175"/>
      <c r="AQ42" s="175"/>
      <c r="AR42" s="175"/>
      <c r="AS42" s="175"/>
      <c r="AT42" s="175"/>
      <c r="AU42" s="175"/>
      <c r="AV42" s="1054"/>
      <c r="AW42" s="1055"/>
      <c r="AX42" s="1055"/>
      <c r="AY42" s="1055"/>
      <c r="AZ42" s="1055"/>
      <c r="BA42" s="1055"/>
      <c r="BB42" s="1057"/>
      <c r="BC42" s="1053"/>
      <c r="BD42" s="1053"/>
      <c r="BE42" s="1053"/>
      <c r="BF42" s="1053"/>
      <c r="BG42" s="1053"/>
      <c r="BH42" s="1053"/>
      <c r="BI42" s="1053"/>
      <c r="BJ42" s="1053"/>
      <c r="BK42" s="1053"/>
      <c r="BL42" s="1054"/>
      <c r="BM42" s="1055"/>
      <c r="BN42" s="1055"/>
      <c r="BO42" s="1055"/>
      <c r="BP42" s="1055"/>
      <c r="BQ42" s="948"/>
    </row>
    <row r="43" ht="19.5" hidden="1" customHeight="1">
      <c r="A43" s="175"/>
      <c r="B43" s="175"/>
      <c r="C43" s="175"/>
      <c r="D43" s="175"/>
      <c r="E43" s="175"/>
      <c r="F43" s="175"/>
      <c r="G43" s="175"/>
      <c r="H43" s="175"/>
      <c r="I43" s="175"/>
      <c r="J43" s="175"/>
      <c r="K43" s="175"/>
      <c r="L43" s="175"/>
      <c r="M43" s="175"/>
      <c r="N43" s="175"/>
      <c r="O43" s="175"/>
      <c r="P43" s="175"/>
      <c r="Q43" s="175"/>
      <c r="R43" s="175"/>
      <c r="S43" s="175"/>
      <c r="T43" s="175"/>
      <c r="U43" s="175"/>
      <c r="V43" s="175"/>
      <c r="W43" s="175"/>
      <c r="X43" s="175"/>
      <c r="Y43" s="175"/>
      <c r="Z43" s="175"/>
      <c r="AA43" s="175"/>
      <c r="AB43" s="175"/>
      <c r="AC43" s="175"/>
      <c r="AD43" s="175"/>
      <c r="AE43" s="175"/>
      <c r="AF43" s="175"/>
      <c r="AG43" s="175"/>
      <c r="AH43" s="175"/>
      <c r="AI43" s="175"/>
      <c r="AJ43" s="175"/>
      <c r="AK43" s="175"/>
      <c r="AL43" s="175"/>
      <c r="AM43" s="175"/>
      <c r="AN43" s="175"/>
      <c r="AO43" s="175"/>
      <c r="AP43" s="175"/>
      <c r="AQ43" s="175"/>
      <c r="AR43" s="175"/>
      <c r="AS43" s="175"/>
      <c r="AT43" s="175"/>
      <c r="AU43" s="175"/>
      <c r="AV43" s="175"/>
      <c r="AW43" s="175"/>
      <c r="AX43" s="175"/>
      <c r="AY43" s="175"/>
      <c r="AZ43" s="175"/>
      <c r="BA43" s="175"/>
      <c r="BB43" s="175"/>
      <c r="BC43" s="175"/>
      <c r="BD43" s="175"/>
      <c r="BE43" s="175"/>
      <c r="BF43" s="175"/>
      <c r="BG43" s="175"/>
      <c r="BH43" s="175"/>
      <c r="BI43" s="175"/>
      <c r="BJ43" s="175"/>
      <c r="BK43" s="175"/>
      <c r="BL43" s="175"/>
      <c r="BM43" s="175"/>
      <c r="BN43" s="175"/>
      <c r="BO43" s="175"/>
      <c r="BP43" s="175"/>
      <c r="BQ43" s="175"/>
    </row>
    <row r="44" ht="19.5" hidden="1" customHeight="1">
      <c r="A44" s="175"/>
      <c r="B44" s="175"/>
      <c r="C44" s="175"/>
      <c r="D44" s="175"/>
      <c r="E44" s="175"/>
      <c r="F44" s="175"/>
      <c r="G44" s="175"/>
      <c r="H44" s="175"/>
      <c r="I44" s="175"/>
      <c r="J44" s="175"/>
      <c r="K44" s="175"/>
      <c r="L44" s="175"/>
      <c r="M44" s="175"/>
      <c r="N44" s="175"/>
      <c r="O44" s="175"/>
      <c r="P44" s="175"/>
      <c r="Q44" s="175"/>
      <c r="R44" s="175"/>
      <c r="S44" s="175"/>
      <c r="T44" s="175"/>
      <c r="U44" s="175"/>
      <c r="V44" s="175"/>
      <c r="W44" s="175"/>
      <c r="X44" s="175"/>
      <c r="Y44" s="175"/>
      <c r="Z44" s="175"/>
      <c r="AA44" s="175"/>
      <c r="AB44" s="175"/>
      <c r="AC44" s="175"/>
      <c r="AD44" s="175"/>
      <c r="AE44" s="175"/>
      <c r="AF44" s="175"/>
      <c r="AG44" s="175"/>
      <c r="AH44" s="175"/>
      <c r="AI44" s="175"/>
      <c r="AJ44" s="175"/>
      <c r="AK44" s="175"/>
      <c r="AL44" s="175"/>
      <c r="AM44" s="175"/>
      <c r="AN44" s="175"/>
      <c r="AO44" s="175"/>
      <c r="AP44" s="175"/>
      <c r="AQ44" s="175"/>
      <c r="AR44" s="175"/>
      <c r="AS44" s="175"/>
      <c r="AT44" s="175"/>
      <c r="AU44" s="175"/>
      <c r="AV44" s="175"/>
      <c r="AW44" s="175"/>
      <c r="AX44" s="175"/>
      <c r="AY44" s="175"/>
      <c r="AZ44" s="175"/>
      <c r="BA44" s="175"/>
      <c r="BB44" s="175"/>
      <c r="BC44" s="175"/>
      <c r="BD44" s="175"/>
      <c r="BE44" s="175"/>
      <c r="BF44" s="175"/>
      <c r="BG44" s="175"/>
      <c r="BH44" s="175"/>
      <c r="BI44" s="175"/>
      <c r="BJ44" s="175"/>
      <c r="BK44" s="175"/>
      <c r="BL44" s="175"/>
      <c r="BM44" s="175"/>
      <c r="BN44" s="175"/>
      <c r="BO44" s="175"/>
      <c r="BP44" s="175"/>
      <c r="BQ44" s="175"/>
    </row>
    <row r="45" ht="19.5" hidden="1" customHeight="1">
      <c r="A45" s="175"/>
      <c r="B45" s="175"/>
      <c r="C45" s="175"/>
      <c r="D45" s="175"/>
      <c r="E45" s="175"/>
      <c r="F45" s="175"/>
      <c r="G45" s="175"/>
      <c r="H45" s="175"/>
      <c r="I45" s="700"/>
      <c r="J45" s="700"/>
      <c r="K45" s="700"/>
      <c r="L45" s="175"/>
      <c r="M45" s="175"/>
      <c r="N45" s="175"/>
      <c r="O45" s="175"/>
      <c r="P45" s="175"/>
      <c r="Q45" s="175"/>
      <c r="R45" s="175"/>
      <c r="S45" s="175"/>
      <c r="T45" s="175"/>
      <c r="U45" s="175"/>
      <c r="V45" s="175"/>
      <c r="W45" s="175"/>
      <c r="X45" s="175"/>
      <c r="Y45" s="175"/>
      <c r="Z45" s="175"/>
      <c r="AA45" s="175"/>
      <c r="AB45" s="175"/>
      <c r="AC45" s="175"/>
      <c r="AD45" s="175"/>
      <c r="AE45" s="175"/>
      <c r="AF45" s="175"/>
      <c r="AG45" s="175"/>
      <c r="AH45" s="175"/>
      <c r="AI45" s="175"/>
      <c r="AJ45" s="175"/>
      <c r="AK45" s="175"/>
      <c r="AL45" s="175"/>
      <c r="AM45" s="175"/>
      <c r="AN45" s="175"/>
      <c r="AO45" s="175"/>
      <c r="AP45" s="175"/>
      <c r="AQ45" s="175"/>
      <c r="AR45" s="175"/>
      <c r="AS45" s="175"/>
      <c r="AT45" s="175"/>
      <c r="AU45" s="175"/>
      <c r="AV45" s="175"/>
      <c r="AW45" s="175"/>
      <c r="AX45" s="175"/>
      <c r="AY45" s="175"/>
      <c r="AZ45" s="175"/>
      <c r="BA45" s="175"/>
      <c r="BB45" s="175"/>
      <c r="BC45" s="175"/>
      <c r="BD45" s="175"/>
      <c r="BE45" s="175"/>
      <c r="BF45" s="175"/>
      <c r="BG45" s="175"/>
      <c r="BH45" s="175"/>
      <c r="BI45" s="175"/>
      <c r="BJ45" s="175"/>
      <c r="BK45" s="175"/>
      <c r="BL45" s="175"/>
      <c r="BM45" s="175"/>
      <c r="BN45" s="175"/>
      <c r="BO45" s="175"/>
      <c r="BP45" s="175"/>
      <c r="BQ45" s="175"/>
    </row>
    <row r="46" ht="19.5" customHeight="1">
      <c r="A46" s="175"/>
      <c r="B46" s="175"/>
      <c r="C46" s="175"/>
      <c r="D46" s="175"/>
      <c r="E46" s="175"/>
      <c r="F46" s="175"/>
      <c r="G46" s="175"/>
      <c r="H46" s="175"/>
      <c r="I46" s="700"/>
      <c r="J46" s="700"/>
      <c r="K46" s="700"/>
      <c r="L46" s="175"/>
      <c r="M46" s="175"/>
      <c r="N46" s="175"/>
      <c r="O46" s="175"/>
      <c r="P46" s="175"/>
      <c r="Q46" s="175"/>
      <c r="R46" s="175"/>
      <c r="S46" s="175"/>
      <c r="T46" s="175"/>
      <c r="U46" s="175"/>
      <c r="V46" s="175"/>
      <c r="W46" s="175"/>
      <c r="X46" s="175"/>
      <c r="Y46" s="175"/>
      <c r="Z46" s="175"/>
      <c r="AA46" s="175"/>
      <c r="AB46" s="175"/>
      <c r="AC46" s="175"/>
      <c r="AD46" s="175"/>
      <c r="AE46" s="175"/>
      <c r="AF46" s="175"/>
      <c r="AG46" s="175"/>
      <c r="AH46" s="175"/>
      <c r="AI46" s="175"/>
      <c r="AJ46" s="175"/>
      <c r="AK46" s="175"/>
      <c r="AL46" s="175"/>
      <c r="AM46" s="175"/>
      <c r="AN46" s="175"/>
      <c r="AO46" s="175"/>
      <c r="AP46" s="175"/>
      <c r="AQ46" s="175"/>
      <c r="AR46" s="751" t="str">
        <f>+AP28*30%</f>
        <v>#DIV/0!</v>
      </c>
      <c r="AS46" s="175"/>
      <c r="AT46" s="175"/>
      <c r="AU46" s="175"/>
      <c r="AV46" s="175"/>
      <c r="AW46" s="175"/>
      <c r="AX46" s="175"/>
      <c r="AY46" s="175"/>
      <c r="AZ46" s="175"/>
      <c r="BA46" s="175"/>
      <c r="BB46" s="175"/>
      <c r="BC46" s="175"/>
      <c r="BD46" s="175"/>
      <c r="BE46" s="175"/>
      <c r="BF46" s="175"/>
      <c r="BG46" s="175"/>
      <c r="BH46" s="175"/>
      <c r="BI46" s="175"/>
      <c r="BJ46" s="175"/>
      <c r="BK46" s="175"/>
      <c r="BL46" s="175"/>
      <c r="BM46" s="175"/>
      <c r="BN46" s="175"/>
      <c r="BO46" s="175"/>
      <c r="BP46" s="175"/>
      <c r="BQ46" s="175"/>
    </row>
    <row r="47" ht="14.25" customHeight="1">
      <c r="A47" s="175"/>
      <c r="B47" s="175"/>
      <c r="C47" s="175"/>
      <c r="D47" s="175"/>
      <c r="E47" s="175"/>
      <c r="F47" s="175"/>
      <c r="G47" s="175"/>
      <c r="H47" s="175"/>
      <c r="I47" s="175"/>
      <c r="J47" s="175"/>
      <c r="K47" s="175"/>
      <c r="L47" s="175"/>
      <c r="M47" s="175"/>
      <c r="N47" s="175"/>
      <c r="O47" s="175"/>
      <c r="P47" s="175"/>
      <c r="Q47" s="175"/>
      <c r="R47" s="175"/>
      <c r="S47" s="175"/>
      <c r="T47" s="175"/>
      <c r="U47" s="175"/>
      <c r="V47" s="175"/>
      <c r="W47" s="175"/>
      <c r="X47" s="175"/>
      <c r="Y47" s="175"/>
      <c r="Z47" s="175"/>
      <c r="AA47" s="175"/>
      <c r="AB47" s="175"/>
      <c r="AC47" s="175"/>
      <c r="AD47" s="175"/>
      <c r="AE47" s="175"/>
      <c r="AF47" s="175"/>
      <c r="AG47" s="175"/>
      <c r="AH47" s="175"/>
      <c r="AI47" s="175"/>
      <c r="AJ47" s="175"/>
      <c r="AK47" s="175"/>
      <c r="AL47" s="175"/>
      <c r="AM47" s="175"/>
      <c r="AN47" s="175"/>
      <c r="AO47" s="175"/>
      <c r="AP47" s="175"/>
      <c r="AQ47" s="175"/>
      <c r="AR47" s="175"/>
      <c r="AS47" s="863"/>
      <c r="AT47" s="1061"/>
      <c r="AU47" s="1062"/>
      <c r="AV47" s="175"/>
      <c r="AW47" s="175"/>
      <c r="AX47" s="175"/>
      <c r="AY47" s="175"/>
      <c r="AZ47" s="175"/>
      <c r="BA47" s="175"/>
      <c r="BB47" s="175"/>
      <c r="BC47" s="175"/>
      <c r="BD47" s="175"/>
      <c r="BE47" s="175"/>
      <c r="BF47" s="175"/>
      <c r="BG47" s="175"/>
      <c r="BH47" s="175"/>
      <c r="BI47" s="175"/>
      <c r="BJ47" s="175"/>
      <c r="BK47" s="175"/>
      <c r="BL47" s="175"/>
      <c r="BM47" s="175"/>
      <c r="BN47" s="175"/>
      <c r="BO47" s="175"/>
      <c r="BP47" s="175"/>
      <c r="BQ47" s="175"/>
    </row>
    <row r="48" ht="14.25" customHeight="1">
      <c r="A48" s="175"/>
      <c r="B48" s="175"/>
      <c r="C48" s="175"/>
      <c r="D48" s="175"/>
      <c r="E48" s="175"/>
      <c r="F48" s="175"/>
      <c r="G48" s="175"/>
      <c r="H48" s="175"/>
      <c r="I48" s="175"/>
      <c r="J48" s="175"/>
      <c r="K48" s="175"/>
      <c r="L48" s="175"/>
      <c r="M48" s="175"/>
      <c r="N48" s="175"/>
      <c r="O48" s="175"/>
      <c r="P48" s="175"/>
      <c r="Q48" s="175"/>
      <c r="R48" s="175"/>
      <c r="S48" s="175"/>
      <c r="T48" s="175"/>
      <c r="U48" s="175"/>
      <c r="V48" s="175"/>
      <c r="W48" s="175"/>
      <c r="X48" s="175"/>
      <c r="Y48" s="175"/>
      <c r="Z48" s="175"/>
      <c r="AA48" s="175"/>
      <c r="AB48" s="175"/>
      <c r="AC48" s="175"/>
      <c r="AD48" s="175"/>
      <c r="AE48" s="175"/>
      <c r="AF48" s="175"/>
      <c r="AG48" s="175"/>
      <c r="AH48" s="175"/>
      <c r="AI48" s="175"/>
      <c r="AJ48" s="175"/>
      <c r="AK48" s="175"/>
      <c r="AL48" s="175"/>
      <c r="AM48" s="175"/>
      <c r="AN48" s="175"/>
      <c r="AO48" s="175"/>
      <c r="AP48" s="199" t="s">
        <v>515</v>
      </c>
      <c r="AQ48" s="1063" t="str">
        <f>AP36</f>
        <v>#DIV/0!</v>
      </c>
      <c r="AR48" s="175"/>
      <c r="AS48" s="175"/>
      <c r="AT48" s="175"/>
      <c r="AU48" s="175"/>
      <c r="AV48" s="175"/>
      <c r="AW48" s="175"/>
      <c r="AX48" s="175"/>
      <c r="AY48" s="175"/>
      <c r="AZ48" s="175"/>
      <c r="BA48" s="175"/>
      <c r="BB48" s="175"/>
      <c r="BC48" s="175"/>
      <c r="BD48" s="175"/>
      <c r="BE48" s="175"/>
      <c r="BF48" s="175"/>
      <c r="BG48" s="175"/>
      <c r="BH48" s="175"/>
      <c r="BI48" s="175"/>
      <c r="BJ48" s="175"/>
      <c r="BK48" s="175"/>
      <c r="BL48" s="175"/>
      <c r="BM48" s="175"/>
      <c r="BN48" s="175"/>
      <c r="BO48" s="175"/>
      <c r="BP48" s="175"/>
      <c r="BQ48" s="175"/>
    </row>
    <row r="49" ht="14.25" customHeight="1">
      <c r="A49" s="175"/>
      <c r="B49" s="175"/>
      <c r="C49" s="175"/>
      <c r="D49" s="175"/>
      <c r="E49" s="175"/>
      <c r="F49" s="175"/>
      <c r="G49" s="175"/>
      <c r="H49" s="175"/>
      <c r="I49" s="175"/>
      <c r="J49" s="175"/>
      <c r="K49" s="175"/>
      <c r="L49" s="175"/>
      <c r="M49" s="175"/>
      <c r="N49" s="175"/>
      <c r="O49" s="175"/>
      <c r="P49" s="175"/>
      <c r="Q49" s="175"/>
      <c r="R49" s="175"/>
      <c r="S49" s="175"/>
      <c r="T49" s="175"/>
      <c r="U49" s="175"/>
      <c r="V49" s="175"/>
      <c r="W49" s="175"/>
      <c r="X49" s="175"/>
      <c r="Y49" s="175"/>
      <c r="Z49" s="175"/>
      <c r="AA49" s="175"/>
      <c r="AB49" s="175"/>
      <c r="AC49" s="175"/>
      <c r="AD49" s="175"/>
      <c r="AE49" s="175"/>
      <c r="AF49" s="175"/>
      <c r="AG49" s="175"/>
      <c r="AH49" s="175"/>
      <c r="AI49" s="175"/>
      <c r="AJ49" s="175"/>
      <c r="AK49" s="175"/>
      <c r="AL49" s="175"/>
      <c r="AM49" s="175"/>
      <c r="AN49" s="175"/>
      <c r="AO49" s="175"/>
      <c r="AP49" s="199" t="s">
        <v>516</v>
      </c>
      <c r="AQ49" s="1064"/>
      <c r="AR49" s="175"/>
      <c r="AS49" s="175"/>
      <c r="AT49" s="175"/>
      <c r="AU49" s="175"/>
      <c r="AV49" s="175"/>
      <c r="AW49" s="175"/>
      <c r="AX49" s="175"/>
      <c r="AY49" s="175"/>
      <c r="AZ49" s="175"/>
      <c r="BA49" s="175"/>
      <c r="BB49" s="175"/>
      <c r="BC49" s="175"/>
      <c r="BD49" s="175"/>
      <c r="BE49" s="175"/>
      <c r="BF49" s="175"/>
      <c r="BG49" s="175"/>
      <c r="BH49" s="175"/>
      <c r="BI49" s="175"/>
      <c r="BJ49" s="175"/>
      <c r="BK49" s="175"/>
      <c r="BL49" s="175"/>
      <c r="BM49" s="175"/>
      <c r="BN49" s="175"/>
      <c r="BO49" s="175"/>
      <c r="BP49" s="175"/>
      <c r="BQ49" s="175"/>
    </row>
    <row r="50" ht="14.25" customHeight="1">
      <c r="A50" s="175"/>
      <c r="B50" s="175"/>
      <c r="C50" s="175"/>
      <c r="D50" s="175"/>
      <c r="E50" s="175"/>
      <c r="F50" s="175"/>
      <c r="G50" s="175"/>
      <c r="H50" s="175"/>
      <c r="I50" s="175"/>
      <c r="J50" s="175"/>
      <c r="K50" s="175"/>
      <c r="L50" s="175"/>
      <c r="M50" s="175"/>
      <c r="N50" s="175"/>
      <c r="O50" s="175"/>
      <c r="P50" s="175"/>
      <c r="Q50" s="175"/>
      <c r="R50" s="175"/>
      <c r="S50" s="175"/>
      <c r="T50" s="175"/>
      <c r="U50" s="175"/>
      <c r="V50" s="175"/>
      <c r="W50" s="175"/>
      <c r="X50" s="175"/>
      <c r="Y50" s="175"/>
      <c r="Z50" s="175"/>
      <c r="AA50" s="175"/>
      <c r="AB50" s="175"/>
      <c r="AC50" s="175"/>
      <c r="AD50" s="175"/>
      <c r="AE50" s="175"/>
      <c r="AF50" s="175"/>
      <c r="AG50" s="175"/>
      <c r="AH50" s="175"/>
      <c r="AI50" s="175"/>
      <c r="AJ50" s="175"/>
      <c r="AK50" s="175"/>
      <c r="AL50" s="175"/>
      <c r="AM50" s="175"/>
      <c r="AN50" s="175"/>
      <c r="AO50" s="175"/>
      <c r="AP50" s="175"/>
      <c r="AQ50" s="175"/>
      <c r="AR50" s="175"/>
      <c r="AS50" s="175"/>
      <c r="AT50" s="175"/>
      <c r="AU50" s="175"/>
      <c r="AV50" s="175"/>
      <c r="AW50" s="175"/>
      <c r="AX50" s="175"/>
      <c r="AY50" s="175"/>
      <c r="AZ50" s="175"/>
      <c r="BA50" s="175"/>
      <c r="BB50" s="175"/>
      <c r="BC50" s="175"/>
      <c r="BD50" s="175"/>
      <c r="BE50" s="175"/>
      <c r="BF50" s="175"/>
      <c r="BG50" s="175"/>
      <c r="BH50" s="175"/>
      <c r="BI50" s="175"/>
      <c r="BJ50" s="175"/>
      <c r="BK50" s="175"/>
      <c r="BL50" s="175"/>
      <c r="BM50" s="175"/>
      <c r="BN50" s="175"/>
      <c r="BO50" s="175"/>
      <c r="BP50" s="175"/>
      <c r="BQ50" s="175"/>
    </row>
    <row r="51" ht="14.25" customHeight="1">
      <c r="A51" s="175"/>
      <c r="B51" s="175"/>
      <c r="C51" s="175"/>
      <c r="D51" s="175"/>
      <c r="E51" s="175"/>
      <c r="F51" s="175"/>
      <c r="G51" s="175"/>
      <c r="H51" s="175"/>
      <c r="I51" s="175"/>
      <c r="J51" s="175"/>
      <c r="K51" s="175"/>
      <c r="L51" s="175"/>
      <c r="M51" s="175"/>
      <c r="N51" s="175"/>
      <c r="O51" s="175"/>
      <c r="P51" s="175"/>
      <c r="Q51" s="175"/>
      <c r="R51" s="175"/>
      <c r="S51" s="175"/>
      <c r="T51" s="175"/>
      <c r="U51" s="175"/>
      <c r="V51" s="175"/>
      <c r="W51" s="175"/>
      <c r="X51" s="175"/>
      <c r="Y51" s="175"/>
      <c r="Z51" s="175"/>
      <c r="AA51" s="175"/>
      <c r="AB51" s="175"/>
      <c r="AC51" s="175"/>
      <c r="AD51" s="175"/>
      <c r="AE51" s="175"/>
      <c r="AF51" s="175"/>
      <c r="AG51" s="175"/>
      <c r="AH51" s="175"/>
      <c r="AI51" s="175"/>
      <c r="AJ51" s="175"/>
      <c r="AK51" s="175"/>
      <c r="AL51" s="175"/>
      <c r="AM51" s="175"/>
      <c r="AN51" s="1065" t="s">
        <v>517</v>
      </c>
      <c r="AO51" s="175"/>
      <c r="AP51" s="199" t="s">
        <v>518</v>
      </c>
      <c r="AQ51" s="1066"/>
      <c r="AR51" s="199"/>
      <c r="AS51" s="199"/>
      <c r="AT51" s="199"/>
      <c r="AU51" s="199"/>
      <c r="AV51" s="175"/>
      <c r="AW51" s="175"/>
      <c r="AX51" s="175"/>
      <c r="AY51" s="175"/>
      <c r="AZ51" s="175"/>
      <c r="BA51" s="175"/>
      <c r="BB51" s="175"/>
      <c r="BC51" s="175"/>
      <c r="BD51" s="175"/>
      <c r="BE51" s="175"/>
      <c r="BF51" s="175"/>
      <c r="BG51" s="175"/>
      <c r="BH51" s="175"/>
      <c r="BI51" s="175"/>
      <c r="BJ51" s="175"/>
      <c r="BK51" s="175"/>
      <c r="BL51" s="175"/>
      <c r="BM51" s="175"/>
      <c r="BN51" s="175"/>
      <c r="BO51" s="175"/>
      <c r="BP51" s="175"/>
      <c r="BQ51" s="175"/>
    </row>
    <row r="52" ht="14.25" customHeight="1">
      <c r="A52" s="175"/>
      <c r="B52" s="175"/>
      <c r="C52" s="175"/>
      <c r="D52" s="175"/>
      <c r="E52" s="175"/>
      <c r="F52" s="175"/>
      <c r="G52" s="175"/>
      <c r="H52" s="175"/>
      <c r="I52" s="175"/>
      <c r="J52" s="175"/>
      <c r="K52" s="175"/>
      <c r="L52" s="175"/>
      <c r="M52" s="175"/>
      <c r="N52" s="175"/>
      <c r="O52" s="175"/>
      <c r="P52" s="175"/>
      <c r="Q52" s="175"/>
      <c r="R52" s="175"/>
      <c r="S52" s="175"/>
      <c r="T52" s="175"/>
      <c r="U52" s="175"/>
      <c r="V52" s="175"/>
      <c r="W52" s="175"/>
      <c r="X52" s="175"/>
      <c r="Y52" s="175"/>
      <c r="Z52" s="175"/>
      <c r="AA52" s="175"/>
      <c r="AB52" s="175"/>
      <c r="AC52" s="175"/>
      <c r="AD52" s="175"/>
      <c r="AE52" s="175"/>
      <c r="AF52" s="175"/>
      <c r="AG52" s="175"/>
      <c r="AH52" s="175"/>
      <c r="AI52" s="175"/>
      <c r="AJ52" s="175"/>
      <c r="AK52" s="175"/>
      <c r="AL52" s="175"/>
      <c r="AM52" s="175"/>
      <c r="AN52" s="1065">
        <f>+AS48*'EV SALES'!E46</f>
        <v>0</v>
      </c>
      <c r="AO52" s="175"/>
      <c r="AP52" s="175"/>
      <c r="AQ52" s="175"/>
      <c r="AR52" s="1067"/>
      <c r="AS52" s="1068" t="s">
        <v>519</v>
      </c>
      <c r="AT52" s="1068" t="s">
        <v>66</v>
      </c>
      <c r="AU52" s="1068" t="s">
        <v>520</v>
      </c>
      <c r="AV52" s="175"/>
      <c r="AW52" s="175"/>
      <c r="AX52" s="175"/>
      <c r="AY52" s="175"/>
      <c r="AZ52" s="175"/>
      <c r="BA52" s="175"/>
      <c r="BB52" s="175"/>
      <c r="BC52" s="175"/>
      <c r="BD52" s="175"/>
      <c r="BE52" s="175"/>
      <c r="BF52" s="175"/>
      <c r="BG52" s="175"/>
      <c r="BH52" s="175"/>
      <c r="BI52" s="175"/>
      <c r="BJ52" s="175"/>
      <c r="BK52" s="175"/>
      <c r="BL52" s="175"/>
      <c r="BM52" s="175"/>
      <c r="BN52" s="175"/>
      <c r="BO52" s="175"/>
      <c r="BP52" s="175"/>
      <c r="BQ52" s="175"/>
    </row>
    <row r="53" ht="14.25" customHeight="1">
      <c r="A53" s="175"/>
      <c r="B53" s="175"/>
      <c r="C53" s="175"/>
      <c r="D53" s="175"/>
      <c r="E53" s="175"/>
      <c r="F53" s="175"/>
      <c r="G53" s="175"/>
      <c r="H53" s="175"/>
      <c r="I53" s="175"/>
      <c r="J53" s="175"/>
      <c r="K53" s="175"/>
      <c r="L53" s="175"/>
      <c r="M53" s="175"/>
      <c r="N53" s="175"/>
      <c r="O53" s="175"/>
      <c r="P53" s="175"/>
      <c r="Q53" s="175"/>
      <c r="R53" s="175"/>
      <c r="S53" s="175"/>
      <c r="T53" s="175"/>
      <c r="U53" s="175"/>
      <c r="V53" s="175"/>
      <c r="W53" s="175"/>
      <c r="X53" s="175"/>
      <c r="Y53" s="175"/>
      <c r="Z53" s="175"/>
      <c r="AA53" s="175"/>
      <c r="AB53" s="175"/>
      <c r="AC53" s="175"/>
      <c r="AD53" s="175"/>
      <c r="AE53" s="175"/>
      <c r="AF53" s="175"/>
      <c r="AG53" s="175"/>
      <c r="AH53" s="175"/>
      <c r="AI53" s="175"/>
      <c r="AJ53" s="175"/>
      <c r="AK53" s="175"/>
      <c r="AL53" s="175"/>
      <c r="AM53" s="175"/>
      <c r="AN53" s="175"/>
      <c r="AO53" s="175"/>
      <c r="AP53" s="1069" t="s">
        <v>521</v>
      </c>
      <c r="AQ53" s="8"/>
      <c r="AR53" s="1070">
        <v>0.8</v>
      </c>
      <c r="AS53" s="1070" t="str">
        <f>AP18</f>
        <v>#DIV/0!</v>
      </c>
      <c r="AT53" s="1070">
        <f>'Expected Growth25'!E38</f>
        <v>0.0927</v>
      </c>
      <c r="AU53" s="1070">
        <v>1.0</v>
      </c>
      <c r="AV53" s="175"/>
      <c r="AW53" s="175"/>
      <c r="AX53" s="175"/>
      <c r="AY53" s="175"/>
      <c r="AZ53" s="175"/>
      <c r="BA53" s="175"/>
      <c r="BB53" s="175"/>
      <c r="BC53" s="175"/>
      <c r="BD53" s="175"/>
      <c r="BE53" s="175"/>
      <c r="BF53" s="175"/>
      <c r="BG53" s="175"/>
      <c r="BH53" s="175"/>
      <c r="BI53" s="175"/>
      <c r="BJ53" s="175"/>
      <c r="BK53" s="175"/>
      <c r="BL53" s="175"/>
      <c r="BM53" s="175"/>
      <c r="BN53" s="175"/>
      <c r="BO53" s="175"/>
      <c r="BP53" s="175"/>
      <c r="BQ53" s="175"/>
    </row>
    <row r="54" ht="14.25" customHeight="1">
      <c r="A54" s="175"/>
      <c r="B54" s="175"/>
      <c r="C54" s="175"/>
      <c r="D54" s="175"/>
      <c r="E54" s="175"/>
      <c r="F54" s="175"/>
      <c r="G54" s="175"/>
      <c r="H54" s="175"/>
      <c r="I54" s="175"/>
      <c r="J54" s="175"/>
      <c r="K54" s="175"/>
      <c r="L54" s="175"/>
      <c r="M54" s="175"/>
      <c r="N54" s="175"/>
      <c r="O54" s="175"/>
      <c r="P54" s="175"/>
      <c r="Q54" s="175"/>
      <c r="R54" s="175"/>
      <c r="S54" s="175"/>
      <c r="T54" s="175"/>
      <c r="U54" s="175"/>
      <c r="V54" s="175"/>
      <c r="W54" s="175"/>
      <c r="X54" s="175"/>
      <c r="Y54" s="175"/>
      <c r="Z54" s="175"/>
      <c r="AA54" s="175"/>
      <c r="AB54" s="175"/>
      <c r="AC54" s="175"/>
      <c r="AD54" s="175"/>
      <c r="AE54" s="175"/>
      <c r="AF54" s="175"/>
      <c r="AG54" s="175"/>
      <c r="AH54" s="175"/>
      <c r="AI54" s="175"/>
      <c r="AJ54" s="175"/>
      <c r="AK54" s="175"/>
      <c r="AL54" s="175"/>
      <c r="AM54" s="175"/>
      <c r="AN54" s="175"/>
      <c r="AO54" s="175"/>
      <c r="AP54" s="1071" t="s">
        <v>522</v>
      </c>
      <c r="AQ54" s="1072"/>
      <c r="AR54" s="1070">
        <v>0.2</v>
      </c>
      <c r="AS54" s="1" t="s">
        <v>540</v>
      </c>
      <c r="AT54" s="1066">
        <f>'operating margin'!E39</f>
        <v>0.06044590298</v>
      </c>
      <c r="AU54" s="1070">
        <v>1.0</v>
      </c>
      <c r="AV54" s="175"/>
      <c r="AW54" s="175"/>
      <c r="AX54" s="175"/>
      <c r="AY54" s="175"/>
      <c r="AZ54" s="175"/>
      <c r="BA54" s="175"/>
      <c r="BB54" s="175"/>
      <c r="BC54" s="175"/>
      <c r="BD54" s="175"/>
      <c r="BE54" s="175"/>
      <c r="BF54" s="175"/>
      <c r="BG54" s="175"/>
      <c r="BH54" s="175"/>
      <c r="BI54" s="175"/>
      <c r="BJ54" s="175"/>
      <c r="BK54" s="175"/>
      <c r="BL54" s="175"/>
      <c r="BM54" s="175"/>
      <c r="BN54" s="175"/>
      <c r="BO54" s="175"/>
      <c r="BP54" s="175"/>
      <c r="BQ54" s="175"/>
    </row>
    <row r="55" ht="14.25" customHeight="1">
      <c r="A55" s="175"/>
      <c r="B55" s="175"/>
      <c r="C55" s="175"/>
      <c r="D55" s="175"/>
      <c r="E55" s="175"/>
      <c r="F55" s="175"/>
      <c r="G55" s="175"/>
      <c r="H55" s="175"/>
      <c r="I55" s="175"/>
      <c r="J55" s="175"/>
      <c r="K55" s="175"/>
      <c r="L55" s="175"/>
      <c r="M55" s="175"/>
      <c r="N55" s="175"/>
      <c r="O55" s="175"/>
      <c r="P55" s="175"/>
      <c r="Q55" s="175"/>
      <c r="R55" s="175"/>
      <c r="S55" s="175"/>
      <c r="T55" s="175"/>
      <c r="U55" s="175"/>
      <c r="V55" s="175"/>
      <c r="W55" s="175"/>
      <c r="X55" s="175"/>
      <c r="Y55" s="175"/>
      <c r="Z55" s="175"/>
      <c r="AA55" s="175"/>
      <c r="AB55" s="175"/>
      <c r="AC55" s="175"/>
      <c r="AD55" s="175"/>
      <c r="AE55" s="175"/>
      <c r="AF55" s="175"/>
      <c r="AG55" s="175"/>
      <c r="AH55" s="175"/>
      <c r="AI55" s="175"/>
      <c r="AJ55" s="175"/>
      <c r="AK55" s="175"/>
      <c r="AL55" s="175"/>
      <c r="AM55" s="175"/>
      <c r="AN55" s="175"/>
      <c r="AO55" s="175"/>
      <c r="AP55" s="1"/>
      <c r="AQ55" s="1"/>
      <c r="AR55" s="1074"/>
      <c r="AS55" s="1074"/>
      <c r="AT55" s="1074" t="s">
        <v>523</v>
      </c>
      <c r="AU55" s="1066">
        <v>0.8</v>
      </c>
      <c r="AV55" s="175"/>
      <c r="AW55" s="175"/>
      <c r="AX55" s="175"/>
      <c r="AY55" s="175"/>
      <c r="AZ55" s="175"/>
      <c r="BA55" s="175"/>
      <c r="BB55" s="175"/>
      <c r="BC55" s="175"/>
      <c r="BD55" s="175"/>
      <c r="BE55" s="175"/>
      <c r="BF55" s="175"/>
      <c r="BG55" s="175"/>
      <c r="BH55" s="175"/>
      <c r="BI55" s="175"/>
      <c r="BJ55" s="175"/>
      <c r="BK55" s="175"/>
      <c r="BL55" s="175"/>
      <c r="BM55" s="175"/>
      <c r="BN55" s="175"/>
      <c r="BO55" s="175"/>
      <c r="BP55" s="175"/>
      <c r="BQ55" s="175"/>
    </row>
    <row r="56" ht="14.25" customHeight="1">
      <c r="A56" s="175"/>
      <c r="B56" s="175"/>
      <c r="C56" s="175"/>
      <c r="D56" s="175"/>
      <c r="E56" s="175"/>
      <c r="F56" s="175"/>
      <c r="G56" s="175"/>
      <c r="H56" s="175"/>
      <c r="I56" s="175"/>
      <c r="J56" s="175"/>
      <c r="K56" s="175"/>
      <c r="L56" s="175"/>
      <c r="M56" s="175"/>
      <c r="N56" s="175"/>
      <c r="O56" s="175"/>
      <c r="P56" s="175"/>
      <c r="Q56" s="175"/>
      <c r="R56" s="175"/>
      <c r="S56" s="175"/>
      <c r="T56" s="175"/>
      <c r="U56" s="175"/>
      <c r="V56" s="175"/>
      <c r="W56" s="175"/>
      <c r="X56" s="175"/>
      <c r="Y56" s="175"/>
      <c r="Z56" s="175"/>
      <c r="AA56" s="175"/>
      <c r="AB56" s="175"/>
      <c r="AC56" s="175"/>
      <c r="AD56" s="175"/>
      <c r="AE56" s="175"/>
      <c r="AF56" s="175"/>
      <c r="AG56" s="175"/>
      <c r="AH56" s="175"/>
      <c r="AI56" s="175"/>
      <c r="AJ56" s="175"/>
      <c r="AK56" s="175"/>
      <c r="AL56" s="175"/>
      <c r="AM56" s="175"/>
      <c r="AN56" s="175"/>
      <c r="AO56" s="175"/>
      <c r="AP56" s="1"/>
      <c r="AQ56" s="1"/>
      <c r="AR56" s="1"/>
      <c r="AS56" s="1"/>
      <c r="AT56" s="1"/>
      <c r="AU56" s="1"/>
      <c r="AV56" s="175"/>
      <c r="AW56" s="175"/>
      <c r="AX56" s="175"/>
      <c r="AY56" s="175"/>
      <c r="AZ56" s="175"/>
      <c r="BA56" s="175"/>
      <c r="BB56" s="175"/>
      <c r="BC56" s="175"/>
      <c r="BD56" s="175"/>
      <c r="BE56" s="175"/>
      <c r="BF56" s="175"/>
      <c r="BG56" s="175"/>
      <c r="BH56" s="175"/>
      <c r="BI56" s="175"/>
      <c r="BJ56" s="175"/>
      <c r="BK56" s="175"/>
      <c r="BL56" s="175"/>
      <c r="BM56" s="175"/>
      <c r="BN56" s="175"/>
      <c r="BO56" s="175"/>
      <c r="BP56" s="175"/>
      <c r="BQ56" s="175"/>
    </row>
    <row r="57" ht="14.25" customHeight="1">
      <c r="A57" s="175"/>
      <c r="B57" s="175"/>
      <c r="C57" s="175"/>
      <c r="D57" s="175"/>
      <c r="E57" s="175"/>
      <c r="F57" s="175"/>
      <c r="G57" s="175"/>
      <c r="H57" s="175"/>
      <c r="I57" s="175"/>
      <c r="J57" s="175"/>
      <c r="K57" s="175"/>
      <c r="L57" s="175"/>
      <c r="M57" s="175"/>
      <c r="N57" s="175"/>
      <c r="O57" s="175"/>
      <c r="P57" s="175"/>
      <c r="Q57" s="175"/>
      <c r="R57" s="175"/>
      <c r="S57" s="175"/>
      <c r="T57" s="175"/>
      <c r="U57" s="175"/>
      <c r="V57" s="175"/>
      <c r="W57" s="175"/>
      <c r="X57" s="175"/>
      <c r="Y57" s="175"/>
      <c r="Z57" s="175"/>
      <c r="AA57" s="175"/>
      <c r="AB57" s="175"/>
      <c r="AC57" s="175"/>
      <c r="AD57" s="175"/>
      <c r="AE57" s="175"/>
      <c r="AF57" s="175"/>
      <c r="AG57" s="175"/>
      <c r="AH57" s="175"/>
      <c r="AI57" s="175"/>
      <c r="AJ57" s="175"/>
      <c r="AK57" s="175"/>
      <c r="AL57" s="175"/>
      <c r="AM57" s="175"/>
      <c r="AN57" s="175"/>
      <c r="AO57" s="175"/>
      <c r="AP57" s="1"/>
      <c r="AQ57" s="1"/>
      <c r="AR57" s="1"/>
      <c r="AS57" s="1"/>
      <c r="AT57" s="1"/>
      <c r="AU57" s="1"/>
      <c r="AV57" s="175"/>
      <c r="AW57" s="175"/>
      <c r="AX57" s="175"/>
      <c r="AY57" s="175"/>
      <c r="AZ57" s="175"/>
      <c r="BA57" s="175"/>
      <c r="BB57" s="175"/>
      <c r="BC57" s="175"/>
      <c r="BD57" s="175"/>
      <c r="BE57" s="175"/>
      <c r="BF57" s="175"/>
      <c r="BG57" s="175"/>
      <c r="BH57" s="175"/>
      <c r="BI57" s="175"/>
      <c r="BJ57" s="175"/>
      <c r="BK57" s="175"/>
      <c r="BL57" s="175"/>
      <c r="BM57" s="175"/>
      <c r="BN57" s="175"/>
      <c r="BO57" s="175"/>
      <c r="BP57" s="175"/>
      <c r="BQ57" s="175"/>
    </row>
    <row r="58" ht="14.25" customHeight="1">
      <c r="A58" s="175"/>
      <c r="B58" s="175"/>
      <c r="C58" s="175"/>
      <c r="D58" s="175"/>
      <c r="E58" s="175"/>
      <c r="F58" s="175"/>
      <c r="G58" s="175"/>
      <c r="H58" s="175"/>
      <c r="I58" s="175"/>
      <c r="J58" s="175"/>
      <c r="K58" s="175"/>
      <c r="L58" s="175"/>
      <c r="M58" s="175"/>
      <c r="N58" s="175"/>
      <c r="O58" s="175"/>
      <c r="P58" s="175"/>
      <c r="Q58" s="175"/>
      <c r="R58" s="175"/>
      <c r="S58" s="175"/>
      <c r="T58" s="175"/>
      <c r="U58" s="175"/>
      <c r="V58" s="175"/>
      <c r="W58" s="175"/>
      <c r="X58" s="175"/>
      <c r="Y58" s="175"/>
      <c r="Z58" s="175"/>
      <c r="AA58" s="175"/>
      <c r="AB58" s="175"/>
      <c r="AC58" s="175"/>
      <c r="AD58" s="175"/>
      <c r="AE58" s="175"/>
      <c r="AF58" s="175"/>
      <c r="AG58" s="175"/>
      <c r="AH58" s="175"/>
      <c r="AI58" s="175"/>
      <c r="AJ58" s="175"/>
      <c r="AK58" s="175"/>
      <c r="AL58" s="175"/>
      <c r="AM58" s="175"/>
      <c r="AN58" s="175"/>
      <c r="AO58" s="175"/>
      <c r="AP58" s="1075"/>
      <c r="AQ58" s="1076" t="s">
        <v>524</v>
      </c>
      <c r="AR58" s="1076" t="s">
        <v>525</v>
      </c>
      <c r="AS58" s="1076" t="s">
        <v>541</v>
      </c>
      <c r="AT58" s="1"/>
      <c r="AU58" s="1"/>
      <c r="AV58" s="175"/>
      <c r="AW58" s="175"/>
      <c r="AX58" s="175"/>
      <c r="AY58" s="175"/>
      <c r="AZ58" s="175"/>
      <c r="BA58" s="175"/>
      <c r="BB58" s="175"/>
      <c r="BC58" s="175"/>
      <c r="BD58" s="175"/>
      <c r="BE58" s="175"/>
      <c r="BF58" s="175"/>
      <c r="BG58" s="175"/>
      <c r="BH58" s="175"/>
      <c r="BI58" s="175"/>
      <c r="BJ58" s="175"/>
      <c r="BK58" s="175"/>
      <c r="BL58" s="175"/>
      <c r="BM58" s="175"/>
      <c r="BN58" s="175"/>
      <c r="BO58" s="175"/>
      <c r="BP58" s="175"/>
      <c r="BQ58" s="175"/>
    </row>
    <row r="59" ht="14.25" customHeight="1">
      <c r="A59" s="175"/>
      <c r="B59" s="175"/>
      <c r="C59" s="175"/>
      <c r="D59" s="175"/>
      <c r="E59" s="175"/>
      <c r="F59" s="175"/>
      <c r="G59" s="175"/>
      <c r="H59" s="175"/>
      <c r="I59" s="175"/>
      <c r="J59" s="175"/>
      <c r="K59" s="175"/>
      <c r="L59" s="175"/>
      <c r="M59" s="175"/>
      <c r="N59" s="175"/>
      <c r="O59" s="175"/>
      <c r="P59" s="175"/>
      <c r="Q59" s="175"/>
      <c r="R59" s="175"/>
      <c r="S59" s="175"/>
      <c r="T59" s="175"/>
      <c r="U59" s="175"/>
      <c r="V59" s="175"/>
      <c r="W59" s="175"/>
      <c r="X59" s="175"/>
      <c r="Y59" s="175"/>
      <c r="Z59" s="175"/>
      <c r="AA59" s="175"/>
      <c r="AB59" s="175"/>
      <c r="AC59" s="175"/>
      <c r="AD59" s="175"/>
      <c r="AE59" s="175"/>
      <c r="AF59" s="175"/>
      <c r="AG59" s="175"/>
      <c r="AH59" s="175"/>
      <c r="AI59" s="175"/>
      <c r="AJ59" s="175"/>
      <c r="AK59" s="175"/>
      <c r="AL59" s="175"/>
      <c r="AM59" s="175"/>
      <c r="AN59" s="175"/>
      <c r="AO59" s="175"/>
      <c r="AP59" s="678" t="s">
        <v>527</v>
      </c>
      <c r="AQ59" s="1077" t="str">
        <f>AP36/U11</f>
        <v>#DIV/0!</v>
      </c>
      <c r="AR59" s="1078">
        <f>'Industry Averages (3)'!E39</f>
        <v>13.87488636</v>
      </c>
      <c r="AS59" s="1104">
        <f t="shared" ref="AS59:AS60" si="31">AR59</f>
        <v>13.87488636</v>
      </c>
      <c r="AT59" s="384">
        <f>AR59*AP15</f>
        <v>0</v>
      </c>
      <c r="AU59" s="1"/>
      <c r="AV59" s="175"/>
      <c r="AW59" s="175"/>
      <c r="AX59" s="175"/>
      <c r="AY59" s="175"/>
      <c r="AZ59" s="175"/>
      <c r="BA59" s="175"/>
      <c r="BB59" s="175"/>
      <c r="BC59" s="175"/>
      <c r="BD59" s="175"/>
      <c r="BE59" s="175"/>
      <c r="BF59" s="175"/>
      <c r="BG59" s="175"/>
      <c r="BH59" s="175"/>
      <c r="BI59" s="175"/>
      <c r="BJ59" s="175"/>
      <c r="BK59" s="175"/>
      <c r="BL59" s="175"/>
      <c r="BM59" s="175"/>
      <c r="BN59" s="175"/>
      <c r="BO59" s="175"/>
      <c r="BP59" s="175"/>
      <c r="BQ59" s="175"/>
    </row>
    <row r="60" ht="14.25" customHeight="1">
      <c r="A60" s="175"/>
      <c r="B60" s="175"/>
      <c r="C60" s="175"/>
      <c r="D60" s="175"/>
      <c r="E60" s="175"/>
      <c r="F60" s="175"/>
      <c r="G60" s="175"/>
      <c r="H60" s="175"/>
      <c r="I60" s="175"/>
      <c r="J60" s="175"/>
      <c r="K60" s="175"/>
      <c r="L60" s="175"/>
      <c r="M60" s="175"/>
      <c r="N60" s="175"/>
      <c r="O60" s="175"/>
      <c r="P60" s="175"/>
      <c r="Q60" s="175"/>
      <c r="R60" s="175"/>
      <c r="S60" s="175"/>
      <c r="T60" s="175"/>
      <c r="U60" s="175"/>
      <c r="V60" s="175"/>
      <c r="W60" s="175"/>
      <c r="X60" s="175"/>
      <c r="Y60" s="175"/>
      <c r="Z60" s="175"/>
      <c r="AA60" s="175"/>
      <c r="AB60" s="175"/>
      <c r="AC60" s="175"/>
      <c r="AD60" s="175"/>
      <c r="AE60" s="175"/>
      <c r="AF60" s="175"/>
      <c r="AG60" s="175"/>
      <c r="AH60" s="175"/>
      <c r="AI60" s="175"/>
      <c r="AJ60" s="175"/>
      <c r="AK60" s="175"/>
      <c r="AL60" s="175"/>
      <c r="AM60" s="175"/>
      <c r="AN60" s="175"/>
      <c r="AO60" s="175"/>
      <c r="AP60" s="678" t="s">
        <v>528</v>
      </c>
      <c r="AQ60" s="384" t="str">
        <f>AP36/'1. Datos'!I6</f>
        <v>#DIV/0!</v>
      </c>
      <c r="AR60" s="1082">
        <f>'Multiplos damodaran'!E42</f>
        <v>1.41</v>
      </c>
      <c r="AS60" s="1104">
        <f t="shared" si="31"/>
        <v>1.41</v>
      </c>
      <c r="AT60" s="1105">
        <f>'1. Datos'!J6*AR60</f>
        <v>0</v>
      </c>
      <c r="AU60" s="1">
        <f>(AT60+AT59)/2</f>
        <v>0</v>
      </c>
      <c r="AV60" s="175"/>
      <c r="AW60" s="175"/>
      <c r="AX60" s="175"/>
      <c r="AY60" s="175"/>
      <c r="AZ60" s="175"/>
      <c r="BA60" s="175"/>
      <c r="BB60" s="175"/>
      <c r="BC60" s="175"/>
      <c r="BD60" s="175"/>
      <c r="BE60" s="175"/>
      <c r="BF60" s="175"/>
      <c r="BG60" s="175"/>
      <c r="BH60" s="175"/>
      <c r="BI60" s="175"/>
      <c r="BJ60" s="175"/>
      <c r="BK60" s="175"/>
      <c r="BL60" s="175"/>
      <c r="BM60" s="175"/>
      <c r="BN60" s="175"/>
      <c r="BO60" s="175"/>
      <c r="BP60" s="175"/>
      <c r="BQ60" s="175"/>
    </row>
    <row r="61" ht="14.25" customHeight="1">
      <c r="A61" s="175"/>
      <c r="B61" s="175"/>
      <c r="C61" s="175"/>
      <c r="D61" s="175"/>
      <c r="E61" s="175"/>
      <c r="F61" s="175"/>
      <c r="G61" s="175"/>
      <c r="H61" s="175"/>
      <c r="I61" s="175"/>
      <c r="J61" s="175"/>
      <c r="K61" s="175"/>
      <c r="L61" s="175"/>
      <c r="M61" s="175"/>
      <c r="N61" s="175"/>
      <c r="O61" s="175"/>
      <c r="P61" s="175"/>
      <c r="Q61" s="175"/>
      <c r="R61" s="175"/>
      <c r="S61" s="175"/>
      <c r="T61" s="175"/>
      <c r="U61" s="175"/>
      <c r="V61" s="175"/>
      <c r="W61" s="175"/>
      <c r="X61" s="175"/>
      <c r="Y61" s="175"/>
      <c r="Z61" s="175"/>
      <c r="AA61" s="175"/>
      <c r="AB61" s="175"/>
      <c r="AC61" s="175"/>
      <c r="AD61" s="175"/>
      <c r="AE61" s="175"/>
      <c r="AF61" s="175"/>
      <c r="AG61" s="175"/>
      <c r="AH61" s="175"/>
      <c r="AI61" s="175"/>
      <c r="AJ61" s="175"/>
      <c r="AK61" s="175"/>
      <c r="AL61" s="175"/>
      <c r="AM61" s="175"/>
      <c r="AN61" s="175"/>
      <c r="AO61" s="175"/>
      <c r="AP61" s="1"/>
      <c r="AQ61" s="1"/>
      <c r="AR61" s="1"/>
      <c r="AS61" s="1"/>
      <c r="AT61" s="1"/>
      <c r="AU61" s="1"/>
      <c r="AV61" s="175"/>
      <c r="AW61" s="175"/>
      <c r="AX61" s="175"/>
      <c r="AY61" s="175"/>
      <c r="AZ61" s="175"/>
      <c r="BA61" s="175"/>
      <c r="BB61" s="175"/>
      <c r="BC61" s="175"/>
      <c r="BD61" s="175"/>
      <c r="BE61" s="175"/>
      <c r="BF61" s="175"/>
      <c r="BG61" s="175"/>
      <c r="BH61" s="175"/>
      <c r="BI61" s="175"/>
      <c r="BJ61" s="175"/>
      <c r="BK61" s="175"/>
      <c r="BL61" s="175"/>
      <c r="BM61" s="175"/>
      <c r="BN61" s="175"/>
      <c r="BO61" s="175"/>
      <c r="BP61" s="175"/>
      <c r="BQ61" s="175"/>
    </row>
    <row r="62" ht="14.25" customHeight="1">
      <c r="A62" s="175"/>
      <c r="B62" s="175"/>
      <c r="C62" s="175"/>
      <c r="D62" s="175"/>
      <c r="E62" s="175"/>
      <c r="F62" s="175"/>
      <c r="G62" s="175"/>
      <c r="H62" s="175"/>
      <c r="I62" s="175"/>
      <c r="J62" s="175"/>
      <c r="K62" s="175"/>
      <c r="L62" s="175"/>
      <c r="M62" s="175"/>
      <c r="N62" s="175"/>
      <c r="O62" s="175"/>
      <c r="P62" s="175"/>
      <c r="Q62" s="175"/>
      <c r="R62" s="175"/>
      <c r="S62" s="175"/>
      <c r="T62" s="175"/>
      <c r="U62" s="175"/>
      <c r="V62" s="175"/>
      <c r="W62" s="175"/>
      <c r="X62" s="175"/>
      <c r="Y62" s="175"/>
      <c r="Z62" s="175"/>
      <c r="AA62" s="175"/>
      <c r="AB62" s="175"/>
      <c r="AC62" s="175"/>
      <c r="AD62" s="175"/>
      <c r="AE62" s="175"/>
      <c r="AF62" s="175"/>
      <c r="AG62" s="175"/>
      <c r="AH62" s="175"/>
      <c r="AI62" s="175"/>
      <c r="AJ62" s="175"/>
      <c r="AK62" s="175"/>
      <c r="AL62" s="175"/>
      <c r="AM62" s="175"/>
      <c r="AN62" s="175"/>
      <c r="AO62" s="175"/>
      <c r="AP62" s="1"/>
      <c r="AQ62" s="1"/>
      <c r="AR62" s="1075" t="s">
        <v>542</v>
      </c>
      <c r="AS62" s="1075"/>
      <c r="AT62" s="1"/>
      <c r="AU62" s="1"/>
      <c r="AV62" s="175"/>
      <c r="AW62" s="175"/>
      <c r="AX62" s="175"/>
      <c r="AY62" s="175"/>
      <c r="AZ62" s="175"/>
      <c r="BA62" s="175"/>
      <c r="BB62" s="175"/>
      <c r="BC62" s="175"/>
      <c r="BD62" s="175"/>
      <c r="BE62" s="175"/>
      <c r="BF62" s="175"/>
      <c r="BG62" s="175"/>
      <c r="BH62" s="175"/>
      <c r="BI62" s="175"/>
      <c r="BJ62" s="175"/>
      <c r="BK62" s="175"/>
      <c r="BL62" s="175"/>
      <c r="BM62" s="175"/>
      <c r="BN62" s="175"/>
      <c r="BO62" s="175"/>
      <c r="BP62" s="175"/>
      <c r="BQ62" s="175"/>
    </row>
    <row r="63" ht="14.25" customHeight="1">
      <c r="A63" s="175"/>
      <c r="B63" s="175"/>
      <c r="C63" s="175"/>
      <c r="D63" s="175"/>
      <c r="E63" s="175"/>
      <c r="F63" s="175"/>
      <c r="G63" s="175"/>
      <c r="H63" s="175"/>
      <c r="I63" s="175"/>
      <c r="J63" s="175"/>
      <c r="K63" s="175"/>
      <c r="L63" s="175"/>
      <c r="M63" s="175"/>
      <c r="N63" s="175"/>
      <c r="O63" s="175"/>
      <c r="P63" s="175"/>
      <c r="Q63" s="175"/>
      <c r="R63" s="175"/>
      <c r="S63" s="175"/>
      <c r="T63" s="175"/>
      <c r="U63" s="175"/>
      <c r="V63" s="175"/>
      <c r="W63" s="175"/>
      <c r="X63" s="175"/>
      <c r="Y63" s="175"/>
      <c r="Z63" s="175"/>
      <c r="AA63" s="175"/>
      <c r="AB63" s="175"/>
      <c r="AC63" s="175"/>
      <c r="AD63" s="175"/>
      <c r="AE63" s="175"/>
      <c r="AF63" s="175"/>
      <c r="AG63" s="175"/>
      <c r="AH63" s="175"/>
      <c r="AI63" s="175"/>
      <c r="AJ63" s="175"/>
      <c r="AK63" s="175"/>
      <c r="AL63" s="175"/>
      <c r="AM63" s="175"/>
      <c r="AN63" s="175"/>
      <c r="AO63" s="175"/>
      <c r="AP63" s="1"/>
      <c r="AQ63" s="1083"/>
      <c r="AR63" s="1084" t="s">
        <v>212</v>
      </c>
      <c r="AS63" s="1085" t="str">
        <f>AP36</f>
        <v>#DIV/0!</v>
      </c>
      <c r="AT63" s="384"/>
      <c r="AU63" s="1"/>
      <c r="AV63" s="175"/>
      <c r="AW63" s="175"/>
      <c r="AX63" s="175"/>
      <c r="AY63" s="175"/>
      <c r="AZ63" s="175"/>
      <c r="BA63" s="175"/>
      <c r="BB63" s="175"/>
      <c r="BC63" s="175"/>
      <c r="BD63" s="175"/>
      <c r="BE63" s="175"/>
      <c r="BF63" s="175"/>
      <c r="BG63" s="175"/>
      <c r="BH63" s="175"/>
      <c r="BI63" s="175"/>
      <c r="BJ63" s="175"/>
      <c r="BK63" s="175"/>
      <c r="BL63" s="175"/>
      <c r="BM63" s="175"/>
      <c r="BN63" s="175"/>
      <c r="BO63" s="175"/>
      <c r="BP63" s="175"/>
      <c r="BQ63" s="175"/>
    </row>
    <row r="64" ht="14.25" customHeight="1">
      <c r="A64" s="175"/>
      <c r="B64" s="175"/>
      <c r="C64" s="175"/>
      <c r="D64" s="175"/>
      <c r="E64" s="175"/>
      <c r="F64" s="175"/>
      <c r="G64" s="175"/>
      <c r="H64" s="175"/>
      <c r="I64" s="175"/>
      <c r="J64" s="175"/>
      <c r="K64" s="175"/>
      <c r="L64" s="175"/>
      <c r="M64" s="175"/>
      <c r="N64" s="175"/>
      <c r="O64" s="175"/>
      <c r="P64" s="175"/>
      <c r="Q64" s="175"/>
      <c r="R64" s="175"/>
      <c r="S64" s="175"/>
      <c r="T64" s="175"/>
      <c r="U64" s="175"/>
      <c r="V64" s="175"/>
      <c r="W64" s="175"/>
      <c r="X64" s="175"/>
      <c r="Y64" s="175"/>
      <c r="Z64" s="175"/>
      <c r="AA64" s="175"/>
      <c r="AB64" s="175"/>
      <c r="AC64" s="175"/>
      <c r="AD64" s="175"/>
      <c r="AE64" s="175"/>
      <c r="AF64" s="175"/>
      <c r="AG64" s="175"/>
      <c r="AH64" s="175"/>
      <c r="AI64" s="175"/>
      <c r="AJ64" s="175"/>
      <c r="AK64" s="175"/>
      <c r="AL64" s="175"/>
      <c r="AM64" s="175"/>
      <c r="AN64" s="175"/>
      <c r="AO64" s="175"/>
      <c r="AP64" s="1"/>
      <c r="AQ64" s="1083"/>
      <c r="AR64" s="1084" t="s">
        <v>213</v>
      </c>
      <c r="AS64" s="1085">
        <f>+AT59</f>
        <v>0</v>
      </c>
      <c r="AT64" s="384"/>
      <c r="AU64" s="1"/>
      <c r="AV64" s="175"/>
      <c r="AW64" s="175"/>
      <c r="AX64" s="175"/>
      <c r="AY64" s="175"/>
      <c r="AZ64" s="175"/>
      <c r="BA64" s="175"/>
      <c r="BB64" s="175"/>
      <c r="BC64" s="175"/>
      <c r="BD64" s="175"/>
      <c r="BE64" s="175"/>
      <c r="BF64" s="175"/>
      <c r="BG64" s="175"/>
      <c r="BH64" s="175"/>
      <c r="BI64" s="175"/>
      <c r="BJ64" s="175"/>
      <c r="BK64" s="175"/>
      <c r="BL64" s="175"/>
      <c r="BM64" s="175"/>
      <c r="BN64" s="175"/>
      <c r="BO64" s="175"/>
      <c r="BP64" s="175"/>
      <c r="BQ64" s="175"/>
    </row>
    <row r="65" ht="14.25" customHeight="1">
      <c r="A65" s="175"/>
      <c r="B65" s="175"/>
      <c r="C65" s="175"/>
      <c r="D65" s="175"/>
      <c r="E65" s="175"/>
      <c r="F65" s="175"/>
      <c r="G65" s="175"/>
      <c r="H65" s="175"/>
      <c r="I65" s="175"/>
      <c r="J65" s="175"/>
      <c r="K65" s="175"/>
      <c r="L65" s="175"/>
      <c r="M65" s="175"/>
      <c r="N65" s="175"/>
      <c r="O65" s="175"/>
      <c r="P65" s="175"/>
      <c r="Q65" s="175"/>
      <c r="R65" s="175"/>
      <c r="S65" s="175"/>
      <c r="T65" s="175"/>
      <c r="U65" s="175"/>
      <c r="V65" s="175"/>
      <c r="W65" s="175"/>
      <c r="X65" s="175"/>
      <c r="Y65" s="175"/>
      <c r="Z65" s="175"/>
      <c r="AA65" s="175"/>
      <c r="AB65" s="175"/>
      <c r="AC65" s="175"/>
      <c r="AD65" s="175"/>
      <c r="AE65" s="175"/>
      <c r="AF65" s="175"/>
      <c r="AG65" s="175"/>
      <c r="AH65" s="175"/>
      <c r="AI65" s="175"/>
      <c r="AJ65" s="175"/>
      <c r="AK65" s="175"/>
      <c r="AL65" s="175"/>
      <c r="AM65" s="175"/>
      <c r="AN65" s="175"/>
      <c r="AO65" s="175"/>
      <c r="AP65" s="175"/>
      <c r="AQ65" s="175"/>
      <c r="AR65" s="175"/>
      <c r="AS65" s="175"/>
      <c r="AT65" s="1062"/>
      <c r="AU65" s="175"/>
      <c r="AV65" s="175"/>
      <c r="AW65" s="175"/>
      <c r="AX65" s="175"/>
      <c r="AY65" s="175"/>
      <c r="AZ65" s="175"/>
      <c r="BA65" s="175"/>
      <c r="BB65" s="175"/>
      <c r="BC65" s="175"/>
      <c r="BD65" s="175"/>
      <c r="BE65" s="175"/>
      <c r="BF65" s="175"/>
      <c r="BG65" s="175"/>
      <c r="BH65" s="175"/>
      <c r="BI65" s="175"/>
      <c r="BJ65" s="175"/>
      <c r="BK65" s="175"/>
      <c r="BL65" s="175"/>
      <c r="BM65" s="175"/>
      <c r="BN65" s="175"/>
      <c r="BO65" s="175"/>
      <c r="BP65" s="175"/>
      <c r="BQ65" s="175"/>
    </row>
    <row r="66" ht="14.25" customHeight="1">
      <c r="A66" s="175"/>
      <c r="B66" s="175"/>
      <c r="C66" s="175"/>
      <c r="D66" s="175"/>
      <c r="E66" s="175"/>
      <c r="F66" s="175"/>
      <c r="G66" s="175"/>
      <c r="H66" s="175"/>
      <c r="I66" s="175"/>
      <c r="J66" s="175"/>
      <c r="K66" s="175"/>
      <c r="L66" s="175"/>
      <c r="M66" s="175"/>
      <c r="N66" s="175"/>
      <c r="O66" s="175"/>
      <c r="P66" s="175"/>
      <c r="Q66" s="175"/>
      <c r="R66" s="175"/>
      <c r="S66" s="175"/>
      <c r="T66" s="175"/>
      <c r="U66" s="175"/>
      <c r="V66" s="175"/>
      <c r="W66" s="175"/>
      <c r="X66" s="175"/>
      <c r="Y66" s="175"/>
      <c r="Z66" s="175"/>
      <c r="AA66" s="175"/>
      <c r="AB66" s="175"/>
      <c r="AC66" s="175"/>
      <c r="AD66" s="175"/>
      <c r="AE66" s="175"/>
      <c r="AF66" s="175"/>
      <c r="AG66" s="175"/>
      <c r="AH66" s="175"/>
      <c r="AI66" s="175"/>
      <c r="AJ66" s="175"/>
      <c r="AK66" s="175"/>
      <c r="AL66" s="175"/>
      <c r="AM66" s="175"/>
      <c r="AN66" s="175"/>
      <c r="AO66" s="175"/>
      <c r="AP66" s="175"/>
      <c r="AQ66" s="175"/>
      <c r="AR66" s="175"/>
      <c r="AS66" s="1062"/>
      <c r="AT66" s="175"/>
      <c r="AU66" s="175"/>
      <c r="AV66" s="175"/>
      <c r="AW66" s="175"/>
      <c r="AX66" s="175"/>
      <c r="AY66" s="175"/>
      <c r="AZ66" s="175"/>
      <c r="BA66" s="175"/>
      <c r="BB66" s="175"/>
      <c r="BC66" s="175"/>
      <c r="BD66" s="175"/>
      <c r="BE66" s="175"/>
      <c r="BF66" s="175"/>
      <c r="BG66" s="175"/>
      <c r="BH66" s="175"/>
      <c r="BI66" s="175"/>
      <c r="BJ66" s="175"/>
      <c r="BK66" s="175"/>
      <c r="BL66" s="175"/>
      <c r="BM66" s="175"/>
      <c r="BN66" s="175"/>
      <c r="BO66" s="175"/>
      <c r="BP66" s="175"/>
      <c r="BQ66" s="175"/>
    </row>
    <row r="67" ht="14.25" customHeight="1">
      <c r="A67" s="175"/>
      <c r="B67" s="175"/>
      <c r="C67" s="175"/>
      <c r="D67" s="175"/>
      <c r="E67" s="175"/>
      <c r="F67" s="175"/>
      <c r="G67" s="175"/>
      <c r="H67" s="175"/>
      <c r="I67" s="175"/>
      <c r="J67" s="175"/>
      <c r="K67" s="175"/>
      <c r="L67" s="175"/>
      <c r="M67" s="175"/>
      <c r="N67" s="175"/>
      <c r="O67" s="175"/>
      <c r="P67" s="175"/>
      <c r="Q67" s="175"/>
      <c r="R67" s="175"/>
      <c r="S67" s="175"/>
      <c r="T67" s="175"/>
      <c r="U67" s="175"/>
      <c r="V67" s="175"/>
      <c r="W67" s="175"/>
      <c r="X67" s="175"/>
      <c r="Y67" s="175"/>
      <c r="Z67" s="175"/>
      <c r="AA67" s="175"/>
      <c r="AB67" s="175"/>
      <c r="AC67" s="175"/>
      <c r="AD67" s="175"/>
      <c r="AE67" s="175"/>
      <c r="AF67" s="175"/>
      <c r="AG67" s="175"/>
      <c r="AH67" s="175"/>
      <c r="AI67" s="175"/>
      <c r="AJ67" s="175"/>
      <c r="AK67" s="175"/>
      <c r="AL67" s="175"/>
      <c r="AM67" s="175"/>
      <c r="AN67" s="175"/>
      <c r="AO67" s="175"/>
      <c r="AP67" s="175"/>
      <c r="AQ67" s="175"/>
      <c r="AR67" s="1106"/>
      <c r="AS67" s="175"/>
      <c r="AT67" s="175"/>
      <c r="AU67" s="175"/>
      <c r="AV67" s="175"/>
      <c r="AW67" s="175"/>
      <c r="AX67" s="175"/>
      <c r="AY67" s="175"/>
      <c r="AZ67" s="175"/>
      <c r="BA67" s="175"/>
      <c r="BB67" s="175"/>
      <c r="BC67" s="175"/>
      <c r="BD67" s="175"/>
      <c r="BE67" s="175"/>
      <c r="BF67" s="175"/>
      <c r="BG67" s="175"/>
      <c r="BH67" s="175"/>
      <c r="BI67" s="175"/>
      <c r="BJ67" s="175"/>
      <c r="BK67" s="175"/>
      <c r="BL67" s="175"/>
      <c r="BM67" s="175"/>
      <c r="BN67" s="175"/>
      <c r="BO67" s="175"/>
      <c r="BP67" s="175"/>
      <c r="BQ67" s="175"/>
    </row>
    <row r="68" ht="14.25" customHeight="1">
      <c r="A68" s="175"/>
      <c r="B68" s="175"/>
      <c r="C68" s="175"/>
      <c r="D68" s="175"/>
      <c r="E68" s="175"/>
      <c r="F68" s="175"/>
      <c r="G68" s="175"/>
      <c r="H68" s="175"/>
      <c r="I68" s="175"/>
      <c r="J68" s="175"/>
      <c r="K68" s="175"/>
      <c r="L68" s="175"/>
      <c r="M68" s="175"/>
      <c r="N68" s="175"/>
      <c r="O68" s="175"/>
      <c r="P68" s="175"/>
      <c r="Q68" s="175"/>
      <c r="R68" s="175"/>
      <c r="S68" s="175"/>
      <c r="T68" s="175"/>
      <c r="U68" s="175"/>
      <c r="V68" s="175"/>
      <c r="W68" s="175"/>
      <c r="X68" s="175"/>
      <c r="Y68" s="175"/>
      <c r="Z68" s="175"/>
      <c r="AA68" s="175"/>
      <c r="AB68" s="175"/>
      <c r="AC68" s="175"/>
      <c r="AD68" s="175"/>
      <c r="AE68" s="175"/>
      <c r="AF68" s="175"/>
      <c r="AG68" s="175"/>
      <c r="AH68" s="175"/>
      <c r="AI68" s="175"/>
      <c r="AJ68" s="175"/>
      <c r="AK68" s="175"/>
      <c r="AL68" s="175"/>
      <c r="AM68" s="175"/>
      <c r="AN68" s="175"/>
      <c r="AO68" s="175"/>
      <c r="AP68" s="175"/>
      <c r="AQ68" s="175"/>
      <c r="AR68" s="175"/>
      <c r="AS68" s="175"/>
      <c r="AT68" s="175"/>
      <c r="AU68" s="175"/>
      <c r="AV68" s="175"/>
      <c r="AW68" s="175"/>
      <c r="AX68" s="175"/>
      <c r="AY68" s="175"/>
      <c r="AZ68" s="175"/>
      <c r="BA68" s="175"/>
      <c r="BB68" s="175"/>
      <c r="BC68" s="175"/>
      <c r="BD68" s="175"/>
      <c r="BE68" s="175"/>
      <c r="BF68" s="175"/>
      <c r="BG68" s="175"/>
      <c r="BH68" s="175"/>
      <c r="BI68" s="175"/>
      <c r="BJ68" s="175"/>
      <c r="BK68" s="175"/>
      <c r="BL68" s="175"/>
      <c r="BM68" s="175"/>
      <c r="BN68" s="175"/>
      <c r="BO68" s="175"/>
      <c r="BP68" s="175"/>
      <c r="BQ68" s="175"/>
    </row>
    <row r="69" ht="39.0" customHeight="1">
      <c r="A69" s="175"/>
      <c r="B69" s="175"/>
      <c r="C69" s="175"/>
      <c r="D69" s="175"/>
      <c r="E69" s="175"/>
      <c r="F69" s="175"/>
      <c r="G69" s="175"/>
      <c r="H69" s="175"/>
      <c r="I69" s="175"/>
      <c r="J69" s="175"/>
      <c r="K69" s="175"/>
      <c r="L69" s="175"/>
      <c r="M69" s="175"/>
      <c r="N69" s="175"/>
      <c r="O69" s="175"/>
      <c r="P69" s="175"/>
      <c r="Q69" s="175"/>
      <c r="R69" s="175"/>
      <c r="S69" s="175"/>
      <c r="T69" s="175"/>
      <c r="U69" s="175"/>
      <c r="V69" s="175"/>
      <c r="W69" s="175"/>
      <c r="X69" s="175"/>
      <c r="Y69" s="175"/>
      <c r="Z69" s="175"/>
      <c r="AA69" s="175"/>
      <c r="AB69" s="175"/>
      <c r="AC69" s="175"/>
      <c r="AD69" s="175"/>
      <c r="AE69" s="175"/>
      <c r="AF69" s="175"/>
      <c r="AG69" s="175"/>
      <c r="AH69" s="175"/>
      <c r="AI69" s="175"/>
      <c r="AJ69" s="175"/>
      <c r="AK69" s="175"/>
      <c r="AL69" s="175"/>
      <c r="AM69" s="175"/>
      <c r="AN69" s="175"/>
      <c r="AO69" s="175"/>
      <c r="AP69" s="175"/>
      <c r="AQ69" s="1087" t="s">
        <v>533</v>
      </c>
      <c r="AR69" s="1087"/>
      <c r="AS69" s="175"/>
      <c r="AT69" s="175"/>
      <c r="AU69" s="175"/>
      <c r="AV69" s="175"/>
      <c r="AW69" s="175"/>
      <c r="AX69" s="175"/>
      <c r="AY69" s="175"/>
      <c r="AZ69" s="175"/>
      <c r="BA69" s="175"/>
      <c r="BB69" s="175"/>
      <c r="BC69" s="175"/>
      <c r="BD69" s="175"/>
      <c r="BE69" s="175"/>
      <c r="BF69" s="175"/>
      <c r="BG69" s="175"/>
      <c r="BH69" s="175"/>
      <c r="BI69" s="175"/>
      <c r="BJ69" s="175"/>
      <c r="BK69" s="175"/>
      <c r="BL69" s="175"/>
      <c r="BM69" s="175"/>
      <c r="BN69" s="175"/>
      <c r="BO69" s="175"/>
      <c r="BP69" s="175"/>
      <c r="BQ69" s="175"/>
    </row>
    <row r="70" ht="39.0" customHeight="1">
      <c r="A70" s="175"/>
      <c r="B70" s="175"/>
      <c r="C70" s="175"/>
      <c r="D70" s="175"/>
      <c r="E70" s="175"/>
      <c r="F70" s="175"/>
      <c r="G70" s="175"/>
      <c r="H70" s="175"/>
      <c r="I70" s="175"/>
      <c r="J70" s="175"/>
      <c r="K70" s="175"/>
      <c r="L70" s="175"/>
      <c r="M70" s="175"/>
      <c r="N70" s="175"/>
      <c r="O70" s="175"/>
      <c r="P70" s="175"/>
      <c r="Q70" s="175"/>
      <c r="R70" s="175"/>
      <c r="S70" s="175"/>
      <c r="T70" s="175"/>
      <c r="U70" s="175"/>
      <c r="V70" s="175"/>
      <c r="W70" s="175"/>
      <c r="X70" s="175"/>
      <c r="Y70" s="175"/>
      <c r="Z70" s="175"/>
      <c r="AA70" s="175"/>
      <c r="AB70" s="175"/>
      <c r="AC70" s="175"/>
      <c r="AD70" s="175"/>
      <c r="AE70" s="175"/>
      <c r="AF70" s="175"/>
      <c r="AG70" s="175"/>
      <c r="AH70" s="175"/>
      <c r="AI70" s="175"/>
      <c r="AJ70" s="175"/>
      <c r="AK70" s="175"/>
      <c r="AL70" s="175"/>
      <c r="AM70" s="175"/>
      <c r="AN70" s="175"/>
      <c r="AO70" s="175"/>
      <c r="AP70" s="175"/>
      <c r="AQ70" s="1087" t="s">
        <v>535</v>
      </c>
      <c r="AR70" s="1087"/>
      <c r="AS70" s="175"/>
      <c r="AT70" s="175"/>
      <c r="AU70" s="175"/>
      <c r="AV70" s="175"/>
      <c r="AW70" s="175"/>
      <c r="AX70" s="175"/>
      <c r="AY70" s="175"/>
      <c r="AZ70" s="175"/>
      <c r="BA70" s="175"/>
      <c r="BB70" s="175"/>
      <c r="BC70" s="175"/>
      <c r="BD70" s="175"/>
      <c r="BE70" s="175"/>
      <c r="BF70" s="175"/>
      <c r="BG70" s="175"/>
      <c r="BH70" s="175"/>
      <c r="BI70" s="175"/>
      <c r="BJ70" s="175"/>
      <c r="BK70" s="175"/>
      <c r="BL70" s="175"/>
      <c r="BM70" s="175"/>
      <c r="BN70" s="175"/>
      <c r="BO70" s="175"/>
      <c r="BP70" s="175"/>
      <c r="BQ70" s="175"/>
    </row>
    <row r="71" ht="39.0" customHeight="1">
      <c r="A71" s="175"/>
      <c r="B71" s="175"/>
      <c r="C71" s="175"/>
      <c r="D71" s="175"/>
      <c r="E71" s="175"/>
      <c r="F71" s="175"/>
      <c r="G71" s="175"/>
      <c r="H71" s="175"/>
      <c r="I71" s="175"/>
      <c r="J71" s="175"/>
      <c r="K71" s="175"/>
      <c r="L71" s="175"/>
      <c r="M71" s="175"/>
      <c r="N71" s="175"/>
      <c r="O71" s="175"/>
      <c r="P71" s="175"/>
      <c r="Q71" s="175"/>
      <c r="R71" s="175"/>
      <c r="S71" s="175"/>
      <c r="T71" s="175"/>
      <c r="U71" s="175"/>
      <c r="V71" s="175"/>
      <c r="W71" s="175"/>
      <c r="X71" s="175"/>
      <c r="Y71" s="175"/>
      <c r="Z71" s="175"/>
      <c r="AA71" s="175"/>
      <c r="AB71" s="175"/>
      <c r="AC71" s="175"/>
      <c r="AD71" s="175"/>
      <c r="AE71" s="175"/>
      <c r="AF71" s="175"/>
      <c r="AG71" s="175"/>
      <c r="AH71" s="175"/>
      <c r="AI71" s="175"/>
      <c r="AJ71" s="175"/>
      <c r="AK71" s="175"/>
      <c r="AL71" s="175"/>
      <c r="AM71" s="175"/>
      <c r="AN71" s="175"/>
      <c r="AO71" s="175"/>
      <c r="AP71" s="175"/>
      <c r="AQ71" s="1087" t="s">
        <v>536</v>
      </c>
      <c r="AR71" s="1088"/>
      <c r="AS71" s="175"/>
      <c r="AT71" s="175"/>
      <c r="AU71" s="175"/>
      <c r="AV71" s="175"/>
      <c r="AW71" s="175"/>
      <c r="AX71" s="175"/>
      <c r="AY71" s="175"/>
      <c r="AZ71" s="175"/>
      <c r="BA71" s="175"/>
      <c r="BB71" s="175"/>
      <c r="BC71" s="175"/>
      <c r="BD71" s="175"/>
      <c r="BE71" s="175"/>
      <c r="BF71" s="175"/>
      <c r="BG71" s="175"/>
      <c r="BH71" s="175"/>
      <c r="BI71" s="175"/>
      <c r="BJ71" s="175"/>
      <c r="BK71" s="175"/>
      <c r="BL71" s="175"/>
      <c r="BM71" s="175"/>
      <c r="BN71" s="175"/>
      <c r="BO71" s="175"/>
      <c r="BP71" s="175"/>
      <c r="BQ71" s="175"/>
    </row>
    <row r="72" ht="39.0" customHeight="1">
      <c r="A72" s="175"/>
      <c r="B72" s="175"/>
      <c r="C72" s="175"/>
      <c r="D72" s="175"/>
      <c r="E72" s="175"/>
      <c r="F72" s="175"/>
      <c r="G72" s="175"/>
      <c r="H72" s="175"/>
      <c r="I72" s="175"/>
      <c r="J72" s="175"/>
      <c r="K72" s="175"/>
      <c r="L72" s="175"/>
      <c r="M72" s="175"/>
      <c r="N72" s="175"/>
      <c r="O72" s="175"/>
      <c r="P72" s="175"/>
      <c r="Q72" s="175"/>
      <c r="R72" s="175"/>
      <c r="S72" s="175"/>
      <c r="T72" s="175"/>
      <c r="U72" s="175"/>
      <c r="V72" s="175"/>
      <c r="W72" s="175"/>
      <c r="X72" s="175"/>
      <c r="Y72" s="175"/>
      <c r="Z72" s="175"/>
      <c r="AA72" s="175"/>
      <c r="AB72" s="175"/>
      <c r="AC72" s="175"/>
      <c r="AD72" s="175"/>
      <c r="AE72" s="175"/>
      <c r="AF72" s="175"/>
      <c r="AG72" s="175"/>
      <c r="AH72" s="175"/>
      <c r="AI72" s="175"/>
      <c r="AJ72" s="175"/>
      <c r="AK72" s="175"/>
      <c r="AL72" s="175"/>
      <c r="AM72" s="175"/>
      <c r="AN72" s="653">
        <v>8.0E7</v>
      </c>
      <c r="AO72" s="175"/>
      <c r="AP72" s="1"/>
      <c r="AQ72" s="1087" t="s">
        <v>537</v>
      </c>
      <c r="AR72" s="1088"/>
      <c r="AS72" s="175"/>
      <c r="AT72" s="175"/>
      <c r="AU72" s="175"/>
      <c r="AV72" s="175"/>
      <c r="AW72" s="175"/>
      <c r="AX72" s="175"/>
      <c r="AY72" s="175"/>
      <c r="AZ72" s="175"/>
      <c r="BA72" s="175"/>
      <c r="BB72" s="175"/>
      <c r="BC72" s="175"/>
      <c r="BD72" s="175"/>
      <c r="BE72" s="175"/>
      <c r="BF72" s="175"/>
      <c r="BG72" s="175"/>
      <c r="BH72" s="175"/>
      <c r="BI72" s="175"/>
      <c r="BJ72" s="175"/>
      <c r="BK72" s="175"/>
      <c r="BL72" s="175"/>
      <c r="BM72" s="175"/>
      <c r="BN72" s="175"/>
      <c r="BO72" s="175"/>
      <c r="BP72" s="175"/>
      <c r="BQ72" s="175"/>
    </row>
    <row r="73" ht="39.0" customHeight="1">
      <c r="A73" s="175"/>
      <c r="B73" s="175"/>
      <c r="C73" s="175"/>
      <c r="D73" s="175"/>
      <c r="E73" s="175"/>
      <c r="F73" s="175"/>
      <c r="G73" s="175"/>
      <c r="H73" s="175"/>
      <c r="I73" s="175"/>
      <c r="J73" s="175"/>
      <c r="K73" s="175"/>
      <c r="L73" s="175"/>
      <c r="M73" s="175"/>
      <c r="N73" s="175"/>
      <c r="O73" s="175"/>
      <c r="P73" s="175"/>
      <c r="Q73" s="175"/>
      <c r="R73" s="175"/>
      <c r="S73" s="175"/>
      <c r="T73" s="175"/>
      <c r="U73" s="175"/>
      <c r="V73" s="175"/>
      <c r="W73" s="175"/>
      <c r="X73" s="175"/>
      <c r="Y73" s="175"/>
      <c r="Z73" s="175"/>
      <c r="AA73" s="175"/>
      <c r="AB73" s="175"/>
      <c r="AC73" s="175"/>
      <c r="AD73" s="175"/>
      <c r="AE73" s="175"/>
      <c r="AF73" s="175"/>
      <c r="AG73" s="175"/>
      <c r="AH73" s="175"/>
      <c r="AI73" s="175"/>
      <c r="AJ73" s="175"/>
      <c r="AK73" s="175"/>
      <c r="AL73" s="175"/>
      <c r="AM73" s="175"/>
      <c r="AN73" s="653">
        <v>1.28E8</v>
      </c>
      <c r="AO73" s="175"/>
      <c r="AP73" s="242">
        <f t="shared" ref="AP73:AP75" si="32">(AN73/AN72)-1</f>
        <v>0.6</v>
      </c>
      <c r="AQ73" s="1087" t="s">
        <v>538</v>
      </c>
      <c r="AR73" s="1088"/>
      <c r="AS73" s="175"/>
      <c r="AT73" s="175"/>
      <c r="AU73" s="175"/>
      <c r="AV73" s="175"/>
      <c r="AW73" s="175"/>
      <c r="AX73" s="175"/>
      <c r="AY73" s="175"/>
      <c r="AZ73" s="175"/>
      <c r="BA73" s="175"/>
      <c r="BB73" s="175"/>
      <c r="BC73" s="175"/>
      <c r="BD73" s="175"/>
      <c r="BE73" s="175"/>
      <c r="BF73" s="175"/>
      <c r="BG73" s="175"/>
      <c r="BH73" s="175"/>
      <c r="BI73" s="175"/>
      <c r="BJ73" s="175"/>
      <c r="BK73" s="175"/>
      <c r="BL73" s="175"/>
      <c r="BM73" s="175"/>
      <c r="BN73" s="175"/>
      <c r="BO73" s="175"/>
      <c r="BP73" s="175"/>
      <c r="BQ73" s="175"/>
    </row>
    <row r="74" ht="14.25" customHeight="1">
      <c r="A74" s="175"/>
      <c r="B74" s="175"/>
      <c r="C74" s="175"/>
      <c r="D74" s="175"/>
      <c r="E74" s="175"/>
      <c r="F74" s="175"/>
      <c r="G74" s="175"/>
      <c r="H74" s="175"/>
      <c r="I74" s="175"/>
      <c r="J74" s="175"/>
      <c r="K74" s="175"/>
      <c r="L74" s="175"/>
      <c r="M74" s="175"/>
      <c r="N74" s="175"/>
      <c r="O74" s="175"/>
      <c r="P74" s="175"/>
      <c r="Q74" s="175"/>
      <c r="R74" s="175"/>
      <c r="S74" s="175"/>
      <c r="T74" s="175"/>
      <c r="U74" s="175"/>
      <c r="V74" s="175"/>
      <c r="W74" s="175"/>
      <c r="X74" s="175"/>
      <c r="Y74" s="175"/>
      <c r="Z74" s="175"/>
      <c r="AA74" s="175"/>
      <c r="AB74" s="175"/>
      <c r="AC74" s="175"/>
      <c r="AD74" s="175"/>
      <c r="AE74" s="175"/>
      <c r="AF74" s="175"/>
      <c r="AG74" s="175"/>
      <c r="AH74" s="175"/>
      <c r="AI74" s="175"/>
      <c r="AJ74" s="175"/>
      <c r="AK74" s="175"/>
      <c r="AL74" s="175"/>
      <c r="AM74" s="175"/>
      <c r="AN74" s="653">
        <v>2.816E8</v>
      </c>
      <c r="AO74" s="175"/>
      <c r="AP74" s="242">
        <f t="shared" si="32"/>
        <v>1.2</v>
      </c>
      <c r="AQ74" s="175"/>
      <c r="AR74" s="175"/>
      <c r="AS74" s="175"/>
      <c r="AT74" s="175"/>
      <c r="AU74" s="175"/>
      <c r="AV74" s="175"/>
      <c r="AW74" s="175"/>
      <c r="AX74" s="175"/>
      <c r="AY74" s="175"/>
      <c r="AZ74" s="175"/>
      <c r="BA74" s="175"/>
      <c r="BB74" s="175"/>
      <c r="BC74" s="175"/>
      <c r="BD74" s="175"/>
      <c r="BE74" s="175"/>
      <c r="BF74" s="175"/>
      <c r="BG74" s="175"/>
      <c r="BH74" s="175"/>
      <c r="BI74" s="175"/>
      <c r="BJ74" s="175"/>
      <c r="BK74" s="175"/>
      <c r="BL74" s="175"/>
      <c r="BM74" s="175"/>
      <c r="BN74" s="175"/>
      <c r="BO74" s="175"/>
      <c r="BP74" s="175"/>
      <c r="BQ74" s="175"/>
    </row>
    <row r="75" ht="14.25" customHeight="1">
      <c r="A75" s="175"/>
      <c r="B75" s="175"/>
      <c r="C75" s="175"/>
      <c r="D75" s="175"/>
      <c r="E75" s="175"/>
      <c r="F75" s="175"/>
      <c r="G75" s="175"/>
      <c r="H75" s="175"/>
      <c r="I75" s="175"/>
      <c r="J75" s="175"/>
      <c r="K75" s="175"/>
      <c r="L75" s="175"/>
      <c r="M75" s="175"/>
      <c r="N75" s="175"/>
      <c r="O75" s="175"/>
      <c r="P75" s="175"/>
      <c r="Q75" s="175"/>
      <c r="R75" s="175"/>
      <c r="S75" s="175"/>
      <c r="T75" s="175"/>
      <c r="U75" s="175"/>
      <c r="V75" s="175"/>
      <c r="W75" s="175"/>
      <c r="X75" s="175"/>
      <c r="Y75" s="175"/>
      <c r="Z75" s="175"/>
      <c r="AA75" s="175"/>
      <c r="AB75" s="175"/>
      <c r="AC75" s="175"/>
      <c r="AD75" s="175"/>
      <c r="AE75" s="175"/>
      <c r="AF75" s="175"/>
      <c r="AG75" s="175"/>
      <c r="AH75" s="175"/>
      <c r="AI75" s="175"/>
      <c r="AJ75" s="175"/>
      <c r="AK75" s="175"/>
      <c r="AL75" s="175"/>
      <c r="AM75" s="175"/>
      <c r="AN75" s="653">
        <v>7.6E8</v>
      </c>
      <c r="AO75" s="175"/>
      <c r="AP75" s="242">
        <f t="shared" si="32"/>
        <v>1.698863636</v>
      </c>
      <c r="AQ75" s="175"/>
      <c r="AR75" s="175"/>
      <c r="AS75" s="175"/>
      <c r="AT75" s="175"/>
      <c r="AU75" s="175"/>
      <c r="AV75" s="175"/>
      <c r="AW75" s="175"/>
      <c r="AX75" s="175"/>
      <c r="AY75" s="175"/>
      <c r="AZ75" s="175"/>
      <c r="BA75" s="175"/>
      <c r="BB75" s="175"/>
      <c r="BC75" s="175"/>
      <c r="BD75" s="175"/>
      <c r="BE75" s="175"/>
      <c r="BF75" s="175"/>
      <c r="BG75" s="175"/>
      <c r="BH75" s="175"/>
      <c r="BI75" s="175"/>
      <c r="BJ75" s="175"/>
      <c r="BK75" s="175"/>
      <c r="BL75" s="175"/>
      <c r="BM75" s="175"/>
      <c r="BN75" s="175"/>
      <c r="BO75" s="175"/>
      <c r="BP75" s="175"/>
      <c r="BQ75" s="175"/>
    </row>
    <row r="76" ht="14.25" customHeight="1">
      <c r="A76" s="175"/>
      <c r="B76" s="175"/>
      <c r="C76" s="175"/>
      <c r="D76" s="175"/>
      <c r="E76" s="175"/>
      <c r="F76" s="175"/>
      <c r="G76" s="175"/>
      <c r="H76" s="175"/>
      <c r="I76" s="175"/>
      <c r="J76" s="175"/>
      <c r="K76" s="175"/>
      <c r="L76" s="175"/>
      <c r="M76" s="175"/>
      <c r="N76" s="175"/>
      <c r="O76" s="175"/>
      <c r="P76" s="175"/>
      <c r="Q76" s="175"/>
      <c r="R76" s="175"/>
      <c r="S76" s="175"/>
      <c r="T76" s="175"/>
      <c r="U76" s="175"/>
      <c r="V76" s="175"/>
      <c r="W76" s="175"/>
      <c r="X76" s="175"/>
      <c r="Y76" s="175"/>
      <c r="Z76" s="175"/>
      <c r="AA76" s="175"/>
      <c r="AB76" s="175"/>
      <c r="AC76" s="175"/>
      <c r="AD76" s="175"/>
      <c r="AE76" s="175"/>
      <c r="AF76" s="175"/>
      <c r="AG76" s="175"/>
      <c r="AH76" s="175"/>
      <c r="AI76" s="175"/>
      <c r="AJ76" s="175"/>
      <c r="AK76" s="175"/>
      <c r="AL76" s="175"/>
      <c r="AM76" s="175"/>
      <c r="AN76" s="175"/>
      <c r="AO76" s="175"/>
      <c r="AP76" s="175"/>
      <c r="AQ76" s="175"/>
      <c r="AR76" s="175"/>
      <c r="AS76" s="175"/>
      <c r="AT76" s="175"/>
      <c r="AU76" s="175"/>
      <c r="AV76" s="175"/>
      <c r="AW76" s="175"/>
      <c r="AX76" s="175"/>
      <c r="AY76" s="175"/>
      <c r="AZ76" s="175"/>
      <c r="BA76" s="175"/>
      <c r="BB76" s="175"/>
      <c r="BC76" s="175"/>
      <c r="BD76" s="175"/>
      <c r="BE76" s="175"/>
      <c r="BF76" s="175"/>
      <c r="BG76" s="175"/>
      <c r="BH76" s="175"/>
      <c r="BI76" s="175"/>
      <c r="BJ76" s="175"/>
      <c r="BK76" s="175"/>
      <c r="BL76" s="175"/>
      <c r="BM76" s="175"/>
      <c r="BN76" s="175"/>
      <c r="BO76" s="175"/>
      <c r="BP76" s="175"/>
      <c r="BQ76" s="175"/>
    </row>
    <row r="77" ht="14.25" customHeight="1">
      <c r="A77" s="175"/>
      <c r="B77" s="175"/>
      <c r="C77" s="175"/>
      <c r="D77" s="175"/>
      <c r="E77" s="175"/>
      <c r="F77" s="175"/>
      <c r="G77" s="175"/>
      <c r="H77" s="175"/>
      <c r="I77" s="175"/>
      <c r="J77" s="175"/>
      <c r="K77" s="175"/>
      <c r="L77" s="175"/>
      <c r="M77" s="175"/>
      <c r="N77" s="175"/>
      <c r="O77" s="175"/>
      <c r="P77" s="175"/>
      <c r="Q77" s="175"/>
      <c r="R77" s="175"/>
      <c r="S77" s="175"/>
      <c r="T77" s="175"/>
      <c r="U77" s="175"/>
      <c r="V77" s="175"/>
      <c r="W77" s="175"/>
      <c r="X77" s="175"/>
      <c r="Y77" s="175"/>
      <c r="Z77" s="175"/>
      <c r="AA77" s="175"/>
      <c r="AB77" s="175"/>
      <c r="AC77" s="175"/>
      <c r="AD77" s="175"/>
      <c r="AE77" s="175"/>
      <c r="AF77" s="175"/>
      <c r="AG77" s="175"/>
      <c r="AH77" s="175"/>
      <c r="AI77" s="175"/>
      <c r="AJ77" s="175"/>
      <c r="AK77" s="175"/>
      <c r="AL77" s="175"/>
      <c r="AM77" s="175"/>
      <c r="AN77" s="175"/>
      <c r="AO77" s="175"/>
      <c r="AP77" s="175"/>
      <c r="AQ77" s="175"/>
      <c r="AR77" s="175"/>
      <c r="AS77" s="175"/>
      <c r="AT77" s="175"/>
      <c r="AU77" s="175"/>
      <c r="AV77" s="175"/>
      <c r="AW77" s="175"/>
      <c r="AX77" s="175"/>
      <c r="AY77" s="175"/>
      <c r="AZ77" s="175"/>
      <c r="BA77" s="175"/>
      <c r="BB77" s="175"/>
      <c r="BC77" s="175"/>
      <c r="BD77" s="175"/>
      <c r="BE77" s="175"/>
      <c r="BF77" s="175"/>
      <c r="BG77" s="175"/>
      <c r="BH77" s="175"/>
      <c r="BI77" s="175"/>
      <c r="BJ77" s="175"/>
      <c r="BK77" s="175"/>
      <c r="BL77" s="175"/>
      <c r="BM77" s="175"/>
      <c r="BN77" s="175"/>
      <c r="BO77" s="175"/>
      <c r="BP77" s="175"/>
      <c r="BQ77" s="175"/>
    </row>
    <row r="78" ht="14.25" customHeight="1">
      <c r="A78" s="175"/>
      <c r="B78" s="175"/>
      <c r="C78" s="175"/>
      <c r="D78" s="175"/>
      <c r="E78" s="175"/>
      <c r="F78" s="175"/>
      <c r="G78" s="175"/>
      <c r="H78" s="175"/>
      <c r="I78" s="175"/>
      <c r="J78" s="175"/>
      <c r="K78" s="175"/>
      <c r="L78" s="175"/>
      <c r="M78" s="175"/>
      <c r="N78" s="175"/>
      <c r="O78" s="175"/>
      <c r="P78" s="175"/>
      <c r="Q78" s="175"/>
      <c r="R78" s="175"/>
      <c r="S78" s="175"/>
      <c r="T78" s="175"/>
      <c r="U78" s="175"/>
      <c r="V78" s="175"/>
      <c r="W78" s="175"/>
      <c r="X78" s="175"/>
      <c r="Y78" s="175"/>
      <c r="Z78" s="175"/>
      <c r="AA78" s="175"/>
      <c r="AB78" s="175"/>
      <c r="AC78" s="175"/>
      <c r="AD78" s="175"/>
      <c r="AE78" s="175"/>
      <c r="AF78" s="175"/>
      <c r="AG78" s="175"/>
      <c r="AH78" s="175"/>
      <c r="AI78" s="175"/>
      <c r="AJ78" s="175"/>
      <c r="AK78" s="175"/>
      <c r="AL78" s="175"/>
      <c r="AM78" s="175"/>
      <c r="AN78" s="175"/>
      <c r="AO78" s="175"/>
      <c r="AP78" s="175"/>
      <c r="AQ78" s="175"/>
      <c r="AR78" s="175"/>
      <c r="AS78" s="175"/>
      <c r="AT78" s="175"/>
      <c r="AU78" s="175"/>
      <c r="AV78" s="175"/>
      <c r="AW78" s="175"/>
      <c r="AX78" s="175"/>
      <c r="AY78" s="175"/>
      <c r="AZ78" s="175"/>
      <c r="BA78" s="175"/>
      <c r="BB78" s="175"/>
      <c r="BC78" s="175"/>
      <c r="BD78" s="175"/>
      <c r="BE78" s="175"/>
      <c r="BF78" s="175"/>
      <c r="BG78" s="175"/>
      <c r="BH78" s="175"/>
      <c r="BI78" s="175"/>
      <c r="BJ78" s="175"/>
      <c r="BK78" s="175"/>
      <c r="BL78" s="175"/>
      <c r="BM78" s="175"/>
      <c r="BN78" s="175"/>
      <c r="BO78" s="175"/>
      <c r="BP78" s="175"/>
      <c r="BQ78" s="175"/>
    </row>
    <row r="79" ht="14.25" customHeight="1">
      <c r="A79" s="175"/>
      <c r="B79" s="175"/>
      <c r="C79" s="175"/>
      <c r="D79" s="175"/>
      <c r="E79" s="175"/>
      <c r="F79" s="175"/>
      <c r="G79" s="175"/>
      <c r="H79" s="175"/>
      <c r="I79" s="175"/>
      <c r="J79" s="175"/>
      <c r="K79" s="175"/>
      <c r="L79" s="175"/>
      <c r="M79" s="175"/>
      <c r="N79" s="175"/>
      <c r="O79" s="175"/>
      <c r="P79" s="175"/>
      <c r="Q79" s="175"/>
      <c r="R79" s="175"/>
      <c r="S79" s="175"/>
      <c r="T79" s="175"/>
      <c r="U79" s="175"/>
      <c r="V79" s="175"/>
      <c r="W79" s="175"/>
      <c r="X79" s="175"/>
      <c r="Y79" s="175"/>
      <c r="Z79" s="175"/>
      <c r="AA79" s="175"/>
      <c r="AB79" s="175"/>
      <c r="AC79" s="175"/>
      <c r="AD79" s="175"/>
      <c r="AE79" s="175"/>
      <c r="AF79" s="175"/>
      <c r="AG79" s="175"/>
      <c r="AH79" s="175"/>
      <c r="AI79" s="175"/>
      <c r="AJ79" s="175"/>
      <c r="AK79" s="175"/>
      <c r="AL79" s="175"/>
      <c r="AM79" s="175"/>
      <c r="AN79" s="175"/>
      <c r="AO79" s="175"/>
      <c r="AP79" s="175"/>
      <c r="AQ79" s="175"/>
      <c r="AR79" s="175"/>
      <c r="AS79" s="175"/>
      <c r="AT79" s="175"/>
      <c r="AU79" s="175"/>
      <c r="AV79" s="175"/>
      <c r="AW79" s="175"/>
      <c r="AX79" s="175"/>
      <c r="AY79" s="175"/>
      <c r="AZ79" s="175"/>
      <c r="BA79" s="175"/>
      <c r="BB79" s="175"/>
      <c r="BC79" s="175"/>
      <c r="BD79" s="175"/>
      <c r="BE79" s="175"/>
      <c r="BF79" s="175"/>
      <c r="BG79" s="175"/>
      <c r="BH79" s="175"/>
      <c r="BI79" s="175"/>
      <c r="BJ79" s="175"/>
      <c r="BK79" s="175"/>
      <c r="BL79" s="175"/>
      <c r="BM79" s="175"/>
      <c r="BN79" s="175"/>
      <c r="BO79" s="175"/>
      <c r="BP79" s="175"/>
      <c r="BQ79" s="175"/>
    </row>
    <row r="80" ht="14.25" customHeight="1">
      <c r="A80" s="175"/>
      <c r="B80" s="175"/>
      <c r="C80" s="175"/>
      <c r="D80" s="175"/>
      <c r="E80" s="175"/>
      <c r="F80" s="175"/>
      <c r="G80" s="175"/>
      <c r="H80" s="175"/>
      <c r="I80" s="175"/>
      <c r="J80" s="175"/>
      <c r="K80" s="175"/>
      <c r="L80" s="175"/>
      <c r="M80" s="175"/>
      <c r="N80" s="175"/>
      <c r="O80" s="175"/>
      <c r="P80" s="175"/>
      <c r="Q80" s="175"/>
      <c r="R80" s="175"/>
      <c r="S80" s="175"/>
      <c r="T80" s="175"/>
      <c r="U80" s="175"/>
      <c r="V80" s="175"/>
      <c r="W80" s="175"/>
      <c r="X80" s="175"/>
      <c r="Y80" s="175"/>
      <c r="Z80" s="175"/>
      <c r="AA80" s="175"/>
      <c r="AB80" s="175"/>
      <c r="AC80" s="175"/>
      <c r="AD80" s="175"/>
      <c r="AE80" s="175"/>
      <c r="AF80" s="175"/>
      <c r="AG80" s="175"/>
      <c r="AH80" s="175"/>
      <c r="AI80" s="175"/>
      <c r="AJ80" s="175"/>
      <c r="AK80" s="175"/>
      <c r="AL80" s="175"/>
      <c r="AM80" s="175"/>
      <c r="AN80" s="175"/>
      <c r="AO80" s="175"/>
      <c r="AP80" s="175"/>
      <c r="AQ80" s="175"/>
      <c r="AR80" s="175"/>
      <c r="AS80" s="175"/>
      <c r="AT80" s="175"/>
      <c r="AU80" s="175"/>
      <c r="AV80" s="175"/>
      <c r="AW80" s="175"/>
      <c r="AX80" s="175"/>
      <c r="AY80" s="175"/>
      <c r="AZ80" s="175"/>
      <c r="BA80" s="175"/>
      <c r="BB80" s="175"/>
      <c r="BC80" s="175"/>
      <c r="BD80" s="175"/>
      <c r="BE80" s="175"/>
      <c r="BF80" s="175"/>
      <c r="BG80" s="175"/>
      <c r="BH80" s="175"/>
      <c r="BI80" s="175"/>
      <c r="BJ80" s="175"/>
      <c r="BK80" s="175"/>
      <c r="BL80" s="175"/>
      <c r="BM80" s="175"/>
      <c r="BN80" s="175"/>
      <c r="BO80" s="175"/>
      <c r="BP80" s="175"/>
      <c r="BQ80" s="175"/>
    </row>
    <row r="81" ht="14.25" customHeight="1">
      <c r="A81" s="175"/>
      <c r="B81" s="175"/>
      <c r="C81" s="175"/>
      <c r="D81" s="175"/>
      <c r="E81" s="175"/>
      <c r="F81" s="175"/>
      <c r="G81" s="175"/>
      <c r="H81" s="175"/>
      <c r="I81" s="175"/>
      <c r="J81" s="175"/>
      <c r="K81" s="175"/>
      <c r="L81" s="175"/>
      <c r="M81" s="175"/>
      <c r="N81" s="175"/>
      <c r="O81" s="175"/>
      <c r="P81" s="175"/>
      <c r="Q81" s="175"/>
      <c r="R81" s="175"/>
      <c r="S81" s="175"/>
      <c r="T81" s="175"/>
      <c r="U81" s="175"/>
      <c r="V81" s="175"/>
      <c r="W81" s="175"/>
      <c r="X81" s="175"/>
      <c r="Y81" s="175"/>
      <c r="Z81" s="175"/>
      <c r="AA81" s="175"/>
      <c r="AB81" s="175"/>
      <c r="AC81" s="175"/>
      <c r="AD81" s="175"/>
      <c r="AE81" s="175"/>
      <c r="AF81" s="175"/>
      <c r="AG81" s="175"/>
      <c r="AH81" s="175"/>
      <c r="AI81" s="175"/>
      <c r="AJ81" s="175"/>
      <c r="AK81" s="175"/>
      <c r="AL81" s="175"/>
      <c r="AM81" s="175"/>
      <c r="AN81" s="175"/>
      <c r="AO81" s="175"/>
      <c r="AP81" s="175"/>
      <c r="AQ81" s="175"/>
      <c r="AR81" s="1107" t="s">
        <v>543</v>
      </c>
      <c r="AS81" s="175"/>
      <c r="AT81" s="175"/>
      <c r="AU81" s="175"/>
      <c r="AV81" s="175"/>
      <c r="AW81" s="175"/>
      <c r="AX81" s="175"/>
      <c r="AY81" s="175"/>
      <c r="AZ81" s="175"/>
      <c r="BA81" s="175"/>
      <c r="BB81" s="175"/>
      <c r="BC81" s="175"/>
      <c r="BD81" s="175"/>
      <c r="BE81" s="175"/>
      <c r="BF81" s="175"/>
      <c r="BG81" s="175"/>
      <c r="BH81" s="175"/>
      <c r="BI81" s="175"/>
      <c r="BJ81" s="175"/>
      <c r="BK81" s="175"/>
      <c r="BL81" s="175"/>
      <c r="BM81" s="175"/>
      <c r="BN81" s="175"/>
      <c r="BO81" s="175"/>
      <c r="BP81" s="175"/>
      <c r="BQ81" s="175"/>
    </row>
    <row r="82" ht="14.25" customHeight="1">
      <c r="A82" s="175"/>
      <c r="B82" s="175"/>
      <c r="C82" s="175"/>
      <c r="D82" s="175"/>
      <c r="E82" s="175"/>
      <c r="F82" s="175"/>
      <c r="G82" s="175"/>
      <c r="H82" s="175"/>
      <c r="I82" s="175"/>
      <c r="J82" s="175"/>
      <c r="K82" s="175"/>
      <c r="L82" s="175"/>
      <c r="M82" s="175"/>
      <c r="N82" s="175"/>
      <c r="O82" s="175"/>
      <c r="P82" s="175"/>
      <c r="Q82" s="175"/>
      <c r="R82" s="175"/>
      <c r="S82" s="175"/>
      <c r="T82" s="175"/>
      <c r="U82" s="175"/>
      <c r="V82" s="175"/>
      <c r="W82" s="175"/>
      <c r="X82" s="175"/>
      <c r="Y82" s="175"/>
      <c r="Z82" s="175"/>
      <c r="AA82" s="175"/>
      <c r="AB82" s="175"/>
      <c r="AC82" s="175"/>
      <c r="AD82" s="175"/>
      <c r="AE82" s="175"/>
      <c r="AF82" s="175"/>
      <c r="AG82" s="175"/>
      <c r="AH82" s="175"/>
      <c r="AI82" s="175"/>
      <c r="AJ82" s="175"/>
      <c r="AK82" s="175"/>
      <c r="AL82" s="175"/>
      <c r="AM82" s="175"/>
      <c r="AN82" s="175"/>
      <c r="AO82" s="175"/>
      <c r="AP82" s="175"/>
      <c r="AQ82" s="175"/>
      <c r="AR82" s="175"/>
      <c r="AS82" s="175"/>
      <c r="AT82" s="175"/>
      <c r="AU82" s="175"/>
      <c r="AV82" s="175"/>
      <c r="AW82" s="175"/>
      <c r="AX82" s="175"/>
      <c r="AY82" s="175"/>
      <c r="AZ82" s="175"/>
      <c r="BA82" s="175"/>
      <c r="BB82" s="175"/>
      <c r="BC82" s="175"/>
      <c r="BD82" s="175"/>
      <c r="BE82" s="175"/>
      <c r="BF82" s="175"/>
      <c r="BG82" s="175"/>
      <c r="BH82" s="175"/>
      <c r="BI82" s="175"/>
      <c r="BJ82" s="175"/>
      <c r="BK82" s="175"/>
      <c r="BL82" s="175"/>
      <c r="BM82" s="175"/>
      <c r="BN82" s="175"/>
      <c r="BO82" s="175"/>
      <c r="BP82" s="175"/>
      <c r="BQ82" s="175"/>
    </row>
    <row r="83" ht="14.25" customHeight="1">
      <c r="A83" s="175"/>
      <c r="B83" s="175"/>
      <c r="C83" s="175"/>
      <c r="D83" s="175"/>
      <c r="E83" s="175"/>
      <c r="F83" s="175"/>
      <c r="G83" s="175"/>
      <c r="H83" s="175"/>
      <c r="I83" s="175"/>
      <c r="J83" s="175"/>
      <c r="K83" s="175"/>
      <c r="L83" s="175"/>
      <c r="M83" s="175"/>
      <c r="N83" s="175"/>
      <c r="O83" s="175"/>
      <c r="P83" s="175"/>
      <c r="Q83" s="175"/>
      <c r="R83" s="175"/>
      <c r="S83" s="175"/>
      <c r="T83" s="175"/>
      <c r="U83" s="175"/>
      <c r="V83" s="175"/>
      <c r="W83" s="175"/>
      <c r="X83" s="175"/>
      <c r="Y83" s="175"/>
      <c r="Z83" s="175"/>
      <c r="AA83" s="175"/>
      <c r="AB83" s="175"/>
      <c r="AC83" s="175"/>
      <c r="AD83" s="175"/>
      <c r="AE83" s="175"/>
      <c r="AF83" s="175"/>
      <c r="AG83" s="175"/>
      <c r="AH83" s="175"/>
      <c r="AI83" s="175"/>
      <c r="AJ83" s="175"/>
      <c r="AK83" s="175"/>
      <c r="AL83" s="175"/>
      <c r="AM83" s="175"/>
      <c r="AN83" s="175"/>
      <c r="AO83" s="175"/>
      <c r="AP83" s="175"/>
      <c r="AQ83" s="175"/>
      <c r="AR83" s="175"/>
      <c r="AS83" s="175"/>
      <c r="AT83" s="175"/>
      <c r="AU83" s="175"/>
      <c r="AV83" s="175"/>
      <c r="AW83" s="175"/>
      <c r="AX83" s="175"/>
      <c r="AY83" s="175"/>
      <c r="AZ83" s="175"/>
      <c r="BA83" s="175"/>
      <c r="BB83" s="175"/>
      <c r="BC83" s="175"/>
      <c r="BD83" s="175"/>
      <c r="BE83" s="175"/>
      <c r="BF83" s="175"/>
      <c r="BG83" s="175"/>
      <c r="BH83" s="175"/>
      <c r="BI83" s="175"/>
      <c r="BJ83" s="175"/>
      <c r="BK83" s="175"/>
      <c r="BL83" s="175"/>
      <c r="BM83" s="175"/>
      <c r="BN83" s="175"/>
      <c r="BO83" s="175"/>
      <c r="BP83" s="175"/>
      <c r="BQ83" s="175"/>
    </row>
    <row r="84" ht="14.25" customHeight="1">
      <c r="A84" s="175"/>
      <c r="B84" s="175"/>
      <c r="C84" s="175"/>
      <c r="D84" s="175"/>
      <c r="E84" s="175"/>
      <c r="F84" s="175"/>
      <c r="G84" s="175"/>
      <c r="H84" s="175"/>
      <c r="I84" s="175"/>
      <c r="J84" s="175"/>
      <c r="K84" s="175"/>
      <c r="L84" s="175"/>
      <c r="M84" s="175"/>
      <c r="N84" s="175"/>
      <c r="O84" s="175"/>
      <c r="P84" s="175"/>
      <c r="Q84" s="175"/>
      <c r="R84" s="175"/>
      <c r="S84" s="175"/>
      <c r="T84" s="175"/>
      <c r="U84" s="175"/>
      <c r="V84" s="175"/>
      <c r="W84" s="175"/>
      <c r="X84" s="175"/>
      <c r="Y84" s="175"/>
      <c r="Z84" s="175"/>
      <c r="AA84" s="175"/>
      <c r="AB84" s="175"/>
      <c r="AC84" s="175"/>
      <c r="AD84" s="175"/>
      <c r="AE84" s="175"/>
      <c r="AF84" s="175"/>
      <c r="AG84" s="175"/>
      <c r="AH84" s="175"/>
      <c r="AI84" s="175"/>
      <c r="AJ84" s="175"/>
      <c r="AK84" s="175"/>
      <c r="AL84" s="175"/>
      <c r="AM84" s="175"/>
      <c r="AN84" s="175"/>
      <c r="AO84" s="175"/>
      <c r="AP84" s="175"/>
      <c r="AQ84" s="175"/>
      <c r="AR84" s="175"/>
      <c r="AS84" s="175"/>
      <c r="AT84" s="175"/>
      <c r="AU84" s="175"/>
      <c r="AV84" s="175"/>
      <c r="AW84" s="175"/>
      <c r="AX84" s="175"/>
      <c r="AY84" s="175"/>
      <c r="AZ84" s="175"/>
      <c r="BA84" s="175"/>
      <c r="BB84" s="175"/>
      <c r="BC84" s="175"/>
      <c r="BD84" s="175"/>
      <c r="BE84" s="175"/>
      <c r="BF84" s="175"/>
      <c r="BG84" s="175"/>
      <c r="BH84" s="175"/>
      <c r="BI84" s="175"/>
      <c r="BJ84" s="175"/>
      <c r="BK84" s="175"/>
      <c r="BL84" s="175"/>
      <c r="BM84" s="175"/>
      <c r="BN84" s="175"/>
      <c r="BO84" s="175"/>
      <c r="BP84" s="175"/>
      <c r="BQ84" s="175"/>
    </row>
    <row r="85" ht="14.25" customHeight="1">
      <c r="A85" s="175"/>
      <c r="B85" s="175"/>
      <c r="C85" s="175"/>
      <c r="D85" s="175"/>
      <c r="E85" s="175"/>
      <c r="F85" s="175"/>
      <c r="G85" s="175"/>
      <c r="H85" s="175"/>
      <c r="I85" s="175"/>
      <c r="J85" s="175"/>
      <c r="K85" s="175"/>
      <c r="L85" s="175"/>
      <c r="M85" s="175"/>
      <c r="N85" s="175"/>
      <c r="O85" s="175"/>
      <c r="P85" s="175"/>
      <c r="Q85" s="175"/>
      <c r="R85" s="175"/>
      <c r="S85" s="175"/>
      <c r="T85" s="175"/>
      <c r="U85" s="175"/>
      <c r="V85" s="175"/>
      <c r="W85" s="175"/>
      <c r="X85" s="175"/>
      <c r="Y85" s="175"/>
      <c r="Z85" s="175"/>
      <c r="AA85" s="175"/>
      <c r="AB85" s="175"/>
      <c r="AC85" s="175"/>
      <c r="AD85" s="175"/>
      <c r="AE85" s="175"/>
      <c r="AF85" s="175"/>
      <c r="AG85" s="175"/>
      <c r="AH85" s="175"/>
      <c r="AI85" s="175"/>
      <c r="AJ85" s="175"/>
      <c r="AK85" s="175"/>
      <c r="AL85" s="175"/>
      <c r="AM85" s="175"/>
      <c r="AN85" s="175"/>
      <c r="AO85" s="175"/>
      <c r="AP85" s="175"/>
      <c r="AQ85" s="175"/>
      <c r="AR85" s="175"/>
      <c r="AS85" s="175"/>
      <c r="AT85" s="175"/>
      <c r="AU85" s="175"/>
      <c r="AV85" s="175"/>
      <c r="AW85" s="175"/>
      <c r="AX85" s="175"/>
      <c r="AY85" s="175"/>
      <c r="AZ85" s="175"/>
      <c r="BA85" s="175"/>
      <c r="BB85" s="175"/>
      <c r="BC85" s="175"/>
      <c r="BD85" s="175"/>
      <c r="BE85" s="175"/>
      <c r="BF85" s="175"/>
      <c r="BG85" s="175"/>
      <c r="BH85" s="175"/>
      <c r="BI85" s="175"/>
      <c r="BJ85" s="175"/>
      <c r="BK85" s="175"/>
      <c r="BL85" s="175"/>
      <c r="BM85" s="175"/>
      <c r="BN85" s="175"/>
      <c r="BO85" s="175"/>
      <c r="BP85" s="175"/>
      <c r="BQ85" s="175"/>
    </row>
    <row r="86" ht="14.25" customHeight="1">
      <c r="A86" s="175"/>
      <c r="B86" s="175"/>
      <c r="C86" s="175"/>
      <c r="D86" s="175"/>
      <c r="E86" s="175"/>
      <c r="F86" s="175"/>
      <c r="G86" s="175"/>
      <c r="H86" s="175"/>
      <c r="I86" s="175"/>
      <c r="J86" s="175"/>
      <c r="K86" s="175"/>
      <c r="L86" s="175"/>
      <c r="M86" s="175"/>
      <c r="N86" s="175"/>
      <c r="O86" s="175"/>
      <c r="P86" s="175"/>
      <c r="Q86" s="175"/>
      <c r="R86" s="175"/>
      <c r="S86" s="175"/>
      <c r="T86" s="175"/>
      <c r="U86" s="175"/>
      <c r="V86" s="175"/>
      <c r="W86" s="175"/>
      <c r="X86" s="175"/>
      <c r="Y86" s="175"/>
      <c r="Z86" s="175"/>
      <c r="AA86" s="175"/>
      <c r="AB86" s="175"/>
      <c r="AC86" s="175"/>
      <c r="AD86" s="175"/>
      <c r="AE86" s="175"/>
      <c r="AF86" s="175"/>
      <c r="AG86" s="175"/>
      <c r="AH86" s="175"/>
      <c r="AI86" s="175"/>
      <c r="AJ86" s="175"/>
      <c r="AK86" s="175"/>
      <c r="AL86" s="175"/>
      <c r="AM86" s="175"/>
      <c r="AN86" s="175"/>
      <c r="AO86" s="175"/>
      <c r="AP86" s="175"/>
      <c r="AQ86" s="175"/>
      <c r="AR86" s="175"/>
      <c r="AS86" s="175"/>
      <c r="AT86" s="175"/>
      <c r="AU86" s="175"/>
      <c r="AV86" s="175"/>
      <c r="AW86" s="175"/>
      <c r="AX86" s="175"/>
      <c r="AY86" s="175"/>
      <c r="AZ86" s="175"/>
      <c r="BA86" s="175"/>
      <c r="BB86" s="175"/>
      <c r="BC86" s="175"/>
      <c r="BD86" s="175"/>
      <c r="BE86" s="175"/>
      <c r="BF86" s="175"/>
      <c r="BG86" s="175"/>
      <c r="BH86" s="175"/>
      <c r="BI86" s="175"/>
      <c r="BJ86" s="175"/>
      <c r="BK86" s="175"/>
      <c r="BL86" s="175"/>
      <c r="BM86" s="175"/>
      <c r="BN86" s="175"/>
      <c r="BO86" s="175"/>
      <c r="BP86" s="175"/>
      <c r="BQ86" s="175"/>
    </row>
    <row r="87" ht="14.25" customHeight="1">
      <c r="A87" s="175"/>
      <c r="B87" s="175"/>
      <c r="C87" s="175"/>
      <c r="D87" s="175"/>
      <c r="E87" s="175"/>
      <c r="F87" s="175"/>
      <c r="G87" s="175"/>
      <c r="H87" s="175"/>
      <c r="I87" s="175"/>
      <c r="J87" s="175"/>
      <c r="K87" s="175"/>
      <c r="L87" s="175"/>
      <c r="M87" s="175"/>
      <c r="N87" s="175"/>
      <c r="O87" s="175"/>
      <c r="P87" s="175"/>
      <c r="Q87" s="175"/>
      <c r="R87" s="175"/>
      <c r="S87" s="175"/>
      <c r="T87" s="175"/>
      <c r="U87" s="175"/>
      <c r="V87" s="175"/>
      <c r="W87" s="175"/>
      <c r="X87" s="175"/>
      <c r="Y87" s="175"/>
      <c r="Z87" s="175"/>
      <c r="AA87" s="175"/>
      <c r="AB87" s="175"/>
      <c r="AC87" s="175"/>
      <c r="AD87" s="175"/>
      <c r="AE87" s="175"/>
      <c r="AF87" s="175"/>
      <c r="AG87" s="175"/>
      <c r="AH87" s="175"/>
      <c r="AI87" s="175"/>
      <c r="AJ87" s="175"/>
      <c r="AK87" s="175"/>
      <c r="AL87" s="175"/>
      <c r="AM87" s="175"/>
      <c r="AN87" s="175"/>
      <c r="AO87" s="175"/>
      <c r="AP87" s="175"/>
      <c r="AQ87" s="175"/>
      <c r="AR87" s="175"/>
      <c r="AS87" s="175"/>
      <c r="AT87" s="175"/>
      <c r="AU87" s="175"/>
      <c r="AV87" s="175"/>
      <c r="AW87" s="175"/>
      <c r="AX87" s="175"/>
      <c r="AY87" s="175"/>
      <c r="AZ87" s="175"/>
      <c r="BA87" s="175"/>
      <c r="BB87" s="175"/>
      <c r="BC87" s="175"/>
      <c r="BD87" s="175"/>
      <c r="BE87" s="175"/>
      <c r="BF87" s="175"/>
      <c r="BG87" s="175"/>
      <c r="BH87" s="175"/>
      <c r="BI87" s="175"/>
      <c r="BJ87" s="175"/>
      <c r="BK87" s="175"/>
      <c r="BL87" s="175"/>
      <c r="BM87" s="175"/>
      <c r="BN87" s="175"/>
      <c r="BO87" s="175"/>
      <c r="BP87" s="175"/>
      <c r="BQ87" s="175"/>
    </row>
    <row r="88" ht="14.25" customHeight="1">
      <c r="A88" s="175"/>
      <c r="B88" s="175"/>
      <c r="C88" s="175"/>
      <c r="D88" s="175"/>
      <c r="E88" s="175"/>
      <c r="F88" s="175"/>
      <c r="G88" s="175"/>
      <c r="H88" s="175"/>
      <c r="I88" s="175"/>
      <c r="J88" s="175"/>
      <c r="K88" s="175"/>
      <c r="L88" s="175"/>
      <c r="M88" s="175"/>
      <c r="N88" s="175"/>
      <c r="O88" s="175"/>
      <c r="P88" s="175"/>
      <c r="Q88" s="175"/>
      <c r="R88" s="175"/>
      <c r="S88" s="175"/>
      <c r="T88" s="175"/>
      <c r="U88" s="175"/>
      <c r="V88" s="175"/>
      <c r="W88" s="175"/>
      <c r="X88" s="175"/>
      <c r="Y88" s="175"/>
      <c r="Z88" s="175"/>
      <c r="AA88" s="175"/>
      <c r="AB88" s="175"/>
      <c r="AC88" s="175"/>
      <c r="AD88" s="175"/>
      <c r="AE88" s="175"/>
      <c r="AF88" s="175"/>
      <c r="AG88" s="175"/>
      <c r="AH88" s="175"/>
      <c r="AI88" s="175"/>
      <c r="AJ88" s="175"/>
      <c r="AK88" s="175"/>
      <c r="AL88" s="175"/>
      <c r="AM88" s="175"/>
      <c r="AN88" s="175"/>
      <c r="AO88" s="175"/>
      <c r="AP88" s="175"/>
      <c r="AQ88" s="175"/>
      <c r="AR88" s="175"/>
      <c r="AS88" s="175"/>
      <c r="AT88" s="175"/>
      <c r="AU88" s="175"/>
      <c r="AV88" s="175"/>
      <c r="AW88" s="175"/>
      <c r="AX88" s="175"/>
      <c r="AY88" s="175"/>
      <c r="AZ88" s="175"/>
      <c r="BA88" s="175"/>
      <c r="BB88" s="175"/>
      <c r="BC88" s="175"/>
      <c r="BD88" s="175"/>
      <c r="BE88" s="175"/>
      <c r="BF88" s="175"/>
      <c r="BG88" s="175"/>
      <c r="BH88" s="175"/>
      <c r="BI88" s="175"/>
      <c r="BJ88" s="175"/>
      <c r="BK88" s="175"/>
      <c r="BL88" s="175"/>
      <c r="BM88" s="175"/>
      <c r="BN88" s="175"/>
      <c r="BO88" s="175"/>
      <c r="BP88" s="175"/>
      <c r="BQ88" s="175"/>
    </row>
    <row r="89" ht="14.25" customHeight="1">
      <c r="A89" s="175"/>
      <c r="B89" s="175"/>
      <c r="C89" s="175"/>
      <c r="D89" s="175"/>
      <c r="E89" s="175"/>
      <c r="F89" s="175"/>
      <c r="G89" s="175"/>
      <c r="H89" s="175"/>
      <c r="I89" s="175"/>
      <c r="J89" s="175"/>
      <c r="K89" s="175"/>
      <c r="L89" s="175"/>
      <c r="M89" s="175"/>
      <c r="N89" s="175"/>
      <c r="O89" s="175"/>
      <c r="P89" s="175"/>
      <c r="Q89" s="175"/>
      <c r="R89" s="175"/>
      <c r="S89" s="175"/>
      <c r="T89" s="175"/>
      <c r="U89" s="175"/>
      <c r="V89" s="175"/>
      <c r="W89" s="175"/>
      <c r="X89" s="175"/>
      <c r="Y89" s="175"/>
      <c r="Z89" s="175"/>
      <c r="AA89" s="175"/>
      <c r="AB89" s="175"/>
      <c r="AC89" s="175"/>
      <c r="AD89" s="175"/>
      <c r="AE89" s="175"/>
      <c r="AF89" s="175"/>
      <c r="AG89" s="175"/>
      <c r="AH89" s="175"/>
      <c r="AI89" s="175"/>
      <c r="AJ89" s="175"/>
      <c r="AK89" s="175"/>
      <c r="AL89" s="175"/>
      <c r="AM89" s="175"/>
      <c r="AN89" s="175"/>
      <c r="AO89" s="175"/>
      <c r="AP89" s="175"/>
      <c r="AQ89" s="175"/>
      <c r="AR89" s="175"/>
      <c r="AS89" s="175"/>
      <c r="AT89" s="175"/>
      <c r="AU89" s="175"/>
      <c r="AV89" s="175"/>
      <c r="AW89" s="175"/>
      <c r="AX89" s="175"/>
      <c r="AY89" s="175"/>
      <c r="AZ89" s="175"/>
      <c r="BA89" s="175"/>
      <c r="BB89" s="175"/>
      <c r="BC89" s="175"/>
      <c r="BD89" s="175"/>
      <c r="BE89" s="175"/>
      <c r="BF89" s="175"/>
      <c r="BG89" s="175"/>
      <c r="BH89" s="175"/>
      <c r="BI89" s="175"/>
      <c r="BJ89" s="175"/>
      <c r="BK89" s="175"/>
      <c r="BL89" s="175"/>
      <c r="BM89" s="175"/>
      <c r="BN89" s="175"/>
      <c r="BO89" s="175"/>
      <c r="BP89" s="175"/>
      <c r="BQ89" s="175"/>
    </row>
    <row r="90" ht="14.25" customHeight="1">
      <c r="A90" s="175"/>
      <c r="B90" s="175"/>
      <c r="C90" s="175"/>
      <c r="D90" s="175"/>
      <c r="E90" s="175"/>
      <c r="F90" s="175"/>
      <c r="G90" s="175"/>
      <c r="H90" s="175"/>
      <c r="I90" s="175"/>
      <c r="J90" s="175"/>
      <c r="K90" s="175"/>
      <c r="L90" s="175"/>
      <c r="M90" s="175"/>
      <c r="N90" s="175"/>
      <c r="O90" s="175"/>
      <c r="P90" s="175"/>
      <c r="Q90" s="175"/>
      <c r="R90" s="175"/>
      <c r="S90" s="175"/>
      <c r="T90" s="175"/>
      <c r="U90" s="175"/>
      <c r="V90" s="175"/>
      <c r="W90" s="175"/>
      <c r="X90" s="175"/>
      <c r="Y90" s="175"/>
      <c r="Z90" s="175"/>
      <c r="AA90" s="175"/>
      <c r="AB90" s="175"/>
      <c r="AC90" s="175"/>
      <c r="AD90" s="175"/>
      <c r="AE90" s="175"/>
      <c r="AF90" s="175"/>
      <c r="AG90" s="175"/>
      <c r="AH90" s="175"/>
      <c r="AI90" s="175"/>
      <c r="AJ90" s="175"/>
      <c r="AK90" s="175"/>
      <c r="AL90" s="175"/>
      <c r="AM90" s="175"/>
      <c r="AN90" s="175"/>
      <c r="AO90" s="175"/>
      <c r="AP90" s="175"/>
      <c r="AQ90" s="175"/>
      <c r="AR90" s="175"/>
      <c r="AS90" s="175"/>
      <c r="AT90" s="175"/>
      <c r="AU90" s="175"/>
      <c r="AV90" s="175"/>
      <c r="AW90" s="175"/>
      <c r="AX90" s="175"/>
      <c r="AY90" s="175"/>
      <c r="AZ90" s="175"/>
      <c r="BA90" s="175"/>
      <c r="BB90" s="175"/>
      <c r="BC90" s="175"/>
      <c r="BD90" s="175"/>
      <c r="BE90" s="175"/>
      <c r="BF90" s="175"/>
      <c r="BG90" s="175"/>
      <c r="BH90" s="175"/>
      <c r="BI90" s="175"/>
      <c r="BJ90" s="175"/>
      <c r="BK90" s="175"/>
      <c r="BL90" s="175"/>
      <c r="BM90" s="175"/>
      <c r="BN90" s="175"/>
      <c r="BO90" s="175"/>
      <c r="BP90" s="175"/>
      <c r="BQ90" s="175"/>
    </row>
    <row r="91" ht="14.25" customHeight="1">
      <c r="A91" s="175"/>
      <c r="B91" s="175"/>
      <c r="C91" s="175"/>
      <c r="D91" s="175"/>
      <c r="E91" s="175"/>
      <c r="F91" s="175"/>
      <c r="G91" s="175"/>
      <c r="H91" s="175"/>
      <c r="I91" s="175"/>
      <c r="J91" s="175"/>
      <c r="K91" s="175"/>
      <c r="L91" s="175"/>
      <c r="M91" s="175"/>
      <c r="N91" s="175"/>
      <c r="O91" s="175"/>
      <c r="P91" s="175"/>
      <c r="Q91" s="175"/>
      <c r="R91" s="175"/>
      <c r="S91" s="175"/>
      <c r="T91" s="175"/>
      <c r="U91" s="175"/>
      <c r="V91" s="175"/>
      <c r="W91" s="175"/>
      <c r="X91" s="175"/>
      <c r="Y91" s="175"/>
      <c r="Z91" s="175"/>
      <c r="AA91" s="175"/>
      <c r="AB91" s="175"/>
      <c r="AC91" s="175"/>
      <c r="AD91" s="175"/>
      <c r="AE91" s="175"/>
      <c r="AF91" s="175"/>
      <c r="AG91" s="175"/>
      <c r="AH91" s="175"/>
      <c r="AI91" s="175"/>
      <c r="AJ91" s="175"/>
      <c r="AK91" s="175"/>
      <c r="AL91" s="175"/>
      <c r="AM91" s="175"/>
      <c r="AN91" s="175"/>
      <c r="AO91" s="175"/>
      <c r="AP91" s="175"/>
      <c r="AQ91" s="175"/>
      <c r="AR91" s="175"/>
      <c r="AS91" s="175"/>
      <c r="AT91" s="175"/>
      <c r="AU91" s="175"/>
      <c r="AV91" s="175"/>
      <c r="AW91" s="175"/>
      <c r="AX91" s="175"/>
      <c r="AY91" s="175"/>
      <c r="AZ91" s="175"/>
      <c r="BA91" s="175"/>
      <c r="BB91" s="175"/>
      <c r="BC91" s="175"/>
      <c r="BD91" s="175"/>
      <c r="BE91" s="175"/>
      <c r="BF91" s="175"/>
      <c r="BG91" s="175"/>
      <c r="BH91" s="175"/>
      <c r="BI91" s="175"/>
      <c r="BJ91" s="175"/>
      <c r="BK91" s="175"/>
      <c r="BL91" s="175"/>
      <c r="BM91" s="175"/>
      <c r="BN91" s="175"/>
      <c r="BO91" s="175"/>
      <c r="BP91" s="175"/>
      <c r="BQ91" s="175"/>
    </row>
    <row r="92" ht="14.25" customHeight="1">
      <c r="A92" s="175"/>
      <c r="B92" s="175"/>
      <c r="C92" s="175"/>
      <c r="D92" s="175"/>
      <c r="E92" s="175"/>
      <c r="F92" s="175"/>
      <c r="G92" s="175"/>
      <c r="H92" s="175"/>
      <c r="I92" s="175"/>
      <c r="J92" s="175"/>
      <c r="K92" s="175"/>
      <c r="L92" s="175"/>
      <c r="M92" s="175"/>
      <c r="N92" s="175"/>
      <c r="O92" s="175"/>
      <c r="P92" s="175"/>
      <c r="Q92" s="175"/>
      <c r="R92" s="175"/>
      <c r="S92" s="175"/>
      <c r="T92" s="175"/>
      <c r="U92" s="175"/>
      <c r="V92" s="175"/>
      <c r="W92" s="175"/>
      <c r="X92" s="175"/>
      <c r="Y92" s="175"/>
      <c r="Z92" s="175"/>
      <c r="AA92" s="175"/>
      <c r="AB92" s="175"/>
      <c r="AC92" s="175"/>
      <c r="AD92" s="175"/>
      <c r="AE92" s="175"/>
      <c r="AF92" s="175"/>
      <c r="AG92" s="175"/>
      <c r="AH92" s="175"/>
      <c r="AI92" s="175"/>
      <c r="AJ92" s="175"/>
      <c r="AK92" s="175"/>
      <c r="AL92" s="175"/>
      <c r="AM92" s="175"/>
      <c r="AN92" s="175"/>
      <c r="AO92" s="175"/>
      <c r="AP92" s="175"/>
      <c r="AQ92" s="175"/>
      <c r="AR92" s="175"/>
      <c r="AS92" s="175"/>
      <c r="AT92" s="175"/>
      <c r="AU92" s="175"/>
      <c r="AV92" s="175"/>
      <c r="AW92" s="175"/>
      <c r="AX92" s="175"/>
      <c r="AY92" s="175"/>
      <c r="AZ92" s="175"/>
      <c r="BA92" s="175"/>
      <c r="BB92" s="175"/>
      <c r="BC92" s="175"/>
      <c r="BD92" s="175"/>
      <c r="BE92" s="175"/>
      <c r="BF92" s="175"/>
      <c r="BG92" s="175"/>
      <c r="BH92" s="175"/>
      <c r="BI92" s="175"/>
      <c r="BJ92" s="175"/>
      <c r="BK92" s="175"/>
      <c r="BL92" s="175"/>
      <c r="BM92" s="175"/>
      <c r="BN92" s="175"/>
      <c r="BO92" s="175"/>
      <c r="BP92" s="175"/>
      <c r="BQ92" s="175"/>
    </row>
    <row r="93" ht="14.25" customHeight="1">
      <c r="A93" s="175"/>
      <c r="B93" s="175"/>
      <c r="C93" s="175"/>
      <c r="D93" s="175"/>
      <c r="E93" s="175"/>
      <c r="F93" s="175"/>
      <c r="G93" s="175"/>
      <c r="H93" s="175"/>
      <c r="I93" s="175"/>
      <c r="J93" s="175"/>
      <c r="K93" s="175"/>
      <c r="L93" s="175"/>
      <c r="M93" s="175"/>
      <c r="N93" s="175"/>
      <c r="O93" s="175"/>
      <c r="P93" s="175"/>
      <c r="Q93" s="175"/>
      <c r="R93" s="175"/>
      <c r="S93" s="175"/>
      <c r="T93" s="175"/>
      <c r="U93" s="175"/>
      <c r="V93" s="175"/>
      <c r="W93" s="175"/>
      <c r="X93" s="175"/>
      <c r="Y93" s="175"/>
      <c r="Z93" s="175"/>
      <c r="AA93" s="175"/>
      <c r="AB93" s="175"/>
      <c r="AC93" s="175"/>
      <c r="AD93" s="175"/>
      <c r="AE93" s="175"/>
      <c r="AF93" s="175"/>
      <c r="AG93" s="175"/>
      <c r="AH93" s="175"/>
      <c r="AI93" s="175"/>
      <c r="AJ93" s="175"/>
      <c r="AK93" s="175"/>
      <c r="AL93" s="175"/>
      <c r="AM93" s="175"/>
      <c r="AN93" s="175"/>
      <c r="AO93" s="175"/>
      <c r="AP93" s="175"/>
      <c r="AQ93" s="175"/>
      <c r="AR93" s="175"/>
      <c r="AS93" s="175"/>
      <c r="AT93" s="175"/>
      <c r="AU93" s="175"/>
      <c r="AV93" s="175"/>
      <c r="AW93" s="175"/>
      <c r="AX93" s="175"/>
      <c r="AY93" s="175"/>
      <c r="AZ93" s="175"/>
      <c r="BA93" s="175"/>
      <c r="BB93" s="175"/>
      <c r="BC93" s="175"/>
      <c r="BD93" s="175"/>
      <c r="BE93" s="175"/>
      <c r="BF93" s="175"/>
      <c r="BG93" s="175"/>
      <c r="BH93" s="175"/>
      <c r="BI93" s="175"/>
      <c r="BJ93" s="175"/>
      <c r="BK93" s="175"/>
      <c r="BL93" s="175"/>
      <c r="BM93" s="175"/>
      <c r="BN93" s="175"/>
      <c r="BO93" s="175"/>
      <c r="BP93" s="175"/>
      <c r="BQ93" s="175"/>
    </row>
    <row r="94" ht="14.25" customHeight="1">
      <c r="A94" s="175"/>
      <c r="B94" s="175"/>
      <c r="C94" s="175"/>
      <c r="D94" s="175"/>
      <c r="E94" s="175"/>
      <c r="F94" s="175"/>
      <c r="G94" s="175"/>
      <c r="H94" s="175"/>
      <c r="I94" s="175"/>
      <c r="J94" s="175"/>
      <c r="K94" s="175"/>
      <c r="L94" s="175"/>
      <c r="M94" s="175"/>
      <c r="N94" s="175"/>
      <c r="O94" s="175"/>
      <c r="P94" s="175"/>
      <c r="Q94" s="175"/>
      <c r="R94" s="175"/>
      <c r="S94" s="175"/>
      <c r="T94" s="175"/>
      <c r="U94" s="175"/>
      <c r="V94" s="175"/>
      <c r="W94" s="175"/>
      <c r="X94" s="175"/>
      <c r="Y94" s="175"/>
      <c r="Z94" s="175"/>
      <c r="AA94" s="175"/>
      <c r="AB94" s="175"/>
      <c r="AC94" s="175"/>
      <c r="AD94" s="175"/>
      <c r="AE94" s="175"/>
      <c r="AF94" s="175"/>
      <c r="AG94" s="175"/>
      <c r="AH94" s="175"/>
      <c r="AI94" s="175"/>
      <c r="AJ94" s="175"/>
      <c r="AK94" s="175"/>
      <c r="AL94" s="175"/>
      <c r="AM94" s="175"/>
      <c r="AN94" s="175"/>
      <c r="AO94" s="175"/>
      <c r="AP94" s="175"/>
      <c r="AQ94" s="175"/>
      <c r="AR94" s="175"/>
      <c r="AS94" s="175"/>
      <c r="AT94" s="175"/>
      <c r="AU94" s="175"/>
      <c r="AV94" s="175"/>
      <c r="AW94" s="175"/>
      <c r="AX94" s="175"/>
      <c r="AY94" s="175"/>
      <c r="AZ94" s="175"/>
      <c r="BA94" s="175"/>
      <c r="BB94" s="175"/>
      <c r="BC94" s="175"/>
      <c r="BD94" s="175"/>
      <c r="BE94" s="175"/>
      <c r="BF94" s="175"/>
      <c r="BG94" s="175"/>
      <c r="BH94" s="175"/>
      <c r="BI94" s="175"/>
      <c r="BJ94" s="175"/>
      <c r="BK94" s="175"/>
      <c r="BL94" s="175"/>
      <c r="BM94" s="175"/>
      <c r="BN94" s="175"/>
      <c r="BO94" s="175"/>
      <c r="BP94" s="175"/>
      <c r="BQ94" s="175"/>
    </row>
    <row r="95" ht="14.25" customHeight="1">
      <c r="A95" s="175"/>
      <c r="B95" s="175"/>
      <c r="C95" s="175"/>
      <c r="D95" s="175"/>
      <c r="E95" s="175"/>
      <c r="F95" s="175"/>
      <c r="G95" s="175"/>
      <c r="H95" s="175"/>
      <c r="I95" s="175"/>
      <c r="J95" s="175"/>
      <c r="K95" s="175"/>
      <c r="L95" s="175"/>
      <c r="M95" s="175"/>
      <c r="N95" s="175"/>
      <c r="O95" s="175"/>
      <c r="P95" s="175"/>
      <c r="Q95" s="175"/>
      <c r="R95" s="175"/>
      <c r="S95" s="175"/>
      <c r="T95" s="175"/>
      <c r="U95" s="175"/>
      <c r="V95" s="175"/>
      <c r="W95" s="175"/>
      <c r="X95" s="175"/>
      <c r="Y95" s="175"/>
      <c r="Z95" s="175"/>
      <c r="AA95" s="175"/>
      <c r="AB95" s="175"/>
      <c r="AC95" s="175"/>
      <c r="AD95" s="175"/>
      <c r="AE95" s="175"/>
      <c r="AF95" s="175"/>
      <c r="AG95" s="175"/>
      <c r="AH95" s="175"/>
      <c r="AI95" s="175"/>
      <c r="AJ95" s="175"/>
      <c r="AK95" s="175"/>
      <c r="AL95" s="175"/>
      <c r="AM95" s="175"/>
      <c r="AN95" s="175"/>
      <c r="AO95" s="175"/>
      <c r="AP95" s="175"/>
      <c r="AQ95" s="175"/>
      <c r="AR95" s="175"/>
      <c r="AS95" s="175"/>
      <c r="AT95" s="175"/>
      <c r="AU95" s="175"/>
      <c r="AV95" s="175"/>
      <c r="AW95" s="175"/>
      <c r="AX95" s="175"/>
      <c r="AY95" s="175"/>
      <c r="AZ95" s="175"/>
      <c r="BA95" s="175"/>
      <c r="BB95" s="175"/>
      <c r="BC95" s="175"/>
      <c r="BD95" s="175"/>
      <c r="BE95" s="175"/>
      <c r="BF95" s="175"/>
      <c r="BG95" s="175"/>
      <c r="BH95" s="175"/>
      <c r="BI95" s="175"/>
      <c r="BJ95" s="175"/>
      <c r="BK95" s="175"/>
      <c r="BL95" s="175"/>
      <c r="BM95" s="175"/>
      <c r="BN95" s="175"/>
      <c r="BO95" s="175"/>
      <c r="BP95" s="175"/>
      <c r="BQ95" s="175"/>
    </row>
    <row r="96" ht="14.25" customHeight="1">
      <c r="A96" s="175"/>
      <c r="B96" s="175"/>
      <c r="C96" s="175"/>
      <c r="D96" s="175"/>
      <c r="E96" s="175"/>
      <c r="F96" s="175"/>
      <c r="G96" s="175"/>
      <c r="H96" s="175"/>
      <c r="I96" s="175"/>
      <c r="J96" s="175"/>
      <c r="K96" s="175"/>
      <c r="L96" s="175"/>
      <c r="M96" s="175"/>
      <c r="N96" s="175"/>
      <c r="O96" s="175"/>
      <c r="P96" s="175"/>
      <c r="Q96" s="175"/>
      <c r="R96" s="175"/>
      <c r="S96" s="175"/>
      <c r="T96" s="175"/>
      <c r="U96" s="175"/>
      <c r="V96" s="175"/>
      <c r="W96" s="175"/>
      <c r="X96" s="175"/>
      <c r="Y96" s="175"/>
      <c r="Z96" s="175"/>
      <c r="AA96" s="175"/>
      <c r="AB96" s="175"/>
      <c r="AC96" s="175"/>
      <c r="AD96" s="175"/>
      <c r="AE96" s="175"/>
      <c r="AF96" s="175"/>
      <c r="AG96" s="175"/>
      <c r="AH96" s="175"/>
      <c r="AI96" s="175"/>
      <c r="AJ96" s="175"/>
      <c r="AK96" s="175"/>
      <c r="AL96" s="175"/>
      <c r="AM96" s="175"/>
      <c r="AN96" s="175"/>
      <c r="AO96" s="175"/>
      <c r="AP96" s="175"/>
      <c r="AQ96" s="175"/>
      <c r="AR96" s="175"/>
      <c r="AS96" s="175"/>
      <c r="AT96" s="175"/>
      <c r="AU96" s="175"/>
      <c r="AV96" s="175"/>
      <c r="AW96" s="175"/>
      <c r="AX96" s="175"/>
      <c r="AY96" s="175"/>
      <c r="AZ96" s="175"/>
      <c r="BA96" s="175"/>
      <c r="BB96" s="175"/>
      <c r="BC96" s="175"/>
      <c r="BD96" s="175"/>
      <c r="BE96" s="175"/>
      <c r="BF96" s="175"/>
      <c r="BG96" s="175"/>
      <c r="BH96" s="175"/>
      <c r="BI96" s="175"/>
      <c r="BJ96" s="175"/>
      <c r="BK96" s="175"/>
      <c r="BL96" s="175"/>
      <c r="BM96" s="175"/>
      <c r="BN96" s="175"/>
      <c r="BO96" s="175"/>
      <c r="BP96" s="175"/>
      <c r="BQ96" s="175"/>
    </row>
    <row r="97" ht="14.25" customHeight="1">
      <c r="A97" s="175"/>
      <c r="B97" s="175"/>
      <c r="C97" s="175"/>
      <c r="D97" s="175"/>
      <c r="E97" s="175"/>
      <c r="F97" s="175"/>
      <c r="G97" s="175"/>
      <c r="H97" s="175"/>
      <c r="I97" s="175"/>
      <c r="J97" s="175"/>
      <c r="K97" s="175"/>
      <c r="L97" s="175"/>
      <c r="M97" s="175"/>
      <c r="N97" s="175"/>
      <c r="O97" s="175"/>
      <c r="P97" s="175"/>
      <c r="Q97" s="175"/>
      <c r="R97" s="175"/>
      <c r="S97" s="175"/>
      <c r="T97" s="175"/>
      <c r="U97" s="175"/>
      <c r="V97" s="175"/>
      <c r="W97" s="175"/>
      <c r="X97" s="175"/>
      <c r="Y97" s="175"/>
      <c r="Z97" s="175"/>
      <c r="AA97" s="175"/>
      <c r="AB97" s="175"/>
      <c r="AC97" s="175"/>
      <c r="AD97" s="175"/>
      <c r="AE97" s="175"/>
      <c r="AF97" s="175"/>
      <c r="AG97" s="175"/>
      <c r="AH97" s="175"/>
      <c r="AI97" s="175"/>
      <c r="AJ97" s="175"/>
      <c r="AK97" s="175"/>
      <c r="AL97" s="175"/>
      <c r="AM97" s="175"/>
      <c r="AN97" s="175"/>
      <c r="AO97" s="175"/>
      <c r="AP97" s="175"/>
      <c r="AQ97" s="175"/>
      <c r="AR97" s="175"/>
      <c r="AS97" s="175"/>
      <c r="AT97" s="175"/>
      <c r="AU97" s="175"/>
      <c r="AV97" s="175"/>
      <c r="AW97" s="175"/>
      <c r="AX97" s="175"/>
      <c r="AY97" s="175"/>
      <c r="AZ97" s="175"/>
      <c r="BA97" s="175"/>
      <c r="BB97" s="175"/>
      <c r="BC97" s="175"/>
      <c r="BD97" s="175"/>
      <c r="BE97" s="175"/>
      <c r="BF97" s="175"/>
      <c r="BG97" s="175"/>
      <c r="BH97" s="175"/>
      <c r="BI97" s="175"/>
      <c r="BJ97" s="175"/>
      <c r="BK97" s="175"/>
      <c r="BL97" s="175"/>
      <c r="BM97" s="175"/>
      <c r="BN97" s="175"/>
      <c r="BO97" s="175"/>
      <c r="BP97" s="175"/>
      <c r="BQ97" s="175"/>
    </row>
    <row r="98" ht="14.25" customHeight="1">
      <c r="A98" s="175"/>
      <c r="B98" s="175"/>
      <c r="C98" s="175"/>
      <c r="D98" s="175"/>
      <c r="E98" s="175"/>
      <c r="F98" s="175"/>
      <c r="G98" s="175"/>
      <c r="H98" s="175"/>
      <c r="I98" s="175"/>
      <c r="J98" s="175"/>
      <c r="K98" s="175"/>
      <c r="L98" s="175"/>
      <c r="M98" s="175"/>
      <c r="N98" s="175"/>
      <c r="O98" s="175"/>
      <c r="P98" s="175"/>
      <c r="Q98" s="175"/>
      <c r="R98" s="175"/>
      <c r="S98" s="175"/>
      <c r="T98" s="175"/>
      <c r="U98" s="175"/>
      <c r="V98" s="175"/>
      <c r="W98" s="175"/>
      <c r="X98" s="175"/>
      <c r="Y98" s="175"/>
      <c r="Z98" s="175"/>
      <c r="AA98" s="175"/>
      <c r="AB98" s="175"/>
      <c r="AC98" s="175"/>
      <c r="AD98" s="175"/>
      <c r="AE98" s="175"/>
      <c r="AF98" s="175"/>
      <c r="AG98" s="175"/>
      <c r="AH98" s="175"/>
      <c r="AI98" s="175"/>
      <c r="AJ98" s="175"/>
      <c r="AK98" s="175"/>
      <c r="AL98" s="175"/>
      <c r="AM98" s="175"/>
      <c r="AN98" s="175"/>
      <c r="AO98" s="175"/>
      <c r="AP98" s="175"/>
      <c r="AQ98" s="175"/>
      <c r="AR98" s="175"/>
      <c r="AS98" s="175"/>
      <c r="AT98" s="175"/>
      <c r="AU98" s="175"/>
      <c r="AV98" s="175"/>
      <c r="AW98" s="175"/>
      <c r="AX98" s="175"/>
      <c r="AY98" s="175"/>
      <c r="AZ98" s="175"/>
      <c r="BA98" s="175"/>
      <c r="BB98" s="175"/>
      <c r="BC98" s="175"/>
      <c r="BD98" s="175"/>
      <c r="BE98" s="175"/>
      <c r="BF98" s="175"/>
      <c r="BG98" s="175"/>
      <c r="BH98" s="175"/>
      <c r="BI98" s="175"/>
      <c r="BJ98" s="175"/>
      <c r="BK98" s="175"/>
      <c r="BL98" s="175"/>
      <c r="BM98" s="175"/>
      <c r="BN98" s="175"/>
      <c r="BO98" s="175"/>
      <c r="BP98" s="175"/>
      <c r="BQ98" s="175"/>
    </row>
    <row r="99" ht="14.25" customHeight="1">
      <c r="A99" s="175"/>
      <c r="B99" s="175"/>
      <c r="C99" s="175"/>
      <c r="D99" s="175"/>
      <c r="E99" s="175"/>
      <c r="F99" s="175"/>
      <c r="G99" s="175"/>
      <c r="H99" s="175"/>
      <c r="I99" s="175"/>
      <c r="J99" s="175"/>
      <c r="K99" s="175"/>
      <c r="L99" s="175"/>
      <c r="M99" s="175"/>
      <c r="N99" s="175"/>
      <c r="O99" s="175"/>
      <c r="P99" s="175"/>
      <c r="Q99" s="175"/>
      <c r="R99" s="175"/>
      <c r="S99" s="175"/>
      <c r="T99" s="175"/>
      <c r="U99" s="175"/>
      <c r="V99" s="175"/>
      <c r="W99" s="175"/>
      <c r="X99" s="175"/>
      <c r="Y99" s="175"/>
      <c r="Z99" s="175"/>
      <c r="AA99" s="175"/>
      <c r="AB99" s="175"/>
      <c r="AC99" s="175"/>
      <c r="AD99" s="175"/>
      <c r="AE99" s="175"/>
      <c r="AF99" s="175"/>
      <c r="AG99" s="175"/>
      <c r="AH99" s="175"/>
      <c r="AI99" s="175"/>
      <c r="AJ99" s="175"/>
      <c r="AK99" s="175"/>
      <c r="AL99" s="175"/>
      <c r="AM99" s="175"/>
      <c r="AN99" s="175"/>
      <c r="AO99" s="175"/>
      <c r="AP99" s="175"/>
      <c r="AQ99" s="175"/>
      <c r="AR99" s="175"/>
      <c r="AS99" s="175"/>
      <c r="AT99" s="175"/>
      <c r="AU99" s="175"/>
      <c r="AV99" s="175"/>
      <c r="AW99" s="175"/>
      <c r="AX99" s="175"/>
      <c r="AY99" s="175"/>
      <c r="AZ99" s="175"/>
      <c r="BA99" s="175"/>
      <c r="BB99" s="175"/>
      <c r="BC99" s="175"/>
      <c r="BD99" s="175"/>
      <c r="BE99" s="175"/>
      <c r="BF99" s="175"/>
      <c r="BG99" s="175"/>
      <c r="BH99" s="175"/>
      <c r="BI99" s="175"/>
      <c r="BJ99" s="175"/>
      <c r="BK99" s="175"/>
      <c r="BL99" s="175"/>
      <c r="BM99" s="175"/>
      <c r="BN99" s="175"/>
      <c r="BO99" s="175"/>
      <c r="BP99" s="175"/>
      <c r="BQ99" s="175"/>
    </row>
    <row r="100" ht="14.25" customHeight="1">
      <c r="A100" s="175"/>
      <c r="B100" s="175"/>
      <c r="C100" s="175"/>
      <c r="D100" s="175"/>
      <c r="E100" s="175"/>
      <c r="F100" s="175"/>
      <c r="G100" s="175"/>
      <c r="H100" s="175"/>
      <c r="I100" s="175"/>
      <c r="J100" s="175"/>
      <c r="K100" s="175"/>
      <c r="L100" s="175"/>
      <c r="M100" s="175"/>
      <c r="N100" s="175"/>
      <c r="O100" s="175"/>
      <c r="P100" s="175"/>
      <c r="Q100" s="175"/>
      <c r="R100" s="175"/>
      <c r="S100" s="175"/>
      <c r="T100" s="175"/>
      <c r="U100" s="175"/>
      <c r="V100" s="175"/>
      <c r="W100" s="175"/>
      <c r="X100" s="175"/>
      <c r="Y100" s="175"/>
      <c r="Z100" s="175"/>
      <c r="AA100" s="175"/>
      <c r="AB100" s="175"/>
      <c r="AC100" s="175"/>
      <c r="AD100" s="175"/>
      <c r="AE100" s="175"/>
      <c r="AF100" s="175"/>
      <c r="AG100" s="175"/>
      <c r="AH100" s="175"/>
      <c r="AI100" s="175"/>
      <c r="AJ100" s="175"/>
      <c r="AK100" s="175"/>
      <c r="AL100" s="175"/>
      <c r="AM100" s="175"/>
      <c r="AN100" s="175"/>
      <c r="AO100" s="175"/>
      <c r="AP100" s="175"/>
      <c r="AQ100" s="175"/>
      <c r="AR100" s="175"/>
      <c r="AS100" s="175"/>
      <c r="AT100" s="175"/>
      <c r="AU100" s="175"/>
      <c r="AV100" s="175"/>
      <c r="AW100" s="175"/>
      <c r="AX100" s="175"/>
      <c r="AY100" s="175"/>
      <c r="AZ100" s="175"/>
      <c r="BA100" s="175"/>
      <c r="BB100" s="175"/>
      <c r="BC100" s="175"/>
      <c r="BD100" s="175"/>
      <c r="BE100" s="175"/>
      <c r="BF100" s="175"/>
      <c r="BG100" s="175"/>
      <c r="BH100" s="175"/>
      <c r="BI100" s="175"/>
      <c r="BJ100" s="175"/>
      <c r="BK100" s="175"/>
      <c r="BL100" s="175"/>
      <c r="BM100" s="175"/>
      <c r="BN100" s="175"/>
      <c r="BO100" s="175"/>
      <c r="BP100" s="175"/>
      <c r="BQ100" s="175"/>
    </row>
    <row r="101" ht="14.25" customHeight="1">
      <c r="A101" s="175"/>
      <c r="B101" s="175"/>
      <c r="C101" s="175"/>
      <c r="D101" s="175"/>
      <c r="E101" s="175"/>
      <c r="F101" s="175"/>
      <c r="G101" s="175"/>
      <c r="H101" s="175"/>
      <c r="I101" s="175"/>
      <c r="J101" s="175"/>
      <c r="K101" s="175"/>
      <c r="L101" s="175"/>
      <c r="M101" s="175"/>
      <c r="N101" s="175"/>
      <c r="O101" s="175"/>
      <c r="P101" s="175"/>
      <c r="Q101" s="175"/>
      <c r="R101" s="175"/>
      <c r="S101" s="175"/>
      <c r="T101" s="175"/>
      <c r="U101" s="175"/>
      <c r="V101" s="175"/>
      <c r="W101" s="175"/>
      <c r="X101" s="175"/>
      <c r="Y101" s="175"/>
      <c r="Z101" s="175"/>
      <c r="AA101" s="175"/>
      <c r="AB101" s="175"/>
      <c r="AC101" s="175"/>
      <c r="AD101" s="175"/>
      <c r="AE101" s="175"/>
      <c r="AF101" s="175"/>
      <c r="AG101" s="175"/>
      <c r="AH101" s="175"/>
      <c r="AI101" s="175"/>
      <c r="AJ101" s="175"/>
      <c r="AK101" s="175"/>
      <c r="AL101" s="175"/>
      <c r="AM101" s="175"/>
      <c r="AN101" s="175"/>
      <c r="AO101" s="175"/>
      <c r="AP101" s="175"/>
      <c r="AQ101" s="175"/>
      <c r="AR101" s="175"/>
      <c r="AS101" s="175"/>
      <c r="AT101" s="175"/>
      <c r="AU101" s="175"/>
      <c r="AV101" s="175"/>
      <c r="AW101" s="175"/>
      <c r="AX101" s="175"/>
      <c r="AY101" s="175"/>
      <c r="AZ101" s="175"/>
      <c r="BA101" s="175"/>
      <c r="BB101" s="175"/>
      <c r="BC101" s="175"/>
      <c r="BD101" s="175"/>
      <c r="BE101" s="175"/>
      <c r="BF101" s="175"/>
      <c r="BG101" s="175"/>
      <c r="BH101" s="175"/>
      <c r="BI101" s="175"/>
      <c r="BJ101" s="175"/>
      <c r="BK101" s="175"/>
      <c r="BL101" s="175"/>
      <c r="BM101" s="175"/>
      <c r="BN101" s="175"/>
      <c r="BO101" s="175"/>
      <c r="BP101" s="175"/>
      <c r="BQ101" s="175"/>
    </row>
    <row r="102" ht="14.25" customHeight="1">
      <c r="A102" s="175"/>
      <c r="B102" s="175"/>
      <c r="C102" s="175"/>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c r="AA102" s="175"/>
      <c r="AB102" s="175"/>
      <c r="AC102" s="175"/>
      <c r="AD102" s="175"/>
      <c r="AE102" s="175"/>
      <c r="AF102" s="175"/>
      <c r="AG102" s="175"/>
      <c r="AH102" s="175"/>
      <c r="AI102" s="175"/>
      <c r="AJ102" s="175"/>
      <c r="AK102" s="175"/>
      <c r="AL102" s="175"/>
      <c r="AM102" s="175"/>
      <c r="AN102" s="175"/>
      <c r="AO102" s="175"/>
      <c r="AP102" s="175"/>
      <c r="AQ102" s="175"/>
      <c r="AR102" s="175"/>
      <c r="AS102" s="175"/>
      <c r="AT102" s="175"/>
      <c r="AU102" s="175"/>
      <c r="AV102" s="175"/>
      <c r="AW102" s="175"/>
      <c r="AX102" s="175"/>
      <c r="AY102" s="175"/>
      <c r="AZ102" s="175"/>
      <c r="BA102" s="175"/>
      <c r="BB102" s="175"/>
      <c r="BC102" s="175"/>
      <c r="BD102" s="175"/>
      <c r="BE102" s="175"/>
      <c r="BF102" s="175"/>
      <c r="BG102" s="175"/>
      <c r="BH102" s="175"/>
      <c r="BI102" s="175"/>
      <c r="BJ102" s="175"/>
      <c r="BK102" s="175"/>
      <c r="BL102" s="175"/>
      <c r="BM102" s="175"/>
      <c r="BN102" s="175"/>
      <c r="BO102" s="175"/>
      <c r="BP102" s="175"/>
      <c r="BQ102" s="175"/>
    </row>
    <row r="103" ht="14.25" customHeight="1">
      <c r="A103" s="175"/>
      <c r="B103" s="175"/>
      <c r="C103" s="175"/>
      <c r="D103" s="175"/>
      <c r="E103" s="175"/>
      <c r="F103" s="175"/>
      <c r="G103" s="175"/>
      <c r="H103" s="175"/>
      <c r="I103" s="175"/>
      <c r="J103" s="175"/>
      <c r="K103" s="175"/>
      <c r="L103" s="175"/>
      <c r="M103" s="175"/>
      <c r="N103" s="175"/>
      <c r="O103" s="175"/>
      <c r="P103" s="175"/>
      <c r="Q103" s="175"/>
      <c r="R103" s="175"/>
      <c r="S103" s="175"/>
      <c r="T103" s="175"/>
      <c r="U103" s="175"/>
      <c r="V103" s="175"/>
      <c r="W103" s="175"/>
      <c r="X103" s="175"/>
      <c r="Y103" s="175"/>
      <c r="Z103" s="175"/>
      <c r="AA103" s="175"/>
      <c r="AB103" s="175"/>
      <c r="AC103" s="175"/>
      <c r="AD103" s="175"/>
      <c r="AE103" s="175"/>
      <c r="AF103" s="175"/>
      <c r="AG103" s="175"/>
      <c r="AH103" s="175"/>
      <c r="AI103" s="175"/>
      <c r="AJ103" s="175"/>
      <c r="AK103" s="175"/>
      <c r="AL103" s="175"/>
      <c r="AM103" s="175"/>
      <c r="AN103" s="175"/>
      <c r="AO103" s="175"/>
      <c r="AP103" s="175"/>
      <c r="AQ103" s="175"/>
      <c r="AR103" s="175"/>
      <c r="AS103" s="175"/>
      <c r="AT103" s="175"/>
      <c r="AU103" s="175"/>
      <c r="AV103" s="175"/>
      <c r="AW103" s="175"/>
      <c r="AX103" s="175"/>
      <c r="AY103" s="175"/>
      <c r="AZ103" s="175"/>
      <c r="BA103" s="175"/>
      <c r="BB103" s="175"/>
      <c r="BC103" s="175"/>
      <c r="BD103" s="175"/>
      <c r="BE103" s="175"/>
      <c r="BF103" s="175"/>
      <c r="BG103" s="175"/>
      <c r="BH103" s="175"/>
      <c r="BI103" s="175"/>
      <c r="BJ103" s="175"/>
      <c r="BK103" s="175"/>
      <c r="BL103" s="175"/>
      <c r="BM103" s="175"/>
      <c r="BN103" s="175"/>
      <c r="BO103" s="175"/>
      <c r="BP103" s="175"/>
      <c r="BQ103" s="175"/>
    </row>
    <row r="104" ht="14.25" customHeight="1">
      <c r="A104" s="175"/>
      <c r="B104" s="175"/>
      <c r="C104" s="175"/>
      <c r="D104" s="175"/>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c r="AA104" s="175"/>
      <c r="AB104" s="175"/>
      <c r="AC104" s="175"/>
      <c r="AD104" s="175"/>
      <c r="AE104" s="175"/>
      <c r="AF104" s="175"/>
      <c r="AG104" s="175"/>
      <c r="AH104" s="175"/>
      <c r="AI104" s="175"/>
      <c r="AJ104" s="175"/>
      <c r="AK104" s="175"/>
      <c r="AL104" s="175"/>
      <c r="AM104" s="175"/>
      <c r="AN104" s="175"/>
      <c r="AO104" s="175"/>
      <c r="AP104" s="175"/>
      <c r="AQ104" s="175"/>
      <c r="AR104" s="175"/>
      <c r="AS104" s="175"/>
      <c r="AT104" s="175"/>
      <c r="AU104" s="175"/>
      <c r="AV104" s="175"/>
      <c r="AW104" s="175"/>
      <c r="AX104" s="175"/>
      <c r="AY104" s="175"/>
      <c r="AZ104" s="175"/>
      <c r="BA104" s="175"/>
      <c r="BB104" s="175"/>
      <c r="BC104" s="175"/>
      <c r="BD104" s="175"/>
      <c r="BE104" s="175"/>
      <c r="BF104" s="175"/>
      <c r="BG104" s="175"/>
      <c r="BH104" s="175"/>
      <c r="BI104" s="175"/>
      <c r="BJ104" s="175"/>
      <c r="BK104" s="175"/>
      <c r="BL104" s="175"/>
      <c r="BM104" s="175"/>
      <c r="BN104" s="175"/>
      <c r="BO104" s="175"/>
      <c r="BP104" s="175"/>
      <c r="BQ104" s="175"/>
    </row>
    <row r="105" ht="14.25" customHeight="1">
      <c r="A105" s="175"/>
      <c r="B105" s="175"/>
      <c r="C105" s="175"/>
      <c r="D105" s="175"/>
      <c r="E105" s="175"/>
      <c r="F105" s="175"/>
      <c r="G105" s="175"/>
      <c r="H105" s="175"/>
      <c r="I105" s="175"/>
      <c r="J105" s="175"/>
      <c r="K105" s="175"/>
      <c r="L105" s="175"/>
      <c r="M105" s="175"/>
      <c r="N105" s="175"/>
      <c r="O105" s="175"/>
      <c r="P105" s="175"/>
      <c r="Q105" s="175"/>
      <c r="R105" s="175"/>
      <c r="S105" s="175"/>
      <c r="T105" s="175"/>
      <c r="U105" s="175"/>
      <c r="V105" s="175"/>
      <c r="W105" s="175"/>
      <c r="X105" s="175"/>
      <c r="Y105" s="175"/>
      <c r="Z105" s="175"/>
      <c r="AA105" s="175"/>
      <c r="AB105" s="175"/>
      <c r="AC105" s="175"/>
      <c r="AD105" s="175"/>
      <c r="AE105" s="175"/>
      <c r="AF105" s="175"/>
      <c r="AG105" s="175"/>
      <c r="AH105" s="175"/>
      <c r="AI105" s="175"/>
      <c r="AJ105" s="175"/>
      <c r="AK105" s="175"/>
      <c r="AL105" s="175"/>
      <c r="AM105" s="175"/>
      <c r="AN105" s="175"/>
      <c r="AO105" s="175"/>
      <c r="AP105" s="175"/>
      <c r="AQ105" s="175"/>
      <c r="AR105" s="175"/>
      <c r="AS105" s="175"/>
      <c r="AT105" s="175"/>
      <c r="AU105" s="175"/>
      <c r="AV105" s="175"/>
      <c r="AW105" s="175"/>
      <c r="AX105" s="175"/>
      <c r="AY105" s="175"/>
      <c r="AZ105" s="175"/>
      <c r="BA105" s="175"/>
      <c r="BB105" s="175"/>
      <c r="BC105" s="175"/>
      <c r="BD105" s="175"/>
      <c r="BE105" s="175"/>
      <c r="BF105" s="175"/>
      <c r="BG105" s="175"/>
      <c r="BH105" s="175"/>
      <c r="BI105" s="175"/>
      <c r="BJ105" s="175"/>
      <c r="BK105" s="175"/>
      <c r="BL105" s="175"/>
      <c r="BM105" s="175"/>
      <c r="BN105" s="175"/>
      <c r="BO105" s="175"/>
      <c r="BP105" s="175"/>
      <c r="BQ105" s="175"/>
    </row>
    <row r="106" ht="14.25" customHeight="1">
      <c r="A106" s="175"/>
      <c r="B106" s="175"/>
      <c r="C106" s="175"/>
      <c r="D106" s="175"/>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c r="AA106" s="175"/>
      <c r="AB106" s="175"/>
      <c r="AC106" s="175"/>
      <c r="AD106" s="175"/>
      <c r="AE106" s="175"/>
      <c r="AF106" s="175"/>
      <c r="AG106" s="175"/>
      <c r="AH106" s="175"/>
      <c r="AI106" s="175"/>
      <c r="AJ106" s="175"/>
      <c r="AK106" s="175"/>
      <c r="AL106" s="175"/>
      <c r="AM106" s="175"/>
      <c r="AN106" s="175"/>
      <c r="AO106" s="175"/>
      <c r="AP106" s="175"/>
      <c r="AQ106" s="175"/>
      <c r="AR106" s="175"/>
      <c r="AS106" s="175"/>
      <c r="AT106" s="175"/>
      <c r="AU106" s="175"/>
      <c r="AV106" s="175"/>
      <c r="AW106" s="175"/>
      <c r="AX106" s="175"/>
      <c r="AY106" s="175"/>
      <c r="AZ106" s="175"/>
      <c r="BA106" s="175"/>
      <c r="BB106" s="175"/>
      <c r="BC106" s="175"/>
      <c r="BD106" s="175"/>
      <c r="BE106" s="175"/>
      <c r="BF106" s="175"/>
      <c r="BG106" s="175"/>
      <c r="BH106" s="175"/>
      <c r="BI106" s="175"/>
      <c r="BJ106" s="175"/>
      <c r="BK106" s="175"/>
      <c r="BL106" s="175"/>
      <c r="BM106" s="175"/>
      <c r="BN106" s="175"/>
      <c r="BO106" s="175"/>
      <c r="BP106" s="175"/>
      <c r="BQ106" s="175"/>
    </row>
    <row r="107" ht="14.25" customHeight="1">
      <c r="A107" s="175"/>
      <c r="B107" s="175"/>
      <c r="C107" s="175"/>
      <c r="D107" s="175"/>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c r="AA107" s="175"/>
      <c r="AB107" s="175"/>
      <c r="AC107" s="175"/>
      <c r="AD107" s="175"/>
      <c r="AE107" s="175"/>
      <c r="AF107" s="175"/>
      <c r="AG107" s="175"/>
      <c r="AH107" s="175"/>
      <c r="AI107" s="175"/>
      <c r="AJ107" s="175"/>
      <c r="AK107" s="175"/>
      <c r="AL107" s="175"/>
      <c r="AM107" s="175"/>
      <c r="AN107" s="175"/>
      <c r="AO107" s="175"/>
      <c r="AP107" s="175"/>
      <c r="AQ107" s="175"/>
      <c r="AR107" s="175"/>
      <c r="AS107" s="175"/>
      <c r="AT107" s="175"/>
      <c r="AU107" s="175"/>
      <c r="AV107" s="175"/>
      <c r="AW107" s="175"/>
      <c r="AX107" s="175"/>
      <c r="AY107" s="175"/>
      <c r="AZ107" s="175"/>
      <c r="BA107" s="175"/>
      <c r="BB107" s="175"/>
      <c r="BC107" s="175"/>
      <c r="BD107" s="175"/>
      <c r="BE107" s="175"/>
      <c r="BF107" s="175"/>
      <c r="BG107" s="175"/>
      <c r="BH107" s="175"/>
      <c r="BI107" s="175"/>
      <c r="BJ107" s="175"/>
      <c r="BK107" s="175"/>
      <c r="BL107" s="175"/>
      <c r="BM107" s="175"/>
      <c r="BN107" s="175"/>
      <c r="BO107" s="175"/>
      <c r="BP107" s="175"/>
      <c r="BQ107" s="175"/>
    </row>
    <row r="108" ht="14.25" customHeight="1">
      <c r="A108" s="175"/>
      <c r="B108" s="175"/>
      <c r="C108" s="175"/>
      <c r="D108" s="175"/>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c r="AA108" s="175"/>
      <c r="AB108" s="175"/>
      <c r="AC108" s="175"/>
      <c r="AD108" s="175"/>
      <c r="AE108" s="175"/>
      <c r="AF108" s="175"/>
      <c r="AG108" s="175"/>
      <c r="AH108" s="175"/>
      <c r="AI108" s="175"/>
      <c r="AJ108" s="175"/>
      <c r="AK108" s="175"/>
      <c r="AL108" s="175"/>
      <c r="AM108" s="175"/>
      <c r="AN108" s="175"/>
      <c r="AO108" s="175"/>
      <c r="AP108" s="175"/>
      <c r="AQ108" s="175"/>
      <c r="AR108" s="175"/>
      <c r="AS108" s="175"/>
      <c r="AT108" s="175"/>
      <c r="AU108" s="175"/>
      <c r="AV108" s="175"/>
      <c r="AW108" s="175"/>
      <c r="AX108" s="175"/>
      <c r="AY108" s="175"/>
      <c r="AZ108" s="175"/>
      <c r="BA108" s="175"/>
      <c r="BB108" s="175"/>
      <c r="BC108" s="175"/>
      <c r="BD108" s="175"/>
      <c r="BE108" s="175"/>
      <c r="BF108" s="175"/>
      <c r="BG108" s="175"/>
      <c r="BH108" s="175"/>
      <c r="BI108" s="175"/>
      <c r="BJ108" s="175"/>
      <c r="BK108" s="175"/>
      <c r="BL108" s="175"/>
      <c r="BM108" s="175"/>
      <c r="BN108" s="175"/>
      <c r="BO108" s="175"/>
      <c r="BP108" s="175"/>
      <c r="BQ108" s="175"/>
    </row>
    <row r="109" ht="14.25" customHeight="1">
      <c r="A109" s="175"/>
      <c r="B109" s="175"/>
      <c r="C109" s="175"/>
      <c r="D109" s="175"/>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c r="AA109" s="175"/>
      <c r="AB109" s="175"/>
      <c r="AC109" s="175"/>
      <c r="AD109" s="175"/>
      <c r="AE109" s="175"/>
      <c r="AF109" s="175"/>
      <c r="AG109" s="175"/>
      <c r="AH109" s="175"/>
      <c r="AI109" s="175"/>
      <c r="AJ109" s="175"/>
      <c r="AK109" s="175"/>
      <c r="AL109" s="175"/>
      <c r="AM109" s="175"/>
      <c r="AN109" s="175"/>
      <c r="AO109" s="175"/>
      <c r="AP109" s="175"/>
      <c r="AQ109" s="175"/>
      <c r="AR109" s="175"/>
      <c r="AS109" s="175"/>
      <c r="AT109" s="175"/>
      <c r="AU109" s="175"/>
      <c r="AV109" s="175"/>
      <c r="AW109" s="175"/>
      <c r="AX109" s="175"/>
      <c r="AY109" s="175"/>
      <c r="AZ109" s="175"/>
      <c r="BA109" s="175"/>
      <c r="BB109" s="175"/>
      <c r="BC109" s="175"/>
      <c r="BD109" s="175"/>
      <c r="BE109" s="175"/>
      <c r="BF109" s="175"/>
      <c r="BG109" s="175"/>
      <c r="BH109" s="175"/>
      <c r="BI109" s="175"/>
      <c r="BJ109" s="175"/>
      <c r="BK109" s="175"/>
      <c r="BL109" s="175"/>
      <c r="BM109" s="175"/>
      <c r="BN109" s="175"/>
      <c r="BO109" s="175"/>
      <c r="BP109" s="175"/>
      <c r="BQ109" s="175"/>
    </row>
    <row r="110" ht="14.25" customHeight="1">
      <c r="A110" s="175"/>
      <c r="B110" s="175"/>
      <c r="C110" s="175"/>
      <c r="D110" s="175"/>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c r="AA110" s="175"/>
      <c r="AB110" s="175"/>
      <c r="AC110" s="175"/>
      <c r="AD110" s="175"/>
      <c r="AE110" s="175"/>
      <c r="AF110" s="175"/>
      <c r="AG110" s="175"/>
      <c r="AH110" s="175"/>
      <c r="AI110" s="175"/>
      <c r="AJ110" s="175"/>
      <c r="AK110" s="175"/>
      <c r="AL110" s="175"/>
      <c r="AM110" s="175"/>
      <c r="AN110" s="175"/>
      <c r="AO110" s="175"/>
      <c r="AP110" s="175"/>
      <c r="AQ110" s="175"/>
      <c r="AR110" s="175"/>
      <c r="AS110" s="175"/>
      <c r="AT110" s="175"/>
      <c r="AU110" s="175"/>
      <c r="AV110" s="175"/>
      <c r="AW110" s="175"/>
      <c r="AX110" s="175"/>
      <c r="AY110" s="175"/>
      <c r="AZ110" s="175"/>
      <c r="BA110" s="175"/>
      <c r="BB110" s="175"/>
      <c r="BC110" s="175"/>
      <c r="BD110" s="175"/>
      <c r="BE110" s="175"/>
      <c r="BF110" s="175"/>
      <c r="BG110" s="175"/>
      <c r="BH110" s="175"/>
      <c r="BI110" s="175"/>
      <c r="BJ110" s="175"/>
      <c r="BK110" s="175"/>
      <c r="BL110" s="175"/>
      <c r="BM110" s="175"/>
      <c r="BN110" s="175"/>
      <c r="BO110" s="175"/>
      <c r="BP110" s="175"/>
      <c r="BQ110" s="175"/>
    </row>
    <row r="111" ht="14.25" customHeight="1">
      <c r="A111" s="175"/>
      <c r="B111" s="175"/>
      <c r="C111" s="175"/>
      <c r="D111" s="175"/>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c r="AA111" s="175"/>
      <c r="AB111" s="175"/>
      <c r="AC111" s="175"/>
      <c r="AD111" s="175"/>
      <c r="AE111" s="175"/>
      <c r="AF111" s="175"/>
      <c r="AG111" s="175"/>
      <c r="AH111" s="175"/>
      <c r="AI111" s="175"/>
      <c r="AJ111" s="175"/>
      <c r="AK111" s="175"/>
      <c r="AL111" s="175"/>
      <c r="AM111" s="175"/>
      <c r="AN111" s="175"/>
      <c r="AO111" s="175"/>
      <c r="AP111" s="175"/>
      <c r="AQ111" s="175"/>
      <c r="AR111" s="175"/>
      <c r="AS111" s="175"/>
      <c r="AT111" s="175"/>
      <c r="AU111" s="175"/>
      <c r="AV111" s="175"/>
      <c r="AW111" s="175"/>
      <c r="AX111" s="175"/>
      <c r="AY111" s="175"/>
      <c r="AZ111" s="175"/>
      <c r="BA111" s="175"/>
      <c r="BB111" s="175"/>
      <c r="BC111" s="175"/>
      <c r="BD111" s="175"/>
      <c r="BE111" s="175"/>
      <c r="BF111" s="175"/>
      <c r="BG111" s="175"/>
      <c r="BH111" s="175"/>
      <c r="BI111" s="175"/>
      <c r="BJ111" s="175"/>
      <c r="BK111" s="175"/>
      <c r="BL111" s="175"/>
      <c r="BM111" s="175"/>
      <c r="BN111" s="175"/>
      <c r="BO111" s="175"/>
      <c r="BP111" s="175"/>
      <c r="BQ111" s="175"/>
    </row>
    <row r="112" ht="14.25" customHeight="1">
      <c r="A112" s="175"/>
      <c r="B112" s="175"/>
      <c r="C112" s="175"/>
      <c r="D112" s="175"/>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c r="AA112" s="175"/>
      <c r="AB112" s="175"/>
      <c r="AC112" s="175"/>
      <c r="AD112" s="175"/>
      <c r="AE112" s="175"/>
      <c r="AF112" s="175"/>
      <c r="AG112" s="175"/>
      <c r="AH112" s="175"/>
      <c r="AI112" s="175"/>
      <c r="AJ112" s="175"/>
      <c r="AK112" s="175"/>
      <c r="AL112" s="175"/>
      <c r="AM112" s="175"/>
      <c r="AN112" s="175"/>
      <c r="AO112" s="175"/>
      <c r="AP112" s="175"/>
      <c r="AQ112" s="175"/>
      <c r="AR112" s="175"/>
      <c r="AS112" s="175"/>
      <c r="AT112" s="175"/>
      <c r="AU112" s="175"/>
      <c r="AV112" s="175"/>
      <c r="AW112" s="175"/>
      <c r="AX112" s="175"/>
      <c r="AY112" s="175"/>
      <c r="AZ112" s="175"/>
      <c r="BA112" s="175"/>
      <c r="BB112" s="175"/>
      <c r="BC112" s="175"/>
      <c r="BD112" s="175"/>
      <c r="BE112" s="175"/>
      <c r="BF112" s="175"/>
      <c r="BG112" s="175"/>
      <c r="BH112" s="175"/>
      <c r="BI112" s="175"/>
      <c r="BJ112" s="175"/>
      <c r="BK112" s="175"/>
      <c r="BL112" s="175"/>
      <c r="BM112" s="175"/>
      <c r="BN112" s="175"/>
      <c r="BO112" s="175"/>
      <c r="BP112" s="175"/>
      <c r="BQ112" s="175"/>
    </row>
    <row r="113" ht="14.25" customHeight="1">
      <c r="A113" s="175"/>
      <c r="B113" s="175"/>
      <c r="C113" s="175"/>
      <c r="D113" s="175"/>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c r="AA113" s="175"/>
      <c r="AB113" s="175"/>
      <c r="AC113" s="175"/>
      <c r="AD113" s="175"/>
      <c r="AE113" s="175"/>
      <c r="AF113" s="175"/>
      <c r="AG113" s="175"/>
      <c r="AH113" s="175"/>
      <c r="AI113" s="175"/>
      <c r="AJ113" s="175"/>
      <c r="AK113" s="175"/>
      <c r="AL113" s="175"/>
      <c r="AM113" s="175"/>
      <c r="AN113" s="175"/>
      <c r="AO113" s="175"/>
      <c r="AP113" s="175"/>
      <c r="AQ113" s="175"/>
      <c r="AR113" s="175"/>
      <c r="AS113" s="175"/>
      <c r="AT113" s="175"/>
      <c r="AU113" s="175"/>
      <c r="AV113" s="175"/>
      <c r="AW113" s="175"/>
      <c r="AX113" s="175"/>
      <c r="AY113" s="175"/>
      <c r="AZ113" s="175"/>
      <c r="BA113" s="175"/>
      <c r="BB113" s="175"/>
      <c r="BC113" s="175"/>
      <c r="BD113" s="175"/>
      <c r="BE113" s="175"/>
      <c r="BF113" s="175"/>
      <c r="BG113" s="175"/>
      <c r="BH113" s="175"/>
      <c r="BI113" s="175"/>
      <c r="BJ113" s="175"/>
      <c r="BK113" s="175"/>
      <c r="BL113" s="175"/>
      <c r="BM113" s="175"/>
      <c r="BN113" s="175"/>
      <c r="BO113" s="175"/>
      <c r="BP113" s="175"/>
      <c r="BQ113" s="175"/>
    </row>
    <row r="114" ht="14.25" customHeight="1">
      <c r="A114" s="175"/>
      <c r="B114" s="175"/>
      <c r="C114" s="175"/>
      <c r="D114" s="175"/>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c r="AA114" s="175"/>
      <c r="AB114" s="175"/>
      <c r="AC114" s="175"/>
      <c r="AD114" s="175"/>
      <c r="AE114" s="175"/>
      <c r="AF114" s="175"/>
      <c r="AG114" s="175"/>
      <c r="AH114" s="175"/>
      <c r="AI114" s="175"/>
      <c r="AJ114" s="175"/>
      <c r="AK114" s="175"/>
      <c r="AL114" s="175"/>
      <c r="AM114" s="175"/>
      <c r="AN114" s="175"/>
      <c r="AO114" s="175"/>
      <c r="AP114" s="175"/>
      <c r="AQ114" s="175"/>
      <c r="AR114" s="175"/>
      <c r="AS114" s="175"/>
      <c r="AT114" s="175"/>
      <c r="AU114" s="175"/>
      <c r="AV114" s="175"/>
      <c r="AW114" s="175"/>
      <c r="AX114" s="175"/>
      <c r="AY114" s="175"/>
      <c r="AZ114" s="175"/>
      <c r="BA114" s="175"/>
      <c r="BB114" s="175"/>
      <c r="BC114" s="175"/>
      <c r="BD114" s="175"/>
      <c r="BE114" s="175"/>
      <c r="BF114" s="175"/>
      <c r="BG114" s="175"/>
      <c r="BH114" s="175"/>
      <c r="BI114" s="175"/>
      <c r="BJ114" s="175"/>
      <c r="BK114" s="175"/>
      <c r="BL114" s="175"/>
      <c r="BM114" s="175"/>
      <c r="BN114" s="175"/>
      <c r="BO114" s="175"/>
      <c r="BP114" s="175"/>
      <c r="BQ114" s="175"/>
    </row>
    <row r="115" ht="14.25" customHeight="1">
      <c r="A115" s="175"/>
      <c r="B115" s="175"/>
      <c r="C115" s="175"/>
      <c r="D115" s="175"/>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c r="AA115" s="175"/>
      <c r="AB115" s="175"/>
      <c r="AC115" s="175"/>
      <c r="AD115" s="175"/>
      <c r="AE115" s="175"/>
      <c r="AF115" s="175"/>
      <c r="AG115" s="175"/>
      <c r="AH115" s="175"/>
      <c r="AI115" s="175"/>
      <c r="AJ115" s="175"/>
      <c r="AK115" s="175"/>
      <c r="AL115" s="175"/>
      <c r="AM115" s="175"/>
      <c r="AN115" s="175"/>
      <c r="AO115" s="175"/>
      <c r="AP115" s="175"/>
      <c r="AQ115" s="175"/>
      <c r="AR115" s="175"/>
      <c r="AS115" s="175"/>
      <c r="AT115" s="175"/>
      <c r="AU115" s="175"/>
      <c r="AV115" s="175"/>
      <c r="AW115" s="175"/>
      <c r="AX115" s="175"/>
      <c r="AY115" s="175"/>
      <c r="AZ115" s="175"/>
      <c r="BA115" s="175"/>
      <c r="BB115" s="175"/>
      <c r="BC115" s="175"/>
      <c r="BD115" s="175"/>
      <c r="BE115" s="175"/>
      <c r="BF115" s="175"/>
      <c r="BG115" s="175"/>
      <c r="BH115" s="175"/>
      <c r="BI115" s="175"/>
      <c r="BJ115" s="175"/>
      <c r="BK115" s="175"/>
      <c r="BL115" s="175"/>
      <c r="BM115" s="175"/>
      <c r="BN115" s="175"/>
      <c r="BO115" s="175"/>
      <c r="BP115" s="175"/>
      <c r="BQ115" s="175"/>
    </row>
    <row r="116" ht="14.25" customHeight="1">
      <c r="A116" s="175"/>
      <c r="B116" s="175"/>
      <c r="C116" s="175"/>
      <c r="D116" s="175"/>
      <c r="E116" s="175"/>
      <c r="F116" s="175"/>
      <c r="G116" s="175"/>
      <c r="H116" s="175"/>
      <c r="I116" s="175"/>
      <c r="J116" s="175"/>
      <c r="K116" s="175"/>
      <c r="L116" s="175"/>
      <c r="M116" s="175"/>
      <c r="N116" s="175"/>
      <c r="O116" s="175"/>
      <c r="P116" s="175"/>
      <c r="Q116" s="175"/>
      <c r="R116" s="175"/>
      <c r="S116" s="175"/>
      <c r="T116" s="175"/>
      <c r="U116" s="175"/>
      <c r="V116" s="175"/>
      <c r="W116" s="175"/>
      <c r="X116" s="175"/>
      <c r="Y116" s="175"/>
      <c r="Z116" s="175"/>
      <c r="AA116" s="175"/>
      <c r="AB116" s="175"/>
      <c r="AC116" s="175"/>
      <c r="AD116" s="175"/>
      <c r="AE116" s="175"/>
      <c r="AF116" s="175"/>
      <c r="AG116" s="175"/>
      <c r="AH116" s="175"/>
      <c r="AI116" s="175"/>
      <c r="AJ116" s="175"/>
      <c r="AK116" s="175"/>
      <c r="AL116" s="175"/>
      <c r="AM116" s="175"/>
      <c r="AN116" s="175"/>
      <c r="AO116" s="175"/>
      <c r="AP116" s="175"/>
      <c r="AQ116" s="175"/>
      <c r="AR116" s="175"/>
      <c r="AS116" s="175"/>
      <c r="AT116" s="175"/>
      <c r="AU116" s="175"/>
      <c r="AV116" s="175"/>
      <c r="AW116" s="175"/>
      <c r="AX116" s="175"/>
      <c r="AY116" s="175"/>
      <c r="AZ116" s="175"/>
      <c r="BA116" s="175"/>
      <c r="BB116" s="175"/>
      <c r="BC116" s="175"/>
      <c r="BD116" s="175"/>
      <c r="BE116" s="175"/>
      <c r="BF116" s="175"/>
      <c r="BG116" s="175"/>
      <c r="BH116" s="175"/>
      <c r="BI116" s="175"/>
      <c r="BJ116" s="175"/>
      <c r="BK116" s="175"/>
      <c r="BL116" s="175"/>
      <c r="BM116" s="175"/>
      <c r="BN116" s="175"/>
      <c r="BO116" s="175"/>
      <c r="BP116" s="175"/>
      <c r="BQ116" s="175"/>
    </row>
    <row r="117" ht="14.25" customHeight="1">
      <c r="A117" s="175"/>
      <c r="B117" s="175"/>
      <c r="C117" s="175"/>
      <c r="D117" s="175"/>
      <c r="E117" s="175"/>
      <c r="F117" s="175"/>
      <c r="G117" s="175"/>
      <c r="H117" s="175"/>
      <c r="I117" s="175"/>
      <c r="J117" s="175"/>
      <c r="K117" s="175"/>
      <c r="L117" s="175"/>
      <c r="M117" s="175"/>
      <c r="N117" s="175"/>
      <c r="O117" s="175"/>
      <c r="P117" s="175"/>
      <c r="Q117" s="175"/>
      <c r="R117" s="175"/>
      <c r="S117" s="175"/>
      <c r="T117" s="175"/>
      <c r="U117" s="175"/>
      <c r="V117" s="175"/>
      <c r="W117" s="175"/>
      <c r="X117" s="175"/>
      <c r="Y117" s="175"/>
      <c r="Z117" s="175"/>
      <c r="AA117" s="175"/>
      <c r="AB117" s="175"/>
      <c r="AC117" s="175"/>
      <c r="AD117" s="175"/>
      <c r="AE117" s="175"/>
      <c r="AF117" s="175"/>
      <c r="AG117" s="175"/>
      <c r="AH117" s="175"/>
      <c r="AI117" s="175"/>
      <c r="AJ117" s="175"/>
      <c r="AK117" s="175"/>
      <c r="AL117" s="175"/>
      <c r="AM117" s="175"/>
      <c r="AN117" s="175"/>
      <c r="AO117" s="175"/>
      <c r="AP117" s="175"/>
      <c r="AQ117" s="175"/>
      <c r="AR117" s="175"/>
      <c r="AS117" s="175"/>
      <c r="AT117" s="175"/>
      <c r="AU117" s="175"/>
      <c r="AV117" s="175"/>
      <c r="AW117" s="175"/>
      <c r="AX117" s="175"/>
      <c r="AY117" s="175"/>
      <c r="AZ117" s="175"/>
      <c r="BA117" s="175"/>
      <c r="BB117" s="175"/>
      <c r="BC117" s="175"/>
      <c r="BD117" s="175"/>
      <c r="BE117" s="175"/>
      <c r="BF117" s="175"/>
      <c r="BG117" s="175"/>
      <c r="BH117" s="175"/>
      <c r="BI117" s="175"/>
      <c r="BJ117" s="175"/>
      <c r="BK117" s="175"/>
      <c r="BL117" s="175"/>
      <c r="BM117" s="175"/>
      <c r="BN117" s="175"/>
      <c r="BO117" s="175"/>
      <c r="BP117" s="175"/>
      <c r="BQ117" s="175"/>
    </row>
    <row r="118" ht="14.25" customHeight="1">
      <c r="A118" s="175"/>
      <c r="B118" s="175"/>
      <c r="C118" s="175"/>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c r="AA118" s="175"/>
      <c r="AB118" s="175"/>
      <c r="AC118" s="175"/>
      <c r="AD118" s="175"/>
      <c r="AE118" s="175"/>
      <c r="AF118" s="175"/>
      <c r="AG118" s="175"/>
      <c r="AH118" s="175"/>
      <c r="AI118" s="175"/>
      <c r="AJ118" s="175"/>
      <c r="AK118" s="175"/>
      <c r="AL118" s="175"/>
      <c r="AM118" s="175"/>
      <c r="AN118" s="175"/>
      <c r="AO118" s="175"/>
      <c r="AP118" s="175"/>
      <c r="AQ118" s="175"/>
      <c r="AR118" s="175"/>
      <c r="AS118" s="175"/>
      <c r="AT118" s="175"/>
      <c r="AU118" s="175"/>
      <c r="AV118" s="175"/>
      <c r="AW118" s="175"/>
      <c r="AX118" s="175"/>
      <c r="AY118" s="175"/>
      <c r="AZ118" s="175"/>
      <c r="BA118" s="175"/>
      <c r="BB118" s="175"/>
      <c r="BC118" s="175"/>
      <c r="BD118" s="175"/>
      <c r="BE118" s="175"/>
      <c r="BF118" s="175"/>
      <c r="BG118" s="175"/>
      <c r="BH118" s="175"/>
      <c r="BI118" s="175"/>
      <c r="BJ118" s="175"/>
      <c r="BK118" s="175"/>
      <c r="BL118" s="175"/>
      <c r="BM118" s="175"/>
      <c r="BN118" s="175"/>
      <c r="BO118" s="175"/>
      <c r="BP118" s="175"/>
      <c r="BQ118" s="175"/>
    </row>
    <row r="119" ht="14.25" customHeight="1">
      <c r="A119" s="175"/>
      <c r="B119" s="175"/>
      <c r="C119" s="175"/>
      <c r="D119" s="175"/>
      <c r="E119" s="175"/>
      <c r="F119" s="175"/>
      <c r="G119" s="175"/>
      <c r="H119" s="175"/>
      <c r="I119" s="175"/>
      <c r="J119" s="175"/>
      <c r="K119" s="175"/>
      <c r="L119" s="175"/>
      <c r="M119" s="175"/>
      <c r="N119" s="175"/>
      <c r="O119" s="175"/>
      <c r="P119" s="175"/>
      <c r="Q119" s="175"/>
      <c r="R119" s="175"/>
      <c r="S119" s="175"/>
      <c r="T119" s="175"/>
      <c r="U119" s="175"/>
      <c r="V119" s="175"/>
      <c r="W119" s="175"/>
      <c r="X119" s="175"/>
      <c r="Y119" s="175"/>
      <c r="Z119" s="175"/>
      <c r="AA119" s="175"/>
      <c r="AB119" s="175"/>
      <c r="AC119" s="175"/>
      <c r="AD119" s="175"/>
      <c r="AE119" s="175"/>
      <c r="AF119" s="175"/>
      <c r="AG119" s="175"/>
      <c r="AH119" s="175"/>
      <c r="AI119" s="175"/>
      <c r="AJ119" s="175"/>
      <c r="AK119" s="175"/>
      <c r="AL119" s="175"/>
      <c r="AM119" s="175"/>
      <c r="AN119" s="175"/>
      <c r="AO119" s="175"/>
      <c r="AP119" s="175"/>
      <c r="AQ119" s="175"/>
      <c r="AR119" s="175"/>
      <c r="AS119" s="175"/>
      <c r="AT119" s="175"/>
      <c r="AU119" s="175"/>
      <c r="AV119" s="175"/>
      <c r="AW119" s="175"/>
      <c r="AX119" s="175"/>
      <c r="AY119" s="175"/>
      <c r="AZ119" s="175"/>
      <c r="BA119" s="175"/>
      <c r="BB119" s="175"/>
      <c r="BC119" s="175"/>
      <c r="BD119" s="175"/>
      <c r="BE119" s="175"/>
      <c r="BF119" s="175"/>
      <c r="BG119" s="175"/>
      <c r="BH119" s="175"/>
      <c r="BI119" s="175"/>
      <c r="BJ119" s="175"/>
      <c r="BK119" s="175"/>
      <c r="BL119" s="175"/>
      <c r="BM119" s="175"/>
      <c r="BN119" s="175"/>
      <c r="BO119" s="175"/>
      <c r="BP119" s="175"/>
      <c r="BQ119" s="175"/>
    </row>
    <row r="120" ht="14.25" customHeight="1">
      <c r="A120" s="175"/>
      <c r="B120" s="175"/>
      <c r="C120" s="175"/>
      <c r="D120" s="175"/>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c r="AA120" s="175"/>
      <c r="AB120" s="175"/>
      <c r="AC120" s="175"/>
      <c r="AD120" s="175"/>
      <c r="AE120" s="175"/>
      <c r="AF120" s="175"/>
      <c r="AG120" s="175"/>
      <c r="AH120" s="175"/>
      <c r="AI120" s="175"/>
      <c r="AJ120" s="175"/>
      <c r="AK120" s="175"/>
      <c r="AL120" s="175"/>
      <c r="AM120" s="175"/>
      <c r="AN120" s="175"/>
      <c r="AO120" s="175"/>
      <c r="AP120" s="175"/>
      <c r="AQ120" s="175"/>
      <c r="AR120" s="175"/>
      <c r="AS120" s="175"/>
      <c r="AT120" s="175"/>
      <c r="AU120" s="175"/>
      <c r="AV120" s="175"/>
      <c r="AW120" s="175"/>
      <c r="AX120" s="175"/>
      <c r="AY120" s="175"/>
      <c r="AZ120" s="175"/>
      <c r="BA120" s="175"/>
      <c r="BB120" s="175"/>
      <c r="BC120" s="175"/>
      <c r="BD120" s="175"/>
      <c r="BE120" s="175"/>
      <c r="BF120" s="175"/>
      <c r="BG120" s="175"/>
      <c r="BH120" s="175"/>
      <c r="BI120" s="175"/>
      <c r="BJ120" s="175"/>
      <c r="BK120" s="175"/>
      <c r="BL120" s="175"/>
      <c r="BM120" s="175"/>
      <c r="BN120" s="175"/>
      <c r="BO120" s="175"/>
      <c r="BP120" s="175"/>
      <c r="BQ120" s="175"/>
    </row>
    <row r="121" ht="14.25" customHeight="1">
      <c r="A121" s="175"/>
      <c r="B121" s="175"/>
      <c r="C121" s="175"/>
      <c r="D121" s="175"/>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c r="AA121" s="175"/>
      <c r="AB121" s="175"/>
      <c r="AC121" s="175"/>
      <c r="AD121" s="175"/>
      <c r="AE121" s="175"/>
      <c r="AF121" s="175"/>
      <c r="AG121" s="175"/>
      <c r="AH121" s="175"/>
      <c r="AI121" s="175"/>
      <c r="AJ121" s="175"/>
      <c r="AK121" s="175"/>
      <c r="AL121" s="175"/>
      <c r="AM121" s="175"/>
      <c r="AN121" s="175"/>
      <c r="AO121" s="175"/>
      <c r="AP121" s="175"/>
      <c r="AQ121" s="175"/>
      <c r="AR121" s="175"/>
      <c r="AS121" s="175"/>
      <c r="AT121" s="175"/>
      <c r="AU121" s="175"/>
      <c r="AV121" s="175"/>
      <c r="AW121" s="175"/>
      <c r="AX121" s="175"/>
      <c r="AY121" s="175"/>
      <c r="AZ121" s="175"/>
      <c r="BA121" s="175"/>
      <c r="BB121" s="175"/>
      <c r="BC121" s="175"/>
      <c r="BD121" s="175"/>
      <c r="BE121" s="175"/>
      <c r="BF121" s="175"/>
      <c r="BG121" s="175"/>
      <c r="BH121" s="175"/>
      <c r="BI121" s="175"/>
      <c r="BJ121" s="175"/>
      <c r="BK121" s="175"/>
      <c r="BL121" s="175"/>
      <c r="BM121" s="175"/>
      <c r="BN121" s="175"/>
      <c r="BO121" s="175"/>
      <c r="BP121" s="175"/>
      <c r="BQ121" s="175"/>
    </row>
    <row r="122" ht="14.25" customHeight="1">
      <c r="A122" s="175"/>
      <c r="B122" s="175"/>
      <c r="C122" s="175"/>
      <c r="D122" s="175"/>
      <c r="E122" s="175"/>
      <c r="F122" s="175"/>
      <c r="G122" s="175"/>
      <c r="H122" s="175"/>
      <c r="I122" s="175"/>
      <c r="J122" s="175"/>
      <c r="K122" s="175"/>
      <c r="L122" s="175"/>
      <c r="M122" s="175"/>
      <c r="N122" s="175"/>
      <c r="O122" s="175"/>
      <c r="P122" s="175"/>
      <c r="Q122" s="175"/>
      <c r="R122" s="175"/>
      <c r="S122" s="175"/>
      <c r="T122" s="175"/>
      <c r="U122" s="175"/>
      <c r="V122" s="175"/>
      <c r="W122" s="175"/>
      <c r="X122" s="175"/>
      <c r="Y122" s="175"/>
      <c r="Z122" s="175"/>
      <c r="AA122" s="175"/>
      <c r="AB122" s="175"/>
      <c r="AC122" s="175"/>
      <c r="AD122" s="175"/>
      <c r="AE122" s="175"/>
      <c r="AF122" s="175"/>
      <c r="AG122" s="175"/>
      <c r="AH122" s="175"/>
      <c r="AI122" s="175"/>
      <c r="AJ122" s="175"/>
      <c r="AK122" s="175"/>
      <c r="AL122" s="175"/>
      <c r="AM122" s="175"/>
      <c r="AN122" s="175"/>
      <c r="AO122" s="175"/>
      <c r="AP122" s="175"/>
      <c r="AQ122" s="175"/>
      <c r="AR122" s="175"/>
      <c r="AS122" s="175"/>
      <c r="AT122" s="175"/>
      <c r="AU122" s="175"/>
      <c r="AV122" s="175"/>
      <c r="AW122" s="175"/>
      <c r="AX122" s="175"/>
      <c r="AY122" s="175"/>
      <c r="AZ122" s="175"/>
      <c r="BA122" s="175"/>
      <c r="BB122" s="175"/>
      <c r="BC122" s="175"/>
      <c r="BD122" s="175"/>
      <c r="BE122" s="175"/>
      <c r="BF122" s="175"/>
      <c r="BG122" s="175"/>
      <c r="BH122" s="175"/>
      <c r="BI122" s="175"/>
      <c r="BJ122" s="175"/>
      <c r="BK122" s="175"/>
      <c r="BL122" s="175"/>
      <c r="BM122" s="175"/>
      <c r="BN122" s="175"/>
      <c r="BO122" s="175"/>
      <c r="BP122" s="175"/>
      <c r="BQ122" s="175"/>
    </row>
    <row r="123" ht="14.25" customHeight="1">
      <c r="A123" s="175"/>
      <c r="B123" s="175"/>
      <c r="C123" s="175"/>
      <c r="D123" s="175"/>
      <c r="E123" s="175"/>
      <c r="F123" s="175"/>
      <c r="G123" s="175"/>
      <c r="H123" s="175"/>
      <c r="I123" s="175"/>
      <c r="J123" s="175"/>
      <c r="K123" s="175"/>
      <c r="L123" s="175"/>
      <c r="M123" s="175"/>
      <c r="N123" s="175"/>
      <c r="O123" s="175"/>
      <c r="P123" s="175"/>
      <c r="Q123" s="175"/>
      <c r="R123" s="175"/>
      <c r="S123" s="175"/>
      <c r="T123" s="175"/>
      <c r="U123" s="175"/>
      <c r="V123" s="175"/>
      <c r="W123" s="175"/>
      <c r="X123" s="175"/>
      <c r="Y123" s="175"/>
      <c r="Z123" s="175"/>
      <c r="AA123" s="175"/>
      <c r="AB123" s="175"/>
      <c r="AC123" s="175"/>
      <c r="AD123" s="175"/>
      <c r="AE123" s="175"/>
      <c r="AF123" s="175"/>
      <c r="AG123" s="175"/>
      <c r="AH123" s="175"/>
      <c r="AI123" s="175"/>
      <c r="AJ123" s="175"/>
      <c r="AK123" s="175"/>
      <c r="AL123" s="175"/>
      <c r="AM123" s="175"/>
      <c r="AN123" s="175"/>
      <c r="AO123" s="175"/>
      <c r="AP123" s="175"/>
      <c r="AQ123" s="175"/>
      <c r="AR123" s="175"/>
      <c r="AS123" s="175"/>
      <c r="AT123" s="175"/>
      <c r="AU123" s="175"/>
      <c r="AV123" s="175"/>
      <c r="AW123" s="175"/>
      <c r="AX123" s="175"/>
      <c r="AY123" s="175"/>
      <c r="AZ123" s="175"/>
      <c r="BA123" s="175"/>
      <c r="BB123" s="175"/>
      <c r="BC123" s="175"/>
      <c r="BD123" s="175"/>
      <c r="BE123" s="175"/>
      <c r="BF123" s="175"/>
      <c r="BG123" s="175"/>
      <c r="BH123" s="175"/>
      <c r="BI123" s="175"/>
      <c r="BJ123" s="175"/>
      <c r="BK123" s="175"/>
      <c r="BL123" s="175"/>
      <c r="BM123" s="175"/>
      <c r="BN123" s="175"/>
      <c r="BO123" s="175"/>
      <c r="BP123" s="175"/>
      <c r="BQ123" s="175"/>
    </row>
    <row r="124" ht="14.25" customHeight="1">
      <c r="A124" s="175"/>
      <c r="B124" s="175"/>
      <c r="C124" s="175"/>
      <c r="D124" s="175"/>
      <c r="E124" s="175"/>
      <c r="F124" s="175"/>
      <c r="G124" s="175"/>
      <c r="H124" s="175"/>
      <c r="I124" s="175"/>
      <c r="J124" s="175"/>
      <c r="K124" s="175"/>
      <c r="L124" s="175"/>
      <c r="M124" s="175"/>
      <c r="N124" s="175"/>
      <c r="O124" s="175"/>
      <c r="P124" s="175"/>
      <c r="Q124" s="175"/>
      <c r="R124" s="175"/>
      <c r="S124" s="175"/>
      <c r="T124" s="175"/>
      <c r="U124" s="175"/>
      <c r="V124" s="175"/>
      <c r="W124" s="175"/>
      <c r="X124" s="175"/>
      <c r="Y124" s="175"/>
      <c r="Z124" s="175"/>
      <c r="AA124" s="175"/>
      <c r="AB124" s="175"/>
      <c r="AC124" s="175"/>
      <c r="AD124" s="175"/>
      <c r="AE124" s="175"/>
      <c r="AF124" s="175"/>
      <c r="AG124" s="175"/>
      <c r="AH124" s="175"/>
      <c r="AI124" s="175"/>
      <c r="AJ124" s="175"/>
      <c r="AK124" s="175"/>
      <c r="AL124" s="175"/>
      <c r="AM124" s="175"/>
      <c r="AN124" s="175"/>
      <c r="AO124" s="175"/>
      <c r="AP124" s="175"/>
      <c r="AQ124" s="175"/>
      <c r="AR124" s="175"/>
      <c r="AS124" s="175"/>
      <c r="AT124" s="175"/>
      <c r="AU124" s="175"/>
      <c r="AV124" s="175"/>
      <c r="AW124" s="175"/>
      <c r="AX124" s="175"/>
      <c r="AY124" s="175"/>
      <c r="AZ124" s="175"/>
      <c r="BA124" s="175"/>
      <c r="BB124" s="175"/>
      <c r="BC124" s="175"/>
      <c r="BD124" s="175"/>
      <c r="BE124" s="175"/>
      <c r="BF124" s="175"/>
      <c r="BG124" s="175"/>
      <c r="BH124" s="175"/>
      <c r="BI124" s="175"/>
      <c r="BJ124" s="175"/>
      <c r="BK124" s="175"/>
      <c r="BL124" s="175"/>
      <c r="BM124" s="175"/>
      <c r="BN124" s="175"/>
      <c r="BO124" s="175"/>
      <c r="BP124" s="175"/>
      <c r="BQ124" s="175"/>
    </row>
    <row r="125" ht="14.25" customHeight="1">
      <c r="A125" s="175"/>
      <c r="B125" s="175"/>
      <c r="C125" s="175"/>
      <c r="D125" s="175"/>
      <c r="E125" s="175"/>
      <c r="F125" s="175"/>
      <c r="G125" s="175"/>
      <c r="H125" s="175"/>
      <c r="I125" s="175"/>
      <c r="J125" s="175"/>
      <c r="K125" s="175"/>
      <c r="L125" s="175"/>
      <c r="M125" s="175"/>
      <c r="N125" s="175"/>
      <c r="O125" s="175"/>
      <c r="P125" s="175"/>
      <c r="Q125" s="175"/>
      <c r="R125" s="175"/>
      <c r="S125" s="175"/>
      <c r="T125" s="175"/>
      <c r="U125" s="175"/>
      <c r="V125" s="175"/>
      <c r="W125" s="175"/>
      <c r="X125" s="175"/>
      <c r="Y125" s="175"/>
      <c r="Z125" s="175"/>
      <c r="AA125" s="175"/>
      <c r="AB125" s="175"/>
      <c r="AC125" s="175"/>
      <c r="AD125" s="175"/>
      <c r="AE125" s="175"/>
      <c r="AF125" s="175"/>
      <c r="AG125" s="175"/>
      <c r="AH125" s="175"/>
      <c r="AI125" s="175"/>
      <c r="AJ125" s="175"/>
      <c r="AK125" s="175"/>
      <c r="AL125" s="175"/>
      <c r="AM125" s="175"/>
      <c r="AN125" s="175"/>
      <c r="AO125" s="175"/>
      <c r="AP125" s="175"/>
      <c r="AQ125" s="175"/>
      <c r="AR125" s="175"/>
      <c r="AS125" s="175"/>
      <c r="AT125" s="175"/>
      <c r="AU125" s="175"/>
      <c r="AV125" s="175"/>
      <c r="AW125" s="175"/>
      <c r="AX125" s="175"/>
      <c r="AY125" s="175"/>
      <c r="AZ125" s="175"/>
      <c r="BA125" s="175"/>
      <c r="BB125" s="175"/>
      <c r="BC125" s="175"/>
      <c r="BD125" s="175"/>
      <c r="BE125" s="175"/>
      <c r="BF125" s="175"/>
      <c r="BG125" s="175"/>
      <c r="BH125" s="175"/>
      <c r="BI125" s="175"/>
      <c r="BJ125" s="175"/>
      <c r="BK125" s="175"/>
      <c r="BL125" s="175"/>
      <c r="BM125" s="175"/>
      <c r="BN125" s="175"/>
      <c r="BO125" s="175"/>
      <c r="BP125" s="175"/>
      <c r="BQ125" s="175"/>
    </row>
    <row r="126" ht="14.25" customHeight="1">
      <c r="A126" s="175"/>
      <c r="B126" s="175"/>
      <c r="C126" s="175"/>
      <c r="D126" s="175"/>
      <c r="E126" s="175"/>
      <c r="F126" s="175"/>
      <c r="G126" s="175"/>
      <c r="H126" s="175"/>
      <c r="I126" s="175"/>
      <c r="J126" s="175"/>
      <c r="K126" s="175"/>
      <c r="L126" s="175"/>
      <c r="M126" s="175"/>
      <c r="N126" s="175"/>
      <c r="O126" s="175"/>
      <c r="P126" s="175"/>
      <c r="Q126" s="175"/>
      <c r="R126" s="175"/>
      <c r="S126" s="175"/>
      <c r="T126" s="175"/>
      <c r="U126" s="175"/>
      <c r="V126" s="175"/>
      <c r="W126" s="175"/>
      <c r="X126" s="175"/>
      <c r="Y126" s="175"/>
      <c r="Z126" s="175"/>
      <c r="AA126" s="175"/>
      <c r="AB126" s="175"/>
      <c r="AC126" s="175"/>
      <c r="AD126" s="175"/>
      <c r="AE126" s="175"/>
      <c r="AF126" s="175"/>
      <c r="AG126" s="175"/>
      <c r="AH126" s="175"/>
      <c r="AI126" s="175"/>
      <c r="AJ126" s="175"/>
      <c r="AK126" s="175"/>
      <c r="AL126" s="175"/>
      <c r="AM126" s="175"/>
      <c r="AN126" s="175"/>
      <c r="AO126" s="175"/>
      <c r="AP126" s="175"/>
      <c r="AQ126" s="175"/>
      <c r="AR126" s="175"/>
      <c r="AS126" s="175"/>
      <c r="AT126" s="175"/>
      <c r="AU126" s="175"/>
      <c r="AV126" s="175"/>
      <c r="AW126" s="175"/>
      <c r="AX126" s="175"/>
      <c r="AY126" s="175"/>
      <c r="AZ126" s="175"/>
      <c r="BA126" s="175"/>
      <c r="BB126" s="175"/>
      <c r="BC126" s="175"/>
      <c r="BD126" s="175"/>
      <c r="BE126" s="175"/>
      <c r="BF126" s="175"/>
      <c r="BG126" s="175"/>
      <c r="BH126" s="175"/>
      <c r="BI126" s="175"/>
      <c r="BJ126" s="175"/>
      <c r="BK126" s="175"/>
      <c r="BL126" s="175"/>
      <c r="BM126" s="175"/>
      <c r="BN126" s="175"/>
      <c r="BO126" s="175"/>
      <c r="BP126" s="175"/>
      <c r="BQ126" s="175"/>
    </row>
    <row r="127" ht="14.25" customHeight="1">
      <c r="A127" s="175"/>
      <c r="B127" s="175"/>
      <c r="C127" s="175"/>
      <c r="D127" s="175"/>
      <c r="E127" s="175"/>
      <c r="F127" s="175"/>
      <c r="G127" s="175"/>
      <c r="H127" s="175"/>
      <c r="I127" s="175"/>
      <c r="J127" s="175"/>
      <c r="K127" s="175"/>
      <c r="L127" s="175"/>
      <c r="M127" s="175"/>
      <c r="N127" s="175"/>
      <c r="O127" s="175"/>
      <c r="P127" s="175"/>
      <c r="Q127" s="175"/>
      <c r="R127" s="175"/>
      <c r="S127" s="175"/>
      <c r="T127" s="175"/>
      <c r="U127" s="175"/>
      <c r="V127" s="175"/>
      <c r="W127" s="175"/>
      <c r="X127" s="175"/>
      <c r="Y127" s="175"/>
      <c r="Z127" s="175"/>
      <c r="AA127" s="175"/>
      <c r="AB127" s="175"/>
      <c r="AC127" s="175"/>
      <c r="AD127" s="175"/>
      <c r="AE127" s="175"/>
      <c r="AF127" s="175"/>
      <c r="AG127" s="175"/>
      <c r="AH127" s="175"/>
      <c r="AI127" s="175"/>
      <c r="AJ127" s="175"/>
      <c r="AK127" s="175"/>
      <c r="AL127" s="175"/>
      <c r="AM127" s="175"/>
      <c r="AN127" s="175"/>
      <c r="AO127" s="175"/>
      <c r="AP127" s="175"/>
      <c r="AQ127" s="175"/>
      <c r="AR127" s="175"/>
      <c r="AS127" s="175"/>
      <c r="AT127" s="175"/>
      <c r="AU127" s="175"/>
      <c r="AV127" s="175"/>
      <c r="AW127" s="175"/>
      <c r="AX127" s="175"/>
      <c r="AY127" s="175"/>
      <c r="AZ127" s="175"/>
      <c r="BA127" s="175"/>
      <c r="BB127" s="175"/>
      <c r="BC127" s="175"/>
      <c r="BD127" s="175"/>
      <c r="BE127" s="175"/>
      <c r="BF127" s="175"/>
      <c r="BG127" s="175"/>
      <c r="BH127" s="175"/>
      <c r="BI127" s="175"/>
      <c r="BJ127" s="175"/>
      <c r="BK127" s="175"/>
      <c r="BL127" s="175"/>
      <c r="BM127" s="175"/>
      <c r="BN127" s="175"/>
      <c r="BO127" s="175"/>
      <c r="BP127" s="175"/>
      <c r="BQ127" s="175"/>
    </row>
    <row r="128" ht="14.25" customHeight="1">
      <c r="A128" s="175"/>
      <c r="B128" s="175"/>
      <c r="C128" s="175"/>
      <c r="D128" s="175"/>
      <c r="E128" s="175"/>
      <c r="F128" s="175"/>
      <c r="G128" s="175"/>
      <c r="H128" s="175"/>
      <c r="I128" s="175"/>
      <c r="J128" s="175"/>
      <c r="K128" s="175"/>
      <c r="L128" s="175"/>
      <c r="M128" s="175"/>
      <c r="N128" s="175"/>
      <c r="O128" s="175"/>
      <c r="P128" s="175"/>
      <c r="Q128" s="175"/>
      <c r="R128" s="175"/>
      <c r="S128" s="175"/>
      <c r="T128" s="175"/>
      <c r="U128" s="175"/>
      <c r="V128" s="175"/>
      <c r="W128" s="175"/>
      <c r="X128" s="175"/>
      <c r="Y128" s="175"/>
      <c r="Z128" s="175"/>
      <c r="AA128" s="175"/>
      <c r="AB128" s="175"/>
      <c r="AC128" s="175"/>
      <c r="AD128" s="175"/>
      <c r="AE128" s="175"/>
      <c r="AF128" s="175"/>
      <c r="AG128" s="175"/>
      <c r="AH128" s="175"/>
      <c r="AI128" s="175"/>
      <c r="AJ128" s="175"/>
      <c r="AK128" s="175"/>
      <c r="AL128" s="175"/>
      <c r="AM128" s="175"/>
      <c r="AN128" s="175"/>
      <c r="AO128" s="175"/>
      <c r="AP128" s="175"/>
      <c r="AQ128" s="175"/>
      <c r="AR128" s="175"/>
      <c r="AS128" s="175"/>
      <c r="AT128" s="175"/>
      <c r="AU128" s="175"/>
      <c r="AV128" s="175"/>
      <c r="AW128" s="175"/>
      <c r="AX128" s="175"/>
      <c r="AY128" s="175"/>
      <c r="AZ128" s="175"/>
      <c r="BA128" s="175"/>
      <c r="BB128" s="175"/>
      <c r="BC128" s="175"/>
      <c r="BD128" s="175"/>
      <c r="BE128" s="175"/>
      <c r="BF128" s="175"/>
      <c r="BG128" s="175"/>
      <c r="BH128" s="175"/>
      <c r="BI128" s="175"/>
      <c r="BJ128" s="175"/>
      <c r="BK128" s="175"/>
      <c r="BL128" s="175"/>
      <c r="BM128" s="175"/>
      <c r="BN128" s="175"/>
      <c r="BO128" s="175"/>
      <c r="BP128" s="175"/>
      <c r="BQ128" s="175"/>
    </row>
    <row r="129" ht="14.25" customHeight="1">
      <c r="A129" s="175"/>
      <c r="B129" s="175"/>
      <c r="C129" s="175"/>
      <c r="D129" s="175"/>
      <c r="E129" s="175"/>
      <c r="F129" s="175"/>
      <c r="G129" s="175"/>
      <c r="H129" s="175"/>
      <c r="I129" s="175"/>
      <c r="J129" s="175"/>
      <c r="K129" s="175"/>
      <c r="L129" s="175"/>
      <c r="M129" s="175"/>
      <c r="N129" s="175"/>
      <c r="O129" s="175"/>
      <c r="P129" s="175"/>
      <c r="Q129" s="175"/>
      <c r="R129" s="175"/>
      <c r="S129" s="175"/>
      <c r="T129" s="175"/>
      <c r="U129" s="175"/>
      <c r="V129" s="175"/>
      <c r="W129" s="175"/>
      <c r="X129" s="175"/>
      <c r="Y129" s="175"/>
      <c r="Z129" s="175"/>
      <c r="AA129" s="175"/>
      <c r="AB129" s="175"/>
      <c r="AC129" s="175"/>
      <c r="AD129" s="175"/>
      <c r="AE129" s="175"/>
      <c r="AF129" s="175"/>
      <c r="AG129" s="175"/>
      <c r="AH129" s="175"/>
      <c r="AI129" s="175"/>
      <c r="AJ129" s="175"/>
      <c r="AK129" s="175"/>
      <c r="AL129" s="175"/>
      <c r="AM129" s="175"/>
      <c r="AN129" s="175"/>
      <c r="AO129" s="175"/>
      <c r="AP129" s="175"/>
      <c r="AQ129" s="175"/>
      <c r="AR129" s="175"/>
      <c r="AS129" s="175"/>
      <c r="AT129" s="175"/>
      <c r="AU129" s="175"/>
      <c r="AV129" s="175"/>
      <c r="AW129" s="175"/>
      <c r="AX129" s="175"/>
      <c r="AY129" s="175"/>
      <c r="AZ129" s="175"/>
      <c r="BA129" s="175"/>
      <c r="BB129" s="175"/>
      <c r="BC129" s="175"/>
      <c r="BD129" s="175"/>
      <c r="BE129" s="175"/>
      <c r="BF129" s="175"/>
      <c r="BG129" s="175"/>
      <c r="BH129" s="175"/>
      <c r="BI129" s="175"/>
      <c r="BJ129" s="175"/>
      <c r="BK129" s="175"/>
      <c r="BL129" s="175"/>
      <c r="BM129" s="175"/>
      <c r="BN129" s="175"/>
      <c r="BO129" s="175"/>
      <c r="BP129" s="175"/>
      <c r="BQ129" s="175"/>
    </row>
    <row r="130" ht="14.25" customHeight="1">
      <c r="A130" s="175"/>
      <c r="B130" s="175"/>
      <c r="C130" s="175"/>
      <c r="D130" s="175"/>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5"/>
      <c r="AA130" s="175"/>
      <c r="AB130" s="175"/>
      <c r="AC130" s="175"/>
      <c r="AD130" s="175"/>
      <c r="AE130" s="175"/>
      <c r="AF130" s="175"/>
      <c r="AG130" s="175"/>
      <c r="AH130" s="175"/>
      <c r="AI130" s="175"/>
      <c r="AJ130" s="175"/>
      <c r="AK130" s="175"/>
      <c r="AL130" s="175"/>
      <c r="AM130" s="175"/>
      <c r="AN130" s="175"/>
      <c r="AO130" s="175"/>
      <c r="AP130" s="175"/>
      <c r="AQ130" s="175"/>
      <c r="AR130" s="175"/>
      <c r="AS130" s="175"/>
      <c r="AT130" s="175"/>
      <c r="AU130" s="175"/>
      <c r="AV130" s="175"/>
      <c r="AW130" s="175"/>
      <c r="AX130" s="175"/>
      <c r="AY130" s="175"/>
      <c r="AZ130" s="175"/>
      <c r="BA130" s="175"/>
      <c r="BB130" s="175"/>
      <c r="BC130" s="175"/>
      <c r="BD130" s="175"/>
      <c r="BE130" s="175"/>
      <c r="BF130" s="175"/>
      <c r="BG130" s="175"/>
      <c r="BH130" s="175"/>
      <c r="BI130" s="175"/>
      <c r="BJ130" s="175"/>
      <c r="BK130" s="175"/>
      <c r="BL130" s="175"/>
      <c r="BM130" s="175"/>
      <c r="BN130" s="175"/>
      <c r="BO130" s="175"/>
      <c r="BP130" s="175"/>
      <c r="BQ130" s="175"/>
    </row>
    <row r="131" ht="14.25" customHeight="1">
      <c r="A131" s="175"/>
      <c r="B131" s="175"/>
      <c r="C131" s="175"/>
      <c r="D131" s="175"/>
      <c r="E131" s="175"/>
      <c r="F131" s="175"/>
      <c r="G131" s="175"/>
      <c r="H131" s="175"/>
      <c r="I131" s="175"/>
      <c r="J131" s="175"/>
      <c r="K131" s="175"/>
      <c r="L131" s="175"/>
      <c r="M131" s="175"/>
      <c r="N131" s="175"/>
      <c r="O131" s="175"/>
      <c r="P131" s="175"/>
      <c r="Q131" s="175"/>
      <c r="R131" s="175"/>
      <c r="S131" s="175"/>
      <c r="T131" s="175"/>
      <c r="U131" s="175"/>
      <c r="V131" s="175"/>
      <c r="W131" s="175"/>
      <c r="X131" s="175"/>
      <c r="Y131" s="175"/>
      <c r="Z131" s="175"/>
      <c r="AA131" s="175"/>
      <c r="AB131" s="175"/>
      <c r="AC131" s="175"/>
      <c r="AD131" s="175"/>
      <c r="AE131" s="175"/>
      <c r="AF131" s="175"/>
      <c r="AG131" s="175"/>
      <c r="AH131" s="175"/>
      <c r="AI131" s="175"/>
      <c r="AJ131" s="175"/>
      <c r="AK131" s="175"/>
      <c r="AL131" s="175"/>
      <c r="AM131" s="175"/>
      <c r="AN131" s="175"/>
      <c r="AO131" s="175"/>
      <c r="AP131" s="175"/>
      <c r="AQ131" s="175"/>
      <c r="AR131" s="175"/>
      <c r="AS131" s="175"/>
      <c r="AT131" s="175"/>
      <c r="AU131" s="175"/>
      <c r="AV131" s="175"/>
      <c r="AW131" s="175"/>
      <c r="AX131" s="175"/>
      <c r="AY131" s="175"/>
      <c r="AZ131" s="175"/>
      <c r="BA131" s="175"/>
      <c r="BB131" s="175"/>
      <c r="BC131" s="175"/>
      <c r="BD131" s="175"/>
      <c r="BE131" s="175"/>
      <c r="BF131" s="175"/>
      <c r="BG131" s="175"/>
      <c r="BH131" s="175"/>
      <c r="BI131" s="175"/>
      <c r="BJ131" s="175"/>
      <c r="BK131" s="175"/>
      <c r="BL131" s="175"/>
      <c r="BM131" s="175"/>
      <c r="BN131" s="175"/>
      <c r="BO131" s="175"/>
      <c r="BP131" s="175"/>
      <c r="BQ131" s="175"/>
    </row>
    <row r="132" ht="14.25" customHeight="1">
      <c r="A132" s="175"/>
      <c r="B132" s="175"/>
      <c r="C132" s="175"/>
      <c r="D132" s="175"/>
      <c r="E132" s="175"/>
      <c r="F132" s="175"/>
      <c r="G132" s="175"/>
      <c r="H132" s="175"/>
      <c r="I132" s="175"/>
      <c r="J132" s="175"/>
      <c r="K132" s="175"/>
      <c r="L132" s="175"/>
      <c r="M132" s="175"/>
      <c r="N132" s="175"/>
      <c r="O132" s="175"/>
      <c r="P132" s="175"/>
      <c r="Q132" s="175"/>
      <c r="R132" s="175"/>
      <c r="S132" s="175"/>
      <c r="T132" s="175"/>
      <c r="U132" s="175"/>
      <c r="V132" s="175"/>
      <c r="W132" s="175"/>
      <c r="X132" s="175"/>
      <c r="Y132" s="175"/>
      <c r="Z132" s="175"/>
      <c r="AA132" s="175"/>
      <c r="AB132" s="175"/>
      <c r="AC132" s="175"/>
      <c r="AD132" s="175"/>
      <c r="AE132" s="175"/>
      <c r="AF132" s="175"/>
      <c r="AG132" s="175"/>
      <c r="AH132" s="175"/>
      <c r="AI132" s="175"/>
      <c r="AJ132" s="175"/>
      <c r="AK132" s="175"/>
      <c r="AL132" s="175"/>
      <c r="AM132" s="175"/>
      <c r="AN132" s="175"/>
      <c r="AO132" s="175"/>
      <c r="AP132" s="175"/>
      <c r="AQ132" s="175"/>
      <c r="AR132" s="175"/>
      <c r="AS132" s="175"/>
      <c r="AT132" s="175"/>
      <c r="AU132" s="175"/>
      <c r="AV132" s="175"/>
      <c r="AW132" s="175"/>
      <c r="AX132" s="175"/>
      <c r="AY132" s="175"/>
      <c r="AZ132" s="175"/>
      <c r="BA132" s="175"/>
      <c r="BB132" s="175"/>
      <c r="BC132" s="175"/>
      <c r="BD132" s="175"/>
      <c r="BE132" s="175"/>
      <c r="BF132" s="175"/>
      <c r="BG132" s="175"/>
      <c r="BH132" s="175"/>
      <c r="BI132" s="175"/>
      <c r="BJ132" s="175"/>
      <c r="BK132" s="175"/>
      <c r="BL132" s="175"/>
      <c r="BM132" s="175"/>
      <c r="BN132" s="175"/>
      <c r="BO132" s="175"/>
      <c r="BP132" s="175"/>
      <c r="BQ132" s="175"/>
    </row>
    <row r="133" ht="14.25" customHeight="1">
      <c r="A133" s="175"/>
      <c r="B133" s="175"/>
      <c r="C133" s="175"/>
      <c r="D133" s="175"/>
      <c r="E133" s="175"/>
      <c r="F133" s="175"/>
      <c r="G133" s="175"/>
      <c r="H133" s="175"/>
      <c r="I133" s="175"/>
      <c r="J133" s="175"/>
      <c r="K133" s="175"/>
      <c r="L133" s="175"/>
      <c r="M133" s="175"/>
      <c r="N133" s="175"/>
      <c r="O133" s="175"/>
      <c r="P133" s="175"/>
      <c r="Q133" s="175"/>
      <c r="R133" s="175"/>
      <c r="S133" s="175"/>
      <c r="T133" s="175"/>
      <c r="U133" s="175"/>
      <c r="V133" s="175"/>
      <c r="W133" s="175"/>
      <c r="X133" s="175"/>
      <c r="Y133" s="175"/>
      <c r="Z133" s="175"/>
      <c r="AA133" s="175"/>
      <c r="AB133" s="175"/>
      <c r="AC133" s="175"/>
      <c r="AD133" s="175"/>
      <c r="AE133" s="175"/>
      <c r="AF133" s="175"/>
      <c r="AG133" s="175"/>
      <c r="AH133" s="175"/>
      <c r="AI133" s="175"/>
      <c r="AJ133" s="175"/>
      <c r="AK133" s="175"/>
      <c r="AL133" s="175"/>
      <c r="AM133" s="175"/>
      <c r="AN133" s="175"/>
      <c r="AO133" s="175"/>
      <c r="AP133" s="175"/>
      <c r="AQ133" s="175"/>
      <c r="AR133" s="175"/>
      <c r="AS133" s="175"/>
      <c r="AT133" s="175"/>
      <c r="AU133" s="175"/>
      <c r="AV133" s="175"/>
      <c r="AW133" s="175"/>
      <c r="AX133" s="175"/>
      <c r="AY133" s="175"/>
      <c r="AZ133" s="175"/>
      <c r="BA133" s="175"/>
      <c r="BB133" s="175"/>
      <c r="BC133" s="175"/>
      <c r="BD133" s="175"/>
      <c r="BE133" s="175"/>
      <c r="BF133" s="175"/>
      <c r="BG133" s="175"/>
      <c r="BH133" s="175"/>
      <c r="BI133" s="175"/>
      <c r="BJ133" s="175"/>
      <c r="BK133" s="175"/>
      <c r="BL133" s="175"/>
      <c r="BM133" s="175"/>
      <c r="BN133" s="175"/>
      <c r="BO133" s="175"/>
      <c r="BP133" s="175"/>
      <c r="BQ133" s="175"/>
    </row>
    <row r="134" ht="14.25" customHeight="1">
      <c r="A134" s="175"/>
      <c r="B134" s="175"/>
      <c r="C134" s="175"/>
      <c r="D134" s="175"/>
      <c r="E134" s="175"/>
      <c r="F134" s="175"/>
      <c r="G134" s="175"/>
      <c r="H134" s="175"/>
      <c r="I134" s="175"/>
      <c r="J134" s="175"/>
      <c r="K134" s="175"/>
      <c r="L134" s="175"/>
      <c r="M134" s="175"/>
      <c r="N134" s="175"/>
      <c r="O134" s="175"/>
      <c r="P134" s="175"/>
      <c r="Q134" s="175"/>
      <c r="R134" s="175"/>
      <c r="S134" s="175"/>
      <c r="T134" s="175"/>
      <c r="U134" s="175"/>
      <c r="V134" s="175"/>
      <c r="W134" s="175"/>
      <c r="X134" s="175"/>
      <c r="Y134" s="175"/>
      <c r="Z134" s="175"/>
      <c r="AA134" s="175"/>
      <c r="AB134" s="175"/>
      <c r="AC134" s="175"/>
      <c r="AD134" s="175"/>
      <c r="AE134" s="175"/>
      <c r="AF134" s="175"/>
      <c r="AG134" s="175"/>
      <c r="AH134" s="175"/>
      <c r="AI134" s="175"/>
      <c r="AJ134" s="175"/>
      <c r="AK134" s="175"/>
      <c r="AL134" s="175"/>
      <c r="AM134" s="175"/>
      <c r="AN134" s="175"/>
      <c r="AO134" s="175"/>
      <c r="AP134" s="175"/>
      <c r="AQ134" s="175"/>
      <c r="AR134" s="175"/>
      <c r="AS134" s="175"/>
      <c r="AT134" s="175"/>
      <c r="AU134" s="175"/>
      <c r="AV134" s="175"/>
      <c r="AW134" s="175"/>
      <c r="AX134" s="175"/>
      <c r="AY134" s="175"/>
      <c r="AZ134" s="175"/>
      <c r="BA134" s="175"/>
      <c r="BB134" s="175"/>
      <c r="BC134" s="175"/>
      <c r="BD134" s="175"/>
      <c r="BE134" s="175"/>
      <c r="BF134" s="175"/>
      <c r="BG134" s="175"/>
      <c r="BH134" s="175"/>
      <c r="BI134" s="175"/>
      <c r="BJ134" s="175"/>
      <c r="BK134" s="175"/>
      <c r="BL134" s="175"/>
      <c r="BM134" s="175"/>
      <c r="BN134" s="175"/>
      <c r="BO134" s="175"/>
      <c r="BP134" s="175"/>
      <c r="BQ134" s="175"/>
    </row>
    <row r="135" ht="14.25" customHeight="1">
      <c r="A135" s="175"/>
      <c r="B135" s="175"/>
      <c r="C135" s="175"/>
      <c r="D135" s="175"/>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c r="AA135" s="175"/>
      <c r="AB135" s="175"/>
      <c r="AC135" s="175"/>
      <c r="AD135" s="175"/>
      <c r="AE135" s="175"/>
      <c r="AF135" s="175"/>
      <c r="AG135" s="175"/>
      <c r="AH135" s="175"/>
      <c r="AI135" s="175"/>
      <c r="AJ135" s="175"/>
      <c r="AK135" s="175"/>
      <c r="AL135" s="175"/>
      <c r="AM135" s="175"/>
      <c r="AN135" s="175"/>
      <c r="AO135" s="175"/>
      <c r="AP135" s="175"/>
      <c r="AQ135" s="175"/>
      <c r="AR135" s="175"/>
      <c r="AS135" s="175"/>
      <c r="AT135" s="175"/>
      <c r="AU135" s="175"/>
      <c r="AV135" s="175"/>
      <c r="AW135" s="175"/>
      <c r="AX135" s="175"/>
      <c r="AY135" s="175"/>
      <c r="AZ135" s="175"/>
      <c r="BA135" s="175"/>
      <c r="BB135" s="175"/>
      <c r="BC135" s="175"/>
      <c r="BD135" s="175"/>
      <c r="BE135" s="175"/>
      <c r="BF135" s="175"/>
      <c r="BG135" s="175"/>
      <c r="BH135" s="175"/>
      <c r="BI135" s="175"/>
      <c r="BJ135" s="175"/>
      <c r="BK135" s="175"/>
      <c r="BL135" s="175"/>
      <c r="BM135" s="175"/>
      <c r="BN135" s="175"/>
      <c r="BO135" s="175"/>
      <c r="BP135" s="175"/>
      <c r="BQ135" s="175"/>
    </row>
    <row r="136" ht="14.25" customHeight="1">
      <c r="A136" s="175"/>
      <c r="B136" s="175"/>
      <c r="C136" s="175"/>
      <c r="D136" s="175"/>
      <c r="E136" s="175"/>
      <c r="F136" s="175"/>
      <c r="G136" s="175"/>
      <c r="H136" s="175"/>
      <c r="I136" s="175"/>
      <c r="J136" s="175"/>
      <c r="K136" s="175"/>
      <c r="L136" s="175"/>
      <c r="M136" s="175"/>
      <c r="N136" s="175"/>
      <c r="O136" s="175"/>
      <c r="P136" s="175"/>
      <c r="Q136" s="175"/>
      <c r="R136" s="175"/>
      <c r="S136" s="175"/>
      <c r="T136" s="175"/>
      <c r="U136" s="175"/>
      <c r="V136" s="175"/>
      <c r="W136" s="175"/>
      <c r="X136" s="175"/>
      <c r="Y136" s="175"/>
      <c r="Z136" s="175"/>
      <c r="AA136" s="175"/>
      <c r="AB136" s="175"/>
      <c r="AC136" s="175"/>
      <c r="AD136" s="175"/>
      <c r="AE136" s="175"/>
      <c r="AF136" s="175"/>
      <c r="AG136" s="175"/>
      <c r="AH136" s="175"/>
      <c r="AI136" s="175"/>
      <c r="AJ136" s="175"/>
      <c r="AK136" s="175"/>
      <c r="AL136" s="175"/>
      <c r="AM136" s="175"/>
      <c r="AN136" s="175"/>
      <c r="AO136" s="175"/>
      <c r="AP136" s="175"/>
      <c r="AQ136" s="175"/>
      <c r="AR136" s="175"/>
      <c r="AS136" s="175"/>
      <c r="AT136" s="175"/>
      <c r="AU136" s="175"/>
      <c r="AV136" s="175"/>
      <c r="AW136" s="175"/>
      <c r="AX136" s="175"/>
      <c r="AY136" s="175"/>
      <c r="AZ136" s="175"/>
      <c r="BA136" s="175"/>
      <c r="BB136" s="175"/>
      <c r="BC136" s="175"/>
      <c r="BD136" s="175"/>
      <c r="BE136" s="175"/>
      <c r="BF136" s="175"/>
      <c r="BG136" s="175"/>
      <c r="BH136" s="175"/>
      <c r="BI136" s="175"/>
      <c r="BJ136" s="175"/>
      <c r="BK136" s="175"/>
      <c r="BL136" s="175"/>
      <c r="BM136" s="175"/>
      <c r="BN136" s="175"/>
      <c r="BO136" s="175"/>
      <c r="BP136" s="175"/>
      <c r="BQ136" s="175"/>
    </row>
    <row r="137" ht="14.25" customHeight="1">
      <c r="A137" s="175"/>
      <c r="B137" s="175"/>
      <c r="C137" s="175"/>
      <c r="D137" s="175"/>
      <c r="E137" s="175"/>
      <c r="F137" s="175"/>
      <c r="G137" s="175"/>
      <c r="H137" s="175"/>
      <c r="I137" s="175"/>
      <c r="J137" s="175"/>
      <c r="K137" s="175"/>
      <c r="L137" s="175"/>
      <c r="M137" s="175"/>
      <c r="N137" s="175"/>
      <c r="O137" s="175"/>
      <c r="P137" s="175"/>
      <c r="Q137" s="175"/>
      <c r="R137" s="175"/>
      <c r="S137" s="175"/>
      <c r="T137" s="175"/>
      <c r="U137" s="175"/>
      <c r="V137" s="175"/>
      <c r="W137" s="175"/>
      <c r="X137" s="175"/>
      <c r="Y137" s="175"/>
      <c r="Z137" s="175"/>
      <c r="AA137" s="175"/>
      <c r="AB137" s="175"/>
      <c r="AC137" s="175"/>
      <c r="AD137" s="175"/>
      <c r="AE137" s="175"/>
      <c r="AF137" s="175"/>
      <c r="AG137" s="175"/>
      <c r="AH137" s="175"/>
      <c r="AI137" s="175"/>
      <c r="AJ137" s="175"/>
      <c r="AK137" s="175"/>
      <c r="AL137" s="175"/>
      <c r="AM137" s="175"/>
      <c r="AN137" s="175"/>
      <c r="AO137" s="175"/>
      <c r="AP137" s="175"/>
      <c r="AQ137" s="175"/>
      <c r="AR137" s="175"/>
      <c r="AS137" s="175"/>
      <c r="AT137" s="175"/>
      <c r="AU137" s="175"/>
      <c r="AV137" s="175"/>
      <c r="AW137" s="175"/>
      <c r="AX137" s="175"/>
      <c r="AY137" s="175"/>
      <c r="AZ137" s="175"/>
      <c r="BA137" s="175"/>
      <c r="BB137" s="175"/>
      <c r="BC137" s="175"/>
      <c r="BD137" s="175"/>
      <c r="BE137" s="175"/>
      <c r="BF137" s="175"/>
      <c r="BG137" s="175"/>
      <c r="BH137" s="175"/>
      <c r="BI137" s="175"/>
      <c r="BJ137" s="175"/>
      <c r="BK137" s="175"/>
      <c r="BL137" s="175"/>
      <c r="BM137" s="175"/>
      <c r="BN137" s="175"/>
      <c r="BO137" s="175"/>
      <c r="BP137" s="175"/>
      <c r="BQ137" s="175"/>
    </row>
    <row r="138" ht="14.25" customHeight="1">
      <c r="A138" s="175"/>
      <c r="B138" s="175"/>
      <c r="C138" s="175"/>
      <c r="D138" s="175"/>
      <c r="E138" s="175"/>
      <c r="F138" s="175"/>
      <c r="G138" s="175"/>
      <c r="H138" s="175"/>
      <c r="I138" s="175"/>
      <c r="J138" s="175"/>
      <c r="K138" s="175"/>
      <c r="L138" s="175"/>
      <c r="M138" s="175"/>
      <c r="N138" s="175"/>
      <c r="O138" s="175"/>
      <c r="P138" s="175"/>
      <c r="Q138" s="175"/>
      <c r="R138" s="175"/>
      <c r="S138" s="175"/>
      <c r="T138" s="175"/>
      <c r="U138" s="175"/>
      <c r="V138" s="175"/>
      <c r="W138" s="175"/>
      <c r="X138" s="175"/>
      <c r="Y138" s="175"/>
      <c r="Z138" s="175"/>
      <c r="AA138" s="175"/>
      <c r="AB138" s="175"/>
      <c r="AC138" s="175"/>
      <c r="AD138" s="175"/>
      <c r="AE138" s="175"/>
      <c r="AF138" s="175"/>
      <c r="AG138" s="175"/>
      <c r="AH138" s="175"/>
      <c r="AI138" s="175"/>
      <c r="AJ138" s="175"/>
      <c r="AK138" s="175"/>
      <c r="AL138" s="175"/>
      <c r="AM138" s="175"/>
      <c r="AN138" s="175"/>
      <c r="AO138" s="175"/>
      <c r="AP138" s="175"/>
      <c r="AQ138" s="175"/>
      <c r="AR138" s="175"/>
      <c r="AS138" s="175"/>
      <c r="AT138" s="175"/>
      <c r="AU138" s="175"/>
      <c r="AV138" s="175"/>
      <c r="AW138" s="175"/>
      <c r="AX138" s="175"/>
      <c r="AY138" s="175"/>
      <c r="AZ138" s="175"/>
      <c r="BA138" s="175"/>
      <c r="BB138" s="175"/>
      <c r="BC138" s="175"/>
      <c r="BD138" s="175"/>
      <c r="BE138" s="175"/>
      <c r="BF138" s="175"/>
      <c r="BG138" s="175"/>
      <c r="BH138" s="175"/>
      <c r="BI138" s="175"/>
      <c r="BJ138" s="175"/>
      <c r="BK138" s="175"/>
      <c r="BL138" s="175"/>
      <c r="BM138" s="175"/>
      <c r="BN138" s="175"/>
      <c r="BO138" s="175"/>
      <c r="BP138" s="175"/>
      <c r="BQ138" s="175"/>
    </row>
    <row r="139" ht="14.25" customHeight="1">
      <c r="A139" s="175"/>
      <c r="B139" s="175"/>
      <c r="C139" s="175"/>
      <c r="D139" s="175"/>
      <c r="E139" s="175"/>
      <c r="F139" s="175"/>
      <c r="G139" s="175"/>
      <c r="H139" s="175"/>
      <c r="I139" s="175"/>
      <c r="J139" s="175"/>
      <c r="K139" s="175"/>
      <c r="L139" s="175"/>
      <c r="M139" s="175"/>
      <c r="N139" s="175"/>
      <c r="O139" s="175"/>
      <c r="P139" s="175"/>
      <c r="Q139" s="175"/>
      <c r="R139" s="175"/>
      <c r="S139" s="175"/>
      <c r="T139" s="175"/>
      <c r="U139" s="175"/>
      <c r="V139" s="175"/>
      <c r="W139" s="175"/>
      <c r="X139" s="175"/>
      <c r="Y139" s="175"/>
      <c r="Z139" s="175"/>
      <c r="AA139" s="175"/>
      <c r="AB139" s="175"/>
      <c r="AC139" s="175"/>
      <c r="AD139" s="175"/>
      <c r="AE139" s="175"/>
      <c r="AF139" s="175"/>
      <c r="AG139" s="175"/>
      <c r="AH139" s="175"/>
      <c r="AI139" s="175"/>
      <c r="AJ139" s="175"/>
      <c r="AK139" s="175"/>
      <c r="AL139" s="175"/>
      <c r="AM139" s="175"/>
      <c r="AN139" s="175"/>
      <c r="AO139" s="175"/>
      <c r="AP139" s="175"/>
      <c r="AQ139" s="175"/>
      <c r="AR139" s="175"/>
      <c r="AS139" s="175"/>
      <c r="AT139" s="175"/>
      <c r="AU139" s="175"/>
      <c r="AV139" s="175"/>
      <c r="AW139" s="175"/>
      <c r="AX139" s="175"/>
      <c r="AY139" s="175"/>
      <c r="AZ139" s="175"/>
      <c r="BA139" s="175"/>
      <c r="BB139" s="175"/>
      <c r="BC139" s="175"/>
      <c r="BD139" s="175"/>
      <c r="BE139" s="175"/>
      <c r="BF139" s="175"/>
      <c r="BG139" s="175"/>
      <c r="BH139" s="175"/>
      <c r="BI139" s="175"/>
      <c r="BJ139" s="175"/>
      <c r="BK139" s="175"/>
      <c r="BL139" s="175"/>
      <c r="BM139" s="175"/>
      <c r="BN139" s="175"/>
      <c r="BO139" s="175"/>
      <c r="BP139" s="175"/>
      <c r="BQ139" s="175"/>
    </row>
    <row r="140" ht="14.25" customHeight="1">
      <c r="A140" s="175"/>
      <c r="B140" s="175"/>
      <c r="C140" s="175"/>
      <c r="D140" s="175"/>
      <c r="E140" s="175"/>
      <c r="F140" s="175"/>
      <c r="G140" s="175"/>
      <c r="H140" s="175"/>
      <c r="I140" s="175"/>
      <c r="J140" s="175"/>
      <c r="K140" s="175"/>
      <c r="L140" s="175"/>
      <c r="M140" s="175"/>
      <c r="N140" s="175"/>
      <c r="O140" s="175"/>
      <c r="P140" s="175"/>
      <c r="Q140" s="175"/>
      <c r="R140" s="175"/>
      <c r="S140" s="175"/>
      <c r="T140" s="175"/>
      <c r="U140" s="175"/>
      <c r="V140" s="175"/>
      <c r="W140" s="175"/>
      <c r="X140" s="175"/>
      <c r="Y140" s="175"/>
      <c r="Z140" s="175"/>
      <c r="AA140" s="175"/>
      <c r="AB140" s="175"/>
      <c r="AC140" s="175"/>
      <c r="AD140" s="175"/>
      <c r="AE140" s="175"/>
      <c r="AF140" s="175"/>
      <c r="AG140" s="175"/>
      <c r="AH140" s="175"/>
      <c r="AI140" s="175"/>
      <c r="AJ140" s="175"/>
      <c r="AK140" s="175"/>
      <c r="AL140" s="175"/>
      <c r="AM140" s="175"/>
      <c r="AN140" s="175"/>
      <c r="AO140" s="175"/>
      <c r="AP140" s="175"/>
      <c r="AQ140" s="175"/>
      <c r="AR140" s="175"/>
      <c r="AS140" s="175"/>
      <c r="AT140" s="175"/>
      <c r="AU140" s="175"/>
      <c r="AV140" s="175"/>
      <c r="AW140" s="175"/>
      <c r="AX140" s="175"/>
      <c r="AY140" s="175"/>
      <c r="AZ140" s="175"/>
      <c r="BA140" s="175"/>
      <c r="BB140" s="175"/>
      <c r="BC140" s="175"/>
      <c r="BD140" s="175"/>
      <c r="BE140" s="175"/>
      <c r="BF140" s="175"/>
      <c r="BG140" s="175"/>
      <c r="BH140" s="175"/>
      <c r="BI140" s="175"/>
      <c r="BJ140" s="175"/>
      <c r="BK140" s="175"/>
      <c r="BL140" s="175"/>
      <c r="BM140" s="175"/>
      <c r="BN140" s="175"/>
      <c r="BO140" s="175"/>
      <c r="BP140" s="175"/>
      <c r="BQ140" s="175"/>
    </row>
    <row r="141" ht="14.25" customHeight="1">
      <c r="A141" s="175"/>
      <c r="B141" s="175"/>
      <c r="C141" s="175"/>
      <c r="D141" s="175"/>
      <c r="E141" s="175"/>
      <c r="F141" s="175"/>
      <c r="G141" s="175"/>
      <c r="H141" s="175"/>
      <c r="I141" s="175"/>
      <c r="J141" s="175"/>
      <c r="K141" s="175"/>
      <c r="L141" s="175"/>
      <c r="M141" s="175"/>
      <c r="N141" s="175"/>
      <c r="O141" s="175"/>
      <c r="P141" s="175"/>
      <c r="Q141" s="175"/>
      <c r="R141" s="175"/>
      <c r="S141" s="175"/>
      <c r="T141" s="175"/>
      <c r="U141" s="175"/>
      <c r="V141" s="175"/>
      <c r="W141" s="175"/>
      <c r="X141" s="175"/>
      <c r="Y141" s="175"/>
      <c r="Z141" s="175"/>
      <c r="AA141" s="175"/>
      <c r="AB141" s="175"/>
      <c r="AC141" s="175"/>
      <c r="AD141" s="175"/>
      <c r="AE141" s="175"/>
      <c r="AF141" s="175"/>
      <c r="AG141" s="175"/>
      <c r="AH141" s="175"/>
      <c r="AI141" s="175"/>
      <c r="AJ141" s="175"/>
      <c r="AK141" s="175"/>
      <c r="AL141" s="175"/>
      <c r="AM141" s="175"/>
      <c r="AN141" s="175"/>
      <c r="AO141" s="175"/>
      <c r="AP141" s="175"/>
      <c r="AQ141" s="175"/>
      <c r="AR141" s="175"/>
      <c r="AS141" s="175"/>
      <c r="AT141" s="175"/>
      <c r="AU141" s="175"/>
      <c r="AV141" s="175"/>
      <c r="AW141" s="175"/>
      <c r="AX141" s="175"/>
      <c r="AY141" s="175"/>
      <c r="AZ141" s="175"/>
      <c r="BA141" s="175"/>
      <c r="BB141" s="175"/>
      <c r="BC141" s="175"/>
      <c r="BD141" s="175"/>
      <c r="BE141" s="175"/>
      <c r="BF141" s="175"/>
      <c r="BG141" s="175"/>
      <c r="BH141" s="175"/>
      <c r="BI141" s="175"/>
      <c r="BJ141" s="175"/>
      <c r="BK141" s="175"/>
      <c r="BL141" s="175"/>
      <c r="BM141" s="175"/>
      <c r="BN141" s="175"/>
      <c r="BO141" s="175"/>
      <c r="BP141" s="175"/>
      <c r="BQ141" s="175"/>
    </row>
    <row r="142" ht="14.25" customHeight="1">
      <c r="A142" s="175"/>
      <c r="B142" s="175"/>
      <c r="C142" s="175"/>
      <c r="D142" s="175"/>
      <c r="E142" s="175"/>
      <c r="F142" s="175"/>
      <c r="G142" s="175"/>
      <c r="H142" s="175"/>
      <c r="I142" s="175"/>
      <c r="J142" s="175"/>
      <c r="K142" s="175"/>
      <c r="L142" s="175"/>
      <c r="M142" s="175"/>
      <c r="N142" s="175"/>
      <c r="O142" s="175"/>
      <c r="P142" s="175"/>
      <c r="Q142" s="175"/>
      <c r="R142" s="175"/>
      <c r="S142" s="175"/>
      <c r="T142" s="175"/>
      <c r="U142" s="175"/>
      <c r="V142" s="175"/>
      <c r="W142" s="175"/>
      <c r="X142" s="175"/>
      <c r="Y142" s="175"/>
      <c r="Z142" s="175"/>
      <c r="AA142" s="175"/>
      <c r="AB142" s="175"/>
      <c r="AC142" s="175"/>
      <c r="AD142" s="175"/>
      <c r="AE142" s="175"/>
      <c r="AF142" s="175"/>
      <c r="AG142" s="175"/>
      <c r="AH142" s="175"/>
      <c r="AI142" s="175"/>
      <c r="AJ142" s="175"/>
      <c r="AK142" s="175"/>
      <c r="AL142" s="175"/>
      <c r="AM142" s="175"/>
      <c r="AN142" s="175"/>
      <c r="AO142" s="175"/>
      <c r="AP142" s="175"/>
      <c r="AQ142" s="175"/>
      <c r="AR142" s="175"/>
      <c r="AS142" s="175"/>
      <c r="AT142" s="175"/>
      <c r="AU142" s="175"/>
      <c r="AV142" s="175"/>
      <c r="AW142" s="175"/>
      <c r="AX142" s="175"/>
      <c r="AY142" s="175"/>
      <c r="AZ142" s="175"/>
      <c r="BA142" s="175"/>
      <c r="BB142" s="175"/>
      <c r="BC142" s="175"/>
      <c r="BD142" s="175"/>
      <c r="BE142" s="175"/>
      <c r="BF142" s="175"/>
      <c r="BG142" s="175"/>
      <c r="BH142" s="175"/>
      <c r="BI142" s="175"/>
      <c r="BJ142" s="175"/>
      <c r="BK142" s="175"/>
      <c r="BL142" s="175"/>
      <c r="BM142" s="175"/>
      <c r="BN142" s="175"/>
      <c r="BO142" s="175"/>
      <c r="BP142" s="175"/>
      <c r="BQ142" s="175"/>
    </row>
    <row r="143" ht="14.25" customHeight="1">
      <c r="A143" s="175"/>
      <c r="B143" s="175"/>
      <c r="C143" s="175"/>
      <c r="D143" s="175"/>
      <c r="E143" s="175"/>
      <c r="F143" s="175"/>
      <c r="G143" s="175"/>
      <c r="H143" s="175"/>
      <c r="I143" s="175"/>
      <c r="J143" s="175"/>
      <c r="K143" s="175"/>
      <c r="L143" s="175"/>
      <c r="M143" s="175"/>
      <c r="N143" s="175"/>
      <c r="O143" s="175"/>
      <c r="P143" s="175"/>
      <c r="Q143" s="175"/>
      <c r="R143" s="175"/>
      <c r="S143" s="175"/>
      <c r="T143" s="175"/>
      <c r="U143" s="175"/>
      <c r="V143" s="175"/>
      <c r="W143" s="175"/>
      <c r="X143" s="175"/>
      <c r="Y143" s="175"/>
      <c r="Z143" s="175"/>
      <c r="AA143" s="175"/>
      <c r="AB143" s="175"/>
      <c r="AC143" s="175"/>
      <c r="AD143" s="175"/>
      <c r="AE143" s="175"/>
      <c r="AF143" s="175"/>
      <c r="AG143" s="175"/>
      <c r="AH143" s="175"/>
      <c r="AI143" s="175"/>
      <c r="AJ143" s="175"/>
      <c r="AK143" s="175"/>
      <c r="AL143" s="175"/>
      <c r="AM143" s="175"/>
      <c r="AN143" s="175"/>
      <c r="AO143" s="175"/>
      <c r="AP143" s="175"/>
      <c r="AQ143" s="175"/>
      <c r="AR143" s="175"/>
      <c r="AS143" s="175"/>
      <c r="AT143" s="175"/>
      <c r="AU143" s="175"/>
      <c r="AV143" s="175"/>
      <c r="AW143" s="175"/>
      <c r="AX143" s="175"/>
      <c r="AY143" s="175"/>
      <c r="AZ143" s="175"/>
      <c r="BA143" s="175"/>
      <c r="BB143" s="175"/>
      <c r="BC143" s="175"/>
      <c r="BD143" s="175"/>
      <c r="BE143" s="175"/>
      <c r="BF143" s="175"/>
      <c r="BG143" s="175"/>
      <c r="BH143" s="175"/>
      <c r="BI143" s="175"/>
      <c r="BJ143" s="175"/>
      <c r="BK143" s="175"/>
      <c r="BL143" s="175"/>
      <c r="BM143" s="175"/>
      <c r="BN143" s="175"/>
      <c r="BO143" s="175"/>
      <c r="BP143" s="175"/>
      <c r="BQ143" s="175"/>
    </row>
    <row r="144" ht="14.25" customHeight="1">
      <c r="A144" s="175"/>
      <c r="B144" s="175"/>
      <c r="C144" s="175"/>
      <c r="D144" s="175"/>
      <c r="E144" s="175"/>
      <c r="F144" s="175"/>
      <c r="G144" s="175"/>
      <c r="H144" s="175"/>
      <c r="I144" s="175"/>
      <c r="J144" s="175"/>
      <c r="K144" s="175"/>
      <c r="L144" s="175"/>
      <c r="M144" s="175"/>
      <c r="N144" s="175"/>
      <c r="O144" s="175"/>
      <c r="P144" s="175"/>
      <c r="Q144" s="175"/>
      <c r="R144" s="175"/>
      <c r="S144" s="175"/>
      <c r="T144" s="175"/>
      <c r="U144" s="175"/>
      <c r="V144" s="175"/>
      <c r="W144" s="175"/>
      <c r="X144" s="175"/>
      <c r="Y144" s="175"/>
      <c r="Z144" s="175"/>
      <c r="AA144" s="175"/>
      <c r="AB144" s="175"/>
      <c r="AC144" s="175"/>
      <c r="AD144" s="175"/>
      <c r="AE144" s="175"/>
      <c r="AF144" s="175"/>
      <c r="AG144" s="175"/>
      <c r="AH144" s="175"/>
      <c r="AI144" s="175"/>
      <c r="AJ144" s="175"/>
      <c r="AK144" s="175"/>
      <c r="AL144" s="175"/>
      <c r="AM144" s="175"/>
      <c r="AN144" s="175"/>
      <c r="AO144" s="175"/>
      <c r="AP144" s="175"/>
      <c r="AQ144" s="175"/>
      <c r="AR144" s="175"/>
      <c r="AS144" s="175"/>
      <c r="AT144" s="175"/>
      <c r="AU144" s="175"/>
      <c r="AV144" s="175"/>
      <c r="AW144" s="175"/>
      <c r="AX144" s="175"/>
      <c r="AY144" s="175"/>
      <c r="AZ144" s="175"/>
      <c r="BA144" s="175"/>
      <c r="BB144" s="175"/>
      <c r="BC144" s="175"/>
      <c r="BD144" s="175"/>
      <c r="BE144" s="175"/>
      <c r="BF144" s="175"/>
      <c r="BG144" s="175"/>
      <c r="BH144" s="175"/>
      <c r="BI144" s="175"/>
      <c r="BJ144" s="175"/>
      <c r="BK144" s="175"/>
      <c r="BL144" s="175"/>
      <c r="BM144" s="175"/>
      <c r="BN144" s="175"/>
      <c r="BO144" s="175"/>
      <c r="BP144" s="175"/>
      <c r="BQ144" s="175"/>
    </row>
    <row r="145" ht="14.25" customHeight="1">
      <c r="A145" s="175"/>
      <c r="B145" s="175"/>
      <c r="C145" s="175"/>
      <c r="D145" s="175"/>
      <c r="E145" s="175"/>
      <c r="F145" s="175"/>
      <c r="G145" s="175"/>
      <c r="H145" s="175"/>
      <c r="I145" s="175"/>
      <c r="J145" s="175"/>
      <c r="K145" s="175"/>
      <c r="L145" s="175"/>
      <c r="M145" s="175"/>
      <c r="N145" s="175"/>
      <c r="O145" s="175"/>
      <c r="P145" s="175"/>
      <c r="Q145" s="175"/>
      <c r="R145" s="175"/>
      <c r="S145" s="175"/>
      <c r="T145" s="175"/>
      <c r="U145" s="175"/>
      <c r="V145" s="175"/>
      <c r="W145" s="175"/>
      <c r="X145" s="175"/>
      <c r="Y145" s="175"/>
      <c r="Z145" s="175"/>
      <c r="AA145" s="175"/>
      <c r="AB145" s="175"/>
      <c r="AC145" s="175"/>
      <c r="AD145" s="175"/>
      <c r="AE145" s="175"/>
      <c r="AF145" s="175"/>
      <c r="AG145" s="175"/>
      <c r="AH145" s="175"/>
      <c r="AI145" s="175"/>
      <c r="AJ145" s="175"/>
      <c r="AK145" s="175"/>
      <c r="AL145" s="175"/>
      <c r="AM145" s="175"/>
      <c r="AN145" s="175"/>
      <c r="AO145" s="175"/>
      <c r="AP145" s="175"/>
      <c r="AQ145" s="175"/>
      <c r="AR145" s="175"/>
      <c r="AS145" s="175"/>
      <c r="AT145" s="175"/>
      <c r="AU145" s="175"/>
      <c r="AV145" s="175"/>
      <c r="AW145" s="175"/>
      <c r="AX145" s="175"/>
      <c r="AY145" s="175"/>
      <c r="AZ145" s="175"/>
      <c r="BA145" s="175"/>
      <c r="BB145" s="175"/>
      <c r="BC145" s="175"/>
      <c r="BD145" s="175"/>
      <c r="BE145" s="175"/>
      <c r="BF145" s="175"/>
      <c r="BG145" s="175"/>
      <c r="BH145" s="175"/>
      <c r="BI145" s="175"/>
      <c r="BJ145" s="175"/>
      <c r="BK145" s="175"/>
      <c r="BL145" s="175"/>
      <c r="BM145" s="175"/>
      <c r="BN145" s="175"/>
      <c r="BO145" s="175"/>
      <c r="BP145" s="175"/>
      <c r="BQ145" s="175"/>
    </row>
    <row r="146" ht="14.25" customHeight="1">
      <c r="A146" s="175"/>
      <c r="B146" s="175"/>
      <c r="C146" s="175"/>
      <c r="D146" s="175"/>
      <c r="E146" s="175"/>
      <c r="F146" s="175"/>
      <c r="G146" s="175"/>
      <c r="H146" s="175"/>
      <c r="I146" s="175"/>
      <c r="J146" s="175"/>
      <c r="K146" s="175"/>
      <c r="L146" s="175"/>
      <c r="M146" s="175"/>
      <c r="N146" s="175"/>
      <c r="O146" s="175"/>
      <c r="P146" s="175"/>
      <c r="Q146" s="175"/>
      <c r="R146" s="175"/>
      <c r="S146" s="175"/>
      <c r="T146" s="175"/>
      <c r="U146" s="175"/>
      <c r="V146" s="175"/>
      <c r="W146" s="175"/>
      <c r="X146" s="175"/>
      <c r="Y146" s="175"/>
      <c r="Z146" s="175"/>
      <c r="AA146" s="175"/>
      <c r="AB146" s="175"/>
      <c r="AC146" s="175"/>
      <c r="AD146" s="175"/>
      <c r="AE146" s="175"/>
      <c r="AF146" s="175"/>
      <c r="AG146" s="175"/>
      <c r="AH146" s="175"/>
      <c r="AI146" s="175"/>
      <c r="AJ146" s="175"/>
      <c r="AK146" s="175"/>
      <c r="AL146" s="175"/>
      <c r="AM146" s="175"/>
      <c r="AN146" s="175"/>
      <c r="AO146" s="175"/>
      <c r="AP146" s="175"/>
      <c r="AQ146" s="175"/>
      <c r="AR146" s="175"/>
      <c r="AS146" s="175"/>
      <c r="AT146" s="175"/>
      <c r="AU146" s="175"/>
      <c r="AV146" s="175"/>
      <c r="AW146" s="175"/>
      <c r="AX146" s="175"/>
      <c r="AY146" s="175"/>
      <c r="AZ146" s="175"/>
      <c r="BA146" s="175"/>
      <c r="BB146" s="175"/>
      <c r="BC146" s="175"/>
      <c r="BD146" s="175"/>
      <c r="BE146" s="175"/>
      <c r="BF146" s="175"/>
      <c r="BG146" s="175"/>
      <c r="BH146" s="175"/>
      <c r="BI146" s="175"/>
      <c r="BJ146" s="175"/>
      <c r="BK146" s="175"/>
      <c r="BL146" s="175"/>
      <c r="BM146" s="175"/>
      <c r="BN146" s="175"/>
      <c r="BO146" s="175"/>
      <c r="BP146" s="175"/>
      <c r="BQ146" s="175"/>
    </row>
    <row r="147" ht="14.25" customHeight="1">
      <c r="A147" s="175"/>
      <c r="B147" s="175"/>
      <c r="C147" s="175"/>
      <c r="D147" s="175"/>
      <c r="E147" s="175"/>
      <c r="F147" s="175"/>
      <c r="G147" s="175"/>
      <c r="H147" s="175"/>
      <c r="I147" s="175"/>
      <c r="J147" s="175"/>
      <c r="K147" s="175"/>
      <c r="L147" s="175"/>
      <c r="M147" s="175"/>
      <c r="N147" s="175"/>
      <c r="O147" s="175"/>
      <c r="P147" s="175"/>
      <c r="Q147" s="175"/>
      <c r="R147" s="175"/>
      <c r="S147" s="175"/>
      <c r="T147" s="175"/>
      <c r="U147" s="175"/>
      <c r="V147" s="175"/>
      <c r="W147" s="175"/>
      <c r="X147" s="175"/>
      <c r="Y147" s="175"/>
      <c r="Z147" s="175"/>
      <c r="AA147" s="175"/>
      <c r="AB147" s="175"/>
      <c r="AC147" s="175"/>
      <c r="AD147" s="175"/>
      <c r="AE147" s="175"/>
      <c r="AF147" s="175"/>
      <c r="AG147" s="175"/>
      <c r="AH147" s="175"/>
      <c r="AI147" s="175"/>
      <c r="AJ147" s="175"/>
      <c r="AK147" s="175"/>
      <c r="AL147" s="175"/>
      <c r="AM147" s="175"/>
      <c r="AN147" s="175"/>
      <c r="AO147" s="175"/>
      <c r="AP147" s="175"/>
      <c r="AQ147" s="175"/>
      <c r="AR147" s="175"/>
      <c r="AS147" s="175"/>
      <c r="AT147" s="175"/>
      <c r="AU147" s="175"/>
      <c r="AV147" s="175"/>
      <c r="AW147" s="175"/>
      <c r="AX147" s="175"/>
      <c r="AY147" s="175"/>
      <c r="AZ147" s="175"/>
      <c r="BA147" s="175"/>
      <c r="BB147" s="175"/>
      <c r="BC147" s="175"/>
      <c r="BD147" s="175"/>
      <c r="BE147" s="175"/>
      <c r="BF147" s="175"/>
      <c r="BG147" s="175"/>
      <c r="BH147" s="175"/>
      <c r="BI147" s="175"/>
      <c r="BJ147" s="175"/>
      <c r="BK147" s="175"/>
      <c r="BL147" s="175"/>
      <c r="BM147" s="175"/>
      <c r="BN147" s="175"/>
      <c r="BO147" s="175"/>
      <c r="BP147" s="175"/>
      <c r="BQ147" s="175"/>
    </row>
    <row r="148" ht="14.25" customHeight="1">
      <c r="A148" s="175"/>
      <c r="B148" s="175"/>
      <c r="C148" s="175"/>
      <c r="D148" s="175"/>
      <c r="E148" s="175"/>
      <c r="F148" s="175"/>
      <c r="G148" s="175"/>
      <c r="H148" s="175"/>
      <c r="I148" s="175"/>
      <c r="J148" s="175"/>
      <c r="K148" s="175"/>
      <c r="L148" s="175"/>
      <c r="M148" s="175"/>
      <c r="N148" s="175"/>
      <c r="O148" s="175"/>
      <c r="P148" s="175"/>
      <c r="Q148" s="175"/>
      <c r="R148" s="175"/>
      <c r="S148" s="175"/>
      <c r="T148" s="175"/>
      <c r="U148" s="175"/>
      <c r="V148" s="175"/>
      <c r="W148" s="175"/>
      <c r="X148" s="175"/>
      <c r="Y148" s="175"/>
      <c r="Z148" s="175"/>
      <c r="AA148" s="175"/>
      <c r="AB148" s="175"/>
      <c r="AC148" s="175"/>
      <c r="AD148" s="175"/>
      <c r="AE148" s="175"/>
      <c r="AF148" s="175"/>
      <c r="AG148" s="175"/>
      <c r="AH148" s="175"/>
      <c r="AI148" s="175"/>
      <c r="AJ148" s="175"/>
      <c r="AK148" s="175"/>
      <c r="AL148" s="175"/>
      <c r="AM148" s="175"/>
      <c r="AN148" s="175"/>
      <c r="AO148" s="175"/>
      <c r="AP148" s="175"/>
      <c r="AQ148" s="175"/>
      <c r="AR148" s="175"/>
      <c r="AS148" s="175"/>
      <c r="AT148" s="175"/>
      <c r="AU148" s="175"/>
      <c r="AV148" s="175"/>
      <c r="AW148" s="175"/>
      <c r="AX148" s="175"/>
      <c r="AY148" s="175"/>
      <c r="AZ148" s="175"/>
      <c r="BA148" s="175"/>
      <c r="BB148" s="175"/>
      <c r="BC148" s="175"/>
      <c r="BD148" s="175"/>
      <c r="BE148" s="175"/>
      <c r="BF148" s="175"/>
      <c r="BG148" s="175"/>
      <c r="BH148" s="175"/>
      <c r="BI148" s="175"/>
      <c r="BJ148" s="175"/>
      <c r="BK148" s="175"/>
      <c r="BL148" s="175"/>
      <c r="BM148" s="175"/>
      <c r="BN148" s="175"/>
      <c r="BO148" s="175"/>
      <c r="BP148" s="175"/>
      <c r="BQ148" s="175"/>
    </row>
    <row r="149" ht="14.25" customHeight="1">
      <c r="A149" s="175"/>
      <c r="B149" s="175"/>
      <c r="C149" s="175"/>
      <c r="D149" s="175"/>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c r="AA149" s="175"/>
      <c r="AB149" s="175"/>
      <c r="AC149" s="175"/>
      <c r="AD149" s="175"/>
      <c r="AE149" s="175"/>
      <c r="AF149" s="175"/>
      <c r="AG149" s="175"/>
      <c r="AH149" s="175"/>
      <c r="AI149" s="175"/>
      <c r="AJ149" s="175"/>
      <c r="AK149" s="175"/>
      <c r="AL149" s="175"/>
      <c r="AM149" s="175"/>
      <c r="AN149" s="175"/>
      <c r="AO149" s="175"/>
      <c r="AP149" s="175"/>
      <c r="AQ149" s="175"/>
      <c r="AR149" s="175"/>
      <c r="AS149" s="175"/>
      <c r="AT149" s="175"/>
      <c r="AU149" s="175"/>
      <c r="AV149" s="175"/>
      <c r="AW149" s="175"/>
      <c r="AX149" s="175"/>
      <c r="AY149" s="175"/>
      <c r="AZ149" s="175"/>
      <c r="BA149" s="175"/>
      <c r="BB149" s="175"/>
      <c r="BC149" s="175"/>
      <c r="BD149" s="175"/>
      <c r="BE149" s="175"/>
      <c r="BF149" s="175"/>
      <c r="BG149" s="175"/>
      <c r="BH149" s="175"/>
      <c r="BI149" s="175"/>
      <c r="BJ149" s="175"/>
      <c r="BK149" s="175"/>
      <c r="BL149" s="175"/>
      <c r="BM149" s="175"/>
      <c r="BN149" s="175"/>
      <c r="BO149" s="175"/>
      <c r="BP149" s="175"/>
      <c r="BQ149" s="175"/>
    </row>
    <row r="150" ht="14.25" customHeight="1">
      <c r="A150" s="175"/>
      <c r="B150" s="175"/>
      <c r="C150" s="175"/>
      <c r="D150" s="175"/>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c r="AA150" s="175"/>
      <c r="AB150" s="175"/>
      <c r="AC150" s="175"/>
      <c r="AD150" s="175"/>
      <c r="AE150" s="175"/>
      <c r="AF150" s="175"/>
      <c r="AG150" s="175"/>
      <c r="AH150" s="175"/>
      <c r="AI150" s="175"/>
      <c r="AJ150" s="175"/>
      <c r="AK150" s="175"/>
      <c r="AL150" s="175"/>
      <c r="AM150" s="175"/>
      <c r="AN150" s="175"/>
      <c r="AO150" s="175"/>
      <c r="AP150" s="175"/>
      <c r="AQ150" s="175"/>
      <c r="AR150" s="175"/>
      <c r="AS150" s="175"/>
      <c r="AT150" s="175"/>
      <c r="AU150" s="175"/>
      <c r="AV150" s="175"/>
      <c r="AW150" s="175"/>
      <c r="AX150" s="175"/>
      <c r="AY150" s="175"/>
      <c r="AZ150" s="175"/>
      <c r="BA150" s="175"/>
      <c r="BB150" s="175"/>
      <c r="BC150" s="175"/>
      <c r="BD150" s="175"/>
      <c r="BE150" s="175"/>
      <c r="BF150" s="175"/>
      <c r="BG150" s="175"/>
      <c r="BH150" s="175"/>
      <c r="BI150" s="175"/>
      <c r="BJ150" s="175"/>
      <c r="BK150" s="175"/>
      <c r="BL150" s="175"/>
      <c r="BM150" s="175"/>
      <c r="BN150" s="175"/>
      <c r="BO150" s="175"/>
      <c r="BP150" s="175"/>
      <c r="BQ150" s="175"/>
    </row>
    <row r="151" ht="14.25" customHeight="1">
      <c r="A151" s="175"/>
      <c r="B151" s="175"/>
      <c r="C151" s="175"/>
      <c r="D151" s="175"/>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c r="AA151" s="175"/>
      <c r="AB151" s="175"/>
      <c r="AC151" s="175"/>
      <c r="AD151" s="175"/>
      <c r="AE151" s="175"/>
      <c r="AF151" s="175"/>
      <c r="AG151" s="175"/>
      <c r="AH151" s="175"/>
      <c r="AI151" s="175"/>
      <c r="AJ151" s="175"/>
      <c r="AK151" s="175"/>
      <c r="AL151" s="175"/>
      <c r="AM151" s="175"/>
      <c r="AN151" s="175"/>
      <c r="AO151" s="175"/>
      <c r="AP151" s="175"/>
      <c r="AQ151" s="175"/>
      <c r="AR151" s="175"/>
      <c r="AS151" s="175"/>
      <c r="AT151" s="175"/>
      <c r="AU151" s="175"/>
      <c r="AV151" s="175"/>
      <c r="AW151" s="175"/>
      <c r="AX151" s="175"/>
      <c r="AY151" s="175"/>
      <c r="AZ151" s="175"/>
      <c r="BA151" s="175"/>
      <c r="BB151" s="175"/>
      <c r="BC151" s="175"/>
      <c r="BD151" s="175"/>
      <c r="BE151" s="175"/>
      <c r="BF151" s="175"/>
      <c r="BG151" s="175"/>
      <c r="BH151" s="175"/>
      <c r="BI151" s="175"/>
      <c r="BJ151" s="175"/>
      <c r="BK151" s="175"/>
      <c r="BL151" s="175"/>
      <c r="BM151" s="175"/>
      <c r="BN151" s="175"/>
      <c r="BO151" s="175"/>
      <c r="BP151" s="175"/>
      <c r="BQ151" s="175"/>
    </row>
    <row r="152" ht="14.25" customHeight="1">
      <c r="A152" s="175"/>
      <c r="B152" s="175"/>
      <c r="C152" s="175"/>
      <c r="D152" s="175"/>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c r="AA152" s="175"/>
      <c r="AB152" s="175"/>
      <c r="AC152" s="175"/>
      <c r="AD152" s="175"/>
      <c r="AE152" s="175"/>
      <c r="AF152" s="175"/>
      <c r="AG152" s="175"/>
      <c r="AH152" s="175"/>
      <c r="AI152" s="175"/>
      <c r="AJ152" s="175"/>
      <c r="AK152" s="175"/>
      <c r="AL152" s="175"/>
      <c r="AM152" s="175"/>
      <c r="AN152" s="175"/>
      <c r="AO152" s="175"/>
      <c r="AP152" s="175"/>
      <c r="AQ152" s="175"/>
      <c r="AR152" s="175"/>
      <c r="AS152" s="175"/>
      <c r="AT152" s="175"/>
      <c r="AU152" s="175"/>
      <c r="AV152" s="175"/>
      <c r="AW152" s="175"/>
      <c r="AX152" s="175"/>
      <c r="AY152" s="175"/>
      <c r="AZ152" s="175"/>
      <c r="BA152" s="175"/>
      <c r="BB152" s="175"/>
      <c r="BC152" s="175"/>
      <c r="BD152" s="175"/>
      <c r="BE152" s="175"/>
      <c r="BF152" s="175"/>
      <c r="BG152" s="175"/>
      <c r="BH152" s="175"/>
      <c r="BI152" s="175"/>
      <c r="BJ152" s="175"/>
      <c r="BK152" s="175"/>
      <c r="BL152" s="175"/>
      <c r="BM152" s="175"/>
      <c r="BN152" s="175"/>
      <c r="BO152" s="175"/>
      <c r="BP152" s="175"/>
      <c r="BQ152" s="175"/>
    </row>
    <row r="153" ht="14.25" customHeight="1">
      <c r="A153" s="175"/>
      <c r="B153" s="175"/>
      <c r="C153" s="175"/>
      <c r="D153" s="175"/>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c r="AA153" s="175"/>
      <c r="AB153" s="175"/>
      <c r="AC153" s="175"/>
      <c r="AD153" s="175"/>
      <c r="AE153" s="175"/>
      <c r="AF153" s="175"/>
      <c r="AG153" s="175"/>
      <c r="AH153" s="175"/>
      <c r="AI153" s="175"/>
      <c r="AJ153" s="175"/>
      <c r="AK153" s="175"/>
      <c r="AL153" s="175"/>
      <c r="AM153" s="175"/>
      <c r="AN153" s="175"/>
      <c r="AO153" s="175"/>
      <c r="AP153" s="175"/>
      <c r="AQ153" s="175"/>
      <c r="AR153" s="175"/>
      <c r="AS153" s="175"/>
      <c r="AT153" s="175"/>
      <c r="AU153" s="175"/>
      <c r="AV153" s="175"/>
      <c r="AW153" s="175"/>
      <c r="AX153" s="175"/>
      <c r="AY153" s="175"/>
      <c r="AZ153" s="175"/>
      <c r="BA153" s="175"/>
      <c r="BB153" s="175"/>
      <c r="BC153" s="175"/>
      <c r="BD153" s="175"/>
      <c r="BE153" s="175"/>
      <c r="BF153" s="175"/>
      <c r="BG153" s="175"/>
      <c r="BH153" s="175"/>
      <c r="BI153" s="175"/>
      <c r="BJ153" s="175"/>
      <c r="BK153" s="175"/>
      <c r="BL153" s="175"/>
      <c r="BM153" s="175"/>
      <c r="BN153" s="175"/>
      <c r="BO153" s="175"/>
      <c r="BP153" s="175"/>
      <c r="BQ153" s="175"/>
    </row>
    <row r="154" ht="14.25" customHeight="1">
      <c r="A154" s="175"/>
      <c r="B154" s="175"/>
      <c r="C154" s="175"/>
      <c r="D154" s="175"/>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c r="AA154" s="175"/>
      <c r="AB154" s="175"/>
      <c r="AC154" s="175"/>
      <c r="AD154" s="175"/>
      <c r="AE154" s="175"/>
      <c r="AF154" s="175"/>
      <c r="AG154" s="175"/>
      <c r="AH154" s="175"/>
      <c r="AI154" s="175"/>
      <c r="AJ154" s="175"/>
      <c r="AK154" s="175"/>
      <c r="AL154" s="175"/>
      <c r="AM154" s="175"/>
      <c r="AN154" s="175"/>
      <c r="AO154" s="175"/>
      <c r="AP154" s="175"/>
      <c r="AQ154" s="175"/>
      <c r="AR154" s="175"/>
      <c r="AS154" s="175"/>
      <c r="AT154" s="175"/>
      <c r="AU154" s="175"/>
      <c r="AV154" s="175"/>
      <c r="AW154" s="175"/>
      <c r="AX154" s="175"/>
      <c r="AY154" s="175"/>
      <c r="AZ154" s="175"/>
      <c r="BA154" s="175"/>
      <c r="BB154" s="175"/>
      <c r="BC154" s="175"/>
      <c r="BD154" s="175"/>
      <c r="BE154" s="175"/>
      <c r="BF154" s="175"/>
      <c r="BG154" s="175"/>
      <c r="BH154" s="175"/>
      <c r="BI154" s="175"/>
      <c r="BJ154" s="175"/>
      <c r="BK154" s="175"/>
      <c r="BL154" s="175"/>
      <c r="BM154" s="175"/>
      <c r="BN154" s="175"/>
      <c r="BO154" s="175"/>
      <c r="BP154" s="175"/>
      <c r="BQ154" s="175"/>
    </row>
    <row r="155" ht="14.25" customHeight="1">
      <c r="A155" s="175"/>
      <c r="B155" s="175"/>
      <c r="C155" s="175"/>
      <c r="D155" s="175"/>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c r="AA155" s="175"/>
      <c r="AB155" s="175"/>
      <c r="AC155" s="175"/>
      <c r="AD155" s="175"/>
      <c r="AE155" s="175"/>
      <c r="AF155" s="175"/>
      <c r="AG155" s="175"/>
      <c r="AH155" s="175"/>
      <c r="AI155" s="175"/>
      <c r="AJ155" s="175"/>
      <c r="AK155" s="175"/>
      <c r="AL155" s="175"/>
      <c r="AM155" s="175"/>
      <c r="AN155" s="175"/>
      <c r="AO155" s="175"/>
      <c r="AP155" s="175"/>
      <c r="AQ155" s="175"/>
      <c r="AR155" s="175"/>
      <c r="AS155" s="175"/>
      <c r="AT155" s="175"/>
      <c r="AU155" s="175"/>
      <c r="AV155" s="175"/>
      <c r="AW155" s="175"/>
      <c r="AX155" s="175"/>
      <c r="AY155" s="175"/>
      <c r="AZ155" s="175"/>
      <c r="BA155" s="175"/>
      <c r="BB155" s="175"/>
      <c r="BC155" s="175"/>
      <c r="BD155" s="175"/>
      <c r="BE155" s="175"/>
      <c r="BF155" s="175"/>
      <c r="BG155" s="175"/>
      <c r="BH155" s="175"/>
      <c r="BI155" s="175"/>
      <c r="BJ155" s="175"/>
      <c r="BK155" s="175"/>
      <c r="BL155" s="175"/>
      <c r="BM155" s="175"/>
      <c r="BN155" s="175"/>
      <c r="BO155" s="175"/>
      <c r="BP155" s="175"/>
      <c r="BQ155" s="175"/>
    </row>
    <row r="156" ht="14.25" customHeight="1">
      <c r="A156" s="175"/>
      <c r="B156" s="175"/>
      <c r="C156" s="175"/>
      <c r="D156" s="175"/>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c r="AA156" s="175"/>
      <c r="AB156" s="175"/>
      <c r="AC156" s="175"/>
      <c r="AD156" s="175"/>
      <c r="AE156" s="175"/>
      <c r="AF156" s="175"/>
      <c r="AG156" s="175"/>
      <c r="AH156" s="175"/>
      <c r="AI156" s="175"/>
      <c r="AJ156" s="175"/>
      <c r="AK156" s="175"/>
      <c r="AL156" s="175"/>
      <c r="AM156" s="175"/>
      <c r="AN156" s="175"/>
      <c r="AO156" s="175"/>
      <c r="AP156" s="175"/>
      <c r="AQ156" s="175"/>
      <c r="AR156" s="175"/>
      <c r="AS156" s="175"/>
      <c r="AT156" s="175"/>
      <c r="AU156" s="175"/>
      <c r="AV156" s="175"/>
      <c r="AW156" s="175"/>
      <c r="AX156" s="175"/>
      <c r="AY156" s="175"/>
      <c r="AZ156" s="175"/>
      <c r="BA156" s="175"/>
      <c r="BB156" s="175"/>
      <c r="BC156" s="175"/>
      <c r="BD156" s="175"/>
      <c r="BE156" s="175"/>
      <c r="BF156" s="175"/>
      <c r="BG156" s="175"/>
      <c r="BH156" s="175"/>
      <c r="BI156" s="175"/>
      <c r="BJ156" s="175"/>
      <c r="BK156" s="175"/>
      <c r="BL156" s="175"/>
      <c r="BM156" s="175"/>
      <c r="BN156" s="175"/>
      <c r="BO156" s="175"/>
      <c r="BP156" s="175"/>
      <c r="BQ156" s="175"/>
    </row>
    <row r="157" ht="14.25" customHeight="1">
      <c r="A157" s="175"/>
      <c r="B157" s="175"/>
      <c r="C157" s="175"/>
      <c r="D157" s="175"/>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c r="AA157" s="175"/>
      <c r="AB157" s="175"/>
      <c r="AC157" s="175"/>
      <c r="AD157" s="175"/>
      <c r="AE157" s="175"/>
      <c r="AF157" s="175"/>
      <c r="AG157" s="175"/>
      <c r="AH157" s="175"/>
      <c r="AI157" s="175"/>
      <c r="AJ157" s="175"/>
      <c r="AK157" s="175"/>
      <c r="AL157" s="175"/>
      <c r="AM157" s="175"/>
      <c r="AN157" s="175"/>
      <c r="AO157" s="175"/>
      <c r="AP157" s="175"/>
      <c r="AQ157" s="175"/>
      <c r="AR157" s="175"/>
      <c r="AS157" s="175"/>
      <c r="AT157" s="175"/>
      <c r="AU157" s="175"/>
      <c r="AV157" s="175"/>
      <c r="AW157" s="175"/>
      <c r="AX157" s="175"/>
      <c r="AY157" s="175"/>
      <c r="AZ157" s="175"/>
      <c r="BA157" s="175"/>
      <c r="BB157" s="175"/>
      <c r="BC157" s="175"/>
      <c r="BD157" s="175"/>
      <c r="BE157" s="175"/>
      <c r="BF157" s="175"/>
      <c r="BG157" s="175"/>
      <c r="BH157" s="175"/>
      <c r="BI157" s="175"/>
      <c r="BJ157" s="175"/>
      <c r="BK157" s="175"/>
      <c r="BL157" s="175"/>
      <c r="BM157" s="175"/>
      <c r="BN157" s="175"/>
      <c r="BO157" s="175"/>
      <c r="BP157" s="175"/>
      <c r="BQ157" s="175"/>
    </row>
    <row r="158" ht="14.25" customHeight="1">
      <c r="A158" s="175"/>
      <c r="B158" s="175"/>
      <c r="C158" s="175"/>
      <c r="D158" s="175"/>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c r="AA158" s="175"/>
      <c r="AB158" s="175"/>
      <c r="AC158" s="175"/>
      <c r="AD158" s="175"/>
      <c r="AE158" s="175"/>
      <c r="AF158" s="175"/>
      <c r="AG158" s="175"/>
      <c r="AH158" s="175"/>
      <c r="AI158" s="175"/>
      <c r="AJ158" s="175"/>
      <c r="AK158" s="175"/>
      <c r="AL158" s="175"/>
      <c r="AM158" s="175"/>
      <c r="AN158" s="175"/>
      <c r="AO158" s="175"/>
      <c r="AP158" s="175"/>
      <c r="AQ158" s="175"/>
      <c r="AR158" s="175"/>
      <c r="AS158" s="175"/>
      <c r="AT158" s="175"/>
      <c r="AU158" s="175"/>
      <c r="AV158" s="175"/>
      <c r="AW158" s="175"/>
      <c r="AX158" s="175"/>
      <c r="AY158" s="175"/>
      <c r="AZ158" s="175"/>
      <c r="BA158" s="175"/>
      <c r="BB158" s="175"/>
      <c r="BC158" s="175"/>
      <c r="BD158" s="175"/>
      <c r="BE158" s="175"/>
      <c r="BF158" s="175"/>
      <c r="BG158" s="175"/>
      <c r="BH158" s="175"/>
      <c r="BI158" s="175"/>
      <c r="BJ158" s="175"/>
      <c r="BK158" s="175"/>
      <c r="BL158" s="175"/>
      <c r="BM158" s="175"/>
      <c r="BN158" s="175"/>
      <c r="BO158" s="175"/>
      <c r="BP158" s="175"/>
      <c r="BQ158" s="175"/>
    </row>
    <row r="159" ht="14.25" customHeight="1">
      <c r="A159" s="175"/>
      <c r="B159" s="175"/>
      <c r="C159" s="175"/>
      <c r="D159" s="175"/>
      <c r="E159" s="175"/>
      <c r="F159" s="175"/>
      <c r="G159" s="175"/>
      <c r="H159" s="175"/>
      <c r="I159" s="175"/>
      <c r="J159" s="175"/>
      <c r="K159" s="175"/>
      <c r="L159" s="175"/>
      <c r="M159" s="175"/>
      <c r="N159" s="175"/>
      <c r="O159" s="175"/>
      <c r="P159" s="175"/>
      <c r="Q159" s="175"/>
      <c r="R159" s="175"/>
      <c r="S159" s="175"/>
      <c r="T159" s="175"/>
      <c r="U159" s="175"/>
      <c r="V159" s="175"/>
      <c r="W159" s="175"/>
      <c r="X159" s="175"/>
      <c r="Y159" s="175"/>
      <c r="Z159" s="175"/>
      <c r="AA159" s="175"/>
      <c r="AB159" s="175"/>
      <c r="AC159" s="175"/>
      <c r="AD159" s="175"/>
      <c r="AE159" s="175"/>
      <c r="AF159" s="175"/>
      <c r="AG159" s="175"/>
      <c r="AH159" s="175"/>
      <c r="AI159" s="175"/>
      <c r="AJ159" s="175"/>
      <c r="AK159" s="175"/>
      <c r="AL159" s="175"/>
      <c r="AM159" s="175"/>
      <c r="AN159" s="175"/>
      <c r="AO159" s="175"/>
      <c r="AP159" s="175"/>
      <c r="AQ159" s="175"/>
      <c r="AR159" s="175"/>
      <c r="AS159" s="175"/>
      <c r="AT159" s="175"/>
      <c r="AU159" s="175"/>
      <c r="AV159" s="175"/>
      <c r="AW159" s="175"/>
      <c r="AX159" s="175"/>
      <c r="AY159" s="175"/>
      <c r="AZ159" s="175"/>
      <c r="BA159" s="175"/>
      <c r="BB159" s="175"/>
      <c r="BC159" s="175"/>
      <c r="BD159" s="175"/>
      <c r="BE159" s="175"/>
      <c r="BF159" s="175"/>
      <c r="BG159" s="175"/>
      <c r="BH159" s="175"/>
      <c r="BI159" s="175"/>
      <c r="BJ159" s="175"/>
      <c r="BK159" s="175"/>
      <c r="BL159" s="175"/>
      <c r="BM159" s="175"/>
      <c r="BN159" s="175"/>
      <c r="BO159" s="175"/>
      <c r="BP159" s="175"/>
      <c r="BQ159" s="175"/>
    </row>
    <row r="160" ht="14.25" customHeight="1">
      <c r="A160" s="175"/>
      <c r="B160" s="175"/>
      <c r="C160" s="175"/>
      <c r="D160" s="175"/>
      <c r="E160" s="175"/>
      <c r="F160" s="175"/>
      <c r="G160" s="175"/>
      <c r="H160" s="175"/>
      <c r="I160" s="175"/>
      <c r="J160" s="175"/>
      <c r="K160" s="175"/>
      <c r="L160" s="175"/>
      <c r="M160" s="175"/>
      <c r="N160" s="175"/>
      <c r="O160" s="175"/>
      <c r="P160" s="175"/>
      <c r="Q160" s="175"/>
      <c r="R160" s="175"/>
      <c r="S160" s="175"/>
      <c r="T160" s="175"/>
      <c r="U160" s="175"/>
      <c r="V160" s="175"/>
      <c r="W160" s="175"/>
      <c r="X160" s="175"/>
      <c r="Y160" s="175"/>
      <c r="Z160" s="175"/>
      <c r="AA160" s="175"/>
      <c r="AB160" s="175"/>
      <c r="AC160" s="175"/>
      <c r="AD160" s="175"/>
      <c r="AE160" s="175"/>
      <c r="AF160" s="175"/>
      <c r="AG160" s="175"/>
      <c r="AH160" s="175"/>
      <c r="AI160" s="175"/>
      <c r="AJ160" s="175"/>
      <c r="AK160" s="175"/>
      <c r="AL160" s="175"/>
      <c r="AM160" s="175"/>
      <c r="AN160" s="175"/>
      <c r="AO160" s="175"/>
      <c r="AP160" s="175"/>
      <c r="AQ160" s="175"/>
      <c r="AR160" s="175"/>
      <c r="AS160" s="175"/>
      <c r="AT160" s="175"/>
      <c r="AU160" s="175"/>
      <c r="AV160" s="175"/>
      <c r="AW160" s="175"/>
      <c r="AX160" s="175"/>
      <c r="AY160" s="175"/>
      <c r="AZ160" s="175"/>
      <c r="BA160" s="175"/>
      <c r="BB160" s="175"/>
      <c r="BC160" s="175"/>
      <c r="BD160" s="175"/>
      <c r="BE160" s="175"/>
      <c r="BF160" s="175"/>
      <c r="BG160" s="175"/>
      <c r="BH160" s="175"/>
      <c r="BI160" s="175"/>
      <c r="BJ160" s="175"/>
      <c r="BK160" s="175"/>
      <c r="BL160" s="175"/>
      <c r="BM160" s="175"/>
      <c r="BN160" s="175"/>
      <c r="BO160" s="175"/>
      <c r="BP160" s="175"/>
      <c r="BQ160" s="175"/>
    </row>
    <row r="161" ht="14.25" customHeight="1">
      <c r="A161" s="175"/>
      <c r="B161" s="175"/>
      <c r="C161" s="175"/>
      <c r="D161" s="175"/>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c r="AA161" s="175"/>
      <c r="AB161" s="175"/>
      <c r="AC161" s="175"/>
      <c r="AD161" s="175"/>
      <c r="AE161" s="175"/>
      <c r="AF161" s="175"/>
      <c r="AG161" s="175"/>
      <c r="AH161" s="175"/>
      <c r="AI161" s="175"/>
      <c r="AJ161" s="175"/>
      <c r="AK161" s="175"/>
      <c r="AL161" s="175"/>
      <c r="AM161" s="175"/>
      <c r="AN161" s="175"/>
      <c r="AO161" s="175"/>
      <c r="AP161" s="175"/>
      <c r="AQ161" s="175"/>
      <c r="AR161" s="175"/>
      <c r="AS161" s="175"/>
      <c r="AT161" s="175"/>
      <c r="AU161" s="175"/>
      <c r="AV161" s="175"/>
      <c r="AW161" s="175"/>
      <c r="AX161" s="175"/>
      <c r="AY161" s="175"/>
      <c r="AZ161" s="175"/>
      <c r="BA161" s="175"/>
      <c r="BB161" s="175"/>
      <c r="BC161" s="175"/>
      <c r="BD161" s="175"/>
      <c r="BE161" s="175"/>
      <c r="BF161" s="175"/>
      <c r="BG161" s="175"/>
      <c r="BH161" s="175"/>
      <c r="BI161" s="175"/>
      <c r="BJ161" s="175"/>
      <c r="BK161" s="175"/>
      <c r="BL161" s="175"/>
      <c r="BM161" s="175"/>
      <c r="BN161" s="175"/>
      <c r="BO161" s="175"/>
      <c r="BP161" s="175"/>
      <c r="BQ161" s="175"/>
    </row>
    <row r="162" ht="14.25" customHeight="1">
      <c r="A162" s="175"/>
      <c r="B162" s="175"/>
      <c r="C162" s="175"/>
      <c r="D162" s="175"/>
      <c r="E162" s="175"/>
      <c r="F162" s="175"/>
      <c r="G162" s="175"/>
      <c r="H162" s="175"/>
      <c r="I162" s="175"/>
      <c r="J162" s="175"/>
      <c r="K162" s="175"/>
      <c r="L162" s="175"/>
      <c r="M162" s="175"/>
      <c r="N162" s="175"/>
      <c r="O162" s="175"/>
      <c r="P162" s="175"/>
      <c r="Q162" s="175"/>
      <c r="R162" s="175"/>
      <c r="S162" s="175"/>
      <c r="T162" s="175"/>
      <c r="U162" s="175"/>
      <c r="V162" s="175"/>
      <c r="W162" s="175"/>
      <c r="X162" s="175"/>
      <c r="Y162" s="175"/>
      <c r="Z162" s="175"/>
      <c r="AA162" s="175"/>
      <c r="AB162" s="175"/>
      <c r="AC162" s="175"/>
      <c r="AD162" s="175"/>
      <c r="AE162" s="175"/>
      <c r="AF162" s="175"/>
      <c r="AG162" s="175"/>
      <c r="AH162" s="175"/>
      <c r="AI162" s="175"/>
      <c r="AJ162" s="175"/>
      <c r="AK162" s="175"/>
      <c r="AL162" s="175"/>
      <c r="AM162" s="175"/>
      <c r="AN162" s="175"/>
      <c r="AO162" s="175"/>
      <c r="AP162" s="175"/>
      <c r="AQ162" s="175"/>
      <c r="AR162" s="175"/>
      <c r="AS162" s="175"/>
      <c r="AT162" s="175"/>
      <c r="AU162" s="175"/>
      <c r="AV162" s="175"/>
      <c r="AW162" s="175"/>
      <c r="AX162" s="175"/>
      <c r="AY162" s="175"/>
      <c r="AZ162" s="175"/>
      <c r="BA162" s="175"/>
      <c r="BB162" s="175"/>
      <c r="BC162" s="175"/>
      <c r="BD162" s="175"/>
      <c r="BE162" s="175"/>
      <c r="BF162" s="175"/>
      <c r="BG162" s="175"/>
      <c r="BH162" s="175"/>
      <c r="BI162" s="175"/>
      <c r="BJ162" s="175"/>
      <c r="BK162" s="175"/>
      <c r="BL162" s="175"/>
      <c r="BM162" s="175"/>
      <c r="BN162" s="175"/>
      <c r="BO162" s="175"/>
      <c r="BP162" s="175"/>
      <c r="BQ162" s="175"/>
    </row>
    <row r="163" ht="14.25" customHeight="1">
      <c r="A163" s="175"/>
      <c r="B163" s="175"/>
      <c r="C163" s="175"/>
      <c r="D163" s="175"/>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c r="AA163" s="175"/>
      <c r="AB163" s="175"/>
      <c r="AC163" s="175"/>
      <c r="AD163" s="175"/>
      <c r="AE163" s="175"/>
      <c r="AF163" s="175"/>
      <c r="AG163" s="175"/>
      <c r="AH163" s="175"/>
      <c r="AI163" s="175"/>
      <c r="AJ163" s="175"/>
      <c r="AK163" s="175"/>
      <c r="AL163" s="175"/>
      <c r="AM163" s="175"/>
      <c r="AN163" s="175"/>
      <c r="AO163" s="175"/>
      <c r="AP163" s="175"/>
      <c r="AQ163" s="175"/>
      <c r="AR163" s="175"/>
      <c r="AS163" s="175"/>
      <c r="AT163" s="175"/>
      <c r="AU163" s="175"/>
      <c r="AV163" s="175"/>
      <c r="AW163" s="175"/>
      <c r="AX163" s="175"/>
      <c r="AY163" s="175"/>
      <c r="AZ163" s="175"/>
      <c r="BA163" s="175"/>
      <c r="BB163" s="175"/>
      <c r="BC163" s="175"/>
      <c r="BD163" s="175"/>
      <c r="BE163" s="175"/>
      <c r="BF163" s="175"/>
      <c r="BG163" s="175"/>
      <c r="BH163" s="175"/>
      <c r="BI163" s="175"/>
      <c r="BJ163" s="175"/>
      <c r="BK163" s="175"/>
      <c r="BL163" s="175"/>
      <c r="BM163" s="175"/>
      <c r="BN163" s="175"/>
      <c r="BO163" s="175"/>
      <c r="BP163" s="175"/>
      <c r="BQ163" s="175"/>
    </row>
    <row r="164" ht="14.25" customHeight="1">
      <c r="A164" s="175"/>
      <c r="B164" s="175"/>
      <c r="C164" s="175"/>
      <c r="D164" s="175"/>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c r="AA164" s="175"/>
      <c r="AB164" s="175"/>
      <c r="AC164" s="175"/>
      <c r="AD164" s="175"/>
      <c r="AE164" s="175"/>
      <c r="AF164" s="175"/>
      <c r="AG164" s="175"/>
      <c r="AH164" s="175"/>
      <c r="AI164" s="175"/>
      <c r="AJ164" s="175"/>
      <c r="AK164" s="175"/>
      <c r="AL164" s="175"/>
      <c r="AM164" s="175"/>
      <c r="AN164" s="175"/>
      <c r="AO164" s="175"/>
      <c r="AP164" s="175"/>
      <c r="AQ164" s="175"/>
      <c r="AR164" s="175"/>
      <c r="AS164" s="175"/>
      <c r="AT164" s="175"/>
      <c r="AU164" s="175"/>
      <c r="AV164" s="175"/>
      <c r="AW164" s="175"/>
      <c r="AX164" s="175"/>
      <c r="AY164" s="175"/>
      <c r="AZ164" s="175"/>
      <c r="BA164" s="175"/>
      <c r="BB164" s="175"/>
      <c r="BC164" s="175"/>
      <c r="BD164" s="175"/>
      <c r="BE164" s="175"/>
      <c r="BF164" s="175"/>
      <c r="BG164" s="175"/>
      <c r="BH164" s="175"/>
      <c r="BI164" s="175"/>
      <c r="BJ164" s="175"/>
      <c r="BK164" s="175"/>
      <c r="BL164" s="175"/>
      <c r="BM164" s="175"/>
      <c r="BN164" s="175"/>
      <c r="BO164" s="175"/>
      <c r="BP164" s="175"/>
      <c r="BQ164" s="175"/>
    </row>
    <row r="165" ht="14.25" customHeight="1">
      <c r="A165" s="175"/>
      <c r="B165" s="175"/>
      <c r="C165" s="175"/>
      <c r="D165" s="175"/>
      <c r="E165" s="175"/>
      <c r="F165" s="175"/>
      <c r="G165" s="175"/>
      <c r="H165" s="175"/>
      <c r="I165" s="175"/>
      <c r="J165" s="175"/>
      <c r="K165" s="175"/>
      <c r="L165" s="175"/>
      <c r="M165" s="175"/>
      <c r="N165" s="175"/>
      <c r="O165" s="175"/>
      <c r="P165" s="175"/>
      <c r="Q165" s="175"/>
      <c r="R165" s="175"/>
      <c r="S165" s="175"/>
      <c r="T165" s="175"/>
      <c r="U165" s="175"/>
      <c r="V165" s="175"/>
      <c r="W165" s="175"/>
      <c r="X165" s="175"/>
      <c r="Y165" s="175"/>
      <c r="Z165" s="175"/>
      <c r="AA165" s="175"/>
      <c r="AB165" s="175"/>
      <c r="AC165" s="175"/>
      <c r="AD165" s="175"/>
      <c r="AE165" s="175"/>
      <c r="AF165" s="175"/>
      <c r="AG165" s="175"/>
      <c r="AH165" s="175"/>
      <c r="AI165" s="175"/>
      <c r="AJ165" s="175"/>
      <c r="AK165" s="175"/>
      <c r="AL165" s="175"/>
      <c r="AM165" s="175"/>
      <c r="AN165" s="175"/>
      <c r="AO165" s="175"/>
      <c r="AP165" s="175"/>
      <c r="AQ165" s="175"/>
      <c r="AR165" s="175"/>
      <c r="AS165" s="175"/>
      <c r="AT165" s="175"/>
      <c r="AU165" s="175"/>
      <c r="AV165" s="175"/>
      <c r="AW165" s="175"/>
      <c r="AX165" s="175"/>
      <c r="AY165" s="175"/>
      <c r="AZ165" s="175"/>
      <c r="BA165" s="175"/>
      <c r="BB165" s="175"/>
      <c r="BC165" s="175"/>
      <c r="BD165" s="175"/>
      <c r="BE165" s="175"/>
      <c r="BF165" s="175"/>
      <c r="BG165" s="175"/>
      <c r="BH165" s="175"/>
      <c r="BI165" s="175"/>
      <c r="BJ165" s="175"/>
      <c r="BK165" s="175"/>
      <c r="BL165" s="175"/>
      <c r="BM165" s="175"/>
      <c r="BN165" s="175"/>
      <c r="BO165" s="175"/>
      <c r="BP165" s="175"/>
      <c r="BQ165" s="175"/>
    </row>
    <row r="166" ht="14.25" customHeight="1">
      <c r="A166" s="175"/>
      <c r="B166" s="175"/>
      <c r="C166" s="175"/>
      <c r="D166" s="175"/>
      <c r="E166" s="175"/>
      <c r="F166" s="175"/>
      <c r="G166" s="175"/>
      <c r="H166" s="175"/>
      <c r="I166" s="175"/>
      <c r="J166" s="175"/>
      <c r="K166" s="175"/>
      <c r="L166" s="175"/>
      <c r="M166" s="175"/>
      <c r="N166" s="175"/>
      <c r="O166" s="175"/>
      <c r="P166" s="175"/>
      <c r="Q166" s="175"/>
      <c r="R166" s="175"/>
      <c r="S166" s="175"/>
      <c r="T166" s="175"/>
      <c r="U166" s="175"/>
      <c r="V166" s="175"/>
      <c r="W166" s="175"/>
      <c r="X166" s="175"/>
      <c r="Y166" s="175"/>
      <c r="Z166" s="175"/>
      <c r="AA166" s="175"/>
      <c r="AB166" s="175"/>
      <c r="AC166" s="175"/>
      <c r="AD166" s="175"/>
      <c r="AE166" s="175"/>
      <c r="AF166" s="175"/>
      <c r="AG166" s="175"/>
      <c r="AH166" s="175"/>
      <c r="AI166" s="175"/>
      <c r="AJ166" s="175"/>
      <c r="AK166" s="175"/>
      <c r="AL166" s="175"/>
      <c r="AM166" s="175"/>
      <c r="AN166" s="175"/>
      <c r="AO166" s="175"/>
      <c r="AP166" s="175"/>
      <c r="AQ166" s="175"/>
      <c r="AR166" s="175"/>
      <c r="AS166" s="175"/>
      <c r="AT166" s="175"/>
      <c r="AU166" s="175"/>
      <c r="AV166" s="175"/>
      <c r="AW166" s="175"/>
      <c r="AX166" s="175"/>
      <c r="AY166" s="175"/>
      <c r="AZ166" s="175"/>
      <c r="BA166" s="175"/>
      <c r="BB166" s="175"/>
      <c r="BC166" s="175"/>
      <c r="BD166" s="175"/>
      <c r="BE166" s="175"/>
      <c r="BF166" s="175"/>
      <c r="BG166" s="175"/>
      <c r="BH166" s="175"/>
      <c r="BI166" s="175"/>
      <c r="BJ166" s="175"/>
      <c r="BK166" s="175"/>
      <c r="BL166" s="175"/>
      <c r="BM166" s="175"/>
      <c r="BN166" s="175"/>
      <c r="BO166" s="175"/>
      <c r="BP166" s="175"/>
      <c r="BQ166" s="175"/>
    </row>
    <row r="167" ht="14.25" customHeight="1">
      <c r="A167" s="175"/>
      <c r="B167" s="175"/>
      <c r="C167" s="175"/>
      <c r="D167" s="175"/>
      <c r="E167" s="175"/>
      <c r="F167" s="175"/>
      <c r="G167" s="175"/>
      <c r="H167" s="175"/>
      <c r="I167" s="175"/>
      <c r="J167" s="175"/>
      <c r="K167" s="175"/>
      <c r="L167" s="175"/>
      <c r="M167" s="175"/>
      <c r="N167" s="175"/>
      <c r="O167" s="175"/>
      <c r="P167" s="175"/>
      <c r="Q167" s="175"/>
      <c r="R167" s="175"/>
      <c r="S167" s="175"/>
      <c r="T167" s="175"/>
      <c r="U167" s="175"/>
      <c r="V167" s="175"/>
      <c r="W167" s="175"/>
      <c r="X167" s="175"/>
      <c r="Y167" s="175"/>
      <c r="Z167" s="175"/>
      <c r="AA167" s="175"/>
      <c r="AB167" s="175"/>
      <c r="AC167" s="175"/>
      <c r="AD167" s="175"/>
      <c r="AE167" s="175"/>
      <c r="AF167" s="175"/>
      <c r="AG167" s="175"/>
      <c r="AH167" s="175"/>
      <c r="AI167" s="175"/>
      <c r="AJ167" s="175"/>
      <c r="AK167" s="175"/>
      <c r="AL167" s="175"/>
      <c r="AM167" s="175"/>
      <c r="AN167" s="175"/>
      <c r="AO167" s="175"/>
      <c r="AP167" s="175"/>
      <c r="AQ167" s="175"/>
      <c r="AR167" s="175"/>
      <c r="AS167" s="175"/>
      <c r="AT167" s="175"/>
      <c r="AU167" s="175"/>
      <c r="AV167" s="175"/>
      <c r="AW167" s="175"/>
      <c r="AX167" s="175"/>
      <c r="AY167" s="175"/>
      <c r="AZ167" s="175"/>
      <c r="BA167" s="175"/>
      <c r="BB167" s="175"/>
      <c r="BC167" s="175"/>
      <c r="BD167" s="175"/>
      <c r="BE167" s="175"/>
      <c r="BF167" s="175"/>
      <c r="BG167" s="175"/>
      <c r="BH167" s="175"/>
      <c r="BI167" s="175"/>
      <c r="BJ167" s="175"/>
      <c r="BK167" s="175"/>
      <c r="BL167" s="175"/>
      <c r="BM167" s="175"/>
      <c r="BN167" s="175"/>
      <c r="BO167" s="175"/>
      <c r="BP167" s="175"/>
      <c r="BQ167" s="175"/>
    </row>
    <row r="168" ht="14.25" customHeight="1">
      <c r="A168" s="175"/>
      <c r="B168" s="175"/>
      <c r="C168" s="175"/>
      <c r="D168" s="175"/>
      <c r="E168" s="175"/>
      <c r="F168" s="175"/>
      <c r="G168" s="175"/>
      <c r="H168" s="175"/>
      <c r="I168" s="175"/>
      <c r="J168" s="175"/>
      <c r="K168" s="175"/>
      <c r="L168" s="175"/>
      <c r="M168" s="175"/>
      <c r="N168" s="175"/>
      <c r="O168" s="175"/>
      <c r="P168" s="175"/>
      <c r="Q168" s="175"/>
      <c r="R168" s="175"/>
      <c r="S168" s="175"/>
      <c r="T168" s="175"/>
      <c r="U168" s="175"/>
      <c r="V168" s="175"/>
      <c r="W168" s="175"/>
      <c r="X168" s="175"/>
      <c r="Y168" s="175"/>
      <c r="Z168" s="175"/>
      <c r="AA168" s="175"/>
      <c r="AB168" s="175"/>
      <c r="AC168" s="175"/>
      <c r="AD168" s="175"/>
      <c r="AE168" s="175"/>
      <c r="AF168" s="175"/>
      <c r="AG168" s="175"/>
      <c r="AH168" s="175"/>
      <c r="AI168" s="175"/>
      <c r="AJ168" s="175"/>
      <c r="AK168" s="175"/>
      <c r="AL168" s="175"/>
      <c r="AM168" s="175"/>
      <c r="AN168" s="175"/>
      <c r="AO168" s="175"/>
      <c r="AP168" s="175"/>
      <c r="AQ168" s="175"/>
      <c r="AR168" s="175"/>
      <c r="AS168" s="175"/>
      <c r="AT168" s="175"/>
      <c r="AU168" s="175"/>
      <c r="AV168" s="175"/>
      <c r="AW168" s="175"/>
      <c r="AX168" s="175"/>
      <c r="AY168" s="175"/>
      <c r="AZ168" s="175"/>
      <c r="BA168" s="175"/>
      <c r="BB168" s="175"/>
      <c r="BC168" s="175"/>
      <c r="BD168" s="175"/>
      <c r="BE168" s="175"/>
      <c r="BF168" s="175"/>
      <c r="BG168" s="175"/>
      <c r="BH168" s="175"/>
      <c r="BI168" s="175"/>
      <c r="BJ168" s="175"/>
      <c r="BK168" s="175"/>
      <c r="BL168" s="175"/>
      <c r="BM168" s="175"/>
      <c r="BN168" s="175"/>
      <c r="BO168" s="175"/>
      <c r="BP168" s="175"/>
      <c r="BQ168" s="175"/>
    </row>
    <row r="169" ht="14.25" customHeight="1">
      <c r="A169" s="175"/>
      <c r="B169" s="175"/>
      <c r="C169" s="175"/>
      <c r="D169" s="175"/>
      <c r="E169" s="175"/>
      <c r="F169" s="175"/>
      <c r="G169" s="175"/>
      <c r="H169" s="175"/>
      <c r="I169" s="175"/>
      <c r="J169" s="175"/>
      <c r="K169" s="175"/>
      <c r="L169" s="175"/>
      <c r="M169" s="175"/>
      <c r="N169" s="175"/>
      <c r="O169" s="175"/>
      <c r="P169" s="175"/>
      <c r="Q169" s="175"/>
      <c r="R169" s="175"/>
      <c r="S169" s="175"/>
      <c r="T169" s="175"/>
      <c r="U169" s="175"/>
      <c r="V169" s="175"/>
      <c r="W169" s="175"/>
      <c r="X169" s="175"/>
      <c r="Y169" s="175"/>
      <c r="Z169" s="175"/>
      <c r="AA169" s="175"/>
      <c r="AB169" s="175"/>
      <c r="AC169" s="175"/>
      <c r="AD169" s="175"/>
      <c r="AE169" s="175"/>
      <c r="AF169" s="175"/>
      <c r="AG169" s="175"/>
      <c r="AH169" s="175"/>
      <c r="AI169" s="175"/>
      <c r="AJ169" s="175"/>
      <c r="AK169" s="175"/>
      <c r="AL169" s="175"/>
      <c r="AM169" s="175"/>
      <c r="AN169" s="175"/>
      <c r="AO169" s="175"/>
      <c r="AP169" s="175"/>
      <c r="AQ169" s="175"/>
      <c r="AR169" s="175"/>
      <c r="AS169" s="175"/>
      <c r="AT169" s="175"/>
      <c r="AU169" s="175"/>
      <c r="AV169" s="175"/>
      <c r="AW169" s="175"/>
      <c r="AX169" s="175"/>
      <c r="AY169" s="175"/>
      <c r="AZ169" s="175"/>
      <c r="BA169" s="175"/>
      <c r="BB169" s="175"/>
      <c r="BC169" s="175"/>
      <c r="BD169" s="175"/>
      <c r="BE169" s="175"/>
      <c r="BF169" s="175"/>
      <c r="BG169" s="175"/>
      <c r="BH169" s="175"/>
      <c r="BI169" s="175"/>
      <c r="BJ169" s="175"/>
      <c r="BK169" s="175"/>
      <c r="BL169" s="175"/>
      <c r="BM169" s="175"/>
      <c r="BN169" s="175"/>
      <c r="BO169" s="175"/>
      <c r="BP169" s="175"/>
      <c r="BQ169" s="175"/>
    </row>
    <row r="170" ht="14.25" customHeight="1">
      <c r="A170" s="175"/>
      <c r="B170" s="175"/>
      <c r="C170" s="175"/>
      <c r="D170" s="175"/>
      <c r="E170" s="175"/>
      <c r="F170" s="175"/>
      <c r="G170" s="175"/>
      <c r="H170" s="175"/>
      <c r="I170" s="175"/>
      <c r="J170" s="175"/>
      <c r="K170" s="175"/>
      <c r="L170" s="175"/>
      <c r="M170" s="175"/>
      <c r="N170" s="175"/>
      <c r="O170" s="175"/>
      <c r="P170" s="175"/>
      <c r="Q170" s="175"/>
      <c r="R170" s="175"/>
      <c r="S170" s="175"/>
      <c r="T170" s="175"/>
      <c r="U170" s="175"/>
      <c r="V170" s="175"/>
      <c r="W170" s="175"/>
      <c r="X170" s="175"/>
      <c r="Y170" s="175"/>
      <c r="Z170" s="175"/>
      <c r="AA170" s="175"/>
      <c r="AB170" s="175"/>
      <c r="AC170" s="175"/>
      <c r="AD170" s="175"/>
      <c r="AE170" s="175"/>
      <c r="AF170" s="175"/>
      <c r="AG170" s="175"/>
      <c r="AH170" s="175"/>
      <c r="AI170" s="175"/>
      <c r="AJ170" s="175"/>
      <c r="AK170" s="175"/>
      <c r="AL170" s="175"/>
      <c r="AM170" s="175"/>
      <c r="AN170" s="175"/>
      <c r="AO170" s="175"/>
      <c r="AP170" s="175"/>
      <c r="AQ170" s="175"/>
      <c r="AR170" s="175"/>
      <c r="AS170" s="175"/>
      <c r="AT170" s="175"/>
      <c r="AU170" s="175"/>
      <c r="AV170" s="175"/>
      <c r="AW170" s="175"/>
      <c r="AX170" s="175"/>
      <c r="AY170" s="175"/>
      <c r="AZ170" s="175"/>
      <c r="BA170" s="175"/>
      <c r="BB170" s="175"/>
      <c r="BC170" s="175"/>
      <c r="BD170" s="175"/>
      <c r="BE170" s="175"/>
      <c r="BF170" s="175"/>
      <c r="BG170" s="175"/>
      <c r="BH170" s="175"/>
      <c r="BI170" s="175"/>
      <c r="BJ170" s="175"/>
      <c r="BK170" s="175"/>
      <c r="BL170" s="175"/>
      <c r="BM170" s="175"/>
      <c r="BN170" s="175"/>
      <c r="BO170" s="175"/>
      <c r="BP170" s="175"/>
      <c r="BQ170" s="175"/>
    </row>
    <row r="171" ht="14.25" customHeight="1">
      <c r="A171" s="175"/>
      <c r="B171" s="175"/>
      <c r="C171" s="175"/>
      <c r="D171" s="175"/>
      <c r="E171" s="175"/>
      <c r="F171" s="175"/>
      <c r="G171" s="175"/>
      <c r="H171" s="175"/>
      <c r="I171" s="175"/>
      <c r="J171" s="175"/>
      <c r="K171" s="175"/>
      <c r="L171" s="175"/>
      <c r="M171" s="175"/>
      <c r="N171" s="175"/>
      <c r="O171" s="175"/>
      <c r="P171" s="175"/>
      <c r="Q171" s="175"/>
      <c r="R171" s="175"/>
      <c r="S171" s="175"/>
      <c r="T171" s="175"/>
      <c r="U171" s="175"/>
      <c r="V171" s="175"/>
      <c r="W171" s="175"/>
      <c r="X171" s="175"/>
      <c r="Y171" s="175"/>
      <c r="Z171" s="175"/>
      <c r="AA171" s="175"/>
      <c r="AB171" s="175"/>
      <c r="AC171" s="175"/>
      <c r="AD171" s="175"/>
      <c r="AE171" s="175"/>
      <c r="AF171" s="175"/>
      <c r="AG171" s="175"/>
      <c r="AH171" s="175"/>
      <c r="AI171" s="175"/>
      <c r="AJ171" s="175"/>
      <c r="AK171" s="175"/>
      <c r="AL171" s="175"/>
      <c r="AM171" s="175"/>
      <c r="AN171" s="175"/>
      <c r="AO171" s="175"/>
      <c r="AP171" s="175"/>
      <c r="AQ171" s="175"/>
      <c r="AR171" s="175"/>
      <c r="AS171" s="175"/>
      <c r="AT171" s="175"/>
      <c r="AU171" s="175"/>
      <c r="AV171" s="175"/>
      <c r="AW171" s="175"/>
      <c r="AX171" s="175"/>
      <c r="AY171" s="175"/>
      <c r="AZ171" s="175"/>
      <c r="BA171" s="175"/>
      <c r="BB171" s="175"/>
      <c r="BC171" s="175"/>
      <c r="BD171" s="175"/>
      <c r="BE171" s="175"/>
      <c r="BF171" s="175"/>
      <c r="BG171" s="175"/>
      <c r="BH171" s="175"/>
      <c r="BI171" s="175"/>
      <c r="BJ171" s="175"/>
      <c r="BK171" s="175"/>
      <c r="BL171" s="175"/>
      <c r="BM171" s="175"/>
      <c r="BN171" s="175"/>
      <c r="BO171" s="175"/>
      <c r="BP171" s="175"/>
      <c r="BQ171" s="175"/>
    </row>
    <row r="172" ht="14.25" customHeight="1">
      <c r="A172" s="175"/>
      <c r="B172" s="175"/>
      <c r="C172" s="175"/>
      <c r="D172" s="175"/>
      <c r="E172" s="175"/>
      <c r="F172" s="175"/>
      <c r="G172" s="175"/>
      <c r="H172" s="175"/>
      <c r="I172" s="175"/>
      <c r="J172" s="175"/>
      <c r="K172" s="175"/>
      <c r="L172" s="175"/>
      <c r="M172" s="175"/>
      <c r="N172" s="175"/>
      <c r="O172" s="175"/>
      <c r="P172" s="175"/>
      <c r="Q172" s="175"/>
      <c r="R172" s="175"/>
      <c r="S172" s="175"/>
      <c r="T172" s="175"/>
      <c r="U172" s="175"/>
      <c r="V172" s="175"/>
      <c r="W172" s="175"/>
      <c r="X172" s="175"/>
      <c r="Y172" s="175"/>
      <c r="Z172" s="175"/>
      <c r="AA172" s="175"/>
      <c r="AB172" s="175"/>
      <c r="AC172" s="175"/>
      <c r="AD172" s="175"/>
      <c r="AE172" s="175"/>
      <c r="AF172" s="175"/>
      <c r="AG172" s="175"/>
      <c r="AH172" s="175"/>
      <c r="AI172" s="175"/>
      <c r="AJ172" s="175"/>
      <c r="AK172" s="175"/>
      <c r="AL172" s="175"/>
      <c r="AM172" s="175"/>
      <c r="AN172" s="175"/>
      <c r="AO172" s="175"/>
      <c r="AP172" s="175"/>
      <c r="AQ172" s="175"/>
      <c r="AR172" s="175"/>
      <c r="AS172" s="175"/>
      <c r="AT172" s="175"/>
      <c r="AU172" s="175"/>
      <c r="AV172" s="175"/>
      <c r="AW172" s="175"/>
      <c r="AX172" s="175"/>
      <c r="AY172" s="175"/>
      <c r="AZ172" s="175"/>
      <c r="BA172" s="175"/>
      <c r="BB172" s="175"/>
      <c r="BC172" s="175"/>
      <c r="BD172" s="175"/>
      <c r="BE172" s="175"/>
      <c r="BF172" s="175"/>
      <c r="BG172" s="175"/>
      <c r="BH172" s="175"/>
      <c r="BI172" s="175"/>
      <c r="BJ172" s="175"/>
      <c r="BK172" s="175"/>
      <c r="BL172" s="175"/>
      <c r="BM172" s="175"/>
      <c r="BN172" s="175"/>
      <c r="BO172" s="175"/>
      <c r="BP172" s="175"/>
      <c r="BQ172" s="175"/>
    </row>
    <row r="173" ht="14.25" customHeight="1">
      <c r="A173" s="175"/>
      <c r="B173" s="175"/>
      <c r="C173" s="175"/>
      <c r="D173" s="175"/>
      <c r="E173" s="175"/>
      <c r="F173" s="175"/>
      <c r="G173" s="175"/>
      <c r="H173" s="175"/>
      <c r="I173" s="175"/>
      <c r="J173" s="175"/>
      <c r="K173" s="175"/>
      <c r="L173" s="175"/>
      <c r="M173" s="175"/>
      <c r="N173" s="175"/>
      <c r="O173" s="175"/>
      <c r="P173" s="175"/>
      <c r="Q173" s="175"/>
      <c r="R173" s="175"/>
      <c r="S173" s="175"/>
      <c r="T173" s="175"/>
      <c r="U173" s="175"/>
      <c r="V173" s="175"/>
      <c r="W173" s="175"/>
      <c r="X173" s="175"/>
      <c r="Y173" s="175"/>
      <c r="Z173" s="175"/>
      <c r="AA173" s="175"/>
      <c r="AB173" s="175"/>
      <c r="AC173" s="175"/>
      <c r="AD173" s="175"/>
      <c r="AE173" s="175"/>
      <c r="AF173" s="175"/>
      <c r="AG173" s="175"/>
      <c r="AH173" s="175"/>
      <c r="AI173" s="175"/>
      <c r="AJ173" s="175"/>
      <c r="AK173" s="175"/>
      <c r="AL173" s="175"/>
      <c r="AM173" s="175"/>
      <c r="AN173" s="175"/>
      <c r="AO173" s="175"/>
      <c r="AP173" s="175"/>
      <c r="AQ173" s="175"/>
      <c r="AR173" s="175"/>
      <c r="AS173" s="175"/>
      <c r="AT173" s="175"/>
      <c r="AU173" s="175"/>
      <c r="AV173" s="175"/>
      <c r="AW173" s="175"/>
      <c r="AX173" s="175"/>
      <c r="AY173" s="175"/>
      <c r="AZ173" s="175"/>
      <c r="BA173" s="175"/>
      <c r="BB173" s="175"/>
      <c r="BC173" s="175"/>
      <c r="BD173" s="175"/>
      <c r="BE173" s="175"/>
      <c r="BF173" s="175"/>
      <c r="BG173" s="175"/>
      <c r="BH173" s="175"/>
      <c r="BI173" s="175"/>
      <c r="BJ173" s="175"/>
      <c r="BK173" s="175"/>
      <c r="BL173" s="175"/>
      <c r="BM173" s="175"/>
      <c r="BN173" s="175"/>
      <c r="BO173" s="175"/>
      <c r="BP173" s="175"/>
      <c r="BQ173" s="175"/>
    </row>
    <row r="174" ht="14.25" customHeight="1">
      <c r="A174" s="175"/>
      <c r="B174" s="175"/>
      <c r="C174" s="175"/>
      <c r="D174" s="175"/>
      <c r="E174" s="175"/>
      <c r="F174" s="175"/>
      <c r="G174" s="175"/>
      <c r="H174" s="175"/>
      <c r="I174" s="175"/>
      <c r="J174" s="175"/>
      <c r="K174" s="175"/>
      <c r="L174" s="175"/>
      <c r="M174" s="175"/>
      <c r="N174" s="175"/>
      <c r="O174" s="175"/>
      <c r="P174" s="175"/>
      <c r="Q174" s="175"/>
      <c r="R174" s="175"/>
      <c r="S174" s="175"/>
      <c r="T174" s="175"/>
      <c r="U174" s="175"/>
      <c r="V174" s="175"/>
      <c r="W174" s="175"/>
      <c r="X174" s="175"/>
      <c r="Y174" s="175"/>
      <c r="Z174" s="175"/>
      <c r="AA174" s="175"/>
      <c r="AB174" s="175"/>
      <c r="AC174" s="175"/>
      <c r="AD174" s="175"/>
      <c r="AE174" s="175"/>
      <c r="AF174" s="175"/>
      <c r="AG174" s="175"/>
      <c r="AH174" s="175"/>
      <c r="AI174" s="175"/>
      <c r="AJ174" s="175"/>
      <c r="AK174" s="175"/>
      <c r="AL174" s="175"/>
      <c r="AM174" s="175"/>
      <c r="AN174" s="175"/>
      <c r="AO174" s="175"/>
      <c r="AP174" s="175"/>
      <c r="AQ174" s="175"/>
      <c r="AR174" s="175"/>
      <c r="AS174" s="175"/>
      <c r="AT174" s="175"/>
      <c r="AU174" s="175"/>
      <c r="AV174" s="175"/>
      <c r="AW174" s="175"/>
      <c r="AX174" s="175"/>
      <c r="AY174" s="175"/>
      <c r="AZ174" s="175"/>
      <c r="BA174" s="175"/>
      <c r="BB174" s="175"/>
      <c r="BC174" s="175"/>
      <c r="BD174" s="175"/>
      <c r="BE174" s="175"/>
      <c r="BF174" s="175"/>
      <c r="BG174" s="175"/>
      <c r="BH174" s="175"/>
      <c r="BI174" s="175"/>
      <c r="BJ174" s="175"/>
      <c r="BK174" s="175"/>
      <c r="BL174" s="175"/>
      <c r="BM174" s="175"/>
      <c r="BN174" s="175"/>
      <c r="BO174" s="175"/>
      <c r="BP174" s="175"/>
      <c r="BQ174" s="175"/>
    </row>
    <row r="175" ht="14.25" customHeight="1">
      <c r="A175" s="175"/>
      <c r="B175" s="175"/>
      <c r="C175" s="175"/>
      <c r="D175" s="175"/>
      <c r="E175" s="175"/>
      <c r="F175" s="175"/>
      <c r="G175" s="175"/>
      <c r="H175" s="175"/>
      <c r="I175" s="175"/>
      <c r="J175" s="175"/>
      <c r="K175" s="175"/>
      <c r="L175" s="175"/>
      <c r="M175" s="175"/>
      <c r="N175" s="175"/>
      <c r="O175" s="175"/>
      <c r="P175" s="175"/>
      <c r="Q175" s="175"/>
      <c r="R175" s="175"/>
      <c r="S175" s="175"/>
      <c r="T175" s="175"/>
      <c r="U175" s="175"/>
      <c r="V175" s="175"/>
      <c r="W175" s="175"/>
      <c r="X175" s="175"/>
      <c r="Y175" s="175"/>
      <c r="Z175" s="175"/>
      <c r="AA175" s="175"/>
      <c r="AB175" s="175"/>
      <c r="AC175" s="175"/>
      <c r="AD175" s="175"/>
      <c r="AE175" s="175"/>
      <c r="AF175" s="175"/>
      <c r="AG175" s="175"/>
      <c r="AH175" s="175"/>
      <c r="AI175" s="175"/>
      <c r="AJ175" s="175"/>
      <c r="AK175" s="175"/>
      <c r="AL175" s="175"/>
      <c r="AM175" s="175"/>
      <c r="AN175" s="175"/>
      <c r="AO175" s="175"/>
      <c r="AP175" s="175"/>
      <c r="AQ175" s="175"/>
      <c r="AR175" s="175"/>
      <c r="AS175" s="175"/>
      <c r="AT175" s="175"/>
      <c r="AU175" s="175"/>
      <c r="AV175" s="175"/>
      <c r="AW175" s="175"/>
      <c r="AX175" s="175"/>
      <c r="AY175" s="175"/>
      <c r="AZ175" s="175"/>
      <c r="BA175" s="175"/>
      <c r="BB175" s="175"/>
      <c r="BC175" s="175"/>
      <c r="BD175" s="175"/>
      <c r="BE175" s="175"/>
      <c r="BF175" s="175"/>
      <c r="BG175" s="175"/>
      <c r="BH175" s="175"/>
      <c r="BI175" s="175"/>
      <c r="BJ175" s="175"/>
      <c r="BK175" s="175"/>
      <c r="BL175" s="175"/>
      <c r="BM175" s="175"/>
      <c r="BN175" s="175"/>
      <c r="BO175" s="175"/>
      <c r="BP175" s="175"/>
      <c r="BQ175" s="175"/>
    </row>
    <row r="176" ht="14.25" customHeight="1">
      <c r="A176" s="175"/>
      <c r="B176" s="175"/>
      <c r="C176" s="175"/>
      <c r="D176" s="175"/>
      <c r="E176" s="175"/>
      <c r="F176" s="175"/>
      <c r="G176" s="175"/>
      <c r="H176" s="175"/>
      <c r="I176" s="175"/>
      <c r="J176" s="175"/>
      <c r="K176" s="175"/>
      <c r="L176" s="175"/>
      <c r="M176" s="175"/>
      <c r="N176" s="175"/>
      <c r="O176" s="175"/>
      <c r="P176" s="175"/>
      <c r="Q176" s="175"/>
      <c r="R176" s="175"/>
      <c r="S176" s="175"/>
      <c r="T176" s="175"/>
      <c r="U176" s="175"/>
      <c r="V176" s="175"/>
      <c r="W176" s="175"/>
      <c r="X176" s="175"/>
      <c r="Y176" s="175"/>
      <c r="Z176" s="175"/>
      <c r="AA176" s="175"/>
      <c r="AB176" s="175"/>
      <c r="AC176" s="175"/>
      <c r="AD176" s="175"/>
      <c r="AE176" s="175"/>
      <c r="AF176" s="175"/>
      <c r="AG176" s="175"/>
      <c r="AH176" s="175"/>
      <c r="AI176" s="175"/>
      <c r="AJ176" s="175"/>
      <c r="AK176" s="175"/>
      <c r="AL176" s="175"/>
      <c r="AM176" s="175"/>
      <c r="AN176" s="175"/>
      <c r="AO176" s="175"/>
      <c r="AP176" s="175"/>
      <c r="AQ176" s="175"/>
      <c r="AR176" s="175"/>
      <c r="AS176" s="175"/>
      <c r="AT176" s="175"/>
      <c r="AU176" s="175"/>
      <c r="AV176" s="175"/>
      <c r="AW176" s="175"/>
      <c r="AX176" s="175"/>
      <c r="AY176" s="175"/>
      <c r="AZ176" s="175"/>
      <c r="BA176" s="175"/>
      <c r="BB176" s="175"/>
      <c r="BC176" s="175"/>
      <c r="BD176" s="175"/>
      <c r="BE176" s="175"/>
      <c r="BF176" s="175"/>
      <c r="BG176" s="175"/>
      <c r="BH176" s="175"/>
      <c r="BI176" s="175"/>
      <c r="BJ176" s="175"/>
      <c r="BK176" s="175"/>
      <c r="BL176" s="175"/>
      <c r="BM176" s="175"/>
      <c r="BN176" s="175"/>
      <c r="BO176" s="175"/>
      <c r="BP176" s="175"/>
      <c r="BQ176" s="175"/>
    </row>
    <row r="177" ht="14.25" customHeight="1">
      <c r="A177" s="175"/>
      <c r="B177" s="175"/>
      <c r="C177" s="175"/>
      <c r="D177" s="175"/>
      <c r="E177" s="175"/>
      <c r="F177" s="175"/>
      <c r="G177" s="175"/>
      <c r="H177" s="175"/>
      <c r="I177" s="175"/>
      <c r="J177" s="175"/>
      <c r="K177" s="175"/>
      <c r="L177" s="175"/>
      <c r="M177" s="175"/>
      <c r="N177" s="175"/>
      <c r="O177" s="175"/>
      <c r="P177" s="175"/>
      <c r="Q177" s="175"/>
      <c r="R177" s="175"/>
      <c r="S177" s="175"/>
      <c r="T177" s="175"/>
      <c r="U177" s="175"/>
      <c r="V177" s="175"/>
      <c r="W177" s="175"/>
      <c r="X177" s="175"/>
      <c r="Y177" s="175"/>
      <c r="Z177" s="175"/>
      <c r="AA177" s="175"/>
      <c r="AB177" s="175"/>
      <c r="AC177" s="175"/>
      <c r="AD177" s="175"/>
      <c r="AE177" s="175"/>
      <c r="AF177" s="175"/>
      <c r="AG177" s="175"/>
      <c r="AH177" s="175"/>
      <c r="AI177" s="175"/>
      <c r="AJ177" s="175"/>
      <c r="AK177" s="175"/>
      <c r="AL177" s="175"/>
      <c r="AM177" s="175"/>
      <c r="AN177" s="175"/>
      <c r="AO177" s="175"/>
      <c r="AP177" s="175"/>
      <c r="AQ177" s="175"/>
      <c r="AR177" s="175"/>
      <c r="AS177" s="175"/>
      <c r="AT177" s="175"/>
      <c r="AU177" s="175"/>
      <c r="AV177" s="175"/>
      <c r="AW177" s="175"/>
      <c r="AX177" s="175"/>
      <c r="AY177" s="175"/>
      <c r="AZ177" s="175"/>
      <c r="BA177" s="175"/>
      <c r="BB177" s="175"/>
      <c r="BC177" s="175"/>
      <c r="BD177" s="175"/>
      <c r="BE177" s="175"/>
      <c r="BF177" s="175"/>
      <c r="BG177" s="175"/>
      <c r="BH177" s="175"/>
      <c r="BI177" s="175"/>
      <c r="BJ177" s="175"/>
      <c r="BK177" s="175"/>
      <c r="BL177" s="175"/>
      <c r="BM177" s="175"/>
      <c r="BN177" s="175"/>
      <c r="BO177" s="175"/>
      <c r="BP177" s="175"/>
      <c r="BQ177" s="175"/>
    </row>
    <row r="178" ht="14.25" customHeight="1">
      <c r="A178" s="175"/>
      <c r="B178" s="175"/>
      <c r="C178" s="175"/>
      <c r="D178" s="175"/>
      <c r="E178" s="175"/>
      <c r="F178" s="175"/>
      <c r="G178" s="175"/>
      <c r="H178" s="175"/>
      <c r="I178" s="175"/>
      <c r="J178" s="175"/>
      <c r="K178" s="175"/>
      <c r="L178" s="175"/>
      <c r="M178" s="175"/>
      <c r="N178" s="175"/>
      <c r="O178" s="175"/>
      <c r="P178" s="175"/>
      <c r="Q178" s="175"/>
      <c r="R178" s="175"/>
      <c r="S178" s="175"/>
      <c r="T178" s="175"/>
      <c r="U178" s="175"/>
      <c r="V178" s="175"/>
      <c r="W178" s="175"/>
      <c r="X178" s="175"/>
      <c r="Y178" s="175"/>
      <c r="Z178" s="175"/>
      <c r="AA178" s="175"/>
      <c r="AB178" s="175"/>
      <c r="AC178" s="175"/>
      <c r="AD178" s="175"/>
      <c r="AE178" s="175"/>
      <c r="AF178" s="175"/>
      <c r="AG178" s="175"/>
      <c r="AH178" s="175"/>
      <c r="AI178" s="175"/>
      <c r="AJ178" s="175"/>
      <c r="AK178" s="175"/>
      <c r="AL178" s="175"/>
      <c r="AM178" s="175"/>
      <c r="AN178" s="175"/>
      <c r="AO178" s="175"/>
      <c r="AP178" s="175"/>
      <c r="AQ178" s="175"/>
      <c r="AR178" s="175"/>
      <c r="AS178" s="175"/>
      <c r="AT178" s="175"/>
      <c r="AU178" s="175"/>
      <c r="AV178" s="175"/>
      <c r="AW178" s="175"/>
      <c r="AX178" s="175"/>
      <c r="AY178" s="175"/>
      <c r="AZ178" s="175"/>
      <c r="BA178" s="175"/>
      <c r="BB178" s="175"/>
      <c r="BC178" s="175"/>
      <c r="BD178" s="175"/>
      <c r="BE178" s="175"/>
      <c r="BF178" s="175"/>
      <c r="BG178" s="175"/>
      <c r="BH178" s="175"/>
      <c r="BI178" s="175"/>
      <c r="BJ178" s="175"/>
      <c r="BK178" s="175"/>
      <c r="BL178" s="175"/>
      <c r="BM178" s="175"/>
      <c r="BN178" s="175"/>
      <c r="BO178" s="175"/>
      <c r="BP178" s="175"/>
      <c r="BQ178" s="175"/>
    </row>
    <row r="179" ht="14.25" customHeight="1">
      <c r="A179" s="175"/>
      <c r="B179" s="175"/>
      <c r="C179" s="175"/>
      <c r="D179" s="175"/>
      <c r="E179" s="175"/>
      <c r="F179" s="175"/>
      <c r="G179" s="175"/>
      <c r="H179" s="175"/>
      <c r="I179" s="175"/>
      <c r="J179" s="175"/>
      <c r="K179" s="175"/>
      <c r="L179" s="175"/>
      <c r="M179" s="175"/>
      <c r="N179" s="175"/>
      <c r="O179" s="175"/>
      <c r="P179" s="175"/>
      <c r="Q179" s="175"/>
      <c r="R179" s="175"/>
      <c r="S179" s="175"/>
      <c r="T179" s="175"/>
      <c r="U179" s="175"/>
      <c r="V179" s="175"/>
      <c r="W179" s="175"/>
      <c r="X179" s="175"/>
      <c r="Y179" s="175"/>
      <c r="Z179" s="175"/>
      <c r="AA179" s="175"/>
      <c r="AB179" s="175"/>
      <c r="AC179" s="175"/>
      <c r="AD179" s="175"/>
      <c r="AE179" s="175"/>
      <c r="AF179" s="175"/>
      <c r="AG179" s="175"/>
      <c r="AH179" s="175"/>
      <c r="AI179" s="175"/>
      <c r="AJ179" s="175"/>
      <c r="AK179" s="175"/>
      <c r="AL179" s="175"/>
      <c r="AM179" s="175"/>
      <c r="AN179" s="175"/>
      <c r="AO179" s="175"/>
      <c r="AP179" s="175"/>
      <c r="AQ179" s="175"/>
      <c r="AR179" s="175"/>
      <c r="AS179" s="175"/>
      <c r="AT179" s="175"/>
      <c r="AU179" s="175"/>
      <c r="AV179" s="175"/>
      <c r="AW179" s="175"/>
      <c r="AX179" s="175"/>
      <c r="AY179" s="175"/>
      <c r="AZ179" s="175"/>
      <c r="BA179" s="175"/>
      <c r="BB179" s="175"/>
      <c r="BC179" s="175"/>
      <c r="BD179" s="175"/>
      <c r="BE179" s="175"/>
      <c r="BF179" s="175"/>
      <c r="BG179" s="175"/>
      <c r="BH179" s="175"/>
      <c r="BI179" s="175"/>
      <c r="BJ179" s="175"/>
      <c r="BK179" s="175"/>
      <c r="BL179" s="175"/>
      <c r="BM179" s="175"/>
      <c r="BN179" s="175"/>
      <c r="BO179" s="175"/>
      <c r="BP179" s="175"/>
      <c r="BQ179" s="175"/>
    </row>
    <row r="180" ht="14.25" customHeight="1">
      <c r="A180" s="175"/>
      <c r="B180" s="175"/>
      <c r="C180" s="175"/>
      <c r="D180" s="175"/>
      <c r="E180" s="175"/>
      <c r="F180" s="175"/>
      <c r="G180" s="175"/>
      <c r="H180" s="175"/>
      <c r="I180" s="175"/>
      <c r="J180" s="175"/>
      <c r="K180" s="175"/>
      <c r="L180" s="175"/>
      <c r="M180" s="175"/>
      <c r="N180" s="175"/>
      <c r="O180" s="175"/>
      <c r="P180" s="175"/>
      <c r="Q180" s="175"/>
      <c r="R180" s="175"/>
      <c r="S180" s="175"/>
      <c r="T180" s="175"/>
      <c r="U180" s="175"/>
      <c r="V180" s="175"/>
      <c r="W180" s="175"/>
      <c r="X180" s="175"/>
      <c r="Y180" s="175"/>
      <c r="Z180" s="175"/>
      <c r="AA180" s="175"/>
      <c r="AB180" s="175"/>
      <c r="AC180" s="175"/>
      <c r="AD180" s="175"/>
      <c r="AE180" s="175"/>
      <c r="AF180" s="175"/>
      <c r="AG180" s="175"/>
      <c r="AH180" s="175"/>
      <c r="AI180" s="175"/>
      <c r="AJ180" s="175"/>
      <c r="AK180" s="175"/>
      <c r="AL180" s="175"/>
      <c r="AM180" s="175"/>
      <c r="AN180" s="175"/>
      <c r="AO180" s="175"/>
      <c r="AP180" s="175"/>
      <c r="AQ180" s="175"/>
      <c r="AR180" s="175"/>
      <c r="AS180" s="175"/>
      <c r="AT180" s="175"/>
      <c r="AU180" s="175"/>
      <c r="AV180" s="175"/>
      <c r="AW180" s="175"/>
      <c r="AX180" s="175"/>
      <c r="AY180" s="175"/>
      <c r="AZ180" s="175"/>
      <c r="BA180" s="175"/>
      <c r="BB180" s="175"/>
      <c r="BC180" s="175"/>
      <c r="BD180" s="175"/>
      <c r="BE180" s="175"/>
      <c r="BF180" s="175"/>
      <c r="BG180" s="175"/>
      <c r="BH180" s="175"/>
      <c r="BI180" s="175"/>
      <c r="BJ180" s="175"/>
      <c r="BK180" s="175"/>
      <c r="BL180" s="175"/>
      <c r="BM180" s="175"/>
      <c r="BN180" s="175"/>
      <c r="BO180" s="175"/>
      <c r="BP180" s="175"/>
      <c r="BQ180" s="175"/>
    </row>
    <row r="181" ht="14.25" customHeight="1">
      <c r="A181" s="175"/>
      <c r="B181" s="175"/>
      <c r="C181" s="175"/>
      <c r="D181" s="175"/>
      <c r="E181" s="175"/>
      <c r="F181" s="175"/>
      <c r="G181" s="175"/>
      <c r="H181" s="175"/>
      <c r="I181" s="175"/>
      <c r="J181" s="175"/>
      <c r="K181" s="175"/>
      <c r="L181" s="175"/>
      <c r="M181" s="175"/>
      <c r="N181" s="175"/>
      <c r="O181" s="175"/>
      <c r="P181" s="175"/>
      <c r="Q181" s="175"/>
      <c r="R181" s="175"/>
      <c r="S181" s="175"/>
      <c r="T181" s="175"/>
      <c r="U181" s="175"/>
      <c r="V181" s="175"/>
      <c r="W181" s="175"/>
      <c r="X181" s="175"/>
      <c r="Y181" s="175"/>
      <c r="Z181" s="175"/>
      <c r="AA181" s="175"/>
      <c r="AB181" s="175"/>
      <c r="AC181" s="175"/>
      <c r="AD181" s="175"/>
      <c r="AE181" s="175"/>
      <c r="AF181" s="175"/>
      <c r="AG181" s="175"/>
      <c r="AH181" s="175"/>
      <c r="AI181" s="175"/>
      <c r="AJ181" s="175"/>
      <c r="AK181" s="175"/>
      <c r="AL181" s="175"/>
      <c r="AM181" s="175"/>
      <c r="AN181" s="175"/>
      <c r="AO181" s="175"/>
      <c r="AP181" s="175"/>
      <c r="AQ181" s="175"/>
      <c r="AR181" s="175"/>
      <c r="AS181" s="175"/>
      <c r="AT181" s="175"/>
      <c r="AU181" s="175"/>
      <c r="AV181" s="175"/>
      <c r="AW181" s="175"/>
      <c r="AX181" s="175"/>
      <c r="AY181" s="175"/>
      <c r="AZ181" s="175"/>
      <c r="BA181" s="175"/>
      <c r="BB181" s="175"/>
      <c r="BC181" s="175"/>
      <c r="BD181" s="175"/>
      <c r="BE181" s="175"/>
      <c r="BF181" s="175"/>
      <c r="BG181" s="175"/>
      <c r="BH181" s="175"/>
      <c r="BI181" s="175"/>
      <c r="BJ181" s="175"/>
      <c r="BK181" s="175"/>
      <c r="BL181" s="175"/>
      <c r="BM181" s="175"/>
      <c r="BN181" s="175"/>
      <c r="BO181" s="175"/>
      <c r="BP181" s="175"/>
      <c r="BQ181" s="175"/>
    </row>
    <row r="182" ht="14.25" customHeight="1">
      <c r="A182" s="175"/>
      <c r="B182" s="175"/>
      <c r="C182" s="175"/>
      <c r="D182" s="175"/>
      <c r="E182" s="175"/>
      <c r="F182" s="175"/>
      <c r="G182" s="175"/>
      <c r="H182" s="175"/>
      <c r="I182" s="175"/>
      <c r="J182" s="175"/>
      <c r="K182" s="175"/>
      <c r="L182" s="175"/>
      <c r="M182" s="175"/>
      <c r="N182" s="175"/>
      <c r="O182" s="175"/>
      <c r="P182" s="175"/>
      <c r="Q182" s="175"/>
      <c r="R182" s="175"/>
      <c r="S182" s="175"/>
      <c r="T182" s="175"/>
      <c r="U182" s="175"/>
      <c r="V182" s="175"/>
      <c r="W182" s="175"/>
      <c r="X182" s="175"/>
      <c r="Y182" s="175"/>
      <c r="Z182" s="175"/>
      <c r="AA182" s="175"/>
      <c r="AB182" s="175"/>
      <c r="AC182" s="175"/>
      <c r="AD182" s="175"/>
      <c r="AE182" s="175"/>
      <c r="AF182" s="175"/>
      <c r="AG182" s="175"/>
      <c r="AH182" s="175"/>
      <c r="AI182" s="175"/>
      <c r="AJ182" s="175"/>
      <c r="AK182" s="175"/>
      <c r="AL182" s="175"/>
      <c r="AM182" s="175"/>
      <c r="AN182" s="175"/>
      <c r="AO182" s="175"/>
      <c r="AP182" s="175"/>
      <c r="AQ182" s="175"/>
      <c r="AR182" s="175"/>
      <c r="AS182" s="175"/>
      <c r="AT182" s="175"/>
      <c r="AU182" s="175"/>
      <c r="AV182" s="175"/>
      <c r="AW182" s="175"/>
      <c r="AX182" s="175"/>
      <c r="AY182" s="175"/>
      <c r="AZ182" s="175"/>
      <c r="BA182" s="175"/>
      <c r="BB182" s="175"/>
      <c r="BC182" s="175"/>
      <c r="BD182" s="175"/>
      <c r="BE182" s="175"/>
      <c r="BF182" s="175"/>
      <c r="BG182" s="175"/>
      <c r="BH182" s="175"/>
      <c r="BI182" s="175"/>
      <c r="BJ182" s="175"/>
      <c r="BK182" s="175"/>
      <c r="BL182" s="175"/>
      <c r="BM182" s="175"/>
      <c r="BN182" s="175"/>
      <c r="BO182" s="175"/>
      <c r="BP182" s="175"/>
      <c r="BQ182" s="175"/>
    </row>
    <row r="183" ht="14.25" customHeight="1">
      <c r="A183" s="175"/>
      <c r="B183" s="175"/>
      <c r="C183" s="175"/>
      <c r="D183" s="175"/>
      <c r="E183" s="175"/>
      <c r="F183" s="175"/>
      <c r="G183" s="175"/>
      <c r="H183" s="175"/>
      <c r="I183" s="175"/>
      <c r="J183" s="175"/>
      <c r="K183" s="175"/>
      <c r="L183" s="175"/>
      <c r="M183" s="175"/>
      <c r="N183" s="175"/>
      <c r="O183" s="175"/>
      <c r="P183" s="175"/>
      <c r="Q183" s="175"/>
      <c r="R183" s="175"/>
      <c r="S183" s="175"/>
      <c r="T183" s="175"/>
      <c r="U183" s="175"/>
      <c r="V183" s="175"/>
      <c r="W183" s="175"/>
      <c r="X183" s="175"/>
      <c r="Y183" s="175"/>
      <c r="Z183" s="175"/>
      <c r="AA183" s="175"/>
      <c r="AB183" s="175"/>
      <c r="AC183" s="175"/>
      <c r="AD183" s="175"/>
      <c r="AE183" s="175"/>
      <c r="AF183" s="175"/>
      <c r="AG183" s="175"/>
      <c r="AH183" s="175"/>
      <c r="AI183" s="175"/>
      <c r="AJ183" s="175"/>
      <c r="AK183" s="175"/>
      <c r="AL183" s="175"/>
      <c r="AM183" s="175"/>
      <c r="AN183" s="175"/>
      <c r="AO183" s="175"/>
      <c r="AP183" s="175"/>
      <c r="AQ183" s="175"/>
      <c r="AR183" s="175"/>
      <c r="AS183" s="175"/>
      <c r="AT183" s="175"/>
      <c r="AU183" s="175"/>
      <c r="AV183" s="175"/>
      <c r="AW183" s="175"/>
      <c r="AX183" s="175"/>
      <c r="AY183" s="175"/>
      <c r="AZ183" s="175"/>
      <c r="BA183" s="175"/>
      <c r="BB183" s="175"/>
      <c r="BC183" s="175"/>
      <c r="BD183" s="175"/>
      <c r="BE183" s="175"/>
      <c r="BF183" s="175"/>
      <c r="BG183" s="175"/>
      <c r="BH183" s="175"/>
      <c r="BI183" s="175"/>
      <c r="BJ183" s="175"/>
      <c r="BK183" s="175"/>
      <c r="BL183" s="175"/>
      <c r="BM183" s="175"/>
      <c r="BN183" s="175"/>
      <c r="BO183" s="175"/>
      <c r="BP183" s="175"/>
      <c r="BQ183" s="175"/>
    </row>
    <row r="184" ht="14.25" customHeight="1">
      <c r="A184" s="175"/>
      <c r="B184" s="175"/>
      <c r="C184" s="175"/>
      <c r="D184" s="175"/>
      <c r="E184" s="175"/>
      <c r="F184" s="175"/>
      <c r="G184" s="175"/>
      <c r="H184" s="175"/>
      <c r="I184" s="175"/>
      <c r="J184" s="175"/>
      <c r="K184" s="175"/>
      <c r="L184" s="175"/>
      <c r="M184" s="175"/>
      <c r="N184" s="175"/>
      <c r="O184" s="175"/>
      <c r="P184" s="175"/>
      <c r="Q184" s="175"/>
      <c r="R184" s="175"/>
      <c r="S184" s="175"/>
      <c r="T184" s="175"/>
      <c r="U184" s="175"/>
      <c r="V184" s="175"/>
      <c r="W184" s="175"/>
      <c r="X184" s="175"/>
      <c r="Y184" s="175"/>
      <c r="Z184" s="175"/>
      <c r="AA184" s="175"/>
      <c r="AB184" s="175"/>
      <c r="AC184" s="175"/>
      <c r="AD184" s="175"/>
      <c r="AE184" s="175"/>
      <c r="AF184" s="175"/>
      <c r="AG184" s="175"/>
      <c r="AH184" s="175"/>
      <c r="AI184" s="175"/>
      <c r="AJ184" s="175"/>
      <c r="AK184" s="175"/>
      <c r="AL184" s="175"/>
      <c r="AM184" s="175"/>
      <c r="AN184" s="175"/>
      <c r="AO184" s="175"/>
      <c r="AP184" s="175"/>
      <c r="AQ184" s="175"/>
      <c r="AR184" s="175"/>
      <c r="AS184" s="175"/>
      <c r="AT184" s="175"/>
      <c r="AU184" s="175"/>
      <c r="AV184" s="175"/>
      <c r="AW184" s="175"/>
      <c r="AX184" s="175"/>
      <c r="AY184" s="175"/>
      <c r="AZ184" s="175"/>
      <c r="BA184" s="175"/>
      <c r="BB184" s="175"/>
      <c r="BC184" s="175"/>
      <c r="BD184" s="175"/>
      <c r="BE184" s="175"/>
      <c r="BF184" s="175"/>
      <c r="BG184" s="175"/>
      <c r="BH184" s="175"/>
      <c r="BI184" s="175"/>
      <c r="BJ184" s="175"/>
      <c r="BK184" s="175"/>
      <c r="BL184" s="175"/>
      <c r="BM184" s="175"/>
      <c r="BN184" s="175"/>
      <c r="BO184" s="175"/>
      <c r="BP184" s="175"/>
      <c r="BQ184" s="175"/>
    </row>
    <row r="185" ht="14.25" customHeight="1">
      <c r="A185" s="175"/>
      <c r="B185" s="175"/>
      <c r="C185" s="175"/>
      <c r="D185" s="175"/>
      <c r="E185" s="175"/>
      <c r="F185" s="175"/>
      <c r="G185" s="175"/>
      <c r="H185" s="175"/>
      <c r="I185" s="175"/>
      <c r="J185" s="175"/>
      <c r="K185" s="175"/>
      <c r="L185" s="175"/>
      <c r="M185" s="175"/>
      <c r="N185" s="175"/>
      <c r="O185" s="175"/>
      <c r="P185" s="175"/>
      <c r="Q185" s="175"/>
      <c r="R185" s="175"/>
      <c r="S185" s="175"/>
      <c r="T185" s="175"/>
      <c r="U185" s="175"/>
      <c r="V185" s="175"/>
      <c r="W185" s="175"/>
      <c r="X185" s="175"/>
      <c r="Y185" s="175"/>
      <c r="Z185" s="175"/>
      <c r="AA185" s="175"/>
      <c r="AB185" s="175"/>
      <c r="AC185" s="175"/>
      <c r="AD185" s="175"/>
      <c r="AE185" s="175"/>
      <c r="AF185" s="175"/>
      <c r="AG185" s="175"/>
      <c r="AH185" s="175"/>
      <c r="AI185" s="175"/>
      <c r="AJ185" s="175"/>
      <c r="AK185" s="175"/>
      <c r="AL185" s="175"/>
      <c r="AM185" s="175"/>
      <c r="AN185" s="175"/>
      <c r="AO185" s="175"/>
      <c r="AP185" s="175"/>
      <c r="AQ185" s="175"/>
      <c r="AR185" s="175"/>
      <c r="AS185" s="175"/>
      <c r="AT185" s="175"/>
      <c r="AU185" s="175"/>
      <c r="AV185" s="175"/>
      <c r="AW185" s="175"/>
      <c r="AX185" s="175"/>
      <c r="AY185" s="175"/>
      <c r="AZ185" s="175"/>
      <c r="BA185" s="175"/>
      <c r="BB185" s="175"/>
      <c r="BC185" s="175"/>
      <c r="BD185" s="175"/>
      <c r="BE185" s="175"/>
      <c r="BF185" s="175"/>
      <c r="BG185" s="175"/>
      <c r="BH185" s="175"/>
      <c r="BI185" s="175"/>
      <c r="BJ185" s="175"/>
      <c r="BK185" s="175"/>
      <c r="BL185" s="175"/>
      <c r="BM185" s="175"/>
      <c r="BN185" s="175"/>
      <c r="BO185" s="175"/>
      <c r="BP185" s="175"/>
      <c r="BQ185" s="175"/>
    </row>
    <row r="186" ht="14.25" customHeight="1">
      <c r="A186" s="175"/>
      <c r="B186" s="175"/>
      <c r="C186" s="175"/>
      <c r="D186" s="175"/>
      <c r="E186" s="175"/>
      <c r="F186" s="175"/>
      <c r="G186" s="175"/>
      <c r="H186" s="175"/>
      <c r="I186" s="175"/>
      <c r="J186" s="175"/>
      <c r="K186" s="175"/>
      <c r="L186" s="175"/>
      <c r="M186" s="175"/>
      <c r="N186" s="175"/>
      <c r="O186" s="175"/>
      <c r="P186" s="175"/>
      <c r="Q186" s="175"/>
      <c r="R186" s="175"/>
      <c r="S186" s="175"/>
      <c r="T186" s="175"/>
      <c r="U186" s="175"/>
      <c r="V186" s="175"/>
      <c r="W186" s="175"/>
      <c r="X186" s="175"/>
      <c r="Y186" s="175"/>
      <c r="Z186" s="175"/>
      <c r="AA186" s="175"/>
      <c r="AB186" s="175"/>
      <c r="AC186" s="175"/>
      <c r="AD186" s="175"/>
      <c r="AE186" s="175"/>
      <c r="AF186" s="175"/>
      <c r="AG186" s="175"/>
      <c r="AH186" s="175"/>
      <c r="AI186" s="175"/>
      <c r="AJ186" s="175"/>
      <c r="AK186" s="175"/>
      <c r="AL186" s="175"/>
      <c r="AM186" s="175"/>
      <c r="AN186" s="175"/>
      <c r="AO186" s="175"/>
      <c r="AP186" s="175"/>
      <c r="AQ186" s="175"/>
      <c r="AR186" s="175"/>
      <c r="AS186" s="175"/>
      <c r="AT186" s="175"/>
      <c r="AU186" s="175"/>
      <c r="AV186" s="175"/>
      <c r="AW186" s="175"/>
      <c r="AX186" s="175"/>
      <c r="AY186" s="175"/>
      <c r="AZ186" s="175"/>
      <c r="BA186" s="175"/>
      <c r="BB186" s="175"/>
      <c r="BC186" s="175"/>
      <c r="BD186" s="175"/>
      <c r="BE186" s="175"/>
      <c r="BF186" s="175"/>
      <c r="BG186" s="175"/>
      <c r="BH186" s="175"/>
      <c r="BI186" s="175"/>
      <c r="BJ186" s="175"/>
      <c r="BK186" s="175"/>
      <c r="BL186" s="175"/>
      <c r="BM186" s="175"/>
      <c r="BN186" s="175"/>
      <c r="BO186" s="175"/>
      <c r="BP186" s="175"/>
      <c r="BQ186" s="175"/>
    </row>
    <row r="187" ht="14.25" customHeight="1">
      <c r="A187" s="175"/>
      <c r="B187" s="175"/>
      <c r="C187" s="175"/>
      <c r="D187" s="175"/>
      <c r="E187" s="175"/>
      <c r="F187" s="175"/>
      <c r="G187" s="175"/>
      <c r="H187" s="175"/>
      <c r="I187" s="175"/>
      <c r="J187" s="175"/>
      <c r="K187" s="175"/>
      <c r="L187" s="175"/>
      <c r="M187" s="175"/>
      <c r="N187" s="175"/>
      <c r="O187" s="175"/>
      <c r="P187" s="175"/>
      <c r="Q187" s="175"/>
      <c r="R187" s="175"/>
      <c r="S187" s="175"/>
      <c r="T187" s="175"/>
      <c r="U187" s="175"/>
      <c r="V187" s="175"/>
      <c r="W187" s="175"/>
      <c r="X187" s="175"/>
      <c r="Y187" s="175"/>
      <c r="Z187" s="175"/>
      <c r="AA187" s="175"/>
      <c r="AB187" s="175"/>
      <c r="AC187" s="175"/>
      <c r="AD187" s="175"/>
      <c r="AE187" s="175"/>
      <c r="AF187" s="175"/>
      <c r="AG187" s="175"/>
      <c r="AH187" s="175"/>
      <c r="AI187" s="175"/>
      <c r="AJ187" s="175"/>
      <c r="AK187" s="175"/>
      <c r="AL187" s="175"/>
      <c r="AM187" s="175"/>
      <c r="AN187" s="175"/>
      <c r="AO187" s="175"/>
      <c r="AP187" s="175"/>
      <c r="AQ187" s="175"/>
      <c r="AR187" s="175"/>
      <c r="AS187" s="175"/>
      <c r="AT187" s="175"/>
      <c r="AU187" s="175"/>
      <c r="AV187" s="175"/>
      <c r="AW187" s="175"/>
      <c r="AX187" s="175"/>
      <c r="AY187" s="175"/>
      <c r="AZ187" s="175"/>
      <c r="BA187" s="175"/>
      <c r="BB187" s="175"/>
      <c r="BC187" s="175"/>
      <c r="BD187" s="175"/>
      <c r="BE187" s="175"/>
      <c r="BF187" s="175"/>
      <c r="BG187" s="175"/>
      <c r="BH187" s="175"/>
      <c r="BI187" s="175"/>
      <c r="BJ187" s="175"/>
      <c r="BK187" s="175"/>
      <c r="BL187" s="175"/>
      <c r="BM187" s="175"/>
      <c r="BN187" s="175"/>
      <c r="BO187" s="175"/>
      <c r="BP187" s="175"/>
      <c r="BQ187" s="175"/>
    </row>
    <row r="188" ht="14.25" customHeight="1">
      <c r="A188" s="175"/>
      <c r="B188" s="175"/>
      <c r="C188" s="175"/>
      <c r="D188" s="175"/>
      <c r="E188" s="175"/>
      <c r="F188" s="175"/>
      <c r="G188" s="175"/>
      <c r="H188" s="175"/>
      <c r="I188" s="175"/>
      <c r="J188" s="175"/>
      <c r="K188" s="175"/>
      <c r="L188" s="175"/>
      <c r="M188" s="175"/>
      <c r="N188" s="175"/>
      <c r="O188" s="175"/>
      <c r="P188" s="175"/>
      <c r="Q188" s="175"/>
      <c r="R188" s="175"/>
      <c r="S188" s="175"/>
      <c r="T188" s="175"/>
      <c r="U188" s="175"/>
      <c r="V188" s="175"/>
      <c r="W188" s="175"/>
      <c r="X188" s="175"/>
      <c r="Y188" s="175"/>
      <c r="Z188" s="175"/>
      <c r="AA188" s="175"/>
      <c r="AB188" s="175"/>
      <c r="AC188" s="175"/>
      <c r="AD188" s="175"/>
      <c r="AE188" s="175"/>
      <c r="AF188" s="175"/>
      <c r="AG188" s="175"/>
      <c r="AH188" s="175"/>
      <c r="AI188" s="175"/>
      <c r="AJ188" s="175"/>
      <c r="AK188" s="175"/>
      <c r="AL188" s="175"/>
      <c r="AM188" s="175"/>
      <c r="AN188" s="175"/>
      <c r="AO188" s="175"/>
      <c r="AP188" s="175"/>
      <c r="AQ188" s="175"/>
      <c r="AR188" s="175"/>
      <c r="AS188" s="175"/>
      <c r="AT188" s="175"/>
      <c r="AU188" s="175"/>
      <c r="AV188" s="175"/>
      <c r="AW188" s="175"/>
      <c r="AX188" s="175"/>
      <c r="AY188" s="175"/>
      <c r="AZ188" s="175"/>
      <c r="BA188" s="175"/>
      <c r="BB188" s="175"/>
      <c r="BC188" s="175"/>
      <c r="BD188" s="175"/>
      <c r="BE188" s="175"/>
      <c r="BF188" s="175"/>
      <c r="BG188" s="175"/>
      <c r="BH188" s="175"/>
      <c r="BI188" s="175"/>
      <c r="BJ188" s="175"/>
      <c r="BK188" s="175"/>
      <c r="BL188" s="175"/>
      <c r="BM188" s="175"/>
      <c r="BN188" s="175"/>
      <c r="BO188" s="175"/>
      <c r="BP188" s="175"/>
      <c r="BQ188" s="175"/>
    </row>
    <row r="189" ht="14.25" customHeight="1">
      <c r="A189" s="175"/>
      <c r="B189" s="175"/>
      <c r="C189" s="175"/>
      <c r="D189" s="175"/>
      <c r="E189" s="175"/>
      <c r="F189" s="175"/>
      <c r="G189" s="175"/>
      <c r="H189" s="175"/>
      <c r="I189" s="175"/>
      <c r="J189" s="175"/>
      <c r="K189" s="175"/>
      <c r="L189" s="175"/>
      <c r="M189" s="175"/>
      <c r="N189" s="175"/>
      <c r="O189" s="175"/>
      <c r="P189" s="175"/>
      <c r="Q189" s="175"/>
      <c r="R189" s="175"/>
      <c r="S189" s="175"/>
      <c r="T189" s="175"/>
      <c r="U189" s="175"/>
      <c r="V189" s="175"/>
      <c r="W189" s="175"/>
      <c r="X189" s="175"/>
      <c r="Y189" s="175"/>
      <c r="Z189" s="175"/>
      <c r="AA189" s="175"/>
      <c r="AB189" s="175"/>
      <c r="AC189" s="175"/>
      <c r="AD189" s="175"/>
      <c r="AE189" s="175"/>
      <c r="AF189" s="175"/>
      <c r="AG189" s="175"/>
      <c r="AH189" s="175"/>
      <c r="AI189" s="175"/>
      <c r="AJ189" s="175"/>
      <c r="AK189" s="175"/>
      <c r="AL189" s="175"/>
      <c r="AM189" s="175"/>
      <c r="AN189" s="175"/>
      <c r="AO189" s="175"/>
      <c r="AP189" s="175"/>
      <c r="AQ189" s="175"/>
      <c r="AR189" s="175"/>
      <c r="AS189" s="175"/>
      <c r="AT189" s="175"/>
      <c r="AU189" s="175"/>
      <c r="AV189" s="175"/>
      <c r="AW189" s="175"/>
      <c r="AX189" s="175"/>
      <c r="AY189" s="175"/>
      <c r="AZ189" s="175"/>
      <c r="BA189" s="175"/>
      <c r="BB189" s="175"/>
      <c r="BC189" s="175"/>
      <c r="BD189" s="175"/>
      <c r="BE189" s="175"/>
      <c r="BF189" s="175"/>
      <c r="BG189" s="175"/>
      <c r="BH189" s="175"/>
      <c r="BI189" s="175"/>
      <c r="BJ189" s="175"/>
      <c r="BK189" s="175"/>
      <c r="BL189" s="175"/>
      <c r="BM189" s="175"/>
      <c r="BN189" s="175"/>
      <c r="BO189" s="175"/>
      <c r="BP189" s="175"/>
      <c r="BQ189" s="175"/>
    </row>
    <row r="190" ht="14.25" customHeight="1">
      <c r="A190" s="175"/>
      <c r="B190" s="175"/>
      <c r="C190" s="175"/>
      <c r="D190" s="175"/>
      <c r="E190" s="175"/>
      <c r="F190" s="175"/>
      <c r="G190" s="175"/>
      <c r="H190" s="175"/>
      <c r="I190" s="175"/>
      <c r="J190" s="175"/>
      <c r="K190" s="175"/>
      <c r="L190" s="175"/>
      <c r="M190" s="175"/>
      <c r="N190" s="175"/>
      <c r="O190" s="175"/>
      <c r="P190" s="175"/>
      <c r="Q190" s="175"/>
      <c r="R190" s="175"/>
      <c r="S190" s="175"/>
      <c r="T190" s="175"/>
      <c r="U190" s="175"/>
      <c r="V190" s="175"/>
      <c r="W190" s="175"/>
      <c r="X190" s="175"/>
      <c r="Y190" s="175"/>
      <c r="Z190" s="175"/>
      <c r="AA190" s="175"/>
      <c r="AB190" s="175"/>
      <c r="AC190" s="175"/>
      <c r="AD190" s="175"/>
      <c r="AE190" s="175"/>
      <c r="AF190" s="175"/>
      <c r="AG190" s="175"/>
      <c r="AH190" s="175"/>
      <c r="AI190" s="175"/>
      <c r="AJ190" s="175"/>
      <c r="AK190" s="175"/>
      <c r="AL190" s="175"/>
      <c r="AM190" s="175"/>
      <c r="AN190" s="175"/>
      <c r="AO190" s="175"/>
      <c r="AP190" s="175"/>
      <c r="AQ190" s="175"/>
      <c r="AR190" s="175"/>
      <c r="AS190" s="175"/>
      <c r="AT190" s="175"/>
      <c r="AU190" s="175"/>
      <c r="AV190" s="175"/>
      <c r="AW190" s="175"/>
      <c r="AX190" s="175"/>
      <c r="AY190" s="175"/>
      <c r="AZ190" s="175"/>
      <c r="BA190" s="175"/>
      <c r="BB190" s="175"/>
      <c r="BC190" s="175"/>
      <c r="BD190" s="175"/>
      <c r="BE190" s="175"/>
      <c r="BF190" s="175"/>
      <c r="BG190" s="175"/>
      <c r="BH190" s="175"/>
      <c r="BI190" s="175"/>
      <c r="BJ190" s="175"/>
      <c r="BK190" s="175"/>
      <c r="BL190" s="175"/>
      <c r="BM190" s="175"/>
      <c r="BN190" s="175"/>
      <c r="BO190" s="175"/>
      <c r="BP190" s="175"/>
      <c r="BQ190" s="175"/>
    </row>
    <row r="191" ht="14.25" customHeight="1">
      <c r="A191" s="175"/>
      <c r="B191" s="175"/>
      <c r="C191" s="175"/>
      <c r="D191" s="175"/>
      <c r="E191" s="175"/>
      <c r="F191" s="175"/>
      <c r="G191" s="175"/>
      <c r="H191" s="175"/>
      <c r="I191" s="175"/>
      <c r="J191" s="175"/>
      <c r="K191" s="175"/>
      <c r="L191" s="175"/>
      <c r="M191" s="175"/>
      <c r="N191" s="175"/>
      <c r="O191" s="175"/>
      <c r="P191" s="175"/>
      <c r="Q191" s="175"/>
      <c r="R191" s="175"/>
      <c r="S191" s="175"/>
      <c r="T191" s="175"/>
      <c r="U191" s="175"/>
      <c r="V191" s="175"/>
      <c r="W191" s="175"/>
      <c r="X191" s="175"/>
      <c r="Y191" s="175"/>
      <c r="Z191" s="175"/>
      <c r="AA191" s="175"/>
      <c r="AB191" s="175"/>
      <c r="AC191" s="175"/>
      <c r="AD191" s="175"/>
      <c r="AE191" s="175"/>
      <c r="AF191" s="175"/>
      <c r="AG191" s="175"/>
      <c r="AH191" s="175"/>
      <c r="AI191" s="175"/>
      <c r="AJ191" s="175"/>
      <c r="AK191" s="175"/>
      <c r="AL191" s="175"/>
      <c r="AM191" s="175"/>
      <c r="AN191" s="175"/>
      <c r="AO191" s="175"/>
      <c r="AP191" s="175"/>
      <c r="AQ191" s="175"/>
      <c r="AR191" s="175"/>
      <c r="AS191" s="175"/>
      <c r="AT191" s="175"/>
      <c r="AU191" s="175"/>
      <c r="AV191" s="175"/>
      <c r="AW191" s="175"/>
      <c r="AX191" s="175"/>
      <c r="AY191" s="175"/>
      <c r="AZ191" s="175"/>
      <c r="BA191" s="175"/>
      <c r="BB191" s="175"/>
      <c r="BC191" s="175"/>
      <c r="BD191" s="175"/>
      <c r="BE191" s="175"/>
      <c r="BF191" s="175"/>
      <c r="BG191" s="175"/>
      <c r="BH191" s="175"/>
      <c r="BI191" s="175"/>
      <c r="BJ191" s="175"/>
      <c r="BK191" s="175"/>
      <c r="BL191" s="175"/>
      <c r="BM191" s="175"/>
      <c r="BN191" s="175"/>
      <c r="BO191" s="175"/>
      <c r="BP191" s="175"/>
      <c r="BQ191" s="175"/>
    </row>
    <row r="192" ht="14.25" customHeight="1">
      <c r="A192" s="175"/>
      <c r="B192" s="175"/>
      <c r="C192" s="175"/>
      <c r="D192" s="175"/>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c r="AA192" s="175"/>
      <c r="AB192" s="175"/>
      <c r="AC192" s="175"/>
      <c r="AD192" s="175"/>
      <c r="AE192" s="175"/>
      <c r="AF192" s="175"/>
      <c r="AG192" s="175"/>
      <c r="AH192" s="175"/>
      <c r="AI192" s="175"/>
      <c r="AJ192" s="175"/>
      <c r="AK192" s="175"/>
      <c r="AL192" s="175"/>
      <c r="AM192" s="175"/>
      <c r="AN192" s="175"/>
      <c r="AO192" s="175"/>
      <c r="AP192" s="175"/>
      <c r="AQ192" s="175"/>
      <c r="AR192" s="175"/>
      <c r="AS192" s="175"/>
      <c r="AT192" s="175"/>
      <c r="AU192" s="175"/>
      <c r="AV192" s="175"/>
      <c r="AW192" s="175"/>
      <c r="AX192" s="175"/>
      <c r="AY192" s="175"/>
      <c r="AZ192" s="175"/>
      <c r="BA192" s="175"/>
      <c r="BB192" s="175"/>
      <c r="BC192" s="175"/>
      <c r="BD192" s="175"/>
      <c r="BE192" s="175"/>
      <c r="BF192" s="175"/>
      <c r="BG192" s="175"/>
      <c r="BH192" s="175"/>
      <c r="BI192" s="175"/>
      <c r="BJ192" s="175"/>
      <c r="BK192" s="175"/>
      <c r="BL192" s="175"/>
      <c r="BM192" s="175"/>
      <c r="BN192" s="175"/>
      <c r="BO192" s="175"/>
      <c r="BP192" s="175"/>
      <c r="BQ192" s="175"/>
    </row>
    <row r="193" ht="14.25" customHeight="1">
      <c r="A193" s="175"/>
      <c r="B193" s="175"/>
      <c r="C193" s="175"/>
      <c r="D193" s="175"/>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c r="AA193" s="175"/>
      <c r="AB193" s="175"/>
      <c r="AC193" s="175"/>
      <c r="AD193" s="175"/>
      <c r="AE193" s="175"/>
      <c r="AF193" s="175"/>
      <c r="AG193" s="175"/>
      <c r="AH193" s="175"/>
      <c r="AI193" s="175"/>
      <c r="AJ193" s="175"/>
      <c r="AK193" s="175"/>
      <c r="AL193" s="175"/>
      <c r="AM193" s="175"/>
      <c r="AN193" s="175"/>
      <c r="AO193" s="175"/>
      <c r="AP193" s="175"/>
      <c r="AQ193" s="175"/>
      <c r="AR193" s="175"/>
      <c r="AS193" s="175"/>
      <c r="AT193" s="175"/>
      <c r="AU193" s="175"/>
      <c r="AV193" s="175"/>
      <c r="AW193" s="175"/>
      <c r="AX193" s="175"/>
      <c r="AY193" s="175"/>
      <c r="AZ193" s="175"/>
      <c r="BA193" s="175"/>
      <c r="BB193" s="175"/>
      <c r="BC193" s="175"/>
      <c r="BD193" s="175"/>
      <c r="BE193" s="175"/>
      <c r="BF193" s="175"/>
      <c r="BG193" s="175"/>
      <c r="BH193" s="175"/>
      <c r="BI193" s="175"/>
      <c r="BJ193" s="175"/>
      <c r="BK193" s="175"/>
      <c r="BL193" s="175"/>
      <c r="BM193" s="175"/>
      <c r="BN193" s="175"/>
      <c r="BO193" s="175"/>
      <c r="BP193" s="175"/>
      <c r="BQ193" s="175"/>
    </row>
    <row r="194" ht="14.25" customHeight="1">
      <c r="A194" s="175"/>
      <c r="B194" s="175"/>
      <c r="C194" s="175"/>
      <c r="D194" s="175"/>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c r="AA194" s="175"/>
      <c r="AB194" s="175"/>
      <c r="AC194" s="175"/>
      <c r="AD194" s="175"/>
      <c r="AE194" s="175"/>
      <c r="AF194" s="175"/>
      <c r="AG194" s="175"/>
      <c r="AH194" s="175"/>
      <c r="AI194" s="175"/>
      <c r="AJ194" s="175"/>
      <c r="AK194" s="175"/>
      <c r="AL194" s="175"/>
      <c r="AM194" s="175"/>
      <c r="AN194" s="175"/>
      <c r="AO194" s="175"/>
      <c r="AP194" s="175"/>
      <c r="AQ194" s="175"/>
      <c r="AR194" s="175"/>
      <c r="AS194" s="175"/>
      <c r="AT194" s="175"/>
      <c r="AU194" s="175"/>
      <c r="AV194" s="175"/>
      <c r="AW194" s="175"/>
      <c r="AX194" s="175"/>
      <c r="AY194" s="175"/>
      <c r="AZ194" s="175"/>
      <c r="BA194" s="175"/>
      <c r="BB194" s="175"/>
      <c r="BC194" s="175"/>
      <c r="BD194" s="175"/>
      <c r="BE194" s="175"/>
      <c r="BF194" s="175"/>
      <c r="BG194" s="175"/>
      <c r="BH194" s="175"/>
      <c r="BI194" s="175"/>
      <c r="BJ194" s="175"/>
      <c r="BK194" s="175"/>
      <c r="BL194" s="175"/>
      <c r="BM194" s="175"/>
      <c r="BN194" s="175"/>
      <c r="BO194" s="175"/>
      <c r="BP194" s="175"/>
      <c r="BQ194" s="175"/>
    </row>
    <row r="195" ht="14.25" customHeight="1">
      <c r="A195" s="175"/>
      <c r="B195" s="175"/>
      <c r="C195" s="175"/>
      <c r="D195" s="175"/>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c r="AA195" s="175"/>
      <c r="AB195" s="175"/>
      <c r="AC195" s="175"/>
      <c r="AD195" s="175"/>
      <c r="AE195" s="175"/>
      <c r="AF195" s="175"/>
      <c r="AG195" s="175"/>
      <c r="AH195" s="175"/>
      <c r="AI195" s="175"/>
      <c r="AJ195" s="175"/>
      <c r="AK195" s="175"/>
      <c r="AL195" s="175"/>
      <c r="AM195" s="175"/>
      <c r="AN195" s="175"/>
      <c r="AO195" s="175"/>
      <c r="AP195" s="175"/>
      <c r="AQ195" s="175"/>
      <c r="AR195" s="175"/>
      <c r="AS195" s="175"/>
      <c r="AT195" s="175"/>
      <c r="AU195" s="175"/>
      <c r="AV195" s="175"/>
      <c r="AW195" s="175"/>
      <c r="AX195" s="175"/>
      <c r="AY195" s="175"/>
      <c r="AZ195" s="175"/>
      <c r="BA195" s="175"/>
      <c r="BB195" s="175"/>
      <c r="BC195" s="175"/>
      <c r="BD195" s="175"/>
      <c r="BE195" s="175"/>
      <c r="BF195" s="175"/>
      <c r="BG195" s="175"/>
      <c r="BH195" s="175"/>
      <c r="BI195" s="175"/>
      <c r="BJ195" s="175"/>
      <c r="BK195" s="175"/>
      <c r="BL195" s="175"/>
      <c r="BM195" s="175"/>
      <c r="BN195" s="175"/>
      <c r="BO195" s="175"/>
      <c r="BP195" s="175"/>
      <c r="BQ195" s="175"/>
    </row>
    <row r="196" ht="14.25" customHeight="1">
      <c r="A196" s="175"/>
      <c r="B196" s="175"/>
      <c r="C196" s="175"/>
      <c r="D196" s="175"/>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c r="AA196" s="175"/>
      <c r="AB196" s="175"/>
      <c r="AC196" s="175"/>
      <c r="AD196" s="175"/>
      <c r="AE196" s="175"/>
      <c r="AF196" s="175"/>
      <c r="AG196" s="175"/>
      <c r="AH196" s="175"/>
      <c r="AI196" s="175"/>
      <c r="AJ196" s="175"/>
      <c r="AK196" s="175"/>
      <c r="AL196" s="175"/>
      <c r="AM196" s="175"/>
      <c r="AN196" s="175"/>
      <c r="AO196" s="175"/>
      <c r="AP196" s="175"/>
      <c r="AQ196" s="175"/>
      <c r="AR196" s="175"/>
      <c r="AS196" s="175"/>
      <c r="AT196" s="175"/>
      <c r="AU196" s="175"/>
      <c r="AV196" s="175"/>
      <c r="AW196" s="175"/>
      <c r="AX196" s="175"/>
      <c r="AY196" s="175"/>
      <c r="AZ196" s="175"/>
      <c r="BA196" s="175"/>
      <c r="BB196" s="175"/>
      <c r="BC196" s="175"/>
      <c r="BD196" s="175"/>
      <c r="BE196" s="175"/>
      <c r="BF196" s="175"/>
      <c r="BG196" s="175"/>
      <c r="BH196" s="175"/>
      <c r="BI196" s="175"/>
      <c r="BJ196" s="175"/>
      <c r="BK196" s="175"/>
      <c r="BL196" s="175"/>
      <c r="BM196" s="175"/>
      <c r="BN196" s="175"/>
      <c r="BO196" s="175"/>
      <c r="BP196" s="175"/>
      <c r="BQ196" s="175"/>
    </row>
    <row r="197" ht="14.25" customHeight="1">
      <c r="A197" s="175"/>
      <c r="B197" s="175"/>
      <c r="C197" s="175"/>
      <c r="D197" s="175"/>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c r="AA197" s="175"/>
      <c r="AB197" s="175"/>
      <c r="AC197" s="175"/>
      <c r="AD197" s="175"/>
      <c r="AE197" s="175"/>
      <c r="AF197" s="175"/>
      <c r="AG197" s="175"/>
      <c r="AH197" s="175"/>
      <c r="AI197" s="175"/>
      <c r="AJ197" s="175"/>
      <c r="AK197" s="175"/>
      <c r="AL197" s="175"/>
      <c r="AM197" s="175"/>
      <c r="AN197" s="175"/>
      <c r="AO197" s="175"/>
      <c r="AP197" s="175"/>
      <c r="AQ197" s="175"/>
      <c r="AR197" s="175"/>
      <c r="AS197" s="175"/>
      <c r="AT197" s="175"/>
      <c r="AU197" s="175"/>
      <c r="AV197" s="175"/>
      <c r="AW197" s="175"/>
      <c r="AX197" s="175"/>
      <c r="AY197" s="175"/>
      <c r="AZ197" s="175"/>
      <c r="BA197" s="175"/>
      <c r="BB197" s="175"/>
      <c r="BC197" s="175"/>
      <c r="BD197" s="175"/>
      <c r="BE197" s="175"/>
      <c r="BF197" s="175"/>
      <c r="BG197" s="175"/>
      <c r="BH197" s="175"/>
      <c r="BI197" s="175"/>
      <c r="BJ197" s="175"/>
      <c r="BK197" s="175"/>
      <c r="BL197" s="175"/>
      <c r="BM197" s="175"/>
      <c r="BN197" s="175"/>
      <c r="BO197" s="175"/>
      <c r="BP197" s="175"/>
      <c r="BQ197" s="175"/>
    </row>
    <row r="198" ht="14.25" customHeight="1">
      <c r="A198" s="175"/>
      <c r="B198" s="175"/>
      <c r="C198" s="175"/>
      <c r="D198" s="175"/>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c r="AA198" s="175"/>
      <c r="AB198" s="175"/>
      <c r="AC198" s="175"/>
      <c r="AD198" s="175"/>
      <c r="AE198" s="175"/>
      <c r="AF198" s="175"/>
      <c r="AG198" s="175"/>
      <c r="AH198" s="175"/>
      <c r="AI198" s="175"/>
      <c r="AJ198" s="175"/>
      <c r="AK198" s="175"/>
      <c r="AL198" s="175"/>
      <c r="AM198" s="175"/>
      <c r="AN198" s="175"/>
      <c r="AO198" s="175"/>
      <c r="AP198" s="175"/>
      <c r="AQ198" s="175"/>
      <c r="AR198" s="175"/>
      <c r="AS198" s="175"/>
      <c r="AT198" s="175"/>
      <c r="AU198" s="175"/>
      <c r="AV198" s="175"/>
      <c r="AW198" s="175"/>
      <c r="AX198" s="175"/>
      <c r="AY198" s="175"/>
      <c r="AZ198" s="175"/>
      <c r="BA198" s="175"/>
      <c r="BB198" s="175"/>
      <c r="BC198" s="175"/>
      <c r="BD198" s="175"/>
      <c r="BE198" s="175"/>
      <c r="BF198" s="175"/>
      <c r="BG198" s="175"/>
      <c r="BH198" s="175"/>
      <c r="BI198" s="175"/>
      <c r="BJ198" s="175"/>
      <c r="BK198" s="175"/>
      <c r="BL198" s="175"/>
      <c r="BM198" s="175"/>
      <c r="BN198" s="175"/>
      <c r="BO198" s="175"/>
      <c r="BP198" s="175"/>
      <c r="BQ198" s="175"/>
    </row>
    <row r="199" ht="14.25" customHeight="1">
      <c r="A199" s="175"/>
      <c r="B199" s="175"/>
      <c r="C199" s="175"/>
      <c r="D199" s="175"/>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c r="AA199" s="175"/>
      <c r="AB199" s="175"/>
      <c r="AC199" s="175"/>
      <c r="AD199" s="175"/>
      <c r="AE199" s="175"/>
      <c r="AF199" s="175"/>
      <c r="AG199" s="175"/>
      <c r="AH199" s="175"/>
      <c r="AI199" s="175"/>
      <c r="AJ199" s="175"/>
      <c r="AK199" s="175"/>
      <c r="AL199" s="175"/>
      <c r="AM199" s="175"/>
      <c r="AN199" s="175"/>
      <c r="AO199" s="175"/>
      <c r="AP199" s="175"/>
      <c r="AQ199" s="175"/>
      <c r="AR199" s="175"/>
      <c r="AS199" s="175"/>
      <c r="AT199" s="175"/>
      <c r="AU199" s="175"/>
      <c r="AV199" s="175"/>
      <c r="AW199" s="175"/>
      <c r="AX199" s="175"/>
      <c r="AY199" s="175"/>
      <c r="AZ199" s="175"/>
      <c r="BA199" s="175"/>
      <c r="BB199" s="175"/>
      <c r="BC199" s="175"/>
      <c r="BD199" s="175"/>
      <c r="BE199" s="175"/>
      <c r="BF199" s="175"/>
      <c r="BG199" s="175"/>
      <c r="BH199" s="175"/>
      <c r="BI199" s="175"/>
      <c r="BJ199" s="175"/>
      <c r="BK199" s="175"/>
      <c r="BL199" s="175"/>
      <c r="BM199" s="175"/>
      <c r="BN199" s="175"/>
      <c r="BO199" s="175"/>
      <c r="BP199" s="175"/>
      <c r="BQ199" s="175"/>
    </row>
    <row r="200" ht="14.25" customHeight="1">
      <c r="A200" s="175"/>
      <c r="B200" s="175"/>
      <c r="C200" s="175"/>
      <c r="D200" s="175"/>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c r="AA200" s="175"/>
      <c r="AB200" s="175"/>
      <c r="AC200" s="175"/>
      <c r="AD200" s="175"/>
      <c r="AE200" s="175"/>
      <c r="AF200" s="175"/>
      <c r="AG200" s="175"/>
      <c r="AH200" s="175"/>
      <c r="AI200" s="175"/>
      <c r="AJ200" s="175"/>
      <c r="AK200" s="175"/>
      <c r="AL200" s="175"/>
      <c r="AM200" s="175"/>
      <c r="AN200" s="175"/>
      <c r="AO200" s="175"/>
      <c r="AP200" s="175"/>
      <c r="AQ200" s="175"/>
      <c r="AR200" s="175"/>
      <c r="AS200" s="175"/>
      <c r="AT200" s="175"/>
      <c r="AU200" s="175"/>
      <c r="AV200" s="175"/>
      <c r="AW200" s="175"/>
      <c r="AX200" s="175"/>
      <c r="AY200" s="175"/>
      <c r="AZ200" s="175"/>
      <c r="BA200" s="175"/>
      <c r="BB200" s="175"/>
      <c r="BC200" s="175"/>
      <c r="BD200" s="175"/>
      <c r="BE200" s="175"/>
      <c r="BF200" s="175"/>
      <c r="BG200" s="175"/>
      <c r="BH200" s="175"/>
      <c r="BI200" s="175"/>
      <c r="BJ200" s="175"/>
      <c r="BK200" s="175"/>
      <c r="BL200" s="175"/>
      <c r="BM200" s="175"/>
      <c r="BN200" s="175"/>
      <c r="BO200" s="175"/>
      <c r="BP200" s="175"/>
      <c r="BQ200" s="175"/>
    </row>
    <row r="201" ht="14.25" customHeight="1">
      <c r="A201" s="175"/>
      <c r="B201" s="175"/>
      <c r="C201" s="175"/>
      <c r="D201" s="175"/>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c r="AA201" s="175"/>
      <c r="AB201" s="175"/>
      <c r="AC201" s="175"/>
      <c r="AD201" s="175"/>
      <c r="AE201" s="175"/>
      <c r="AF201" s="175"/>
      <c r="AG201" s="175"/>
      <c r="AH201" s="175"/>
      <c r="AI201" s="175"/>
      <c r="AJ201" s="175"/>
      <c r="AK201" s="175"/>
      <c r="AL201" s="175"/>
      <c r="AM201" s="175"/>
      <c r="AN201" s="175"/>
      <c r="AO201" s="175"/>
      <c r="AP201" s="175"/>
      <c r="AQ201" s="175"/>
      <c r="AR201" s="175"/>
      <c r="AS201" s="175"/>
      <c r="AT201" s="175"/>
      <c r="AU201" s="175"/>
      <c r="AV201" s="175"/>
      <c r="AW201" s="175"/>
      <c r="AX201" s="175"/>
      <c r="AY201" s="175"/>
      <c r="AZ201" s="175"/>
      <c r="BA201" s="175"/>
      <c r="BB201" s="175"/>
      <c r="BC201" s="175"/>
      <c r="BD201" s="175"/>
      <c r="BE201" s="175"/>
      <c r="BF201" s="175"/>
      <c r="BG201" s="175"/>
      <c r="BH201" s="175"/>
      <c r="BI201" s="175"/>
      <c r="BJ201" s="175"/>
      <c r="BK201" s="175"/>
      <c r="BL201" s="175"/>
      <c r="BM201" s="175"/>
      <c r="BN201" s="175"/>
      <c r="BO201" s="175"/>
      <c r="BP201" s="175"/>
      <c r="BQ201" s="175"/>
    </row>
    <row r="202" ht="14.25" customHeight="1">
      <c r="A202" s="175"/>
      <c r="B202" s="175"/>
      <c r="C202" s="175"/>
      <c r="D202" s="175"/>
      <c r="E202" s="175"/>
      <c r="F202" s="175"/>
      <c r="G202" s="175"/>
      <c r="H202" s="175"/>
      <c r="I202" s="175"/>
      <c r="J202" s="175"/>
      <c r="K202" s="175"/>
      <c r="L202" s="175"/>
      <c r="M202" s="175"/>
      <c r="N202" s="175"/>
      <c r="O202" s="175"/>
      <c r="P202" s="175"/>
      <c r="Q202" s="175"/>
      <c r="R202" s="175"/>
      <c r="S202" s="175"/>
      <c r="T202" s="175"/>
      <c r="U202" s="175"/>
      <c r="V202" s="175"/>
      <c r="W202" s="175"/>
      <c r="X202" s="175"/>
      <c r="Y202" s="175"/>
      <c r="Z202" s="175"/>
      <c r="AA202" s="175"/>
      <c r="AB202" s="175"/>
      <c r="AC202" s="175"/>
      <c r="AD202" s="175"/>
      <c r="AE202" s="175"/>
      <c r="AF202" s="175"/>
      <c r="AG202" s="175"/>
      <c r="AH202" s="175"/>
      <c r="AI202" s="175"/>
      <c r="AJ202" s="175"/>
      <c r="AK202" s="175"/>
      <c r="AL202" s="175"/>
      <c r="AM202" s="175"/>
      <c r="AN202" s="175"/>
      <c r="AO202" s="175"/>
      <c r="AP202" s="175"/>
      <c r="AQ202" s="175"/>
      <c r="AR202" s="175"/>
      <c r="AS202" s="175"/>
      <c r="AT202" s="175"/>
      <c r="AU202" s="175"/>
      <c r="AV202" s="175"/>
      <c r="AW202" s="175"/>
      <c r="AX202" s="175"/>
      <c r="AY202" s="175"/>
      <c r="AZ202" s="175"/>
      <c r="BA202" s="175"/>
      <c r="BB202" s="175"/>
      <c r="BC202" s="175"/>
      <c r="BD202" s="175"/>
      <c r="BE202" s="175"/>
      <c r="BF202" s="175"/>
      <c r="BG202" s="175"/>
      <c r="BH202" s="175"/>
      <c r="BI202" s="175"/>
      <c r="BJ202" s="175"/>
      <c r="BK202" s="175"/>
      <c r="BL202" s="175"/>
      <c r="BM202" s="175"/>
      <c r="BN202" s="175"/>
      <c r="BO202" s="175"/>
      <c r="BP202" s="175"/>
      <c r="BQ202" s="175"/>
    </row>
    <row r="203" ht="14.25" customHeight="1">
      <c r="A203" s="175"/>
      <c r="B203" s="175"/>
      <c r="C203" s="175"/>
      <c r="D203" s="175"/>
      <c r="E203" s="175"/>
      <c r="F203" s="175"/>
      <c r="G203" s="175"/>
      <c r="H203" s="175"/>
      <c r="I203" s="175"/>
      <c r="J203" s="175"/>
      <c r="K203" s="175"/>
      <c r="L203" s="175"/>
      <c r="M203" s="175"/>
      <c r="N203" s="175"/>
      <c r="O203" s="175"/>
      <c r="P203" s="175"/>
      <c r="Q203" s="175"/>
      <c r="R203" s="175"/>
      <c r="S203" s="175"/>
      <c r="T203" s="175"/>
      <c r="U203" s="175"/>
      <c r="V203" s="175"/>
      <c r="W203" s="175"/>
      <c r="X203" s="175"/>
      <c r="Y203" s="175"/>
      <c r="Z203" s="175"/>
      <c r="AA203" s="175"/>
      <c r="AB203" s="175"/>
      <c r="AC203" s="175"/>
      <c r="AD203" s="175"/>
      <c r="AE203" s="175"/>
      <c r="AF203" s="175"/>
      <c r="AG203" s="175"/>
      <c r="AH203" s="175"/>
      <c r="AI203" s="175"/>
      <c r="AJ203" s="175"/>
      <c r="AK203" s="175"/>
      <c r="AL203" s="175"/>
      <c r="AM203" s="175"/>
      <c r="AN203" s="175"/>
      <c r="AO203" s="175"/>
      <c r="AP203" s="175"/>
      <c r="AQ203" s="175"/>
      <c r="AR203" s="175"/>
      <c r="AS203" s="175"/>
      <c r="AT203" s="175"/>
      <c r="AU203" s="175"/>
      <c r="AV203" s="175"/>
      <c r="AW203" s="175"/>
      <c r="AX203" s="175"/>
      <c r="AY203" s="175"/>
      <c r="AZ203" s="175"/>
      <c r="BA203" s="175"/>
      <c r="BB203" s="175"/>
      <c r="BC203" s="175"/>
      <c r="BD203" s="175"/>
      <c r="BE203" s="175"/>
      <c r="BF203" s="175"/>
      <c r="BG203" s="175"/>
      <c r="BH203" s="175"/>
      <c r="BI203" s="175"/>
      <c r="BJ203" s="175"/>
      <c r="BK203" s="175"/>
      <c r="BL203" s="175"/>
      <c r="BM203" s="175"/>
      <c r="BN203" s="175"/>
      <c r="BO203" s="175"/>
      <c r="BP203" s="175"/>
      <c r="BQ203" s="175"/>
    </row>
    <row r="204" ht="14.25" customHeight="1">
      <c r="A204" s="175"/>
      <c r="B204" s="175"/>
      <c r="C204" s="175"/>
      <c r="D204" s="175"/>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c r="AA204" s="175"/>
      <c r="AB204" s="175"/>
      <c r="AC204" s="175"/>
      <c r="AD204" s="175"/>
      <c r="AE204" s="175"/>
      <c r="AF204" s="175"/>
      <c r="AG204" s="175"/>
      <c r="AH204" s="175"/>
      <c r="AI204" s="175"/>
      <c r="AJ204" s="175"/>
      <c r="AK204" s="175"/>
      <c r="AL204" s="175"/>
      <c r="AM204" s="175"/>
      <c r="AN204" s="175"/>
      <c r="AO204" s="175"/>
      <c r="AP204" s="175"/>
      <c r="AQ204" s="175"/>
      <c r="AR204" s="175"/>
      <c r="AS204" s="175"/>
      <c r="AT204" s="175"/>
      <c r="AU204" s="175"/>
      <c r="AV204" s="175"/>
      <c r="AW204" s="175"/>
      <c r="AX204" s="175"/>
      <c r="AY204" s="175"/>
      <c r="AZ204" s="175"/>
      <c r="BA204" s="175"/>
      <c r="BB204" s="175"/>
      <c r="BC204" s="175"/>
      <c r="BD204" s="175"/>
      <c r="BE204" s="175"/>
      <c r="BF204" s="175"/>
      <c r="BG204" s="175"/>
      <c r="BH204" s="175"/>
      <c r="BI204" s="175"/>
      <c r="BJ204" s="175"/>
      <c r="BK204" s="175"/>
      <c r="BL204" s="175"/>
      <c r="BM204" s="175"/>
      <c r="BN204" s="175"/>
      <c r="BO204" s="175"/>
      <c r="BP204" s="175"/>
      <c r="BQ204" s="175"/>
    </row>
    <row r="205" ht="14.25" customHeight="1">
      <c r="A205" s="175"/>
      <c r="B205" s="175"/>
      <c r="C205" s="175"/>
      <c r="D205" s="175"/>
      <c r="E205" s="175"/>
      <c r="F205" s="175"/>
      <c r="G205" s="175"/>
      <c r="H205" s="175"/>
      <c r="I205" s="175"/>
      <c r="J205" s="175"/>
      <c r="K205" s="175"/>
      <c r="L205" s="175"/>
      <c r="M205" s="175"/>
      <c r="N205" s="175"/>
      <c r="O205" s="175"/>
      <c r="P205" s="175"/>
      <c r="Q205" s="175"/>
      <c r="R205" s="175"/>
      <c r="S205" s="175"/>
      <c r="T205" s="175"/>
      <c r="U205" s="175"/>
      <c r="V205" s="175"/>
      <c r="W205" s="175"/>
      <c r="X205" s="175"/>
      <c r="Y205" s="175"/>
      <c r="Z205" s="175"/>
      <c r="AA205" s="175"/>
      <c r="AB205" s="175"/>
      <c r="AC205" s="175"/>
      <c r="AD205" s="175"/>
      <c r="AE205" s="175"/>
      <c r="AF205" s="175"/>
      <c r="AG205" s="175"/>
      <c r="AH205" s="175"/>
      <c r="AI205" s="175"/>
      <c r="AJ205" s="175"/>
      <c r="AK205" s="175"/>
      <c r="AL205" s="175"/>
      <c r="AM205" s="175"/>
      <c r="AN205" s="175"/>
      <c r="AO205" s="175"/>
      <c r="AP205" s="175"/>
      <c r="AQ205" s="175"/>
      <c r="AR205" s="175"/>
      <c r="AS205" s="175"/>
      <c r="AT205" s="175"/>
      <c r="AU205" s="175"/>
      <c r="AV205" s="175"/>
      <c r="AW205" s="175"/>
      <c r="AX205" s="175"/>
      <c r="AY205" s="175"/>
      <c r="AZ205" s="175"/>
      <c r="BA205" s="175"/>
      <c r="BB205" s="175"/>
      <c r="BC205" s="175"/>
      <c r="BD205" s="175"/>
      <c r="BE205" s="175"/>
      <c r="BF205" s="175"/>
      <c r="BG205" s="175"/>
      <c r="BH205" s="175"/>
      <c r="BI205" s="175"/>
      <c r="BJ205" s="175"/>
      <c r="BK205" s="175"/>
      <c r="BL205" s="175"/>
      <c r="BM205" s="175"/>
      <c r="BN205" s="175"/>
      <c r="BO205" s="175"/>
      <c r="BP205" s="175"/>
      <c r="BQ205" s="175"/>
    </row>
    <row r="206" ht="14.25" customHeight="1">
      <c r="A206" s="175"/>
      <c r="B206" s="175"/>
      <c r="C206" s="175"/>
      <c r="D206" s="175"/>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c r="AA206" s="175"/>
      <c r="AB206" s="175"/>
      <c r="AC206" s="175"/>
      <c r="AD206" s="175"/>
      <c r="AE206" s="175"/>
      <c r="AF206" s="175"/>
      <c r="AG206" s="175"/>
      <c r="AH206" s="175"/>
      <c r="AI206" s="175"/>
      <c r="AJ206" s="175"/>
      <c r="AK206" s="175"/>
      <c r="AL206" s="175"/>
      <c r="AM206" s="175"/>
      <c r="AN206" s="175"/>
      <c r="AO206" s="175"/>
      <c r="AP206" s="175"/>
      <c r="AQ206" s="175"/>
      <c r="AR206" s="175"/>
      <c r="AS206" s="175"/>
      <c r="AT206" s="175"/>
      <c r="AU206" s="175"/>
      <c r="AV206" s="175"/>
      <c r="AW206" s="175"/>
      <c r="AX206" s="175"/>
      <c r="AY206" s="175"/>
      <c r="AZ206" s="175"/>
      <c r="BA206" s="175"/>
      <c r="BB206" s="175"/>
      <c r="BC206" s="175"/>
      <c r="BD206" s="175"/>
      <c r="BE206" s="175"/>
      <c r="BF206" s="175"/>
      <c r="BG206" s="175"/>
      <c r="BH206" s="175"/>
      <c r="BI206" s="175"/>
      <c r="BJ206" s="175"/>
      <c r="BK206" s="175"/>
      <c r="BL206" s="175"/>
      <c r="BM206" s="175"/>
      <c r="BN206" s="175"/>
      <c r="BO206" s="175"/>
      <c r="BP206" s="175"/>
      <c r="BQ206" s="175"/>
    </row>
    <row r="207" ht="14.25" customHeight="1">
      <c r="A207" s="175"/>
      <c r="B207" s="175"/>
      <c r="C207" s="175"/>
      <c r="D207" s="175"/>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c r="AA207" s="175"/>
      <c r="AB207" s="175"/>
      <c r="AC207" s="175"/>
      <c r="AD207" s="175"/>
      <c r="AE207" s="175"/>
      <c r="AF207" s="175"/>
      <c r="AG207" s="175"/>
      <c r="AH207" s="175"/>
      <c r="AI207" s="175"/>
      <c r="AJ207" s="175"/>
      <c r="AK207" s="175"/>
      <c r="AL207" s="175"/>
      <c r="AM207" s="175"/>
      <c r="AN207" s="175"/>
      <c r="AO207" s="175"/>
      <c r="AP207" s="175"/>
      <c r="AQ207" s="175"/>
      <c r="AR207" s="175"/>
      <c r="AS207" s="175"/>
      <c r="AT207" s="175"/>
      <c r="AU207" s="175"/>
      <c r="AV207" s="175"/>
      <c r="AW207" s="175"/>
      <c r="AX207" s="175"/>
      <c r="AY207" s="175"/>
      <c r="AZ207" s="175"/>
      <c r="BA207" s="175"/>
      <c r="BB207" s="175"/>
      <c r="BC207" s="175"/>
      <c r="BD207" s="175"/>
      <c r="BE207" s="175"/>
      <c r="BF207" s="175"/>
      <c r="BG207" s="175"/>
      <c r="BH207" s="175"/>
      <c r="BI207" s="175"/>
      <c r="BJ207" s="175"/>
      <c r="BK207" s="175"/>
      <c r="BL207" s="175"/>
      <c r="BM207" s="175"/>
      <c r="BN207" s="175"/>
      <c r="BO207" s="175"/>
      <c r="BP207" s="175"/>
      <c r="BQ207" s="175"/>
    </row>
    <row r="208" ht="14.25" customHeight="1">
      <c r="A208" s="175"/>
      <c r="B208" s="175"/>
      <c r="C208" s="175"/>
      <c r="D208" s="175"/>
      <c r="E208" s="175"/>
      <c r="F208" s="175"/>
      <c r="G208" s="175"/>
      <c r="H208" s="175"/>
      <c r="I208" s="175"/>
      <c r="J208" s="175"/>
      <c r="K208" s="175"/>
      <c r="L208" s="175"/>
      <c r="M208" s="175"/>
      <c r="N208" s="175"/>
      <c r="O208" s="175"/>
      <c r="P208" s="175"/>
      <c r="Q208" s="175"/>
      <c r="R208" s="175"/>
      <c r="S208" s="175"/>
      <c r="T208" s="175"/>
      <c r="U208" s="175"/>
      <c r="V208" s="175"/>
      <c r="W208" s="175"/>
      <c r="X208" s="175"/>
      <c r="Y208" s="175"/>
      <c r="Z208" s="175"/>
      <c r="AA208" s="175"/>
      <c r="AB208" s="175"/>
      <c r="AC208" s="175"/>
      <c r="AD208" s="175"/>
      <c r="AE208" s="175"/>
      <c r="AF208" s="175"/>
      <c r="AG208" s="175"/>
      <c r="AH208" s="175"/>
      <c r="AI208" s="175"/>
      <c r="AJ208" s="175"/>
      <c r="AK208" s="175"/>
      <c r="AL208" s="175"/>
      <c r="AM208" s="175"/>
      <c r="AN208" s="175"/>
      <c r="AO208" s="175"/>
      <c r="AP208" s="175"/>
      <c r="AQ208" s="175"/>
      <c r="AR208" s="175"/>
      <c r="AS208" s="175"/>
      <c r="AT208" s="175"/>
      <c r="AU208" s="175"/>
      <c r="AV208" s="175"/>
      <c r="AW208" s="175"/>
      <c r="AX208" s="175"/>
      <c r="AY208" s="175"/>
      <c r="AZ208" s="175"/>
      <c r="BA208" s="175"/>
      <c r="BB208" s="175"/>
      <c r="BC208" s="175"/>
      <c r="BD208" s="175"/>
      <c r="BE208" s="175"/>
      <c r="BF208" s="175"/>
      <c r="BG208" s="175"/>
      <c r="BH208" s="175"/>
      <c r="BI208" s="175"/>
      <c r="BJ208" s="175"/>
      <c r="BK208" s="175"/>
      <c r="BL208" s="175"/>
      <c r="BM208" s="175"/>
      <c r="BN208" s="175"/>
      <c r="BO208" s="175"/>
      <c r="BP208" s="175"/>
      <c r="BQ208" s="175"/>
    </row>
    <row r="209" ht="14.25" customHeight="1">
      <c r="A209" s="175"/>
      <c r="B209" s="175"/>
      <c r="C209" s="175"/>
      <c r="D209" s="175"/>
      <c r="E209" s="175"/>
      <c r="F209" s="175"/>
      <c r="G209" s="175"/>
      <c r="H209" s="175"/>
      <c r="I209" s="175"/>
      <c r="J209" s="175"/>
      <c r="K209" s="175"/>
      <c r="L209" s="175"/>
      <c r="M209" s="175"/>
      <c r="N209" s="175"/>
      <c r="O209" s="175"/>
      <c r="P209" s="175"/>
      <c r="Q209" s="175"/>
      <c r="R209" s="175"/>
      <c r="S209" s="175"/>
      <c r="T209" s="175"/>
      <c r="U209" s="175"/>
      <c r="V209" s="175"/>
      <c r="W209" s="175"/>
      <c r="X209" s="175"/>
      <c r="Y209" s="175"/>
      <c r="Z209" s="175"/>
      <c r="AA209" s="175"/>
      <c r="AB209" s="175"/>
      <c r="AC209" s="175"/>
      <c r="AD209" s="175"/>
      <c r="AE209" s="175"/>
      <c r="AF209" s="175"/>
      <c r="AG209" s="175"/>
      <c r="AH209" s="175"/>
      <c r="AI209" s="175"/>
      <c r="AJ209" s="175"/>
      <c r="AK209" s="175"/>
      <c r="AL209" s="175"/>
      <c r="AM209" s="175"/>
      <c r="AN209" s="175"/>
      <c r="AO209" s="175"/>
      <c r="AP209" s="175"/>
      <c r="AQ209" s="175"/>
      <c r="AR209" s="175"/>
      <c r="AS209" s="175"/>
      <c r="AT209" s="175"/>
      <c r="AU209" s="175"/>
      <c r="AV209" s="175"/>
      <c r="AW209" s="175"/>
      <c r="AX209" s="175"/>
      <c r="AY209" s="175"/>
      <c r="AZ209" s="175"/>
      <c r="BA209" s="175"/>
      <c r="BB209" s="175"/>
      <c r="BC209" s="175"/>
      <c r="BD209" s="175"/>
      <c r="BE209" s="175"/>
      <c r="BF209" s="175"/>
      <c r="BG209" s="175"/>
      <c r="BH209" s="175"/>
      <c r="BI209" s="175"/>
      <c r="BJ209" s="175"/>
      <c r="BK209" s="175"/>
      <c r="BL209" s="175"/>
      <c r="BM209" s="175"/>
      <c r="BN209" s="175"/>
      <c r="BO209" s="175"/>
      <c r="BP209" s="175"/>
      <c r="BQ209" s="175"/>
    </row>
    <row r="210" ht="14.25" customHeight="1">
      <c r="A210" s="175"/>
      <c r="B210" s="175"/>
      <c r="C210" s="175"/>
      <c r="D210" s="175"/>
      <c r="E210" s="175"/>
      <c r="F210" s="175"/>
      <c r="G210" s="175"/>
      <c r="H210" s="175"/>
      <c r="I210" s="175"/>
      <c r="J210" s="175"/>
      <c r="K210" s="175"/>
      <c r="L210" s="175"/>
      <c r="M210" s="175"/>
      <c r="N210" s="175"/>
      <c r="O210" s="175"/>
      <c r="P210" s="175"/>
      <c r="Q210" s="175"/>
      <c r="R210" s="175"/>
      <c r="S210" s="175"/>
      <c r="T210" s="175"/>
      <c r="U210" s="175"/>
      <c r="V210" s="175"/>
      <c r="W210" s="175"/>
      <c r="X210" s="175"/>
      <c r="Y210" s="175"/>
      <c r="Z210" s="175"/>
      <c r="AA210" s="175"/>
      <c r="AB210" s="175"/>
      <c r="AC210" s="175"/>
      <c r="AD210" s="175"/>
      <c r="AE210" s="175"/>
      <c r="AF210" s="175"/>
      <c r="AG210" s="175"/>
      <c r="AH210" s="175"/>
      <c r="AI210" s="175"/>
      <c r="AJ210" s="175"/>
      <c r="AK210" s="175"/>
      <c r="AL210" s="175"/>
      <c r="AM210" s="175"/>
      <c r="AN210" s="175"/>
      <c r="AO210" s="175"/>
      <c r="AP210" s="175"/>
      <c r="AQ210" s="175"/>
      <c r="AR210" s="175"/>
      <c r="AS210" s="175"/>
      <c r="AT210" s="175"/>
      <c r="AU210" s="175"/>
      <c r="AV210" s="175"/>
      <c r="AW210" s="175"/>
      <c r="AX210" s="175"/>
      <c r="AY210" s="175"/>
      <c r="AZ210" s="175"/>
      <c r="BA210" s="175"/>
      <c r="BB210" s="175"/>
      <c r="BC210" s="175"/>
      <c r="BD210" s="175"/>
      <c r="BE210" s="175"/>
      <c r="BF210" s="175"/>
      <c r="BG210" s="175"/>
      <c r="BH210" s="175"/>
      <c r="BI210" s="175"/>
      <c r="BJ210" s="175"/>
      <c r="BK210" s="175"/>
      <c r="BL210" s="175"/>
      <c r="BM210" s="175"/>
      <c r="BN210" s="175"/>
      <c r="BO210" s="175"/>
      <c r="BP210" s="175"/>
      <c r="BQ210" s="175"/>
    </row>
    <row r="211" ht="14.25" customHeight="1">
      <c r="A211" s="175"/>
      <c r="B211" s="175"/>
      <c r="C211" s="175"/>
      <c r="D211" s="175"/>
      <c r="E211" s="175"/>
      <c r="F211" s="175"/>
      <c r="G211" s="175"/>
      <c r="H211" s="175"/>
      <c r="I211" s="175"/>
      <c r="J211" s="175"/>
      <c r="K211" s="175"/>
      <c r="L211" s="175"/>
      <c r="M211" s="175"/>
      <c r="N211" s="175"/>
      <c r="O211" s="175"/>
      <c r="P211" s="175"/>
      <c r="Q211" s="175"/>
      <c r="R211" s="175"/>
      <c r="S211" s="175"/>
      <c r="T211" s="175"/>
      <c r="U211" s="175"/>
      <c r="V211" s="175"/>
      <c r="W211" s="175"/>
      <c r="X211" s="175"/>
      <c r="Y211" s="175"/>
      <c r="Z211" s="175"/>
      <c r="AA211" s="175"/>
      <c r="AB211" s="175"/>
      <c r="AC211" s="175"/>
      <c r="AD211" s="175"/>
      <c r="AE211" s="175"/>
      <c r="AF211" s="175"/>
      <c r="AG211" s="175"/>
      <c r="AH211" s="175"/>
      <c r="AI211" s="175"/>
      <c r="AJ211" s="175"/>
      <c r="AK211" s="175"/>
      <c r="AL211" s="175"/>
      <c r="AM211" s="175"/>
      <c r="AN211" s="175"/>
      <c r="AO211" s="175"/>
      <c r="AP211" s="175"/>
      <c r="AQ211" s="175"/>
      <c r="AR211" s="175"/>
      <c r="AS211" s="175"/>
      <c r="AT211" s="175"/>
      <c r="AU211" s="175"/>
      <c r="AV211" s="175"/>
      <c r="AW211" s="175"/>
      <c r="AX211" s="175"/>
      <c r="AY211" s="175"/>
      <c r="AZ211" s="175"/>
      <c r="BA211" s="175"/>
      <c r="BB211" s="175"/>
      <c r="BC211" s="175"/>
      <c r="BD211" s="175"/>
      <c r="BE211" s="175"/>
      <c r="BF211" s="175"/>
      <c r="BG211" s="175"/>
      <c r="BH211" s="175"/>
      <c r="BI211" s="175"/>
      <c r="BJ211" s="175"/>
      <c r="BK211" s="175"/>
      <c r="BL211" s="175"/>
      <c r="BM211" s="175"/>
      <c r="BN211" s="175"/>
      <c r="BO211" s="175"/>
      <c r="BP211" s="175"/>
      <c r="BQ211" s="175"/>
    </row>
    <row r="212" ht="14.25" customHeight="1">
      <c r="A212" s="175"/>
      <c r="B212" s="175"/>
      <c r="C212" s="175"/>
      <c r="D212" s="175"/>
      <c r="E212" s="175"/>
      <c r="F212" s="175"/>
      <c r="G212" s="175"/>
      <c r="H212" s="175"/>
      <c r="I212" s="175"/>
      <c r="J212" s="175"/>
      <c r="K212" s="175"/>
      <c r="L212" s="175"/>
      <c r="M212" s="175"/>
      <c r="N212" s="175"/>
      <c r="O212" s="175"/>
      <c r="P212" s="175"/>
      <c r="Q212" s="175"/>
      <c r="R212" s="175"/>
      <c r="S212" s="175"/>
      <c r="T212" s="175"/>
      <c r="U212" s="175"/>
      <c r="V212" s="175"/>
      <c r="W212" s="175"/>
      <c r="X212" s="175"/>
      <c r="Y212" s="175"/>
      <c r="Z212" s="175"/>
      <c r="AA212" s="175"/>
      <c r="AB212" s="175"/>
      <c r="AC212" s="175"/>
      <c r="AD212" s="175"/>
      <c r="AE212" s="175"/>
      <c r="AF212" s="175"/>
      <c r="AG212" s="175"/>
      <c r="AH212" s="175"/>
      <c r="AI212" s="175"/>
      <c r="AJ212" s="175"/>
      <c r="AK212" s="175"/>
      <c r="AL212" s="175"/>
      <c r="AM212" s="175"/>
      <c r="AN212" s="175"/>
      <c r="AO212" s="175"/>
      <c r="AP212" s="175"/>
      <c r="AQ212" s="175"/>
      <c r="AR212" s="175"/>
      <c r="AS212" s="175"/>
      <c r="AT212" s="175"/>
      <c r="AU212" s="175"/>
      <c r="AV212" s="175"/>
      <c r="AW212" s="175"/>
      <c r="AX212" s="175"/>
      <c r="AY212" s="175"/>
      <c r="AZ212" s="175"/>
      <c r="BA212" s="175"/>
      <c r="BB212" s="175"/>
      <c r="BC212" s="175"/>
      <c r="BD212" s="175"/>
      <c r="BE212" s="175"/>
      <c r="BF212" s="175"/>
      <c r="BG212" s="175"/>
      <c r="BH212" s="175"/>
      <c r="BI212" s="175"/>
      <c r="BJ212" s="175"/>
      <c r="BK212" s="175"/>
      <c r="BL212" s="175"/>
      <c r="BM212" s="175"/>
      <c r="BN212" s="175"/>
      <c r="BO212" s="175"/>
      <c r="BP212" s="175"/>
      <c r="BQ212" s="175"/>
    </row>
    <row r="213" ht="14.25" customHeight="1">
      <c r="A213" s="175"/>
      <c r="B213" s="175"/>
      <c r="C213" s="175"/>
      <c r="D213" s="175"/>
      <c r="E213" s="175"/>
      <c r="F213" s="175"/>
      <c r="G213" s="175"/>
      <c r="H213" s="175"/>
      <c r="I213" s="175"/>
      <c r="J213" s="175"/>
      <c r="K213" s="175"/>
      <c r="L213" s="175"/>
      <c r="M213" s="175"/>
      <c r="N213" s="175"/>
      <c r="O213" s="175"/>
      <c r="P213" s="175"/>
      <c r="Q213" s="175"/>
      <c r="R213" s="175"/>
      <c r="S213" s="175"/>
      <c r="T213" s="175"/>
      <c r="U213" s="175"/>
      <c r="V213" s="175"/>
      <c r="W213" s="175"/>
      <c r="X213" s="175"/>
      <c r="Y213" s="175"/>
      <c r="Z213" s="175"/>
      <c r="AA213" s="175"/>
      <c r="AB213" s="175"/>
      <c r="AC213" s="175"/>
      <c r="AD213" s="175"/>
      <c r="AE213" s="175"/>
      <c r="AF213" s="175"/>
      <c r="AG213" s="175"/>
      <c r="AH213" s="175"/>
      <c r="AI213" s="175"/>
      <c r="AJ213" s="175"/>
      <c r="AK213" s="175"/>
      <c r="AL213" s="175"/>
      <c r="AM213" s="175"/>
      <c r="AN213" s="175"/>
      <c r="AO213" s="175"/>
      <c r="AP213" s="175"/>
      <c r="AQ213" s="175"/>
      <c r="AR213" s="175"/>
      <c r="AS213" s="175"/>
      <c r="AT213" s="175"/>
      <c r="AU213" s="175"/>
      <c r="AV213" s="175"/>
      <c r="AW213" s="175"/>
      <c r="AX213" s="175"/>
      <c r="AY213" s="175"/>
      <c r="AZ213" s="175"/>
      <c r="BA213" s="175"/>
      <c r="BB213" s="175"/>
      <c r="BC213" s="175"/>
      <c r="BD213" s="175"/>
      <c r="BE213" s="175"/>
      <c r="BF213" s="175"/>
      <c r="BG213" s="175"/>
      <c r="BH213" s="175"/>
      <c r="BI213" s="175"/>
      <c r="BJ213" s="175"/>
      <c r="BK213" s="175"/>
      <c r="BL213" s="175"/>
      <c r="BM213" s="175"/>
      <c r="BN213" s="175"/>
      <c r="BO213" s="175"/>
      <c r="BP213" s="175"/>
      <c r="BQ213" s="175"/>
    </row>
    <row r="214" ht="14.25" customHeight="1">
      <c r="A214" s="175"/>
      <c r="B214" s="175"/>
      <c r="C214" s="175"/>
      <c r="D214" s="175"/>
      <c r="E214" s="175"/>
      <c r="F214" s="175"/>
      <c r="G214" s="175"/>
      <c r="H214" s="175"/>
      <c r="I214" s="175"/>
      <c r="J214" s="175"/>
      <c r="K214" s="175"/>
      <c r="L214" s="175"/>
      <c r="M214" s="175"/>
      <c r="N214" s="175"/>
      <c r="O214" s="175"/>
      <c r="P214" s="175"/>
      <c r="Q214" s="175"/>
      <c r="R214" s="175"/>
      <c r="S214" s="175"/>
      <c r="T214" s="175"/>
      <c r="U214" s="175"/>
      <c r="V214" s="175"/>
      <c r="W214" s="175"/>
      <c r="X214" s="175"/>
      <c r="Y214" s="175"/>
      <c r="Z214" s="175"/>
      <c r="AA214" s="175"/>
      <c r="AB214" s="175"/>
      <c r="AC214" s="175"/>
      <c r="AD214" s="175"/>
      <c r="AE214" s="175"/>
      <c r="AF214" s="175"/>
      <c r="AG214" s="175"/>
      <c r="AH214" s="175"/>
      <c r="AI214" s="175"/>
      <c r="AJ214" s="175"/>
      <c r="AK214" s="175"/>
      <c r="AL214" s="175"/>
      <c r="AM214" s="175"/>
      <c r="AN214" s="175"/>
      <c r="AO214" s="175"/>
      <c r="AP214" s="175"/>
      <c r="AQ214" s="175"/>
      <c r="AR214" s="175"/>
      <c r="AS214" s="175"/>
      <c r="AT214" s="175"/>
      <c r="AU214" s="175"/>
      <c r="AV214" s="175"/>
      <c r="AW214" s="175"/>
      <c r="AX214" s="175"/>
      <c r="AY214" s="175"/>
      <c r="AZ214" s="175"/>
      <c r="BA214" s="175"/>
      <c r="BB214" s="175"/>
      <c r="BC214" s="175"/>
      <c r="BD214" s="175"/>
      <c r="BE214" s="175"/>
      <c r="BF214" s="175"/>
      <c r="BG214" s="175"/>
      <c r="BH214" s="175"/>
      <c r="BI214" s="175"/>
      <c r="BJ214" s="175"/>
      <c r="BK214" s="175"/>
      <c r="BL214" s="175"/>
      <c r="BM214" s="175"/>
      <c r="BN214" s="175"/>
      <c r="BO214" s="175"/>
      <c r="BP214" s="175"/>
      <c r="BQ214" s="175"/>
    </row>
    <row r="215" ht="14.25" customHeight="1">
      <c r="A215" s="175"/>
      <c r="B215" s="175"/>
      <c r="C215" s="175"/>
      <c r="D215" s="175"/>
      <c r="E215" s="175"/>
      <c r="F215" s="175"/>
      <c r="G215" s="175"/>
      <c r="H215" s="175"/>
      <c r="I215" s="175"/>
      <c r="J215" s="175"/>
      <c r="K215" s="175"/>
      <c r="L215" s="175"/>
      <c r="M215" s="175"/>
      <c r="N215" s="175"/>
      <c r="O215" s="175"/>
      <c r="P215" s="175"/>
      <c r="Q215" s="175"/>
      <c r="R215" s="175"/>
      <c r="S215" s="175"/>
      <c r="T215" s="175"/>
      <c r="U215" s="175"/>
      <c r="V215" s="175"/>
      <c r="W215" s="175"/>
      <c r="X215" s="175"/>
      <c r="Y215" s="175"/>
      <c r="Z215" s="175"/>
      <c r="AA215" s="175"/>
      <c r="AB215" s="175"/>
      <c r="AC215" s="175"/>
      <c r="AD215" s="175"/>
      <c r="AE215" s="175"/>
      <c r="AF215" s="175"/>
      <c r="AG215" s="175"/>
      <c r="AH215" s="175"/>
      <c r="AI215" s="175"/>
      <c r="AJ215" s="175"/>
      <c r="AK215" s="175"/>
      <c r="AL215" s="175"/>
      <c r="AM215" s="175"/>
      <c r="AN215" s="175"/>
      <c r="AO215" s="175"/>
      <c r="AP215" s="175"/>
      <c r="AQ215" s="175"/>
      <c r="AR215" s="175"/>
      <c r="AS215" s="175"/>
      <c r="AT215" s="175"/>
      <c r="AU215" s="175"/>
      <c r="AV215" s="175"/>
      <c r="AW215" s="175"/>
      <c r="AX215" s="175"/>
      <c r="AY215" s="175"/>
      <c r="AZ215" s="175"/>
      <c r="BA215" s="175"/>
      <c r="BB215" s="175"/>
      <c r="BC215" s="175"/>
      <c r="BD215" s="175"/>
      <c r="BE215" s="175"/>
      <c r="BF215" s="175"/>
      <c r="BG215" s="175"/>
      <c r="BH215" s="175"/>
      <c r="BI215" s="175"/>
      <c r="BJ215" s="175"/>
      <c r="BK215" s="175"/>
      <c r="BL215" s="175"/>
      <c r="BM215" s="175"/>
      <c r="BN215" s="175"/>
      <c r="BO215" s="175"/>
      <c r="BP215" s="175"/>
      <c r="BQ215" s="175"/>
    </row>
    <row r="216" ht="14.25" customHeight="1">
      <c r="A216" s="175"/>
      <c r="B216" s="175"/>
      <c r="C216" s="175"/>
      <c r="D216" s="175"/>
      <c r="E216" s="175"/>
      <c r="F216" s="175"/>
      <c r="G216" s="175"/>
      <c r="H216" s="175"/>
      <c r="I216" s="175"/>
      <c r="J216" s="175"/>
      <c r="K216" s="175"/>
      <c r="L216" s="175"/>
      <c r="M216" s="175"/>
      <c r="N216" s="175"/>
      <c r="O216" s="175"/>
      <c r="P216" s="175"/>
      <c r="Q216" s="175"/>
      <c r="R216" s="175"/>
      <c r="S216" s="175"/>
      <c r="T216" s="175"/>
      <c r="U216" s="175"/>
      <c r="V216" s="175"/>
      <c r="W216" s="175"/>
      <c r="X216" s="175"/>
      <c r="Y216" s="175"/>
      <c r="Z216" s="175"/>
      <c r="AA216" s="175"/>
      <c r="AB216" s="175"/>
      <c r="AC216" s="175"/>
      <c r="AD216" s="175"/>
      <c r="AE216" s="175"/>
      <c r="AF216" s="175"/>
      <c r="AG216" s="175"/>
      <c r="AH216" s="175"/>
      <c r="AI216" s="175"/>
      <c r="AJ216" s="175"/>
      <c r="AK216" s="175"/>
      <c r="AL216" s="175"/>
      <c r="AM216" s="175"/>
      <c r="AN216" s="175"/>
      <c r="AO216" s="175"/>
      <c r="AP216" s="175"/>
      <c r="AQ216" s="175"/>
      <c r="AR216" s="175"/>
      <c r="AS216" s="175"/>
      <c r="AT216" s="175"/>
      <c r="AU216" s="175"/>
      <c r="AV216" s="175"/>
      <c r="AW216" s="175"/>
      <c r="AX216" s="175"/>
      <c r="AY216" s="175"/>
      <c r="AZ216" s="175"/>
      <c r="BA216" s="175"/>
      <c r="BB216" s="175"/>
      <c r="BC216" s="175"/>
      <c r="BD216" s="175"/>
      <c r="BE216" s="175"/>
      <c r="BF216" s="175"/>
      <c r="BG216" s="175"/>
      <c r="BH216" s="175"/>
      <c r="BI216" s="175"/>
      <c r="BJ216" s="175"/>
      <c r="BK216" s="175"/>
      <c r="BL216" s="175"/>
      <c r="BM216" s="175"/>
      <c r="BN216" s="175"/>
      <c r="BO216" s="175"/>
      <c r="BP216" s="175"/>
      <c r="BQ216" s="175"/>
    </row>
    <row r="217" ht="14.25" customHeight="1">
      <c r="A217" s="175"/>
      <c r="B217" s="175"/>
      <c r="C217" s="175"/>
      <c r="D217" s="175"/>
      <c r="E217" s="175"/>
      <c r="F217" s="175"/>
      <c r="G217" s="175"/>
      <c r="H217" s="175"/>
      <c r="I217" s="175"/>
      <c r="J217" s="175"/>
      <c r="K217" s="175"/>
      <c r="L217" s="175"/>
      <c r="M217" s="175"/>
      <c r="N217" s="175"/>
      <c r="O217" s="175"/>
      <c r="P217" s="175"/>
      <c r="Q217" s="175"/>
      <c r="R217" s="175"/>
      <c r="S217" s="175"/>
      <c r="T217" s="175"/>
      <c r="U217" s="175"/>
      <c r="V217" s="175"/>
      <c r="W217" s="175"/>
      <c r="X217" s="175"/>
      <c r="Y217" s="175"/>
      <c r="Z217" s="175"/>
      <c r="AA217" s="175"/>
      <c r="AB217" s="175"/>
      <c r="AC217" s="175"/>
      <c r="AD217" s="175"/>
      <c r="AE217" s="175"/>
      <c r="AF217" s="175"/>
      <c r="AG217" s="175"/>
      <c r="AH217" s="175"/>
      <c r="AI217" s="175"/>
      <c r="AJ217" s="175"/>
      <c r="AK217" s="175"/>
      <c r="AL217" s="175"/>
      <c r="AM217" s="175"/>
      <c r="AN217" s="175"/>
      <c r="AO217" s="175"/>
      <c r="AP217" s="175"/>
      <c r="AQ217" s="175"/>
      <c r="AR217" s="175"/>
      <c r="AS217" s="175"/>
      <c r="AT217" s="175"/>
      <c r="AU217" s="175"/>
      <c r="AV217" s="175"/>
      <c r="AW217" s="175"/>
      <c r="AX217" s="175"/>
      <c r="AY217" s="175"/>
      <c r="AZ217" s="175"/>
      <c r="BA217" s="175"/>
      <c r="BB217" s="175"/>
      <c r="BC217" s="175"/>
      <c r="BD217" s="175"/>
      <c r="BE217" s="175"/>
      <c r="BF217" s="175"/>
      <c r="BG217" s="175"/>
      <c r="BH217" s="175"/>
      <c r="BI217" s="175"/>
      <c r="BJ217" s="175"/>
      <c r="BK217" s="175"/>
      <c r="BL217" s="175"/>
      <c r="BM217" s="175"/>
      <c r="BN217" s="175"/>
      <c r="BO217" s="175"/>
      <c r="BP217" s="175"/>
      <c r="BQ217" s="175"/>
    </row>
    <row r="218" ht="14.25" customHeight="1">
      <c r="A218" s="175"/>
      <c r="B218" s="175"/>
      <c r="C218" s="175"/>
      <c r="D218" s="175"/>
      <c r="E218" s="175"/>
      <c r="F218" s="175"/>
      <c r="G218" s="175"/>
      <c r="H218" s="175"/>
      <c r="I218" s="175"/>
      <c r="J218" s="175"/>
      <c r="K218" s="175"/>
      <c r="L218" s="175"/>
      <c r="M218" s="175"/>
      <c r="N218" s="175"/>
      <c r="O218" s="175"/>
      <c r="P218" s="175"/>
      <c r="Q218" s="175"/>
      <c r="R218" s="175"/>
      <c r="S218" s="175"/>
      <c r="T218" s="175"/>
      <c r="U218" s="175"/>
      <c r="V218" s="175"/>
      <c r="W218" s="175"/>
      <c r="X218" s="175"/>
      <c r="Y218" s="175"/>
      <c r="Z218" s="175"/>
      <c r="AA218" s="175"/>
      <c r="AB218" s="175"/>
      <c r="AC218" s="175"/>
      <c r="AD218" s="175"/>
      <c r="AE218" s="175"/>
      <c r="AF218" s="175"/>
      <c r="AG218" s="175"/>
      <c r="AH218" s="175"/>
      <c r="AI218" s="175"/>
      <c r="AJ218" s="175"/>
      <c r="AK218" s="175"/>
      <c r="AL218" s="175"/>
      <c r="AM218" s="175"/>
      <c r="AN218" s="175"/>
      <c r="AO218" s="175"/>
      <c r="AP218" s="175"/>
      <c r="AQ218" s="175"/>
      <c r="AR218" s="175"/>
      <c r="AS218" s="175"/>
      <c r="AT218" s="175"/>
      <c r="AU218" s="175"/>
      <c r="AV218" s="175"/>
      <c r="AW218" s="175"/>
      <c r="AX218" s="175"/>
      <c r="AY218" s="175"/>
      <c r="AZ218" s="175"/>
      <c r="BA218" s="175"/>
      <c r="BB218" s="175"/>
      <c r="BC218" s="175"/>
      <c r="BD218" s="175"/>
      <c r="BE218" s="175"/>
      <c r="BF218" s="175"/>
      <c r="BG218" s="175"/>
      <c r="BH218" s="175"/>
      <c r="BI218" s="175"/>
      <c r="BJ218" s="175"/>
      <c r="BK218" s="175"/>
      <c r="BL218" s="175"/>
      <c r="BM218" s="175"/>
      <c r="BN218" s="175"/>
      <c r="BO218" s="175"/>
      <c r="BP218" s="175"/>
      <c r="BQ218" s="175"/>
    </row>
    <row r="219" ht="14.25" customHeight="1">
      <c r="A219" s="175"/>
      <c r="B219" s="175"/>
      <c r="C219" s="175"/>
      <c r="D219" s="175"/>
      <c r="E219" s="175"/>
      <c r="F219" s="175"/>
      <c r="G219" s="175"/>
      <c r="H219" s="175"/>
      <c r="I219" s="175"/>
      <c r="J219" s="175"/>
      <c r="K219" s="175"/>
      <c r="L219" s="175"/>
      <c r="M219" s="175"/>
      <c r="N219" s="175"/>
      <c r="O219" s="175"/>
      <c r="P219" s="175"/>
      <c r="Q219" s="175"/>
      <c r="R219" s="175"/>
      <c r="S219" s="175"/>
      <c r="T219" s="175"/>
      <c r="U219" s="175"/>
      <c r="V219" s="175"/>
      <c r="W219" s="175"/>
      <c r="X219" s="175"/>
      <c r="Y219" s="175"/>
      <c r="Z219" s="175"/>
      <c r="AA219" s="175"/>
      <c r="AB219" s="175"/>
      <c r="AC219" s="175"/>
      <c r="AD219" s="175"/>
      <c r="AE219" s="175"/>
      <c r="AF219" s="175"/>
      <c r="AG219" s="175"/>
      <c r="AH219" s="175"/>
      <c r="AI219" s="175"/>
      <c r="AJ219" s="175"/>
      <c r="AK219" s="175"/>
      <c r="AL219" s="175"/>
      <c r="AM219" s="175"/>
      <c r="AN219" s="175"/>
      <c r="AO219" s="175"/>
      <c r="AP219" s="175"/>
      <c r="AQ219" s="175"/>
      <c r="AR219" s="175"/>
      <c r="AS219" s="175"/>
      <c r="AT219" s="175"/>
      <c r="AU219" s="175"/>
      <c r="AV219" s="175"/>
      <c r="AW219" s="175"/>
      <c r="AX219" s="175"/>
      <c r="AY219" s="175"/>
      <c r="AZ219" s="175"/>
      <c r="BA219" s="175"/>
      <c r="BB219" s="175"/>
      <c r="BC219" s="175"/>
      <c r="BD219" s="175"/>
      <c r="BE219" s="175"/>
      <c r="BF219" s="175"/>
      <c r="BG219" s="175"/>
      <c r="BH219" s="175"/>
      <c r="BI219" s="175"/>
      <c r="BJ219" s="175"/>
      <c r="BK219" s="175"/>
      <c r="BL219" s="175"/>
      <c r="BM219" s="175"/>
      <c r="BN219" s="175"/>
      <c r="BO219" s="175"/>
      <c r="BP219" s="175"/>
      <c r="BQ219" s="175"/>
    </row>
    <row r="220" ht="14.25" customHeight="1">
      <c r="A220" s="175"/>
      <c r="B220" s="175"/>
      <c r="C220" s="175"/>
      <c r="D220" s="175"/>
      <c r="E220" s="175"/>
      <c r="F220" s="175"/>
      <c r="G220" s="175"/>
      <c r="H220" s="175"/>
      <c r="I220" s="175"/>
      <c r="J220" s="175"/>
      <c r="K220" s="175"/>
      <c r="L220" s="175"/>
      <c r="M220" s="175"/>
      <c r="N220" s="175"/>
      <c r="O220" s="175"/>
      <c r="P220" s="175"/>
      <c r="Q220" s="175"/>
      <c r="R220" s="175"/>
      <c r="S220" s="175"/>
      <c r="T220" s="175"/>
      <c r="U220" s="175"/>
      <c r="V220" s="175"/>
      <c r="W220" s="175"/>
      <c r="X220" s="175"/>
      <c r="Y220" s="175"/>
      <c r="Z220" s="175"/>
      <c r="AA220" s="175"/>
      <c r="AB220" s="175"/>
      <c r="AC220" s="175"/>
      <c r="AD220" s="175"/>
      <c r="AE220" s="175"/>
      <c r="AF220" s="175"/>
      <c r="AG220" s="175"/>
      <c r="AH220" s="175"/>
      <c r="AI220" s="175"/>
      <c r="AJ220" s="175"/>
      <c r="AK220" s="175"/>
      <c r="AL220" s="175"/>
      <c r="AM220" s="175"/>
      <c r="AN220" s="175"/>
      <c r="AO220" s="175"/>
      <c r="AP220" s="175"/>
      <c r="AQ220" s="175"/>
      <c r="AR220" s="175"/>
      <c r="AS220" s="175"/>
      <c r="AT220" s="175"/>
      <c r="AU220" s="175"/>
      <c r="AV220" s="175"/>
      <c r="AW220" s="175"/>
      <c r="AX220" s="175"/>
      <c r="AY220" s="175"/>
      <c r="AZ220" s="175"/>
      <c r="BA220" s="175"/>
      <c r="BB220" s="175"/>
      <c r="BC220" s="175"/>
      <c r="BD220" s="175"/>
      <c r="BE220" s="175"/>
      <c r="BF220" s="175"/>
      <c r="BG220" s="175"/>
      <c r="BH220" s="175"/>
      <c r="BI220" s="175"/>
      <c r="BJ220" s="175"/>
      <c r="BK220" s="175"/>
      <c r="BL220" s="175"/>
      <c r="BM220" s="175"/>
      <c r="BN220" s="175"/>
      <c r="BO220" s="175"/>
      <c r="BP220" s="175"/>
      <c r="BQ220" s="175"/>
    </row>
    <row r="221" ht="14.25" customHeight="1">
      <c r="A221" s="175"/>
      <c r="B221" s="175"/>
      <c r="C221" s="175"/>
      <c r="D221" s="175"/>
      <c r="E221" s="175"/>
      <c r="F221" s="175"/>
      <c r="G221" s="175"/>
      <c r="H221" s="175"/>
      <c r="I221" s="175"/>
      <c r="J221" s="175"/>
      <c r="K221" s="175"/>
      <c r="L221" s="175"/>
      <c r="M221" s="175"/>
      <c r="N221" s="175"/>
      <c r="O221" s="175"/>
      <c r="P221" s="175"/>
      <c r="Q221" s="175"/>
      <c r="R221" s="175"/>
      <c r="S221" s="175"/>
      <c r="T221" s="175"/>
      <c r="U221" s="175"/>
      <c r="V221" s="175"/>
      <c r="W221" s="175"/>
      <c r="X221" s="175"/>
      <c r="Y221" s="175"/>
      <c r="Z221" s="175"/>
      <c r="AA221" s="175"/>
      <c r="AB221" s="175"/>
      <c r="AC221" s="175"/>
      <c r="AD221" s="175"/>
      <c r="AE221" s="175"/>
      <c r="AF221" s="175"/>
      <c r="AG221" s="175"/>
      <c r="AH221" s="175"/>
      <c r="AI221" s="175"/>
      <c r="AJ221" s="175"/>
      <c r="AK221" s="175"/>
      <c r="AL221" s="175"/>
      <c r="AM221" s="175"/>
      <c r="AN221" s="175"/>
      <c r="AO221" s="175"/>
      <c r="AP221" s="175"/>
      <c r="AQ221" s="175"/>
      <c r="AR221" s="175"/>
      <c r="AS221" s="175"/>
      <c r="AT221" s="175"/>
      <c r="AU221" s="175"/>
      <c r="AV221" s="175"/>
      <c r="AW221" s="175"/>
      <c r="AX221" s="175"/>
      <c r="AY221" s="175"/>
      <c r="AZ221" s="175"/>
      <c r="BA221" s="175"/>
      <c r="BB221" s="175"/>
      <c r="BC221" s="175"/>
      <c r="BD221" s="175"/>
      <c r="BE221" s="175"/>
      <c r="BF221" s="175"/>
      <c r="BG221" s="175"/>
      <c r="BH221" s="175"/>
      <c r="BI221" s="175"/>
      <c r="BJ221" s="175"/>
      <c r="BK221" s="175"/>
      <c r="BL221" s="175"/>
      <c r="BM221" s="175"/>
      <c r="BN221" s="175"/>
      <c r="BO221" s="175"/>
      <c r="BP221" s="175"/>
      <c r="BQ221" s="175"/>
    </row>
    <row r="222" ht="14.25" customHeight="1">
      <c r="A222" s="175"/>
      <c r="B222" s="175"/>
      <c r="C222" s="175"/>
      <c r="D222" s="175"/>
      <c r="E222" s="175"/>
      <c r="F222" s="175"/>
      <c r="G222" s="175"/>
      <c r="H222" s="175"/>
      <c r="I222" s="175"/>
      <c r="J222" s="175"/>
      <c r="K222" s="175"/>
      <c r="L222" s="175"/>
      <c r="M222" s="175"/>
      <c r="N222" s="175"/>
      <c r="O222" s="175"/>
      <c r="P222" s="175"/>
      <c r="Q222" s="175"/>
      <c r="R222" s="175"/>
      <c r="S222" s="175"/>
      <c r="T222" s="175"/>
      <c r="U222" s="175"/>
      <c r="V222" s="175"/>
      <c r="W222" s="175"/>
      <c r="X222" s="175"/>
      <c r="Y222" s="175"/>
      <c r="Z222" s="175"/>
      <c r="AA222" s="175"/>
      <c r="AB222" s="175"/>
      <c r="AC222" s="175"/>
      <c r="AD222" s="175"/>
      <c r="AE222" s="175"/>
      <c r="AF222" s="175"/>
      <c r="AG222" s="175"/>
      <c r="AH222" s="175"/>
      <c r="AI222" s="175"/>
      <c r="AJ222" s="175"/>
      <c r="AK222" s="175"/>
      <c r="AL222" s="175"/>
      <c r="AM222" s="175"/>
      <c r="AN222" s="175"/>
      <c r="AO222" s="175"/>
      <c r="AP222" s="175"/>
      <c r="AQ222" s="175"/>
      <c r="AR222" s="175"/>
      <c r="AS222" s="175"/>
      <c r="AT222" s="175"/>
      <c r="AU222" s="175"/>
      <c r="AV222" s="175"/>
      <c r="AW222" s="175"/>
      <c r="AX222" s="175"/>
      <c r="AY222" s="175"/>
      <c r="AZ222" s="175"/>
      <c r="BA222" s="175"/>
      <c r="BB222" s="175"/>
      <c r="BC222" s="175"/>
      <c r="BD222" s="175"/>
      <c r="BE222" s="175"/>
      <c r="BF222" s="175"/>
      <c r="BG222" s="175"/>
      <c r="BH222" s="175"/>
      <c r="BI222" s="175"/>
      <c r="BJ222" s="175"/>
      <c r="BK222" s="175"/>
      <c r="BL222" s="175"/>
      <c r="BM222" s="175"/>
      <c r="BN222" s="175"/>
      <c r="BO222" s="175"/>
      <c r="BP222" s="175"/>
      <c r="BQ222" s="175"/>
    </row>
    <row r="223" ht="14.25" customHeight="1">
      <c r="A223" s="175"/>
      <c r="B223" s="175"/>
      <c r="C223" s="175"/>
      <c r="D223" s="175"/>
      <c r="E223" s="175"/>
      <c r="F223" s="175"/>
      <c r="G223" s="175"/>
      <c r="H223" s="175"/>
      <c r="I223" s="175"/>
      <c r="J223" s="175"/>
      <c r="K223" s="175"/>
      <c r="L223" s="175"/>
      <c r="M223" s="175"/>
      <c r="N223" s="175"/>
      <c r="O223" s="175"/>
      <c r="P223" s="175"/>
      <c r="Q223" s="175"/>
      <c r="R223" s="175"/>
      <c r="S223" s="175"/>
      <c r="T223" s="175"/>
      <c r="U223" s="175"/>
      <c r="V223" s="175"/>
      <c r="W223" s="175"/>
      <c r="X223" s="175"/>
      <c r="Y223" s="175"/>
      <c r="Z223" s="175"/>
      <c r="AA223" s="175"/>
      <c r="AB223" s="175"/>
      <c r="AC223" s="175"/>
      <c r="AD223" s="175"/>
      <c r="AE223" s="175"/>
      <c r="AF223" s="175"/>
      <c r="AG223" s="175"/>
      <c r="AH223" s="175"/>
      <c r="AI223" s="175"/>
      <c r="AJ223" s="175"/>
      <c r="AK223" s="175"/>
      <c r="AL223" s="175"/>
      <c r="AM223" s="175"/>
      <c r="AN223" s="175"/>
      <c r="AO223" s="175"/>
      <c r="AP223" s="175"/>
      <c r="AQ223" s="175"/>
      <c r="AR223" s="175"/>
      <c r="AS223" s="175"/>
      <c r="AT223" s="175"/>
      <c r="AU223" s="175"/>
      <c r="AV223" s="175"/>
      <c r="AW223" s="175"/>
      <c r="AX223" s="175"/>
      <c r="AY223" s="175"/>
      <c r="AZ223" s="175"/>
      <c r="BA223" s="175"/>
      <c r="BB223" s="175"/>
      <c r="BC223" s="175"/>
      <c r="BD223" s="175"/>
      <c r="BE223" s="175"/>
      <c r="BF223" s="175"/>
      <c r="BG223" s="175"/>
      <c r="BH223" s="175"/>
      <c r="BI223" s="175"/>
      <c r="BJ223" s="175"/>
      <c r="BK223" s="175"/>
      <c r="BL223" s="175"/>
      <c r="BM223" s="175"/>
      <c r="BN223" s="175"/>
      <c r="BO223" s="175"/>
      <c r="BP223" s="175"/>
      <c r="BQ223" s="175"/>
    </row>
    <row r="224" ht="14.25" customHeight="1">
      <c r="A224" s="175"/>
      <c r="B224" s="175"/>
      <c r="C224" s="175"/>
      <c r="D224" s="175"/>
      <c r="E224" s="175"/>
      <c r="F224" s="175"/>
      <c r="G224" s="175"/>
      <c r="H224" s="175"/>
      <c r="I224" s="175"/>
      <c r="J224" s="175"/>
      <c r="K224" s="175"/>
      <c r="L224" s="175"/>
      <c r="M224" s="175"/>
      <c r="N224" s="175"/>
      <c r="O224" s="175"/>
      <c r="P224" s="175"/>
      <c r="Q224" s="175"/>
      <c r="R224" s="175"/>
      <c r="S224" s="175"/>
      <c r="T224" s="175"/>
      <c r="U224" s="175"/>
      <c r="V224" s="175"/>
      <c r="W224" s="175"/>
      <c r="X224" s="175"/>
      <c r="Y224" s="175"/>
      <c r="Z224" s="175"/>
      <c r="AA224" s="175"/>
      <c r="AB224" s="175"/>
      <c r="AC224" s="175"/>
      <c r="AD224" s="175"/>
      <c r="AE224" s="175"/>
      <c r="AF224" s="175"/>
      <c r="AG224" s="175"/>
      <c r="AH224" s="175"/>
      <c r="AI224" s="175"/>
      <c r="AJ224" s="175"/>
      <c r="AK224" s="175"/>
      <c r="AL224" s="175"/>
      <c r="AM224" s="175"/>
      <c r="AN224" s="175"/>
      <c r="AO224" s="175"/>
      <c r="AP224" s="175"/>
      <c r="AQ224" s="175"/>
      <c r="AR224" s="175"/>
      <c r="AS224" s="175"/>
      <c r="AT224" s="175"/>
      <c r="AU224" s="175"/>
      <c r="AV224" s="175"/>
      <c r="AW224" s="175"/>
      <c r="AX224" s="175"/>
      <c r="AY224" s="175"/>
      <c r="AZ224" s="175"/>
      <c r="BA224" s="175"/>
      <c r="BB224" s="175"/>
      <c r="BC224" s="175"/>
      <c r="BD224" s="175"/>
      <c r="BE224" s="175"/>
      <c r="BF224" s="175"/>
      <c r="BG224" s="175"/>
      <c r="BH224" s="175"/>
      <c r="BI224" s="175"/>
      <c r="BJ224" s="175"/>
      <c r="BK224" s="175"/>
      <c r="BL224" s="175"/>
      <c r="BM224" s="175"/>
      <c r="BN224" s="175"/>
      <c r="BO224" s="175"/>
      <c r="BP224" s="175"/>
      <c r="BQ224" s="175"/>
    </row>
    <row r="225" ht="14.25" customHeight="1">
      <c r="A225" s="175"/>
      <c r="B225" s="175"/>
      <c r="C225" s="175"/>
      <c r="D225" s="175"/>
      <c r="E225" s="175"/>
      <c r="F225" s="175"/>
      <c r="G225" s="175"/>
      <c r="H225" s="175"/>
      <c r="I225" s="175"/>
      <c r="J225" s="175"/>
      <c r="K225" s="175"/>
      <c r="L225" s="175"/>
      <c r="M225" s="175"/>
      <c r="N225" s="175"/>
      <c r="O225" s="175"/>
      <c r="P225" s="175"/>
      <c r="Q225" s="175"/>
      <c r="R225" s="175"/>
      <c r="S225" s="175"/>
      <c r="T225" s="175"/>
      <c r="U225" s="175"/>
      <c r="V225" s="175"/>
      <c r="W225" s="175"/>
      <c r="X225" s="175"/>
      <c r="Y225" s="175"/>
      <c r="Z225" s="175"/>
      <c r="AA225" s="175"/>
      <c r="AB225" s="175"/>
      <c r="AC225" s="175"/>
      <c r="AD225" s="175"/>
      <c r="AE225" s="175"/>
      <c r="AF225" s="175"/>
      <c r="AG225" s="175"/>
      <c r="AH225" s="175"/>
      <c r="AI225" s="175"/>
      <c r="AJ225" s="175"/>
      <c r="AK225" s="175"/>
      <c r="AL225" s="175"/>
      <c r="AM225" s="175"/>
      <c r="AN225" s="175"/>
      <c r="AO225" s="175"/>
      <c r="AP225" s="175"/>
      <c r="AQ225" s="175"/>
      <c r="AR225" s="175"/>
      <c r="AS225" s="175"/>
      <c r="AT225" s="175"/>
      <c r="AU225" s="175"/>
      <c r="AV225" s="175"/>
      <c r="AW225" s="175"/>
      <c r="AX225" s="175"/>
      <c r="AY225" s="175"/>
      <c r="AZ225" s="175"/>
      <c r="BA225" s="175"/>
      <c r="BB225" s="175"/>
      <c r="BC225" s="175"/>
      <c r="BD225" s="175"/>
      <c r="BE225" s="175"/>
      <c r="BF225" s="175"/>
      <c r="BG225" s="175"/>
      <c r="BH225" s="175"/>
      <c r="BI225" s="175"/>
      <c r="BJ225" s="175"/>
      <c r="BK225" s="175"/>
      <c r="BL225" s="175"/>
      <c r="BM225" s="175"/>
      <c r="BN225" s="175"/>
      <c r="BO225" s="175"/>
      <c r="BP225" s="175"/>
      <c r="BQ225" s="175"/>
    </row>
    <row r="226" ht="14.25" customHeight="1">
      <c r="A226" s="175"/>
      <c r="B226" s="175"/>
      <c r="C226" s="175"/>
      <c r="D226" s="175"/>
      <c r="E226" s="175"/>
      <c r="F226" s="175"/>
      <c r="G226" s="175"/>
      <c r="H226" s="175"/>
      <c r="I226" s="175"/>
      <c r="J226" s="175"/>
      <c r="K226" s="175"/>
      <c r="L226" s="175"/>
      <c r="M226" s="175"/>
      <c r="N226" s="175"/>
      <c r="O226" s="175"/>
      <c r="P226" s="175"/>
      <c r="Q226" s="175"/>
      <c r="R226" s="175"/>
      <c r="S226" s="175"/>
      <c r="T226" s="175"/>
      <c r="U226" s="175"/>
      <c r="V226" s="175"/>
      <c r="W226" s="175"/>
      <c r="X226" s="175"/>
      <c r="Y226" s="175"/>
      <c r="Z226" s="175"/>
      <c r="AA226" s="175"/>
      <c r="AB226" s="175"/>
      <c r="AC226" s="175"/>
      <c r="AD226" s="175"/>
      <c r="AE226" s="175"/>
      <c r="AF226" s="175"/>
      <c r="AG226" s="175"/>
      <c r="AH226" s="175"/>
      <c r="AI226" s="175"/>
      <c r="AJ226" s="175"/>
      <c r="AK226" s="175"/>
      <c r="AL226" s="175"/>
      <c r="AM226" s="175"/>
      <c r="AN226" s="175"/>
      <c r="AO226" s="175"/>
      <c r="AP226" s="175"/>
      <c r="AQ226" s="175"/>
      <c r="AR226" s="175"/>
      <c r="AS226" s="175"/>
      <c r="AT226" s="175"/>
      <c r="AU226" s="175"/>
      <c r="AV226" s="175"/>
      <c r="AW226" s="175"/>
      <c r="AX226" s="175"/>
      <c r="AY226" s="175"/>
      <c r="AZ226" s="175"/>
      <c r="BA226" s="175"/>
      <c r="BB226" s="175"/>
      <c r="BC226" s="175"/>
      <c r="BD226" s="175"/>
      <c r="BE226" s="175"/>
      <c r="BF226" s="175"/>
      <c r="BG226" s="175"/>
      <c r="BH226" s="175"/>
      <c r="BI226" s="175"/>
      <c r="BJ226" s="175"/>
      <c r="BK226" s="175"/>
      <c r="BL226" s="175"/>
      <c r="BM226" s="175"/>
      <c r="BN226" s="175"/>
      <c r="BO226" s="175"/>
      <c r="BP226" s="175"/>
      <c r="BQ226" s="175"/>
    </row>
    <row r="227" ht="14.25" customHeight="1">
      <c r="A227" s="175"/>
      <c r="B227" s="175"/>
      <c r="C227" s="175"/>
      <c r="D227" s="175"/>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c r="AA227" s="175"/>
      <c r="AB227" s="175"/>
      <c r="AC227" s="175"/>
      <c r="AD227" s="175"/>
      <c r="AE227" s="175"/>
      <c r="AF227" s="175"/>
      <c r="AG227" s="175"/>
      <c r="AH227" s="175"/>
      <c r="AI227" s="175"/>
      <c r="AJ227" s="175"/>
      <c r="AK227" s="175"/>
      <c r="AL227" s="175"/>
      <c r="AM227" s="175"/>
      <c r="AN227" s="175"/>
      <c r="AO227" s="175"/>
      <c r="AP227" s="175"/>
      <c r="AQ227" s="175"/>
      <c r="AR227" s="175"/>
      <c r="AS227" s="175"/>
      <c r="AT227" s="175"/>
      <c r="AU227" s="175"/>
      <c r="AV227" s="175"/>
      <c r="AW227" s="175"/>
      <c r="AX227" s="175"/>
      <c r="AY227" s="175"/>
      <c r="AZ227" s="175"/>
      <c r="BA227" s="175"/>
      <c r="BB227" s="175"/>
      <c r="BC227" s="175"/>
      <c r="BD227" s="175"/>
      <c r="BE227" s="175"/>
      <c r="BF227" s="175"/>
      <c r="BG227" s="175"/>
      <c r="BH227" s="175"/>
      <c r="BI227" s="175"/>
      <c r="BJ227" s="175"/>
      <c r="BK227" s="175"/>
      <c r="BL227" s="175"/>
      <c r="BM227" s="175"/>
      <c r="BN227" s="175"/>
      <c r="BO227" s="175"/>
      <c r="BP227" s="175"/>
      <c r="BQ227" s="175"/>
    </row>
    <row r="228" ht="14.25" customHeight="1">
      <c r="A228" s="175"/>
      <c r="B228" s="175"/>
      <c r="C228" s="175"/>
      <c r="D228" s="175"/>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c r="AA228" s="175"/>
      <c r="AB228" s="175"/>
      <c r="AC228" s="175"/>
      <c r="AD228" s="175"/>
      <c r="AE228" s="175"/>
      <c r="AF228" s="175"/>
      <c r="AG228" s="175"/>
      <c r="AH228" s="175"/>
      <c r="AI228" s="175"/>
      <c r="AJ228" s="175"/>
      <c r="AK228" s="175"/>
      <c r="AL228" s="175"/>
      <c r="AM228" s="175"/>
      <c r="AN228" s="175"/>
      <c r="AO228" s="175"/>
      <c r="AP228" s="175"/>
      <c r="AQ228" s="175"/>
      <c r="AR228" s="175"/>
      <c r="AS228" s="175"/>
      <c r="AT228" s="175"/>
      <c r="AU228" s="175"/>
      <c r="AV228" s="175"/>
      <c r="AW228" s="175"/>
      <c r="AX228" s="175"/>
      <c r="AY228" s="175"/>
      <c r="AZ228" s="175"/>
      <c r="BA228" s="175"/>
      <c r="BB228" s="175"/>
      <c r="BC228" s="175"/>
      <c r="BD228" s="175"/>
      <c r="BE228" s="175"/>
      <c r="BF228" s="175"/>
      <c r="BG228" s="175"/>
      <c r="BH228" s="175"/>
      <c r="BI228" s="175"/>
      <c r="BJ228" s="175"/>
      <c r="BK228" s="175"/>
      <c r="BL228" s="175"/>
      <c r="BM228" s="175"/>
      <c r="BN228" s="175"/>
      <c r="BO228" s="175"/>
      <c r="BP228" s="175"/>
      <c r="BQ228" s="175"/>
    </row>
    <row r="229" ht="14.25" customHeight="1">
      <c r="A229" s="175"/>
      <c r="B229" s="175"/>
      <c r="C229" s="175"/>
      <c r="D229" s="175"/>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c r="AA229" s="175"/>
      <c r="AB229" s="175"/>
      <c r="AC229" s="175"/>
      <c r="AD229" s="175"/>
      <c r="AE229" s="175"/>
      <c r="AF229" s="175"/>
      <c r="AG229" s="175"/>
      <c r="AH229" s="175"/>
      <c r="AI229" s="175"/>
      <c r="AJ229" s="175"/>
      <c r="AK229" s="175"/>
      <c r="AL229" s="175"/>
      <c r="AM229" s="175"/>
      <c r="AN229" s="175"/>
      <c r="AO229" s="175"/>
      <c r="AP229" s="175"/>
      <c r="AQ229" s="175"/>
      <c r="AR229" s="175"/>
      <c r="AS229" s="175"/>
      <c r="AT229" s="175"/>
      <c r="AU229" s="175"/>
      <c r="AV229" s="175"/>
      <c r="AW229" s="175"/>
      <c r="AX229" s="175"/>
      <c r="AY229" s="175"/>
      <c r="AZ229" s="175"/>
      <c r="BA229" s="175"/>
      <c r="BB229" s="175"/>
      <c r="BC229" s="175"/>
      <c r="BD229" s="175"/>
      <c r="BE229" s="175"/>
      <c r="BF229" s="175"/>
      <c r="BG229" s="175"/>
      <c r="BH229" s="175"/>
      <c r="BI229" s="175"/>
      <c r="BJ229" s="175"/>
      <c r="BK229" s="175"/>
      <c r="BL229" s="175"/>
      <c r="BM229" s="175"/>
      <c r="BN229" s="175"/>
      <c r="BO229" s="175"/>
      <c r="BP229" s="175"/>
      <c r="BQ229" s="175"/>
    </row>
    <row r="230" ht="14.25" customHeight="1">
      <c r="A230" s="175"/>
      <c r="B230" s="175"/>
      <c r="C230" s="175"/>
      <c r="D230" s="175"/>
      <c r="E230" s="175"/>
      <c r="F230" s="175"/>
      <c r="G230" s="175"/>
      <c r="H230" s="175"/>
      <c r="I230" s="175"/>
      <c r="J230" s="175"/>
      <c r="K230" s="175"/>
      <c r="L230" s="175"/>
      <c r="M230" s="175"/>
      <c r="N230" s="175"/>
      <c r="O230" s="175"/>
      <c r="P230" s="175"/>
      <c r="Q230" s="175"/>
      <c r="R230" s="175"/>
      <c r="S230" s="175"/>
      <c r="T230" s="175"/>
      <c r="U230" s="175"/>
      <c r="V230" s="175"/>
      <c r="W230" s="175"/>
      <c r="X230" s="175"/>
      <c r="Y230" s="175"/>
      <c r="Z230" s="175"/>
      <c r="AA230" s="175"/>
      <c r="AB230" s="175"/>
      <c r="AC230" s="175"/>
      <c r="AD230" s="175"/>
      <c r="AE230" s="175"/>
      <c r="AF230" s="175"/>
      <c r="AG230" s="175"/>
      <c r="AH230" s="175"/>
      <c r="AI230" s="175"/>
      <c r="AJ230" s="175"/>
      <c r="AK230" s="175"/>
      <c r="AL230" s="175"/>
      <c r="AM230" s="175"/>
      <c r="AN230" s="175"/>
      <c r="AO230" s="175"/>
      <c r="AP230" s="175"/>
      <c r="AQ230" s="175"/>
      <c r="AR230" s="175"/>
      <c r="AS230" s="175"/>
      <c r="AT230" s="175"/>
      <c r="AU230" s="175"/>
      <c r="AV230" s="175"/>
      <c r="AW230" s="175"/>
      <c r="AX230" s="175"/>
      <c r="AY230" s="175"/>
      <c r="AZ230" s="175"/>
      <c r="BA230" s="175"/>
      <c r="BB230" s="175"/>
      <c r="BC230" s="175"/>
      <c r="BD230" s="175"/>
      <c r="BE230" s="175"/>
      <c r="BF230" s="175"/>
      <c r="BG230" s="175"/>
      <c r="BH230" s="175"/>
      <c r="BI230" s="175"/>
      <c r="BJ230" s="175"/>
      <c r="BK230" s="175"/>
      <c r="BL230" s="175"/>
      <c r="BM230" s="175"/>
      <c r="BN230" s="175"/>
      <c r="BO230" s="175"/>
      <c r="BP230" s="175"/>
      <c r="BQ230" s="175"/>
    </row>
    <row r="231" ht="14.25" customHeight="1">
      <c r="A231" s="175"/>
      <c r="B231" s="175"/>
      <c r="C231" s="175"/>
      <c r="D231" s="175"/>
      <c r="E231" s="175"/>
      <c r="F231" s="175"/>
      <c r="G231" s="175"/>
      <c r="H231" s="175"/>
      <c r="I231" s="175"/>
      <c r="J231" s="175"/>
      <c r="K231" s="175"/>
      <c r="L231" s="175"/>
      <c r="M231" s="175"/>
      <c r="N231" s="175"/>
      <c r="O231" s="175"/>
      <c r="P231" s="175"/>
      <c r="Q231" s="175"/>
      <c r="R231" s="175"/>
      <c r="S231" s="175"/>
      <c r="T231" s="175"/>
      <c r="U231" s="175"/>
      <c r="V231" s="175"/>
      <c r="W231" s="175"/>
      <c r="X231" s="175"/>
      <c r="Y231" s="175"/>
      <c r="Z231" s="175"/>
      <c r="AA231" s="175"/>
      <c r="AB231" s="175"/>
      <c r="AC231" s="175"/>
      <c r="AD231" s="175"/>
      <c r="AE231" s="175"/>
      <c r="AF231" s="175"/>
      <c r="AG231" s="175"/>
      <c r="AH231" s="175"/>
      <c r="AI231" s="175"/>
      <c r="AJ231" s="175"/>
      <c r="AK231" s="175"/>
      <c r="AL231" s="175"/>
      <c r="AM231" s="175"/>
      <c r="AN231" s="175"/>
      <c r="AO231" s="175"/>
      <c r="AP231" s="175"/>
      <c r="AQ231" s="175"/>
      <c r="AR231" s="175"/>
      <c r="AS231" s="175"/>
      <c r="AT231" s="175"/>
      <c r="AU231" s="175"/>
      <c r="AV231" s="175"/>
      <c r="AW231" s="175"/>
      <c r="AX231" s="175"/>
      <c r="AY231" s="175"/>
      <c r="AZ231" s="175"/>
      <c r="BA231" s="175"/>
      <c r="BB231" s="175"/>
      <c r="BC231" s="175"/>
      <c r="BD231" s="175"/>
      <c r="BE231" s="175"/>
      <c r="BF231" s="175"/>
      <c r="BG231" s="175"/>
      <c r="BH231" s="175"/>
      <c r="BI231" s="175"/>
      <c r="BJ231" s="175"/>
      <c r="BK231" s="175"/>
      <c r="BL231" s="175"/>
      <c r="BM231" s="175"/>
      <c r="BN231" s="175"/>
      <c r="BO231" s="175"/>
      <c r="BP231" s="175"/>
      <c r="BQ231" s="175"/>
    </row>
    <row r="232" ht="14.25" customHeight="1">
      <c r="A232" s="175"/>
      <c r="B232" s="175"/>
      <c r="C232" s="175"/>
      <c r="D232" s="175"/>
      <c r="E232" s="175"/>
      <c r="F232" s="175"/>
      <c r="G232" s="175"/>
      <c r="H232" s="175"/>
      <c r="I232" s="175"/>
      <c r="J232" s="175"/>
      <c r="K232" s="175"/>
      <c r="L232" s="175"/>
      <c r="M232" s="175"/>
      <c r="N232" s="175"/>
      <c r="O232" s="175"/>
      <c r="P232" s="175"/>
      <c r="Q232" s="175"/>
      <c r="R232" s="175"/>
      <c r="S232" s="175"/>
      <c r="T232" s="175"/>
      <c r="U232" s="175"/>
      <c r="V232" s="175"/>
      <c r="W232" s="175"/>
      <c r="X232" s="175"/>
      <c r="Y232" s="175"/>
      <c r="Z232" s="175"/>
      <c r="AA232" s="175"/>
      <c r="AB232" s="175"/>
      <c r="AC232" s="175"/>
      <c r="AD232" s="175"/>
      <c r="AE232" s="175"/>
      <c r="AF232" s="175"/>
      <c r="AG232" s="175"/>
      <c r="AH232" s="175"/>
      <c r="AI232" s="175"/>
      <c r="AJ232" s="175"/>
      <c r="AK232" s="175"/>
      <c r="AL232" s="175"/>
      <c r="AM232" s="175"/>
      <c r="AN232" s="175"/>
      <c r="AO232" s="175"/>
      <c r="AP232" s="175"/>
      <c r="AQ232" s="175"/>
      <c r="AR232" s="175"/>
      <c r="AS232" s="175"/>
      <c r="AT232" s="175"/>
      <c r="AU232" s="175"/>
      <c r="AV232" s="175"/>
      <c r="AW232" s="175"/>
      <c r="AX232" s="175"/>
      <c r="AY232" s="175"/>
      <c r="AZ232" s="175"/>
      <c r="BA232" s="175"/>
      <c r="BB232" s="175"/>
      <c r="BC232" s="175"/>
      <c r="BD232" s="175"/>
      <c r="BE232" s="175"/>
      <c r="BF232" s="175"/>
      <c r="BG232" s="175"/>
      <c r="BH232" s="175"/>
      <c r="BI232" s="175"/>
      <c r="BJ232" s="175"/>
      <c r="BK232" s="175"/>
      <c r="BL232" s="175"/>
      <c r="BM232" s="175"/>
      <c r="BN232" s="175"/>
      <c r="BO232" s="175"/>
      <c r="BP232" s="175"/>
      <c r="BQ232" s="175"/>
    </row>
    <row r="233" ht="14.25" customHeight="1">
      <c r="A233" s="175"/>
      <c r="B233" s="175"/>
      <c r="C233" s="175"/>
      <c r="D233" s="175"/>
      <c r="E233" s="175"/>
      <c r="F233" s="175"/>
      <c r="G233" s="175"/>
      <c r="H233" s="175"/>
      <c r="I233" s="175"/>
      <c r="J233" s="175"/>
      <c r="K233" s="175"/>
      <c r="L233" s="175"/>
      <c r="M233" s="175"/>
      <c r="N233" s="175"/>
      <c r="O233" s="175"/>
      <c r="P233" s="175"/>
      <c r="Q233" s="175"/>
      <c r="R233" s="175"/>
      <c r="S233" s="175"/>
      <c r="T233" s="175"/>
      <c r="U233" s="175"/>
      <c r="V233" s="175"/>
      <c r="W233" s="175"/>
      <c r="X233" s="175"/>
      <c r="Y233" s="175"/>
      <c r="Z233" s="175"/>
      <c r="AA233" s="175"/>
      <c r="AB233" s="175"/>
      <c r="AC233" s="175"/>
      <c r="AD233" s="175"/>
      <c r="AE233" s="175"/>
      <c r="AF233" s="175"/>
      <c r="AG233" s="175"/>
      <c r="AH233" s="175"/>
      <c r="AI233" s="175"/>
      <c r="AJ233" s="175"/>
      <c r="AK233" s="175"/>
      <c r="AL233" s="175"/>
      <c r="AM233" s="175"/>
      <c r="AN233" s="175"/>
      <c r="AO233" s="175"/>
      <c r="AP233" s="175"/>
      <c r="AQ233" s="175"/>
      <c r="AR233" s="175"/>
      <c r="AS233" s="175"/>
      <c r="AT233" s="175"/>
      <c r="AU233" s="175"/>
      <c r="AV233" s="175"/>
      <c r="AW233" s="175"/>
      <c r="AX233" s="175"/>
      <c r="AY233" s="175"/>
      <c r="AZ233" s="175"/>
      <c r="BA233" s="175"/>
      <c r="BB233" s="175"/>
      <c r="BC233" s="175"/>
      <c r="BD233" s="175"/>
      <c r="BE233" s="175"/>
      <c r="BF233" s="175"/>
      <c r="BG233" s="175"/>
      <c r="BH233" s="175"/>
      <c r="BI233" s="175"/>
      <c r="BJ233" s="175"/>
      <c r="BK233" s="175"/>
      <c r="BL233" s="175"/>
      <c r="BM233" s="175"/>
      <c r="BN233" s="175"/>
      <c r="BO233" s="175"/>
      <c r="BP233" s="175"/>
      <c r="BQ233" s="175"/>
    </row>
    <row r="234" ht="14.25" customHeight="1">
      <c r="A234" s="175"/>
      <c r="B234" s="175"/>
      <c r="C234" s="175"/>
      <c r="D234" s="175"/>
      <c r="E234" s="175"/>
      <c r="F234" s="175"/>
      <c r="G234" s="175"/>
      <c r="H234" s="175"/>
      <c r="I234" s="175"/>
      <c r="J234" s="175"/>
      <c r="K234" s="175"/>
      <c r="L234" s="175"/>
      <c r="M234" s="175"/>
      <c r="N234" s="175"/>
      <c r="O234" s="175"/>
      <c r="P234" s="175"/>
      <c r="Q234" s="175"/>
      <c r="R234" s="175"/>
      <c r="S234" s="175"/>
      <c r="T234" s="175"/>
      <c r="U234" s="175"/>
      <c r="V234" s="175"/>
      <c r="W234" s="175"/>
      <c r="X234" s="175"/>
      <c r="Y234" s="175"/>
      <c r="Z234" s="175"/>
      <c r="AA234" s="175"/>
      <c r="AB234" s="175"/>
      <c r="AC234" s="175"/>
      <c r="AD234" s="175"/>
      <c r="AE234" s="175"/>
      <c r="AF234" s="175"/>
      <c r="AG234" s="175"/>
      <c r="AH234" s="175"/>
      <c r="AI234" s="175"/>
      <c r="AJ234" s="175"/>
      <c r="AK234" s="175"/>
      <c r="AL234" s="175"/>
      <c r="AM234" s="175"/>
      <c r="AN234" s="175"/>
      <c r="AO234" s="175"/>
      <c r="AP234" s="175"/>
      <c r="AQ234" s="175"/>
      <c r="AR234" s="175"/>
      <c r="AS234" s="175"/>
      <c r="AT234" s="175"/>
      <c r="AU234" s="175"/>
      <c r="AV234" s="175"/>
      <c r="AW234" s="175"/>
      <c r="AX234" s="175"/>
      <c r="AY234" s="175"/>
      <c r="AZ234" s="175"/>
      <c r="BA234" s="175"/>
      <c r="BB234" s="175"/>
      <c r="BC234" s="175"/>
      <c r="BD234" s="175"/>
      <c r="BE234" s="175"/>
      <c r="BF234" s="175"/>
      <c r="BG234" s="175"/>
      <c r="BH234" s="175"/>
      <c r="BI234" s="175"/>
      <c r="BJ234" s="175"/>
      <c r="BK234" s="175"/>
      <c r="BL234" s="175"/>
      <c r="BM234" s="175"/>
      <c r="BN234" s="175"/>
      <c r="BO234" s="175"/>
      <c r="BP234" s="175"/>
      <c r="BQ234" s="175"/>
    </row>
    <row r="235" ht="14.25" customHeight="1">
      <c r="A235" s="175"/>
      <c r="B235" s="175"/>
      <c r="C235" s="175"/>
      <c r="D235" s="175"/>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c r="AA235" s="175"/>
      <c r="AB235" s="175"/>
      <c r="AC235" s="175"/>
      <c r="AD235" s="175"/>
      <c r="AE235" s="175"/>
      <c r="AF235" s="175"/>
      <c r="AG235" s="175"/>
      <c r="AH235" s="175"/>
      <c r="AI235" s="175"/>
      <c r="AJ235" s="175"/>
      <c r="AK235" s="175"/>
      <c r="AL235" s="175"/>
      <c r="AM235" s="175"/>
      <c r="AN235" s="175"/>
      <c r="AO235" s="175"/>
      <c r="AP235" s="175"/>
      <c r="AQ235" s="175"/>
      <c r="AR235" s="175"/>
      <c r="AS235" s="175"/>
      <c r="AT235" s="175"/>
      <c r="AU235" s="175"/>
      <c r="AV235" s="175"/>
      <c r="AW235" s="175"/>
      <c r="AX235" s="175"/>
      <c r="AY235" s="175"/>
      <c r="AZ235" s="175"/>
      <c r="BA235" s="175"/>
      <c r="BB235" s="175"/>
      <c r="BC235" s="175"/>
      <c r="BD235" s="175"/>
      <c r="BE235" s="175"/>
      <c r="BF235" s="175"/>
      <c r="BG235" s="175"/>
      <c r="BH235" s="175"/>
      <c r="BI235" s="175"/>
      <c r="BJ235" s="175"/>
      <c r="BK235" s="175"/>
      <c r="BL235" s="175"/>
      <c r="BM235" s="175"/>
      <c r="BN235" s="175"/>
      <c r="BO235" s="175"/>
      <c r="BP235" s="175"/>
      <c r="BQ235" s="175"/>
    </row>
    <row r="236" ht="14.25" customHeight="1">
      <c r="A236" s="175"/>
      <c r="B236" s="175"/>
      <c r="C236" s="175"/>
      <c r="D236" s="175"/>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c r="AA236" s="175"/>
      <c r="AB236" s="175"/>
      <c r="AC236" s="175"/>
      <c r="AD236" s="175"/>
      <c r="AE236" s="175"/>
      <c r="AF236" s="175"/>
      <c r="AG236" s="175"/>
      <c r="AH236" s="175"/>
      <c r="AI236" s="175"/>
      <c r="AJ236" s="175"/>
      <c r="AK236" s="175"/>
      <c r="AL236" s="175"/>
      <c r="AM236" s="175"/>
      <c r="AN236" s="175"/>
      <c r="AO236" s="175"/>
      <c r="AP236" s="175"/>
      <c r="AQ236" s="175"/>
      <c r="AR236" s="175"/>
      <c r="AS236" s="175"/>
      <c r="AT236" s="175"/>
      <c r="AU236" s="175"/>
      <c r="AV236" s="175"/>
      <c r="AW236" s="175"/>
      <c r="AX236" s="175"/>
      <c r="AY236" s="175"/>
      <c r="AZ236" s="175"/>
      <c r="BA236" s="175"/>
      <c r="BB236" s="175"/>
      <c r="BC236" s="175"/>
      <c r="BD236" s="175"/>
      <c r="BE236" s="175"/>
      <c r="BF236" s="175"/>
      <c r="BG236" s="175"/>
      <c r="BH236" s="175"/>
      <c r="BI236" s="175"/>
      <c r="BJ236" s="175"/>
      <c r="BK236" s="175"/>
      <c r="BL236" s="175"/>
      <c r="BM236" s="175"/>
      <c r="BN236" s="175"/>
      <c r="BO236" s="175"/>
      <c r="BP236" s="175"/>
      <c r="BQ236" s="175"/>
    </row>
    <row r="237" ht="14.25" customHeight="1">
      <c r="A237" s="175"/>
      <c r="B237" s="175"/>
      <c r="C237" s="175"/>
      <c r="D237" s="175"/>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c r="AA237" s="175"/>
      <c r="AB237" s="175"/>
      <c r="AC237" s="175"/>
      <c r="AD237" s="175"/>
      <c r="AE237" s="175"/>
      <c r="AF237" s="175"/>
      <c r="AG237" s="175"/>
      <c r="AH237" s="175"/>
      <c r="AI237" s="175"/>
      <c r="AJ237" s="175"/>
      <c r="AK237" s="175"/>
      <c r="AL237" s="175"/>
      <c r="AM237" s="175"/>
      <c r="AN237" s="175"/>
      <c r="AO237" s="175"/>
      <c r="AP237" s="175"/>
      <c r="AQ237" s="175"/>
      <c r="AR237" s="175"/>
      <c r="AS237" s="175"/>
      <c r="AT237" s="175"/>
      <c r="AU237" s="175"/>
      <c r="AV237" s="175"/>
      <c r="AW237" s="175"/>
      <c r="AX237" s="175"/>
      <c r="AY237" s="175"/>
      <c r="AZ237" s="175"/>
      <c r="BA237" s="175"/>
      <c r="BB237" s="175"/>
      <c r="BC237" s="175"/>
      <c r="BD237" s="175"/>
      <c r="BE237" s="175"/>
      <c r="BF237" s="175"/>
      <c r="BG237" s="175"/>
      <c r="BH237" s="175"/>
      <c r="BI237" s="175"/>
      <c r="BJ237" s="175"/>
      <c r="BK237" s="175"/>
      <c r="BL237" s="175"/>
      <c r="BM237" s="175"/>
      <c r="BN237" s="175"/>
      <c r="BO237" s="175"/>
      <c r="BP237" s="175"/>
      <c r="BQ237" s="175"/>
    </row>
    <row r="238" ht="14.25" customHeight="1">
      <c r="A238" s="175"/>
      <c r="B238" s="175"/>
      <c r="C238" s="175"/>
      <c r="D238" s="175"/>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c r="AA238" s="175"/>
      <c r="AB238" s="175"/>
      <c r="AC238" s="175"/>
      <c r="AD238" s="175"/>
      <c r="AE238" s="175"/>
      <c r="AF238" s="175"/>
      <c r="AG238" s="175"/>
      <c r="AH238" s="175"/>
      <c r="AI238" s="175"/>
      <c r="AJ238" s="175"/>
      <c r="AK238" s="175"/>
      <c r="AL238" s="175"/>
      <c r="AM238" s="175"/>
      <c r="AN238" s="175"/>
      <c r="AO238" s="175"/>
      <c r="AP238" s="175"/>
      <c r="AQ238" s="175"/>
      <c r="AR238" s="175"/>
      <c r="AS238" s="175"/>
      <c r="AT238" s="175"/>
      <c r="AU238" s="175"/>
      <c r="AV238" s="175"/>
      <c r="AW238" s="175"/>
      <c r="AX238" s="175"/>
      <c r="AY238" s="175"/>
      <c r="AZ238" s="175"/>
      <c r="BA238" s="175"/>
      <c r="BB238" s="175"/>
      <c r="BC238" s="175"/>
      <c r="BD238" s="175"/>
      <c r="BE238" s="175"/>
      <c r="BF238" s="175"/>
      <c r="BG238" s="175"/>
      <c r="BH238" s="175"/>
      <c r="BI238" s="175"/>
      <c r="BJ238" s="175"/>
      <c r="BK238" s="175"/>
      <c r="BL238" s="175"/>
      <c r="BM238" s="175"/>
      <c r="BN238" s="175"/>
      <c r="BO238" s="175"/>
      <c r="BP238" s="175"/>
      <c r="BQ238" s="175"/>
    </row>
    <row r="239" ht="14.25" customHeight="1">
      <c r="A239" s="175"/>
      <c r="B239" s="175"/>
      <c r="C239" s="175"/>
      <c r="D239" s="175"/>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c r="AA239" s="175"/>
      <c r="AB239" s="175"/>
      <c r="AC239" s="175"/>
      <c r="AD239" s="175"/>
      <c r="AE239" s="175"/>
      <c r="AF239" s="175"/>
      <c r="AG239" s="175"/>
      <c r="AH239" s="175"/>
      <c r="AI239" s="175"/>
      <c r="AJ239" s="175"/>
      <c r="AK239" s="175"/>
      <c r="AL239" s="175"/>
      <c r="AM239" s="175"/>
      <c r="AN239" s="175"/>
      <c r="AO239" s="175"/>
      <c r="AP239" s="175"/>
      <c r="AQ239" s="175"/>
      <c r="AR239" s="175"/>
      <c r="AS239" s="175"/>
      <c r="AT239" s="175"/>
      <c r="AU239" s="175"/>
      <c r="AV239" s="175"/>
      <c r="AW239" s="175"/>
      <c r="AX239" s="175"/>
      <c r="AY239" s="175"/>
      <c r="AZ239" s="175"/>
      <c r="BA239" s="175"/>
      <c r="BB239" s="175"/>
      <c r="BC239" s="175"/>
      <c r="BD239" s="175"/>
      <c r="BE239" s="175"/>
      <c r="BF239" s="175"/>
      <c r="BG239" s="175"/>
      <c r="BH239" s="175"/>
      <c r="BI239" s="175"/>
      <c r="BJ239" s="175"/>
      <c r="BK239" s="175"/>
      <c r="BL239" s="175"/>
      <c r="BM239" s="175"/>
      <c r="BN239" s="175"/>
      <c r="BO239" s="175"/>
      <c r="BP239" s="175"/>
      <c r="BQ239" s="175"/>
    </row>
    <row r="240" ht="14.25" customHeight="1">
      <c r="A240" s="175"/>
      <c r="B240" s="175"/>
      <c r="C240" s="175"/>
      <c r="D240" s="175"/>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c r="AA240" s="175"/>
      <c r="AB240" s="175"/>
      <c r="AC240" s="175"/>
      <c r="AD240" s="175"/>
      <c r="AE240" s="175"/>
      <c r="AF240" s="175"/>
      <c r="AG240" s="175"/>
      <c r="AH240" s="175"/>
      <c r="AI240" s="175"/>
      <c r="AJ240" s="175"/>
      <c r="AK240" s="175"/>
      <c r="AL240" s="175"/>
      <c r="AM240" s="175"/>
      <c r="AN240" s="175"/>
      <c r="AO240" s="175"/>
      <c r="AP240" s="175"/>
      <c r="AQ240" s="175"/>
      <c r="AR240" s="175"/>
      <c r="AS240" s="175"/>
      <c r="AT240" s="175"/>
      <c r="AU240" s="175"/>
      <c r="AV240" s="175"/>
      <c r="AW240" s="175"/>
      <c r="AX240" s="175"/>
      <c r="AY240" s="175"/>
      <c r="AZ240" s="175"/>
      <c r="BA240" s="175"/>
      <c r="BB240" s="175"/>
      <c r="BC240" s="175"/>
      <c r="BD240" s="175"/>
      <c r="BE240" s="175"/>
      <c r="BF240" s="175"/>
      <c r="BG240" s="175"/>
      <c r="BH240" s="175"/>
      <c r="BI240" s="175"/>
      <c r="BJ240" s="175"/>
      <c r="BK240" s="175"/>
      <c r="BL240" s="175"/>
      <c r="BM240" s="175"/>
      <c r="BN240" s="175"/>
      <c r="BO240" s="175"/>
      <c r="BP240" s="175"/>
      <c r="BQ240" s="175"/>
    </row>
    <row r="241" ht="14.25" customHeight="1">
      <c r="A241" s="175"/>
      <c r="B241" s="175"/>
      <c r="C241" s="175"/>
      <c r="D241" s="175"/>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c r="AA241" s="175"/>
      <c r="AB241" s="175"/>
      <c r="AC241" s="175"/>
      <c r="AD241" s="175"/>
      <c r="AE241" s="175"/>
      <c r="AF241" s="175"/>
      <c r="AG241" s="175"/>
      <c r="AH241" s="175"/>
      <c r="AI241" s="175"/>
      <c r="AJ241" s="175"/>
      <c r="AK241" s="175"/>
      <c r="AL241" s="175"/>
      <c r="AM241" s="175"/>
      <c r="AN241" s="175"/>
      <c r="AO241" s="175"/>
      <c r="AP241" s="175"/>
      <c r="AQ241" s="175"/>
      <c r="AR241" s="175"/>
      <c r="AS241" s="175"/>
      <c r="AT241" s="175"/>
      <c r="AU241" s="175"/>
      <c r="AV241" s="175"/>
      <c r="AW241" s="175"/>
      <c r="AX241" s="175"/>
      <c r="AY241" s="175"/>
      <c r="AZ241" s="175"/>
      <c r="BA241" s="175"/>
      <c r="BB241" s="175"/>
      <c r="BC241" s="175"/>
      <c r="BD241" s="175"/>
      <c r="BE241" s="175"/>
      <c r="BF241" s="175"/>
      <c r="BG241" s="175"/>
      <c r="BH241" s="175"/>
      <c r="BI241" s="175"/>
      <c r="BJ241" s="175"/>
      <c r="BK241" s="175"/>
      <c r="BL241" s="175"/>
      <c r="BM241" s="175"/>
      <c r="BN241" s="175"/>
      <c r="BO241" s="175"/>
      <c r="BP241" s="175"/>
      <c r="BQ241" s="175"/>
    </row>
    <row r="242" ht="14.25" customHeight="1">
      <c r="A242" s="175"/>
      <c r="B242" s="175"/>
      <c r="C242" s="175"/>
      <c r="D242" s="175"/>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c r="AA242" s="175"/>
      <c r="AB242" s="175"/>
      <c r="AC242" s="175"/>
      <c r="AD242" s="175"/>
      <c r="AE242" s="175"/>
      <c r="AF242" s="175"/>
      <c r="AG242" s="175"/>
      <c r="AH242" s="175"/>
      <c r="AI242" s="175"/>
      <c r="AJ242" s="175"/>
      <c r="AK242" s="175"/>
      <c r="AL242" s="175"/>
      <c r="AM242" s="175"/>
      <c r="AN242" s="175"/>
      <c r="AO242" s="175"/>
      <c r="AP242" s="175"/>
      <c r="AQ242" s="175"/>
      <c r="AR242" s="175"/>
      <c r="AS242" s="175"/>
      <c r="AT242" s="175"/>
      <c r="AU242" s="175"/>
      <c r="AV242" s="175"/>
      <c r="AW242" s="175"/>
      <c r="AX242" s="175"/>
      <c r="AY242" s="175"/>
      <c r="AZ242" s="175"/>
      <c r="BA242" s="175"/>
      <c r="BB242" s="175"/>
      <c r="BC242" s="175"/>
      <c r="BD242" s="175"/>
      <c r="BE242" s="175"/>
      <c r="BF242" s="175"/>
      <c r="BG242" s="175"/>
      <c r="BH242" s="175"/>
      <c r="BI242" s="175"/>
      <c r="BJ242" s="175"/>
      <c r="BK242" s="175"/>
      <c r="BL242" s="175"/>
      <c r="BM242" s="175"/>
      <c r="BN242" s="175"/>
      <c r="BO242" s="175"/>
      <c r="BP242" s="175"/>
      <c r="BQ242" s="175"/>
    </row>
    <row r="243" ht="14.25" customHeight="1">
      <c r="A243" s="175"/>
      <c r="B243" s="175"/>
      <c r="C243" s="175"/>
      <c r="D243" s="175"/>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c r="AA243" s="175"/>
      <c r="AB243" s="175"/>
      <c r="AC243" s="175"/>
      <c r="AD243" s="175"/>
      <c r="AE243" s="175"/>
      <c r="AF243" s="175"/>
      <c r="AG243" s="175"/>
      <c r="AH243" s="175"/>
      <c r="AI243" s="175"/>
      <c r="AJ243" s="175"/>
      <c r="AK243" s="175"/>
      <c r="AL243" s="175"/>
      <c r="AM243" s="175"/>
      <c r="AN243" s="175"/>
      <c r="AO243" s="175"/>
      <c r="AP243" s="175"/>
      <c r="AQ243" s="175"/>
      <c r="AR243" s="175"/>
      <c r="AS243" s="175"/>
      <c r="AT243" s="175"/>
      <c r="AU243" s="175"/>
      <c r="AV243" s="175"/>
      <c r="AW243" s="175"/>
      <c r="AX243" s="175"/>
      <c r="AY243" s="175"/>
      <c r="AZ243" s="175"/>
      <c r="BA243" s="175"/>
      <c r="BB243" s="175"/>
      <c r="BC243" s="175"/>
      <c r="BD243" s="175"/>
      <c r="BE243" s="175"/>
      <c r="BF243" s="175"/>
      <c r="BG243" s="175"/>
      <c r="BH243" s="175"/>
      <c r="BI243" s="175"/>
      <c r="BJ243" s="175"/>
      <c r="BK243" s="175"/>
      <c r="BL243" s="175"/>
      <c r="BM243" s="175"/>
      <c r="BN243" s="175"/>
      <c r="BO243" s="175"/>
      <c r="BP243" s="175"/>
      <c r="BQ243" s="175"/>
    </row>
    <row r="244" ht="14.25" customHeight="1">
      <c r="A244" s="175"/>
      <c r="B244" s="175"/>
      <c r="C244" s="175"/>
      <c r="D244" s="175"/>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c r="AA244" s="175"/>
      <c r="AB244" s="175"/>
      <c r="AC244" s="175"/>
      <c r="AD244" s="175"/>
      <c r="AE244" s="175"/>
      <c r="AF244" s="175"/>
      <c r="AG244" s="175"/>
      <c r="AH244" s="175"/>
      <c r="AI244" s="175"/>
      <c r="AJ244" s="175"/>
      <c r="AK244" s="175"/>
      <c r="AL244" s="175"/>
      <c r="AM244" s="175"/>
      <c r="AN244" s="175"/>
      <c r="AO244" s="175"/>
      <c r="AP244" s="175"/>
      <c r="AQ244" s="175"/>
      <c r="AR244" s="175"/>
      <c r="AS244" s="175"/>
      <c r="AT244" s="175"/>
      <c r="AU244" s="175"/>
      <c r="AV244" s="175"/>
      <c r="AW244" s="175"/>
      <c r="AX244" s="175"/>
      <c r="AY244" s="175"/>
      <c r="AZ244" s="175"/>
      <c r="BA244" s="175"/>
      <c r="BB244" s="175"/>
      <c r="BC244" s="175"/>
      <c r="BD244" s="175"/>
      <c r="BE244" s="175"/>
      <c r="BF244" s="175"/>
      <c r="BG244" s="175"/>
      <c r="BH244" s="175"/>
      <c r="BI244" s="175"/>
      <c r="BJ244" s="175"/>
      <c r="BK244" s="175"/>
      <c r="BL244" s="175"/>
      <c r="BM244" s="175"/>
      <c r="BN244" s="175"/>
      <c r="BO244" s="175"/>
      <c r="BP244" s="175"/>
      <c r="BQ244" s="175"/>
    </row>
    <row r="245" ht="14.25" customHeight="1">
      <c r="A245" s="175"/>
      <c r="B245" s="175"/>
      <c r="C245" s="175"/>
      <c r="D245" s="175"/>
      <c r="E245" s="175"/>
      <c r="F245" s="175"/>
      <c r="G245" s="175"/>
      <c r="H245" s="175"/>
      <c r="I245" s="175"/>
      <c r="J245" s="175"/>
      <c r="K245" s="175"/>
      <c r="L245" s="175"/>
      <c r="M245" s="175"/>
      <c r="N245" s="175"/>
      <c r="O245" s="175"/>
      <c r="P245" s="175"/>
      <c r="Q245" s="175"/>
      <c r="R245" s="175"/>
      <c r="S245" s="175"/>
      <c r="T245" s="175"/>
      <c r="U245" s="175"/>
      <c r="V245" s="175"/>
      <c r="W245" s="175"/>
      <c r="X245" s="175"/>
      <c r="Y245" s="175"/>
      <c r="Z245" s="175"/>
      <c r="AA245" s="175"/>
      <c r="AB245" s="175"/>
      <c r="AC245" s="175"/>
      <c r="AD245" s="175"/>
      <c r="AE245" s="175"/>
      <c r="AF245" s="175"/>
      <c r="AG245" s="175"/>
      <c r="AH245" s="175"/>
      <c r="AI245" s="175"/>
      <c r="AJ245" s="175"/>
      <c r="AK245" s="175"/>
      <c r="AL245" s="175"/>
      <c r="AM245" s="175"/>
      <c r="AN245" s="175"/>
      <c r="AO245" s="175"/>
      <c r="AP245" s="175"/>
      <c r="AQ245" s="175"/>
      <c r="AR245" s="175"/>
      <c r="AS245" s="175"/>
      <c r="AT245" s="175"/>
      <c r="AU245" s="175"/>
      <c r="AV245" s="175"/>
      <c r="AW245" s="175"/>
      <c r="AX245" s="175"/>
      <c r="AY245" s="175"/>
      <c r="AZ245" s="175"/>
      <c r="BA245" s="175"/>
      <c r="BB245" s="175"/>
      <c r="BC245" s="175"/>
      <c r="BD245" s="175"/>
      <c r="BE245" s="175"/>
      <c r="BF245" s="175"/>
      <c r="BG245" s="175"/>
      <c r="BH245" s="175"/>
      <c r="BI245" s="175"/>
      <c r="BJ245" s="175"/>
      <c r="BK245" s="175"/>
      <c r="BL245" s="175"/>
      <c r="BM245" s="175"/>
      <c r="BN245" s="175"/>
      <c r="BO245" s="175"/>
      <c r="BP245" s="175"/>
      <c r="BQ245" s="175"/>
    </row>
    <row r="246" ht="14.25" customHeight="1">
      <c r="A246" s="175"/>
      <c r="B246" s="175"/>
      <c r="C246" s="175"/>
      <c r="D246" s="175"/>
      <c r="E246" s="175"/>
      <c r="F246" s="175"/>
      <c r="G246" s="175"/>
      <c r="H246" s="175"/>
      <c r="I246" s="175"/>
      <c r="J246" s="175"/>
      <c r="K246" s="175"/>
      <c r="L246" s="175"/>
      <c r="M246" s="175"/>
      <c r="N246" s="175"/>
      <c r="O246" s="175"/>
      <c r="P246" s="175"/>
      <c r="Q246" s="175"/>
      <c r="R246" s="175"/>
      <c r="S246" s="175"/>
      <c r="T246" s="175"/>
      <c r="U246" s="175"/>
      <c r="V246" s="175"/>
      <c r="W246" s="175"/>
      <c r="X246" s="175"/>
      <c r="Y246" s="175"/>
      <c r="Z246" s="175"/>
      <c r="AA246" s="175"/>
      <c r="AB246" s="175"/>
      <c r="AC246" s="175"/>
      <c r="AD246" s="175"/>
      <c r="AE246" s="175"/>
      <c r="AF246" s="175"/>
      <c r="AG246" s="175"/>
      <c r="AH246" s="175"/>
      <c r="AI246" s="175"/>
      <c r="AJ246" s="175"/>
      <c r="AK246" s="175"/>
      <c r="AL246" s="175"/>
      <c r="AM246" s="175"/>
      <c r="AN246" s="175"/>
      <c r="AO246" s="175"/>
      <c r="AP246" s="175"/>
      <c r="AQ246" s="175"/>
      <c r="AR246" s="175"/>
      <c r="AS246" s="175"/>
      <c r="AT246" s="175"/>
      <c r="AU246" s="175"/>
      <c r="AV246" s="175"/>
      <c r="AW246" s="175"/>
      <c r="AX246" s="175"/>
      <c r="AY246" s="175"/>
      <c r="AZ246" s="175"/>
      <c r="BA246" s="175"/>
      <c r="BB246" s="175"/>
      <c r="BC246" s="175"/>
      <c r="BD246" s="175"/>
      <c r="BE246" s="175"/>
      <c r="BF246" s="175"/>
      <c r="BG246" s="175"/>
      <c r="BH246" s="175"/>
      <c r="BI246" s="175"/>
      <c r="BJ246" s="175"/>
      <c r="BK246" s="175"/>
      <c r="BL246" s="175"/>
      <c r="BM246" s="175"/>
      <c r="BN246" s="175"/>
      <c r="BO246" s="175"/>
      <c r="BP246" s="175"/>
      <c r="BQ246" s="175"/>
    </row>
    <row r="247" ht="14.25" customHeight="1">
      <c r="A247" s="175"/>
      <c r="B247" s="175"/>
      <c r="C247" s="175"/>
      <c r="D247" s="175"/>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c r="AA247" s="175"/>
      <c r="AB247" s="175"/>
      <c r="AC247" s="175"/>
      <c r="AD247" s="175"/>
      <c r="AE247" s="175"/>
      <c r="AF247" s="175"/>
      <c r="AG247" s="175"/>
      <c r="AH247" s="175"/>
      <c r="AI247" s="175"/>
      <c r="AJ247" s="175"/>
      <c r="AK247" s="175"/>
      <c r="AL247" s="175"/>
      <c r="AM247" s="175"/>
      <c r="AN247" s="175"/>
      <c r="AO247" s="175"/>
      <c r="AP247" s="175"/>
      <c r="AQ247" s="175"/>
      <c r="AR247" s="175"/>
      <c r="AS247" s="175"/>
      <c r="AT247" s="175"/>
      <c r="AU247" s="175"/>
      <c r="AV247" s="175"/>
      <c r="AW247" s="175"/>
      <c r="AX247" s="175"/>
      <c r="AY247" s="175"/>
      <c r="AZ247" s="175"/>
      <c r="BA247" s="175"/>
      <c r="BB247" s="175"/>
      <c r="BC247" s="175"/>
      <c r="BD247" s="175"/>
      <c r="BE247" s="175"/>
      <c r="BF247" s="175"/>
      <c r="BG247" s="175"/>
      <c r="BH247" s="175"/>
      <c r="BI247" s="175"/>
      <c r="BJ247" s="175"/>
      <c r="BK247" s="175"/>
      <c r="BL247" s="175"/>
      <c r="BM247" s="175"/>
      <c r="BN247" s="175"/>
      <c r="BO247" s="175"/>
      <c r="BP247" s="175"/>
      <c r="BQ247" s="175"/>
    </row>
    <row r="248" ht="14.25" customHeight="1">
      <c r="A248" s="175"/>
      <c r="B248" s="175"/>
      <c r="C248" s="175"/>
      <c r="D248" s="175"/>
      <c r="E248" s="175"/>
      <c r="F248" s="175"/>
      <c r="G248" s="175"/>
      <c r="H248" s="175"/>
      <c r="I248" s="175"/>
      <c r="J248" s="175"/>
      <c r="K248" s="175"/>
      <c r="L248" s="175"/>
      <c r="M248" s="175"/>
      <c r="N248" s="175"/>
      <c r="O248" s="175"/>
      <c r="P248" s="175"/>
      <c r="Q248" s="175"/>
      <c r="R248" s="175"/>
      <c r="S248" s="175"/>
      <c r="T248" s="175"/>
      <c r="U248" s="175"/>
      <c r="V248" s="175"/>
      <c r="W248" s="175"/>
      <c r="X248" s="175"/>
      <c r="Y248" s="175"/>
      <c r="Z248" s="175"/>
      <c r="AA248" s="175"/>
      <c r="AB248" s="175"/>
      <c r="AC248" s="175"/>
      <c r="AD248" s="175"/>
      <c r="AE248" s="175"/>
      <c r="AF248" s="175"/>
      <c r="AG248" s="175"/>
      <c r="AH248" s="175"/>
      <c r="AI248" s="175"/>
      <c r="AJ248" s="175"/>
      <c r="AK248" s="175"/>
      <c r="AL248" s="175"/>
      <c r="AM248" s="175"/>
      <c r="AN248" s="175"/>
      <c r="AO248" s="175"/>
      <c r="AP248" s="175"/>
      <c r="AQ248" s="175"/>
      <c r="AR248" s="175"/>
      <c r="AS248" s="175"/>
      <c r="AT248" s="175"/>
      <c r="AU248" s="175"/>
      <c r="AV248" s="175"/>
      <c r="AW248" s="175"/>
      <c r="AX248" s="175"/>
      <c r="AY248" s="175"/>
      <c r="AZ248" s="175"/>
      <c r="BA248" s="175"/>
      <c r="BB248" s="175"/>
      <c r="BC248" s="175"/>
      <c r="BD248" s="175"/>
      <c r="BE248" s="175"/>
      <c r="BF248" s="175"/>
      <c r="BG248" s="175"/>
      <c r="BH248" s="175"/>
      <c r="BI248" s="175"/>
      <c r="BJ248" s="175"/>
      <c r="BK248" s="175"/>
      <c r="BL248" s="175"/>
      <c r="BM248" s="175"/>
      <c r="BN248" s="175"/>
      <c r="BO248" s="175"/>
      <c r="BP248" s="175"/>
      <c r="BQ248" s="175"/>
    </row>
    <row r="249" ht="14.25" customHeight="1">
      <c r="A249" s="175"/>
      <c r="B249" s="175"/>
      <c r="C249" s="175"/>
      <c r="D249" s="175"/>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c r="AA249" s="175"/>
      <c r="AB249" s="175"/>
      <c r="AC249" s="175"/>
      <c r="AD249" s="175"/>
      <c r="AE249" s="175"/>
      <c r="AF249" s="175"/>
      <c r="AG249" s="175"/>
      <c r="AH249" s="175"/>
      <c r="AI249" s="175"/>
      <c r="AJ249" s="175"/>
      <c r="AK249" s="175"/>
      <c r="AL249" s="175"/>
      <c r="AM249" s="175"/>
      <c r="AN249" s="175"/>
      <c r="AO249" s="175"/>
      <c r="AP249" s="175"/>
      <c r="AQ249" s="175"/>
      <c r="AR249" s="175"/>
      <c r="AS249" s="175"/>
      <c r="AT249" s="175"/>
      <c r="AU249" s="175"/>
      <c r="AV249" s="175"/>
      <c r="AW249" s="175"/>
      <c r="AX249" s="175"/>
      <c r="AY249" s="175"/>
      <c r="AZ249" s="175"/>
      <c r="BA249" s="175"/>
      <c r="BB249" s="175"/>
      <c r="BC249" s="175"/>
      <c r="BD249" s="175"/>
      <c r="BE249" s="175"/>
      <c r="BF249" s="175"/>
      <c r="BG249" s="175"/>
      <c r="BH249" s="175"/>
      <c r="BI249" s="175"/>
      <c r="BJ249" s="175"/>
      <c r="BK249" s="175"/>
      <c r="BL249" s="175"/>
      <c r="BM249" s="175"/>
      <c r="BN249" s="175"/>
      <c r="BO249" s="175"/>
      <c r="BP249" s="175"/>
      <c r="BQ249" s="175"/>
    </row>
    <row r="250" ht="14.25" customHeight="1">
      <c r="A250" s="175"/>
      <c r="B250" s="175"/>
      <c r="C250" s="175"/>
      <c r="D250" s="175"/>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c r="AA250" s="175"/>
      <c r="AB250" s="175"/>
      <c r="AC250" s="175"/>
      <c r="AD250" s="175"/>
      <c r="AE250" s="175"/>
      <c r="AF250" s="175"/>
      <c r="AG250" s="175"/>
      <c r="AH250" s="175"/>
      <c r="AI250" s="175"/>
      <c r="AJ250" s="175"/>
      <c r="AK250" s="175"/>
      <c r="AL250" s="175"/>
      <c r="AM250" s="175"/>
      <c r="AN250" s="175"/>
      <c r="AO250" s="175"/>
      <c r="AP250" s="175"/>
      <c r="AQ250" s="175"/>
      <c r="AR250" s="175"/>
      <c r="AS250" s="175"/>
      <c r="AT250" s="175"/>
      <c r="AU250" s="175"/>
      <c r="AV250" s="175"/>
      <c r="AW250" s="175"/>
      <c r="AX250" s="175"/>
      <c r="AY250" s="175"/>
      <c r="AZ250" s="175"/>
      <c r="BA250" s="175"/>
      <c r="BB250" s="175"/>
      <c r="BC250" s="175"/>
      <c r="BD250" s="175"/>
      <c r="BE250" s="175"/>
      <c r="BF250" s="175"/>
      <c r="BG250" s="175"/>
      <c r="BH250" s="175"/>
      <c r="BI250" s="175"/>
      <c r="BJ250" s="175"/>
      <c r="BK250" s="175"/>
      <c r="BL250" s="175"/>
      <c r="BM250" s="175"/>
      <c r="BN250" s="175"/>
      <c r="BO250" s="175"/>
      <c r="BP250" s="175"/>
      <c r="BQ250" s="175"/>
    </row>
    <row r="251" ht="14.25" customHeight="1">
      <c r="A251" s="175"/>
      <c r="B251" s="175"/>
      <c r="C251" s="175"/>
      <c r="D251" s="175"/>
      <c r="E251" s="175"/>
      <c r="F251" s="175"/>
      <c r="G251" s="175"/>
      <c r="H251" s="175"/>
      <c r="I251" s="175"/>
      <c r="J251" s="175"/>
      <c r="K251" s="175"/>
      <c r="L251" s="175"/>
      <c r="M251" s="175"/>
      <c r="N251" s="175"/>
      <c r="O251" s="175"/>
      <c r="P251" s="175"/>
      <c r="Q251" s="175"/>
      <c r="R251" s="175"/>
      <c r="S251" s="175"/>
      <c r="T251" s="175"/>
      <c r="U251" s="175"/>
      <c r="V251" s="175"/>
      <c r="W251" s="175"/>
      <c r="X251" s="175"/>
      <c r="Y251" s="175"/>
      <c r="Z251" s="175"/>
      <c r="AA251" s="175"/>
      <c r="AB251" s="175"/>
      <c r="AC251" s="175"/>
      <c r="AD251" s="175"/>
      <c r="AE251" s="175"/>
      <c r="AF251" s="175"/>
      <c r="AG251" s="175"/>
      <c r="AH251" s="175"/>
      <c r="AI251" s="175"/>
      <c r="AJ251" s="175"/>
      <c r="AK251" s="175"/>
      <c r="AL251" s="175"/>
      <c r="AM251" s="175"/>
      <c r="AN251" s="175"/>
      <c r="AO251" s="175"/>
      <c r="AP251" s="175"/>
      <c r="AQ251" s="175"/>
      <c r="AR251" s="175"/>
      <c r="AS251" s="175"/>
      <c r="AT251" s="175"/>
      <c r="AU251" s="175"/>
      <c r="AV251" s="175"/>
      <c r="AW251" s="175"/>
      <c r="AX251" s="175"/>
      <c r="AY251" s="175"/>
      <c r="AZ251" s="175"/>
      <c r="BA251" s="175"/>
      <c r="BB251" s="175"/>
      <c r="BC251" s="175"/>
      <c r="BD251" s="175"/>
      <c r="BE251" s="175"/>
      <c r="BF251" s="175"/>
      <c r="BG251" s="175"/>
      <c r="BH251" s="175"/>
      <c r="BI251" s="175"/>
      <c r="BJ251" s="175"/>
      <c r="BK251" s="175"/>
      <c r="BL251" s="175"/>
      <c r="BM251" s="175"/>
      <c r="BN251" s="175"/>
      <c r="BO251" s="175"/>
      <c r="BP251" s="175"/>
      <c r="BQ251" s="175"/>
    </row>
    <row r="252" ht="14.25" customHeight="1">
      <c r="A252" s="175"/>
      <c r="B252" s="175"/>
      <c r="C252" s="175"/>
      <c r="D252" s="175"/>
      <c r="E252" s="175"/>
      <c r="F252" s="175"/>
      <c r="G252" s="175"/>
      <c r="H252" s="175"/>
      <c r="I252" s="175"/>
      <c r="J252" s="175"/>
      <c r="K252" s="175"/>
      <c r="L252" s="175"/>
      <c r="M252" s="175"/>
      <c r="N252" s="175"/>
      <c r="O252" s="175"/>
      <c r="P252" s="175"/>
      <c r="Q252" s="175"/>
      <c r="R252" s="175"/>
      <c r="S252" s="175"/>
      <c r="T252" s="175"/>
      <c r="U252" s="175"/>
      <c r="V252" s="175"/>
      <c r="W252" s="175"/>
      <c r="X252" s="175"/>
      <c r="Y252" s="175"/>
      <c r="Z252" s="175"/>
      <c r="AA252" s="175"/>
      <c r="AB252" s="175"/>
      <c r="AC252" s="175"/>
      <c r="AD252" s="175"/>
      <c r="AE252" s="175"/>
      <c r="AF252" s="175"/>
      <c r="AG252" s="175"/>
      <c r="AH252" s="175"/>
      <c r="AI252" s="175"/>
      <c r="AJ252" s="175"/>
      <c r="AK252" s="175"/>
      <c r="AL252" s="175"/>
      <c r="AM252" s="175"/>
      <c r="AN252" s="175"/>
      <c r="AO252" s="175"/>
      <c r="AP252" s="175"/>
      <c r="AQ252" s="175"/>
      <c r="AR252" s="175"/>
      <c r="AS252" s="175"/>
      <c r="AT252" s="175"/>
      <c r="AU252" s="175"/>
      <c r="AV252" s="175"/>
      <c r="AW252" s="175"/>
      <c r="AX252" s="175"/>
      <c r="AY252" s="175"/>
      <c r="AZ252" s="175"/>
      <c r="BA252" s="175"/>
      <c r="BB252" s="175"/>
      <c r="BC252" s="175"/>
      <c r="BD252" s="175"/>
      <c r="BE252" s="175"/>
      <c r="BF252" s="175"/>
      <c r="BG252" s="175"/>
      <c r="BH252" s="175"/>
      <c r="BI252" s="175"/>
      <c r="BJ252" s="175"/>
      <c r="BK252" s="175"/>
      <c r="BL252" s="175"/>
      <c r="BM252" s="175"/>
      <c r="BN252" s="175"/>
      <c r="BO252" s="175"/>
      <c r="BP252" s="175"/>
      <c r="BQ252" s="175"/>
    </row>
    <row r="253" ht="14.25" customHeight="1">
      <c r="A253" s="175"/>
      <c r="B253" s="175"/>
      <c r="C253" s="175"/>
      <c r="D253" s="175"/>
      <c r="E253" s="175"/>
      <c r="F253" s="175"/>
      <c r="G253" s="175"/>
      <c r="H253" s="175"/>
      <c r="I253" s="175"/>
      <c r="J253" s="175"/>
      <c r="K253" s="175"/>
      <c r="L253" s="175"/>
      <c r="M253" s="175"/>
      <c r="N253" s="175"/>
      <c r="O253" s="175"/>
      <c r="P253" s="175"/>
      <c r="Q253" s="175"/>
      <c r="R253" s="175"/>
      <c r="S253" s="175"/>
      <c r="T253" s="175"/>
      <c r="U253" s="175"/>
      <c r="V253" s="175"/>
      <c r="W253" s="175"/>
      <c r="X253" s="175"/>
      <c r="Y253" s="175"/>
      <c r="Z253" s="175"/>
      <c r="AA253" s="175"/>
      <c r="AB253" s="175"/>
      <c r="AC253" s="175"/>
      <c r="AD253" s="175"/>
      <c r="AE253" s="175"/>
      <c r="AF253" s="175"/>
      <c r="AG253" s="175"/>
      <c r="AH253" s="175"/>
      <c r="AI253" s="175"/>
      <c r="AJ253" s="175"/>
      <c r="AK253" s="175"/>
      <c r="AL253" s="175"/>
      <c r="AM253" s="175"/>
      <c r="AN253" s="175"/>
      <c r="AO253" s="175"/>
      <c r="AP253" s="175"/>
      <c r="AQ253" s="175"/>
      <c r="AR253" s="175"/>
      <c r="AS253" s="175"/>
      <c r="AT253" s="175"/>
      <c r="AU253" s="175"/>
      <c r="AV253" s="175"/>
      <c r="AW253" s="175"/>
      <c r="AX253" s="175"/>
      <c r="AY253" s="175"/>
      <c r="AZ253" s="175"/>
      <c r="BA253" s="175"/>
      <c r="BB253" s="175"/>
      <c r="BC253" s="175"/>
      <c r="BD253" s="175"/>
      <c r="BE253" s="175"/>
      <c r="BF253" s="175"/>
      <c r="BG253" s="175"/>
      <c r="BH253" s="175"/>
      <c r="BI253" s="175"/>
      <c r="BJ253" s="175"/>
      <c r="BK253" s="175"/>
      <c r="BL253" s="175"/>
      <c r="BM253" s="175"/>
      <c r="BN253" s="175"/>
      <c r="BO253" s="175"/>
      <c r="BP253" s="175"/>
      <c r="BQ253" s="175"/>
    </row>
    <row r="254" ht="14.25" customHeight="1">
      <c r="A254" s="175"/>
      <c r="B254" s="175"/>
      <c r="C254" s="175"/>
      <c r="D254" s="175"/>
      <c r="E254" s="175"/>
      <c r="F254" s="175"/>
      <c r="G254" s="175"/>
      <c r="H254" s="175"/>
      <c r="I254" s="175"/>
      <c r="J254" s="175"/>
      <c r="K254" s="175"/>
      <c r="L254" s="175"/>
      <c r="M254" s="175"/>
      <c r="N254" s="175"/>
      <c r="O254" s="175"/>
      <c r="P254" s="175"/>
      <c r="Q254" s="175"/>
      <c r="R254" s="175"/>
      <c r="S254" s="175"/>
      <c r="T254" s="175"/>
      <c r="U254" s="175"/>
      <c r="V254" s="175"/>
      <c r="W254" s="175"/>
      <c r="X254" s="175"/>
      <c r="Y254" s="175"/>
      <c r="Z254" s="175"/>
      <c r="AA254" s="175"/>
      <c r="AB254" s="175"/>
      <c r="AC254" s="175"/>
      <c r="AD254" s="175"/>
      <c r="AE254" s="175"/>
      <c r="AF254" s="175"/>
      <c r="AG254" s="175"/>
      <c r="AH254" s="175"/>
      <c r="AI254" s="175"/>
      <c r="AJ254" s="175"/>
      <c r="AK254" s="175"/>
      <c r="AL254" s="175"/>
      <c r="AM254" s="175"/>
      <c r="AN254" s="175"/>
      <c r="AO254" s="175"/>
      <c r="AP254" s="175"/>
      <c r="AQ254" s="175"/>
      <c r="AR254" s="175"/>
      <c r="AS254" s="175"/>
      <c r="AT254" s="175"/>
      <c r="AU254" s="175"/>
      <c r="AV254" s="175"/>
      <c r="AW254" s="175"/>
      <c r="AX254" s="175"/>
      <c r="AY254" s="175"/>
      <c r="AZ254" s="175"/>
      <c r="BA254" s="175"/>
      <c r="BB254" s="175"/>
      <c r="BC254" s="175"/>
      <c r="BD254" s="175"/>
      <c r="BE254" s="175"/>
      <c r="BF254" s="175"/>
      <c r="BG254" s="175"/>
      <c r="BH254" s="175"/>
      <c r="BI254" s="175"/>
      <c r="BJ254" s="175"/>
      <c r="BK254" s="175"/>
      <c r="BL254" s="175"/>
      <c r="BM254" s="175"/>
      <c r="BN254" s="175"/>
      <c r="BO254" s="175"/>
      <c r="BP254" s="175"/>
      <c r="BQ254" s="175"/>
    </row>
    <row r="255" ht="14.25" customHeight="1">
      <c r="A255" s="175"/>
      <c r="B255" s="175"/>
      <c r="C255" s="175"/>
      <c r="D255" s="175"/>
      <c r="E255" s="175"/>
      <c r="F255" s="175"/>
      <c r="G255" s="175"/>
      <c r="H255" s="175"/>
      <c r="I255" s="175"/>
      <c r="J255" s="175"/>
      <c r="K255" s="175"/>
      <c r="L255" s="175"/>
      <c r="M255" s="175"/>
      <c r="N255" s="175"/>
      <c r="O255" s="175"/>
      <c r="P255" s="175"/>
      <c r="Q255" s="175"/>
      <c r="R255" s="175"/>
      <c r="S255" s="175"/>
      <c r="T255" s="175"/>
      <c r="U255" s="175"/>
      <c r="V255" s="175"/>
      <c r="W255" s="175"/>
      <c r="X255" s="175"/>
      <c r="Y255" s="175"/>
      <c r="Z255" s="175"/>
      <c r="AA255" s="175"/>
      <c r="AB255" s="175"/>
      <c r="AC255" s="175"/>
      <c r="AD255" s="175"/>
      <c r="AE255" s="175"/>
      <c r="AF255" s="175"/>
      <c r="AG255" s="175"/>
      <c r="AH255" s="175"/>
      <c r="AI255" s="175"/>
      <c r="AJ255" s="175"/>
      <c r="AK255" s="175"/>
      <c r="AL255" s="175"/>
      <c r="AM255" s="175"/>
      <c r="AN255" s="175"/>
      <c r="AO255" s="175"/>
      <c r="AP255" s="175"/>
      <c r="AQ255" s="175"/>
      <c r="AR255" s="175"/>
      <c r="AS255" s="175"/>
      <c r="AT255" s="175"/>
      <c r="AU255" s="175"/>
      <c r="AV255" s="175"/>
      <c r="AW255" s="175"/>
      <c r="AX255" s="175"/>
      <c r="AY255" s="175"/>
      <c r="AZ255" s="175"/>
      <c r="BA255" s="175"/>
      <c r="BB255" s="175"/>
      <c r="BC255" s="175"/>
      <c r="BD255" s="175"/>
      <c r="BE255" s="175"/>
      <c r="BF255" s="175"/>
      <c r="BG255" s="175"/>
      <c r="BH255" s="175"/>
      <c r="BI255" s="175"/>
      <c r="BJ255" s="175"/>
      <c r="BK255" s="175"/>
      <c r="BL255" s="175"/>
      <c r="BM255" s="175"/>
      <c r="BN255" s="175"/>
      <c r="BO255" s="175"/>
      <c r="BP255" s="175"/>
      <c r="BQ255" s="175"/>
    </row>
    <row r="256" ht="14.25" customHeight="1">
      <c r="A256" s="175"/>
      <c r="B256" s="175"/>
      <c r="C256" s="175"/>
      <c r="D256" s="175"/>
      <c r="E256" s="175"/>
      <c r="F256" s="175"/>
      <c r="G256" s="175"/>
      <c r="H256" s="175"/>
      <c r="I256" s="175"/>
      <c r="J256" s="175"/>
      <c r="K256" s="175"/>
      <c r="L256" s="175"/>
      <c r="M256" s="175"/>
      <c r="N256" s="175"/>
      <c r="O256" s="175"/>
      <c r="P256" s="175"/>
      <c r="Q256" s="175"/>
      <c r="R256" s="175"/>
      <c r="S256" s="175"/>
      <c r="T256" s="175"/>
      <c r="U256" s="175"/>
      <c r="V256" s="175"/>
      <c r="W256" s="175"/>
      <c r="X256" s="175"/>
      <c r="Y256" s="175"/>
      <c r="Z256" s="175"/>
      <c r="AA256" s="175"/>
      <c r="AB256" s="175"/>
      <c r="AC256" s="175"/>
      <c r="AD256" s="175"/>
      <c r="AE256" s="175"/>
      <c r="AF256" s="175"/>
      <c r="AG256" s="175"/>
      <c r="AH256" s="175"/>
      <c r="AI256" s="175"/>
      <c r="AJ256" s="175"/>
      <c r="AK256" s="175"/>
      <c r="AL256" s="175"/>
      <c r="AM256" s="175"/>
      <c r="AN256" s="175"/>
      <c r="AO256" s="175"/>
      <c r="AP256" s="175"/>
      <c r="AQ256" s="175"/>
      <c r="AR256" s="175"/>
      <c r="AS256" s="175"/>
      <c r="AT256" s="175"/>
      <c r="AU256" s="175"/>
      <c r="AV256" s="175"/>
      <c r="AW256" s="175"/>
      <c r="AX256" s="175"/>
      <c r="AY256" s="175"/>
      <c r="AZ256" s="175"/>
      <c r="BA256" s="175"/>
      <c r="BB256" s="175"/>
      <c r="BC256" s="175"/>
      <c r="BD256" s="175"/>
      <c r="BE256" s="175"/>
      <c r="BF256" s="175"/>
      <c r="BG256" s="175"/>
      <c r="BH256" s="175"/>
      <c r="BI256" s="175"/>
      <c r="BJ256" s="175"/>
      <c r="BK256" s="175"/>
      <c r="BL256" s="175"/>
      <c r="BM256" s="175"/>
      <c r="BN256" s="175"/>
      <c r="BO256" s="175"/>
      <c r="BP256" s="175"/>
      <c r="BQ256" s="175"/>
    </row>
    <row r="257" ht="14.25" customHeight="1">
      <c r="A257" s="175"/>
      <c r="B257" s="175"/>
      <c r="C257" s="175"/>
      <c r="D257" s="175"/>
      <c r="E257" s="175"/>
      <c r="F257" s="175"/>
      <c r="G257" s="175"/>
      <c r="H257" s="175"/>
      <c r="I257" s="175"/>
      <c r="J257" s="175"/>
      <c r="K257" s="175"/>
      <c r="L257" s="175"/>
      <c r="M257" s="175"/>
      <c r="N257" s="175"/>
      <c r="O257" s="175"/>
      <c r="P257" s="175"/>
      <c r="Q257" s="175"/>
      <c r="R257" s="175"/>
      <c r="S257" s="175"/>
      <c r="T257" s="175"/>
      <c r="U257" s="175"/>
      <c r="V257" s="175"/>
      <c r="W257" s="175"/>
      <c r="X257" s="175"/>
      <c r="Y257" s="175"/>
      <c r="Z257" s="175"/>
      <c r="AA257" s="175"/>
      <c r="AB257" s="175"/>
      <c r="AC257" s="175"/>
      <c r="AD257" s="175"/>
      <c r="AE257" s="175"/>
      <c r="AF257" s="175"/>
      <c r="AG257" s="175"/>
      <c r="AH257" s="175"/>
      <c r="AI257" s="175"/>
      <c r="AJ257" s="175"/>
      <c r="AK257" s="175"/>
      <c r="AL257" s="175"/>
      <c r="AM257" s="175"/>
      <c r="AN257" s="175"/>
      <c r="AO257" s="175"/>
      <c r="AP257" s="175"/>
      <c r="AQ257" s="175"/>
      <c r="AR257" s="175"/>
      <c r="AS257" s="175"/>
      <c r="AT257" s="175"/>
      <c r="AU257" s="175"/>
      <c r="AV257" s="175"/>
      <c r="AW257" s="175"/>
      <c r="AX257" s="175"/>
      <c r="AY257" s="175"/>
      <c r="AZ257" s="175"/>
      <c r="BA257" s="175"/>
      <c r="BB257" s="175"/>
      <c r="BC257" s="175"/>
      <c r="BD257" s="175"/>
      <c r="BE257" s="175"/>
      <c r="BF257" s="175"/>
      <c r="BG257" s="175"/>
      <c r="BH257" s="175"/>
      <c r="BI257" s="175"/>
      <c r="BJ257" s="175"/>
      <c r="BK257" s="175"/>
      <c r="BL257" s="175"/>
      <c r="BM257" s="175"/>
      <c r="BN257" s="175"/>
      <c r="BO257" s="175"/>
      <c r="BP257" s="175"/>
      <c r="BQ257" s="175"/>
    </row>
    <row r="258" ht="14.25" customHeight="1">
      <c r="A258" s="175"/>
      <c r="B258" s="175"/>
      <c r="C258" s="175"/>
      <c r="D258" s="175"/>
      <c r="E258" s="175"/>
      <c r="F258" s="175"/>
      <c r="G258" s="175"/>
      <c r="H258" s="175"/>
      <c r="I258" s="175"/>
      <c r="J258" s="175"/>
      <c r="K258" s="175"/>
      <c r="L258" s="175"/>
      <c r="M258" s="175"/>
      <c r="N258" s="175"/>
      <c r="O258" s="175"/>
      <c r="P258" s="175"/>
      <c r="Q258" s="175"/>
      <c r="R258" s="175"/>
      <c r="S258" s="175"/>
      <c r="T258" s="175"/>
      <c r="U258" s="175"/>
      <c r="V258" s="175"/>
      <c r="W258" s="175"/>
      <c r="X258" s="175"/>
      <c r="Y258" s="175"/>
      <c r="Z258" s="175"/>
      <c r="AA258" s="175"/>
      <c r="AB258" s="175"/>
      <c r="AC258" s="175"/>
      <c r="AD258" s="175"/>
      <c r="AE258" s="175"/>
      <c r="AF258" s="175"/>
      <c r="AG258" s="175"/>
      <c r="AH258" s="175"/>
      <c r="AI258" s="175"/>
      <c r="AJ258" s="175"/>
      <c r="AK258" s="175"/>
      <c r="AL258" s="175"/>
      <c r="AM258" s="175"/>
      <c r="AN258" s="175"/>
      <c r="AO258" s="175"/>
      <c r="AP258" s="175"/>
      <c r="AQ258" s="175"/>
      <c r="AR258" s="175"/>
      <c r="AS258" s="175"/>
      <c r="AT258" s="175"/>
      <c r="AU258" s="175"/>
      <c r="AV258" s="175"/>
      <c r="AW258" s="175"/>
      <c r="AX258" s="175"/>
      <c r="AY258" s="175"/>
      <c r="AZ258" s="175"/>
      <c r="BA258" s="175"/>
      <c r="BB258" s="175"/>
      <c r="BC258" s="175"/>
      <c r="BD258" s="175"/>
      <c r="BE258" s="175"/>
      <c r="BF258" s="175"/>
      <c r="BG258" s="175"/>
      <c r="BH258" s="175"/>
      <c r="BI258" s="175"/>
      <c r="BJ258" s="175"/>
      <c r="BK258" s="175"/>
      <c r="BL258" s="175"/>
      <c r="BM258" s="175"/>
      <c r="BN258" s="175"/>
      <c r="BO258" s="175"/>
      <c r="BP258" s="175"/>
      <c r="BQ258" s="175"/>
    </row>
    <row r="259" ht="14.25" customHeight="1">
      <c r="A259" s="175"/>
      <c r="B259" s="175"/>
      <c r="C259" s="175"/>
      <c r="D259" s="175"/>
      <c r="E259" s="175"/>
      <c r="F259" s="175"/>
      <c r="G259" s="175"/>
      <c r="H259" s="175"/>
      <c r="I259" s="175"/>
      <c r="J259" s="175"/>
      <c r="K259" s="175"/>
      <c r="L259" s="175"/>
      <c r="M259" s="175"/>
      <c r="N259" s="175"/>
      <c r="O259" s="175"/>
      <c r="P259" s="175"/>
      <c r="Q259" s="175"/>
      <c r="R259" s="175"/>
      <c r="S259" s="175"/>
      <c r="T259" s="175"/>
      <c r="U259" s="175"/>
      <c r="V259" s="175"/>
      <c r="W259" s="175"/>
      <c r="X259" s="175"/>
      <c r="Y259" s="175"/>
      <c r="Z259" s="175"/>
      <c r="AA259" s="175"/>
      <c r="AB259" s="175"/>
      <c r="AC259" s="175"/>
      <c r="AD259" s="175"/>
      <c r="AE259" s="175"/>
      <c r="AF259" s="175"/>
      <c r="AG259" s="175"/>
      <c r="AH259" s="175"/>
      <c r="AI259" s="175"/>
      <c r="AJ259" s="175"/>
      <c r="AK259" s="175"/>
      <c r="AL259" s="175"/>
      <c r="AM259" s="175"/>
      <c r="AN259" s="175"/>
      <c r="AO259" s="175"/>
      <c r="AP259" s="175"/>
      <c r="AQ259" s="175"/>
      <c r="AR259" s="175"/>
      <c r="AS259" s="175"/>
      <c r="AT259" s="175"/>
      <c r="AU259" s="175"/>
      <c r="AV259" s="175"/>
      <c r="AW259" s="175"/>
      <c r="AX259" s="175"/>
      <c r="AY259" s="175"/>
      <c r="AZ259" s="175"/>
      <c r="BA259" s="175"/>
      <c r="BB259" s="175"/>
      <c r="BC259" s="175"/>
      <c r="BD259" s="175"/>
      <c r="BE259" s="175"/>
      <c r="BF259" s="175"/>
      <c r="BG259" s="175"/>
      <c r="BH259" s="175"/>
      <c r="BI259" s="175"/>
      <c r="BJ259" s="175"/>
      <c r="BK259" s="175"/>
      <c r="BL259" s="175"/>
      <c r="BM259" s="175"/>
      <c r="BN259" s="175"/>
      <c r="BO259" s="175"/>
      <c r="BP259" s="175"/>
      <c r="BQ259" s="175"/>
    </row>
    <row r="260" ht="14.25" customHeight="1">
      <c r="A260" s="175"/>
      <c r="B260" s="175"/>
      <c r="C260" s="175"/>
      <c r="D260" s="175"/>
      <c r="E260" s="175"/>
      <c r="F260" s="175"/>
      <c r="G260" s="175"/>
      <c r="H260" s="175"/>
      <c r="I260" s="175"/>
      <c r="J260" s="175"/>
      <c r="K260" s="175"/>
      <c r="L260" s="175"/>
      <c r="M260" s="175"/>
      <c r="N260" s="175"/>
      <c r="O260" s="175"/>
      <c r="P260" s="175"/>
      <c r="Q260" s="175"/>
      <c r="R260" s="175"/>
      <c r="S260" s="175"/>
      <c r="T260" s="175"/>
      <c r="U260" s="175"/>
      <c r="V260" s="175"/>
      <c r="W260" s="175"/>
      <c r="X260" s="175"/>
      <c r="Y260" s="175"/>
      <c r="Z260" s="175"/>
      <c r="AA260" s="175"/>
      <c r="AB260" s="175"/>
      <c r="AC260" s="175"/>
      <c r="AD260" s="175"/>
      <c r="AE260" s="175"/>
      <c r="AF260" s="175"/>
      <c r="AG260" s="175"/>
      <c r="AH260" s="175"/>
      <c r="AI260" s="175"/>
      <c r="AJ260" s="175"/>
      <c r="AK260" s="175"/>
      <c r="AL260" s="175"/>
      <c r="AM260" s="175"/>
      <c r="AN260" s="175"/>
      <c r="AO260" s="175"/>
      <c r="AP260" s="175"/>
      <c r="AQ260" s="175"/>
      <c r="AR260" s="175"/>
      <c r="AS260" s="175"/>
      <c r="AT260" s="175"/>
      <c r="AU260" s="175"/>
      <c r="AV260" s="175"/>
      <c r="AW260" s="175"/>
      <c r="AX260" s="175"/>
      <c r="AY260" s="175"/>
      <c r="AZ260" s="175"/>
      <c r="BA260" s="175"/>
      <c r="BB260" s="175"/>
      <c r="BC260" s="175"/>
      <c r="BD260" s="175"/>
      <c r="BE260" s="175"/>
      <c r="BF260" s="175"/>
      <c r="BG260" s="175"/>
      <c r="BH260" s="175"/>
      <c r="BI260" s="175"/>
      <c r="BJ260" s="175"/>
      <c r="BK260" s="175"/>
      <c r="BL260" s="175"/>
      <c r="BM260" s="175"/>
      <c r="BN260" s="175"/>
      <c r="BO260" s="175"/>
      <c r="BP260" s="175"/>
      <c r="BQ260" s="175"/>
    </row>
    <row r="261" ht="14.25" customHeight="1">
      <c r="A261" s="175"/>
      <c r="B261" s="175"/>
      <c r="C261" s="175"/>
      <c r="D261" s="175"/>
      <c r="E261" s="175"/>
      <c r="F261" s="175"/>
      <c r="G261" s="175"/>
      <c r="H261" s="175"/>
      <c r="I261" s="175"/>
      <c r="J261" s="175"/>
      <c r="K261" s="175"/>
      <c r="L261" s="175"/>
      <c r="M261" s="175"/>
      <c r="N261" s="175"/>
      <c r="O261" s="175"/>
      <c r="P261" s="175"/>
      <c r="Q261" s="175"/>
      <c r="R261" s="175"/>
      <c r="S261" s="175"/>
      <c r="T261" s="175"/>
      <c r="U261" s="175"/>
      <c r="V261" s="175"/>
      <c r="W261" s="175"/>
      <c r="X261" s="175"/>
      <c r="Y261" s="175"/>
      <c r="Z261" s="175"/>
      <c r="AA261" s="175"/>
      <c r="AB261" s="175"/>
      <c r="AC261" s="175"/>
      <c r="AD261" s="175"/>
      <c r="AE261" s="175"/>
      <c r="AF261" s="175"/>
      <c r="AG261" s="175"/>
      <c r="AH261" s="175"/>
      <c r="AI261" s="175"/>
      <c r="AJ261" s="175"/>
      <c r="AK261" s="175"/>
      <c r="AL261" s="175"/>
      <c r="AM261" s="175"/>
      <c r="AN261" s="175"/>
      <c r="AO261" s="175"/>
      <c r="AP261" s="175"/>
      <c r="AQ261" s="175"/>
      <c r="AR261" s="175"/>
      <c r="AS261" s="175"/>
      <c r="AT261" s="175"/>
      <c r="AU261" s="175"/>
      <c r="AV261" s="175"/>
      <c r="AW261" s="175"/>
      <c r="AX261" s="175"/>
      <c r="AY261" s="175"/>
      <c r="AZ261" s="175"/>
      <c r="BA261" s="175"/>
      <c r="BB261" s="175"/>
      <c r="BC261" s="175"/>
      <c r="BD261" s="175"/>
      <c r="BE261" s="175"/>
      <c r="BF261" s="175"/>
      <c r="BG261" s="175"/>
      <c r="BH261" s="175"/>
      <c r="BI261" s="175"/>
      <c r="BJ261" s="175"/>
      <c r="BK261" s="175"/>
      <c r="BL261" s="175"/>
      <c r="BM261" s="175"/>
      <c r="BN261" s="175"/>
      <c r="BO261" s="175"/>
      <c r="BP261" s="175"/>
      <c r="BQ261" s="175"/>
    </row>
    <row r="262" ht="14.25" customHeight="1">
      <c r="A262" s="175"/>
      <c r="B262" s="175"/>
      <c r="C262" s="175"/>
      <c r="D262" s="175"/>
      <c r="E262" s="175"/>
      <c r="F262" s="175"/>
      <c r="G262" s="175"/>
      <c r="H262" s="175"/>
      <c r="I262" s="175"/>
      <c r="J262" s="175"/>
      <c r="K262" s="175"/>
      <c r="L262" s="175"/>
      <c r="M262" s="175"/>
      <c r="N262" s="175"/>
      <c r="O262" s="175"/>
      <c r="P262" s="175"/>
      <c r="Q262" s="175"/>
      <c r="R262" s="175"/>
      <c r="S262" s="175"/>
      <c r="T262" s="175"/>
      <c r="U262" s="175"/>
      <c r="V262" s="175"/>
      <c r="W262" s="175"/>
      <c r="X262" s="175"/>
      <c r="Y262" s="175"/>
      <c r="Z262" s="175"/>
      <c r="AA262" s="175"/>
      <c r="AB262" s="175"/>
      <c r="AC262" s="175"/>
      <c r="AD262" s="175"/>
      <c r="AE262" s="175"/>
      <c r="AF262" s="175"/>
      <c r="AG262" s="175"/>
      <c r="AH262" s="175"/>
      <c r="AI262" s="175"/>
      <c r="AJ262" s="175"/>
      <c r="AK262" s="175"/>
      <c r="AL262" s="175"/>
      <c r="AM262" s="175"/>
      <c r="AN262" s="175"/>
      <c r="AO262" s="175"/>
      <c r="AP262" s="175"/>
      <c r="AQ262" s="175"/>
      <c r="AR262" s="175"/>
      <c r="AS262" s="175"/>
      <c r="AT262" s="175"/>
      <c r="AU262" s="175"/>
      <c r="AV262" s="175"/>
      <c r="AW262" s="175"/>
      <c r="AX262" s="175"/>
      <c r="AY262" s="175"/>
      <c r="AZ262" s="175"/>
      <c r="BA262" s="175"/>
      <c r="BB262" s="175"/>
      <c r="BC262" s="175"/>
      <c r="BD262" s="175"/>
      <c r="BE262" s="175"/>
      <c r="BF262" s="175"/>
      <c r="BG262" s="175"/>
      <c r="BH262" s="175"/>
      <c r="BI262" s="175"/>
      <c r="BJ262" s="175"/>
      <c r="BK262" s="175"/>
      <c r="BL262" s="175"/>
      <c r="BM262" s="175"/>
      <c r="BN262" s="175"/>
      <c r="BO262" s="175"/>
      <c r="BP262" s="175"/>
      <c r="BQ262" s="175"/>
    </row>
    <row r="263" ht="14.25" customHeight="1">
      <c r="A263" s="175"/>
      <c r="B263" s="175"/>
      <c r="C263" s="175"/>
      <c r="D263" s="175"/>
      <c r="E263" s="175"/>
      <c r="F263" s="175"/>
      <c r="G263" s="175"/>
      <c r="H263" s="175"/>
      <c r="I263" s="175"/>
      <c r="J263" s="175"/>
      <c r="K263" s="175"/>
      <c r="L263" s="175"/>
      <c r="M263" s="175"/>
      <c r="N263" s="175"/>
      <c r="O263" s="175"/>
      <c r="P263" s="175"/>
      <c r="Q263" s="175"/>
      <c r="R263" s="175"/>
      <c r="S263" s="175"/>
      <c r="T263" s="175"/>
      <c r="U263" s="175"/>
      <c r="V263" s="175"/>
      <c r="W263" s="175"/>
      <c r="X263" s="175"/>
      <c r="Y263" s="175"/>
      <c r="Z263" s="175"/>
      <c r="AA263" s="175"/>
      <c r="AB263" s="175"/>
      <c r="AC263" s="175"/>
      <c r="AD263" s="175"/>
      <c r="AE263" s="175"/>
      <c r="AF263" s="175"/>
      <c r="AG263" s="175"/>
      <c r="AH263" s="175"/>
      <c r="AI263" s="175"/>
      <c r="AJ263" s="175"/>
      <c r="AK263" s="175"/>
      <c r="AL263" s="175"/>
      <c r="AM263" s="175"/>
      <c r="AN263" s="175"/>
      <c r="AO263" s="175"/>
      <c r="AP263" s="175"/>
      <c r="AQ263" s="175"/>
      <c r="AR263" s="175"/>
      <c r="AS263" s="175"/>
      <c r="AT263" s="175"/>
      <c r="AU263" s="175"/>
      <c r="AV263" s="175"/>
      <c r="AW263" s="175"/>
      <c r="AX263" s="175"/>
      <c r="AY263" s="175"/>
      <c r="AZ263" s="175"/>
      <c r="BA263" s="175"/>
      <c r="BB263" s="175"/>
      <c r="BC263" s="175"/>
      <c r="BD263" s="175"/>
      <c r="BE263" s="175"/>
      <c r="BF263" s="175"/>
      <c r="BG263" s="175"/>
      <c r="BH263" s="175"/>
      <c r="BI263" s="175"/>
      <c r="BJ263" s="175"/>
      <c r="BK263" s="175"/>
      <c r="BL263" s="175"/>
      <c r="BM263" s="175"/>
      <c r="BN263" s="175"/>
      <c r="BO263" s="175"/>
      <c r="BP263" s="175"/>
      <c r="BQ263" s="175"/>
    </row>
    <row r="264" ht="14.25" customHeight="1">
      <c r="A264" s="175"/>
      <c r="B264" s="175"/>
      <c r="C264" s="175"/>
      <c r="D264" s="175"/>
      <c r="E264" s="175"/>
      <c r="F264" s="175"/>
      <c r="G264" s="175"/>
      <c r="H264" s="175"/>
      <c r="I264" s="175"/>
      <c r="J264" s="175"/>
      <c r="K264" s="175"/>
      <c r="L264" s="175"/>
      <c r="M264" s="175"/>
      <c r="N264" s="175"/>
      <c r="O264" s="175"/>
      <c r="P264" s="175"/>
      <c r="Q264" s="175"/>
      <c r="R264" s="175"/>
      <c r="S264" s="175"/>
      <c r="T264" s="175"/>
      <c r="U264" s="175"/>
      <c r="V264" s="175"/>
      <c r="W264" s="175"/>
      <c r="X264" s="175"/>
      <c r="Y264" s="175"/>
      <c r="Z264" s="175"/>
      <c r="AA264" s="175"/>
      <c r="AB264" s="175"/>
      <c r="AC264" s="175"/>
      <c r="AD264" s="175"/>
      <c r="AE264" s="175"/>
      <c r="AF264" s="175"/>
      <c r="AG264" s="175"/>
      <c r="AH264" s="175"/>
      <c r="AI264" s="175"/>
      <c r="AJ264" s="175"/>
      <c r="AK264" s="175"/>
      <c r="AL264" s="175"/>
      <c r="AM264" s="175"/>
      <c r="AN264" s="175"/>
      <c r="AO264" s="175"/>
      <c r="AP264" s="175"/>
      <c r="AQ264" s="175"/>
      <c r="AR264" s="175"/>
      <c r="AS264" s="175"/>
      <c r="AT264" s="175"/>
      <c r="AU264" s="175"/>
      <c r="AV264" s="175"/>
      <c r="AW264" s="175"/>
      <c r="AX264" s="175"/>
      <c r="AY264" s="175"/>
      <c r="AZ264" s="175"/>
      <c r="BA264" s="175"/>
      <c r="BB264" s="175"/>
      <c r="BC264" s="175"/>
      <c r="BD264" s="175"/>
      <c r="BE264" s="175"/>
      <c r="BF264" s="175"/>
      <c r="BG264" s="175"/>
      <c r="BH264" s="175"/>
      <c r="BI264" s="175"/>
      <c r="BJ264" s="175"/>
      <c r="BK264" s="175"/>
      <c r="BL264" s="175"/>
      <c r="BM264" s="175"/>
      <c r="BN264" s="175"/>
      <c r="BO264" s="175"/>
      <c r="BP264" s="175"/>
      <c r="BQ264" s="175"/>
    </row>
    <row r="265" ht="14.25" customHeight="1">
      <c r="A265" s="175"/>
      <c r="B265" s="175"/>
      <c r="C265" s="175"/>
      <c r="D265" s="175"/>
      <c r="E265" s="175"/>
      <c r="F265" s="175"/>
      <c r="G265" s="175"/>
      <c r="H265" s="175"/>
      <c r="I265" s="175"/>
      <c r="J265" s="175"/>
      <c r="K265" s="175"/>
      <c r="L265" s="175"/>
      <c r="M265" s="175"/>
      <c r="N265" s="175"/>
      <c r="O265" s="175"/>
      <c r="P265" s="175"/>
      <c r="Q265" s="175"/>
      <c r="R265" s="175"/>
      <c r="S265" s="175"/>
      <c r="T265" s="175"/>
      <c r="U265" s="175"/>
      <c r="V265" s="175"/>
      <c r="W265" s="175"/>
      <c r="X265" s="175"/>
      <c r="Y265" s="175"/>
      <c r="Z265" s="175"/>
      <c r="AA265" s="175"/>
      <c r="AB265" s="175"/>
      <c r="AC265" s="175"/>
      <c r="AD265" s="175"/>
      <c r="AE265" s="175"/>
      <c r="AF265" s="175"/>
      <c r="AG265" s="175"/>
      <c r="AH265" s="175"/>
      <c r="AI265" s="175"/>
      <c r="AJ265" s="175"/>
      <c r="AK265" s="175"/>
      <c r="AL265" s="175"/>
      <c r="AM265" s="175"/>
      <c r="AN265" s="175"/>
      <c r="AO265" s="175"/>
      <c r="AP265" s="175"/>
      <c r="AQ265" s="175"/>
      <c r="AR265" s="175"/>
      <c r="AS265" s="175"/>
      <c r="AT265" s="175"/>
      <c r="AU265" s="175"/>
      <c r="AV265" s="175"/>
      <c r="AW265" s="175"/>
      <c r="AX265" s="175"/>
      <c r="AY265" s="175"/>
      <c r="AZ265" s="175"/>
      <c r="BA265" s="175"/>
      <c r="BB265" s="175"/>
      <c r="BC265" s="175"/>
      <c r="BD265" s="175"/>
      <c r="BE265" s="175"/>
      <c r="BF265" s="175"/>
      <c r="BG265" s="175"/>
      <c r="BH265" s="175"/>
      <c r="BI265" s="175"/>
      <c r="BJ265" s="175"/>
      <c r="BK265" s="175"/>
      <c r="BL265" s="175"/>
      <c r="BM265" s="175"/>
      <c r="BN265" s="175"/>
      <c r="BO265" s="175"/>
      <c r="BP265" s="175"/>
      <c r="BQ265" s="175"/>
    </row>
    <row r="266" ht="14.25" customHeight="1">
      <c r="A266" s="175"/>
      <c r="B266" s="175"/>
      <c r="C266" s="175"/>
      <c r="D266" s="175"/>
      <c r="E266" s="175"/>
      <c r="F266" s="175"/>
      <c r="G266" s="175"/>
      <c r="H266" s="175"/>
      <c r="I266" s="175"/>
      <c r="J266" s="175"/>
      <c r="K266" s="175"/>
      <c r="L266" s="175"/>
      <c r="M266" s="175"/>
      <c r="N266" s="175"/>
      <c r="O266" s="175"/>
      <c r="P266" s="175"/>
      <c r="Q266" s="175"/>
      <c r="R266" s="175"/>
      <c r="S266" s="175"/>
      <c r="T266" s="175"/>
      <c r="U266" s="175"/>
      <c r="V266" s="175"/>
      <c r="W266" s="175"/>
      <c r="X266" s="175"/>
      <c r="Y266" s="175"/>
      <c r="Z266" s="175"/>
      <c r="AA266" s="175"/>
      <c r="AB266" s="175"/>
      <c r="AC266" s="175"/>
      <c r="AD266" s="175"/>
      <c r="AE266" s="175"/>
      <c r="AF266" s="175"/>
      <c r="AG266" s="175"/>
      <c r="AH266" s="175"/>
      <c r="AI266" s="175"/>
      <c r="AJ266" s="175"/>
      <c r="AK266" s="175"/>
      <c r="AL266" s="175"/>
      <c r="AM266" s="175"/>
      <c r="AN266" s="175"/>
      <c r="AO266" s="175"/>
      <c r="AP266" s="175"/>
      <c r="AQ266" s="175"/>
      <c r="AR266" s="175"/>
      <c r="AS266" s="175"/>
      <c r="AT266" s="175"/>
      <c r="AU266" s="175"/>
      <c r="AV266" s="175"/>
      <c r="AW266" s="175"/>
      <c r="AX266" s="175"/>
      <c r="AY266" s="175"/>
      <c r="AZ266" s="175"/>
      <c r="BA266" s="175"/>
      <c r="BB266" s="175"/>
      <c r="BC266" s="175"/>
      <c r="BD266" s="175"/>
      <c r="BE266" s="175"/>
      <c r="BF266" s="175"/>
      <c r="BG266" s="175"/>
      <c r="BH266" s="175"/>
      <c r="BI266" s="175"/>
      <c r="BJ266" s="175"/>
      <c r="BK266" s="175"/>
      <c r="BL266" s="175"/>
      <c r="BM266" s="175"/>
      <c r="BN266" s="175"/>
      <c r="BO266" s="175"/>
      <c r="BP266" s="175"/>
      <c r="BQ266" s="175"/>
    </row>
    <row r="267" ht="14.25" customHeight="1">
      <c r="A267" s="175"/>
      <c r="B267" s="175"/>
      <c r="C267" s="175"/>
      <c r="D267" s="175"/>
      <c r="E267" s="175"/>
      <c r="F267" s="175"/>
      <c r="G267" s="175"/>
      <c r="H267" s="175"/>
      <c r="I267" s="175"/>
      <c r="J267" s="175"/>
      <c r="K267" s="175"/>
      <c r="L267" s="175"/>
      <c r="M267" s="175"/>
      <c r="N267" s="175"/>
      <c r="O267" s="175"/>
      <c r="P267" s="175"/>
      <c r="Q267" s="175"/>
      <c r="R267" s="175"/>
      <c r="S267" s="175"/>
      <c r="T267" s="175"/>
      <c r="U267" s="175"/>
      <c r="V267" s="175"/>
      <c r="W267" s="175"/>
      <c r="X267" s="175"/>
      <c r="Y267" s="175"/>
      <c r="Z267" s="175"/>
      <c r="AA267" s="175"/>
      <c r="AB267" s="175"/>
      <c r="AC267" s="175"/>
      <c r="AD267" s="175"/>
      <c r="AE267" s="175"/>
      <c r="AF267" s="175"/>
      <c r="AG267" s="175"/>
      <c r="AH267" s="175"/>
      <c r="AI267" s="175"/>
      <c r="AJ267" s="175"/>
      <c r="AK267" s="175"/>
      <c r="AL267" s="175"/>
      <c r="AM267" s="175"/>
      <c r="AN267" s="175"/>
      <c r="AO267" s="175"/>
      <c r="AP267" s="175"/>
      <c r="AQ267" s="175"/>
      <c r="AR267" s="175"/>
      <c r="AS267" s="175"/>
      <c r="AT267" s="175"/>
      <c r="AU267" s="175"/>
      <c r="AV267" s="175"/>
      <c r="AW267" s="175"/>
      <c r="AX267" s="175"/>
      <c r="AY267" s="175"/>
      <c r="AZ267" s="175"/>
      <c r="BA267" s="175"/>
      <c r="BB267" s="175"/>
      <c r="BC267" s="175"/>
      <c r="BD267" s="175"/>
      <c r="BE267" s="175"/>
      <c r="BF267" s="175"/>
      <c r="BG267" s="175"/>
      <c r="BH267" s="175"/>
      <c r="BI267" s="175"/>
      <c r="BJ267" s="175"/>
      <c r="BK267" s="175"/>
      <c r="BL267" s="175"/>
      <c r="BM267" s="175"/>
      <c r="BN267" s="175"/>
      <c r="BO267" s="175"/>
      <c r="BP267" s="175"/>
      <c r="BQ267" s="175"/>
    </row>
    <row r="268" ht="14.25" customHeight="1">
      <c r="A268" s="175"/>
      <c r="B268" s="175"/>
      <c r="C268" s="175"/>
      <c r="D268" s="175"/>
      <c r="E268" s="175"/>
      <c r="F268" s="175"/>
      <c r="G268" s="175"/>
      <c r="H268" s="175"/>
      <c r="I268" s="175"/>
      <c r="J268" s="175"/>
      <c r="K268" s="175"/>
      <c r="L268" s="175"/>
      <c r="M268" s="175"/>
      <c r="N268" s="175"/>
      <c r="O268" s="175"/>
      <c r="P268" s="175"/>
      <c r="Q268" s="175"/>
      <c r="R268" s="175"/>
      <c r="S268" s="175"/>
      <c r="T268" s="175"/>
      <c r="U268" s="175"/>
      <c r="V268" s="175"/>
      <c r="W268" s="175"/>
      <c r="X268" s="175"/>
      <c r="Y268" s="175"/>
      <c r="Z268" s="175"/>
      <c r="AA268" s="175"/>
      <c r="AB268" s="175"/>
      <c r="AC268" s="175"/>
      <c r="AD268" s="175"/>
      <c r="AE268" s="175"/>
      <c r="AF268" s="175"/>
      <c r="AG268" s="175"/>
      <c r="AH268" s="175"/>
      <c r="AI268" s="175"/>
      <c r="AJ268" s="175"/>
      <c r="AK268" s="175"/>
      <c r="AL268" s="175"/>
      <c r="AM268" s="175"/>
      <c r="AN268" s="175"/>
      <c r="AO268" s="175"/>
      <c r="AP268" s="175"/>
      <c r="AQ268" s="175"/>
      <c r="AR268" s="175"/>
      <c r="AS268" s="175"/>
      <c r="AT268" s="175"/>
      <c r="AU268" s="175"/>
      <c r="AV268" s="175"/>
      <c r="AW268" s="175"/>
      <c r="AX268" s="175"/>
      <c r="AY268" s="175"/>
      <c r="AZ268" s="175"/>
      <c r="BA268" s="175"/>
      <c r="BB268" s="175"/>
      <c r="BC268" s="175"/>
      <c r="BD268" s="175"/>
      <c r="BE268" s="175"/>
      <c r="BF268" s="175"/>
      <c r="BG268" s="175"/>
      <c r="BH268" s="175"/>
      <c r="BI268" s="175"/>
      <c r="BJ268" s="175"/>
      <c r="BK268" s="175"/>
      <c r="BL268" s="175"/>
      <c r="BM268" s="175"/>
      <c r="BN268" s="175"/>
      <c r="BO268" s="175"/>
      <c r="BP268" s="175"/>
      <c r="BQ268" s="175"/>
    </row>
    <row r="269" ht="14.25" customHeight="1">
      <c r="A269" s="175"/>
      <c r="B269" s="175"/>
      <c r="C269" s="175"/>
      <c r="D269" s="175"/>
      <c r="E269" s="175"/>
      <c r="F269" s="175"/>
      <c r="G269" s="175"/>
      <c r="H269" s="175"/>
      <c r="I269" s="175"/>
      <c r="J269" s="175"/>
      <c r="K269" s="175"/>
      <c r="L269" s="175"/>
      <c r="M269" s="175"/>
      <c r="N269" s="175"/>
      <c r="O269" s="175"/>
      <c r="P269" s="175"/>
      <c r="Q269" s="175"/>
      <c r="R269" s="175"/>
      <c r="S269" s="175"/>
      <c r="T269" s="175"/>
      <c r="U269" s="175"/>
      <c r="V269" s="175"/>
      <c r="W269" s="175"/>
      <c r="X269" s="175"/>
      <c r="Y269" s="175"/>
      <c r="Z269" s="175"/>
      <c r="AA269" s="175"/>
      <c r="AB269" s="175"/>
      <c r="AC269" s="175"/>
      <c r="AD269" s="175"/>
      <c r="AE269" s="175"/>
      <c r="AF269" s="175"/>
      <c r="AG269" s="175"/>
      <c r="AH269" s="175"/>
      <c r="AI269" s="175"/>
      <c r="AJ269" s="175"/>
      <c r="AK269" s="175"/>
      <c r="AL269" s="175"/>
      <c r="AM269" s="175"/>
      <c r="AN269" s="175"/>
      <c r="AO269" s="175"/>
      <c r="AP269" s="175"/>
      <c r="AQ269" s="175"/>
      <c r="AR269" s="175"/>
      <c r="AS269" s="175"/>
      <c r="AT269" s="175"/>
      <c r="AU269" s="175"/>
      <c r="AV269" s="175"/>
      <c r="AW269" s="175"/>
      <c r="AX269" s="175"/>
      <c r="AY269" s="175"/>
      <c r="AZ269" s="175"/>
      <c r="BA269" s="175"/>
      <c r="BB269" s="175"/>
      <c r="BC269" s="175"/>
      <c r="BD269" s="175"/>
      <c r="BE269" s="175"/>
      <c r="BF269" s="175"/>
      <c r="BG269" s="175"/>
      <c r="BH269" s="175"/>
      <c r="BI269" s="175"/>
      <c r="BJ269" s="175"/>
      <c r="BK269" s="175"/>
      <c r="BL269" s="175"/>
      <c r="BM269" s="175"/>
      <c r="BN269" s="175"/>
      <c r="BO269" s="175"/>
      <c r="BP269" s="175"/>
      <c r="BQ269" s="175"/>
    </row>
    <row r="270" ht="14.25" customHeight="1">
      <c r="A270" s="175"/>
      <c r="B270" s="175"/>
      <c r="C270" s="175"/>
      <c r="D270" s="175"/>
      <c r="E270" s="175"/>
      <c r="F270" s="175"/>
      <c r="G270" s="175"/>
      <c r="H270" s="175"/>
      <c r="I270" s="175"/>
      <c r="J270" s="175"/>
      <c r="K270" s="175"/>
      <c r="L270" s="175"/>
      <c r="M270" s="175"/>
      <c r="N270" s="175"/>
      <c r="O270" s="175"/>
      <c r="P270" s="175"/>
      <c r="Q270" s="175"/>
      <c r="R270" s="175"/>
      <c r="S270" s="175"/>
      <c r="T270" s="175"/>
      <c r="U270" s="175"/>
      <c r="V270" s="175"/>
      <c r="W270" s="175"/>
      <c r="X270" s="175"/>
      <c r="Y270" s="175"/>
      <c r="Z270" s="175"/>
      <c r="AA270" s="175"/>
      <c r="AB270" s="175"/>
      <c r="AC270" s="175"/>
      <c r="AD270" s="175"/>
      <c r="AE270" s="175"/>
      <c r="AF270" s="175"/>
      <c r="AG270" s="175"/>
      <c r="AH270" s="175"/>
      <c r="AI270" s="175"/>
      <c r="AJ270" s="175"/>
      <c r="AK270" s="175"/>
      <c r="AL270" s="175"/>
      <c r="AM270" s="175"/>
      <c r="AN270" s="175"/>
      <c r="AO270" s="175"/>
      <c r="AP270" s="175"/>
      <c r="AQ270" s="175"/>
      <c r="AR270" s="175"/>
      <c r="AS270" s="175"/>
      <c r="AT270" s="175"/>
      <c r="AU270" s="175"/>
      <c r="AV270" s="175"/>
      <c r="AW270" s="175"/>
      <c r="AX270" s="175"/>
      <c r="AY270" s="175"/>
      <c r="AZ270" s="175"/>
      <c r="BA270" s="175"/>
      <c r="BB270" s="175"/>
      <c r="BC270" s="175"/>
      <c r="BD270" s="175"/>
      <c r="BE270" s="175"/>
      <c r="BF270" s="175"/>
      <c r="BG270" s="175"/>
      <c r="BH270" s="175"/>
      <c r="BI270" s="175"/>
      <c r="BJ270" s="175"/>
      <c r="BK270" s="175"/>
      <c r="BL270" s="175"/>
      <c r="BM270" s="175"/>
      <c r="BN270" s="175"/>
      <c r="BO270" s="175"/>
      <c r="BP270" s="175"/>
      <c r="BQ270" s="175"/>
    </row>
    <row r="271" ht="14.25" customHeight="1">
      <c r="A271" s="175"/>
      <c r="B271" s="175"/>
      <c r="C271" s="175"/>
      <c r="D271" s="175"/>
      <c r="E271" s="175"/>
      <c r="F271" s="175"/>
      <c r="G271" s="175"/>
      <c r="H271" s="175"/>
      <c r="I271" s="175"/>
      <c r="J271" s="175"/>
      <c r="K271" s="175"/>
      <c r="L271" s="175"/>
      <c r="M271" s="175"/>
      <c r="N271" s="175"/>
      <c r="O271" s="175"/>
      <c r="P271" s="175"/>
      <c r="Q271" s="175"/>
      <c r="R271" s="175"/>
      <c r="S271" s="175"/>
      <c r="T271" s="175"/>
      <c r="U271" s="175"/>
      <c r="V271" s="175"/>
      <c r="W271" s="175"/>
      <c r="X271" s="175"/>
      <c r="Y271" s="175"/>
      <c r="Z271" s="175"/>
      <c r="AA271" s="175"/>
      <c r="AB271" s="175"/>
      <c r="AC271" s="175"/>
      <c r="AD271" s="175"/>
      <c r="AE271" s="175"/>
      <c r="AF271" s="175"/>
      <c r="AG271" s="175"/>
      <c r="AH271" s="175"/>
      <c r="AI271" s="175"/>
      <c r="AJ271" s="175"/>
      <c r="AK271" s="175"/>
      <c r="AL271" s="175"/>
      <c r="AM271" s="175"/>
      <c r="AN271" s="175"/>
      <c r="AO271" s="175"/>
      <c r="AP271" s="175"/>
      <c r="AQ271" s="175"/>
      <c r="AR271" s="175"/>
      <c r="AS271" s="175"/>
      <c r="AT271" s="175"/>
      <c r="AU271" s="175"/>
      <c r="AV271" s="175"/>
      <c r="AW271" s="175"/>
      <c r="AX271" s="175"/>
      <c r="AY271" s="175"/>
      <c r="AZ271" s="175"/>
      <c r="BA271" s="175"/>
      <c r="BB271" s="175"/>
      <c r="BC271" s="175"/>
      <c r="BD271" s="175"/>
      <c r="BE271" s="175"/>
      <c r="BF271" s="175"/>
      <c r="BG271" s="175"/>
      <c r="BH271" s="175"/>
      <c r="BI271" s="175"/>
      <c r="BJ271" s="175"/>
      <c r="BK271" s="175"/>
      <c r="BL271" s="175"/>
      <c r="BM271" s="175"/>
      <c r="BN271" s="175"/>
      <c r="BO271" s="175"/>
      <c r="BP271" s="175"/>
      <c r="BQ271" s="175"/>
    </row>
    <row r="272" ht="14.25" customHeight="1">
      <c r="A272" s="175"/>
      <c r="B272" s="175"/>
      <c r="C272" s="175"/>
      <c r="D272" s="175"/>
      <c r="E272" s="175"/>
      <c r="F272" s="175"/>
      <c r="G272" s="175"/>
      <c r="H272" s="175"/>
      <c r="I272" s="175"/>
      <c r="J272" s="175"/>
      <c r="K272" s="175"/>
      <c r="L272" s="175"/>
      <c r="M272" s="175"/>
      <c r="N272" s="175"/>
      <c r="O272" s="175"/>
      <c r="P272" s="175"/>
      <c r="Q272" s="175"/>
      <c r="R272" s="175"/>
      <c r="S272" s="175"/>
      <c r="T272" s="175"/>
      <c r="U272" s="175"/>
      <c r="V272" s="175"/>
      <c r="W272" s="175"/>
      <c r="X272" s="175"/>
      <c r="Y272" s="175"/>
      <c r="Z272" s="175"/>
      <c r="AA272" s="175"/>
      <c r="AB272" s="175"/>
      <c r="AC272" s="175"/>
      <c r="AD272" s="175"/>
      <c r="AE272" s="175"/>
      <c r="AF272" s="175"/>
      <c r="AG272" s="175"/>
      <c r="AH272" s="175"/>
      <c r="AI272" s="175"/>
      <c r="AJ272" s="175"/>
      <c r="AK272" s="175"/>
      <c r="AL272" s="175"/>
      <c r="AM272" s="175"/>
      <c r="AN272" s="175"/>
      <c r="AO272" s="175"/>
      <c r="AP272" s="175"/>
      <c r="AQ272" s="175"/>
      <c r="AR272" s="175"/>
      <c r="AS272" s="175"/>
      <c r="AT272" s="175"/>
      <c r="AU272" s="175"/>
      <c r="AV272" s="175"/>
      <c r="AW272" s="175"/>
      <c r="AX272" s="175"/>
      <c r="AY272" s="175"/>
      <c r="AZ272" s="175"/>
      <c r="BA272" s="175"/>
      <c r="BB272" s="175"/>
      <c r="BC272" s="175"/>
      <c r="BD272" s="175"/>
      <c r="BE272" s="175"/>
      <c r="BF272" s="175"/>
      <c r="BG272" s="175"/>
      <c r="BH272" s="175"/>
      <c r="BI272" s="175"/>
      <c r="BJ272" s="175"/>
      <c r="BK272" s="175"/>
      <c r="BL272" s="175"/>
      <c r="BM272" s="175"/>
      <c r="BN272" s="175"/>
      <c r="BO272" s="175"/>
      <c r="BP272" s="175"/>
      <c r="BQ272" s="175"/>
    </row>
    <row r="273" ht="14.25" customHeight="1">
      <c r="A273" s="175"/>
      <c r="B273" s="175"/>
      <c r="C273" s="175"/>
      <c r="D273" s="175"/>
      <c r="E273" s="175"/>
      <c r="F273" s="175"/>
      <c r="G273" s="175"/>
      <c r="H273" s="175"/>
      <c r="I273" s="175"/>
      <c r="J273" s="175"/>
      <c r="K273" s="175"/>
      <c r="L273" s="175"/>
      <c r="M273" s="175"/>
      <c r="N273" s="175"/>
      <c r="O273" s="175"/>
      <c r="P273" s="175"/>
      <c r="Q273" s="175"/>
      <c r="R273" s="175"/>
      <c r="S273" s="175"/>
      <c r="T273" s="175"/>
      <c r="U273" s="175"/>
      <c r="V273" s="175"/>
      <c r="W273" s="175"/>
      <c r="X273" s="175"/>
      <c r="Y273" s="175"/>
      <c r="Z273" s="175"/>
      <c r="AA273" s="175"/>
      <c r="AB273" s="175"/>
      <c r="AC273" s="175"/>
      <c r="AD273" s="175"/>
      <c r="AE273" s="175"/>
      <c r="AF273" s="175"/>
      <c r="AG273" s="175"/>
      <c r="AH273" s="175"/>
      <c r="AI273" s="175"/>
      <c r="AJ273" s="175"/>
      <c r="AK273" s="175"/>
      <c r="AL273" s="175"/>
      <c r="AM273" s="175"/>
      <c r="AN273" s="175"/>
      <c r="AO273" s="175"/>
      <c r="AP273" s="175"/>
      <c r="AQ273" s="175"/>
      <c r="AR273" s="175"/>
      <c r="AS273" s="175"/>
      <c r="AT273" s="175"/>
      <c r="AU273" s="175"/>
      <c r="AV273" s="175"/>
      <c r="AW273" s="175"/>
      <c r="AX273" s="175"/>
      <c r="AY273" s="175"/>
      <c r="AZ273" s="175"/>
      <c r="BA273" s="175"/>
      <c r="BB273" s="175"/>
      <c r="BC273" s="175"/>
      <c r="BD273" s="175"/>
      <c r="BE273" s="175"/>
      <c r="BF273" s="175"/>
      <c r="BG273" s="175"/>
      <c r="BH273" s="175"/>
      <c r="BI273" s="175"/>
      <c r="BJ273" s="175"/>
      <c r="BK273" s="175"/>
      <c r="BL273" s="175"/>
      <c r="BM273" s="175"/>
      <c r="BN273" s="175"/>
      <c r="BO273" s="175"/>
      <c r="BP273" s="175"/>
      <c r="BQ273" s="175"/>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sheetData>
  <mergeCells count="137">
    <mergeCell ref="P3:U3"/>
    <mergeCell ref="O4:U4"/>
    <mergeCell ref="AP4:AU4"/>
    <mergeCell ref="M5:U5"/>
    <mergeCell ref="AA5:AF5"/>
    <mergeCell ref="AP5:AT5"/>
    <mergeCell ref="BF5:BK5"/>
    <mergeCell ref="AA11:AF11"/>
    <mergeCell ref="AM11:AN11"/>
    <mergeCell ref="J8:K8"/>
    <mergeCell ref="J9:K9"/>
    <mergeCell ref="Q9:R9"/>
    <mergeCell ref="J10:K10"/>
    <mergeCell ref="J11:K11"/>
    <mergeCell ref="X11:Y11"/>
    <mergeCell ref="AP11:AU11"/>
    <mergeCell ref="BC15:BD15"/>
    <mergeCell ref="BC18:BD18"/>
    <mergeCell ref="BM18:BP19"/>
    <mergeCell ref="BC19:BD19"/>
    <mergeCell ref="BC9:BD9"/>
    <mergeCell ref="BC11:BD11"/>
    <mergeCell ref="BF11:BK11"/>
    <mergeCell ref="AW14:AZ14"/>
    <mergeCell ref="BM14:BP14"/>
    <mergeCell ref="AW15:AZ15"/>
    <mergeCell ref="BM15:BP15"/>
    <mergeCell ref="J19:K19"/>
    <mergeCell ref="J21:K21"/>
    <mergeCell ref="AW23:AZ23"/>
    <mergeCell ref="AW24:AZ24"/>
    <mergeCell ref="BC24:BD24"/>
    <mergeCell ref="BM24:BP24"/>
    <mergeCell ref="X21:Y21"/>
    <mergeCell ref="AA21:AF21"/>
    <mergeCell ref="AP21:AU21"/>
    <mergeCell ref="BC21:BD21"/>
    <mergeCell ref="BF21:BK21"/>
    <mergeCell ref="BC23:BD23"/>
    <mergeCell ref="BM23:BP23"/>
    <mergeCell ref="AW32:AZ32"/>
    <mergeCell ref="BC32:BD32"/>
    <mergeCell ref="BF32:BK32"/>
    <mergeCell ref="BM32:BP32"/>
    <mergeCell ref="J32:K32"/>
    <mergeCell ref="O32:R32"/>
    <mergeCell ref="X32:Y32"/>
    <mergeCell ref="AA32:AF32"/>
    <mergeCell ref="AH32:AJ32"/>
    <mergeCell ref="AM32:AN32"/>
    <mergeCell ref="AP32:AU32"/>
    <mergeCell ref="AM34:AN34"/>
    <mergeCell ref="AM36:AN36"/>
    <mergeCell ref="AM38:AN38"/>
    <mergeCell ref="AP38:AU38"/>
    <mergeCell ref="AP53:AQ53"/>
    <mergeCell ref="AP54:AQ54"/>
    <mergeCell ref="X34:Y34"/>
    <mergeCell ref="AA34:AF34"/>
    <mergeCell ref="AH34:AK34"/>
    <mergeCell ref="AP34:AU34"/>
    <mergeCell ref="O35:U35"/>
    <mergeCell ref="X36:Y36"/>
    <mergeCell ref="AP36:AU36"/>
    <mergeCell ref="BC37:BD37"/>
    <mergeCell ref="BC39:BD39"/>
    <mergeCell ref="BF39:BK39"/>
    <mergeCell ref="BC41:BD41"/>
    <mergeCell ref="BF41:BK41"/>
    <mergeCell ref="AW35:AY35"/>
    <mergeCell ref="BC35:BD35"/>
    <mergeCell ref="BF35:BK35"/>
    <mergeCell ref="BM35:BO35"/>
    <mergeCell ref="AW37:AZ37"/>
    <mergeCell ref="BF37:BK37"/>
    <mergeCell ref="BM37:BP37"/>
    <mergeCell ref="AA40:AF40"/>
    <mergeCell ref="AH40:AK40"/>
    <mergeCell ref="AM40:AN40"/>
    <mergeCell ref="AP40:AU40"/>
    <mergeCell ref="J35:K35"/>
    <mergeCell ref="J37:K37"/>
    <mergeCell ref="O37:U37"/>
    <mergeCell ref="X38:Y38"/>
    <mergeCell ref="J40:K40"/>
    <mergeCell ref="O40:R40"/>
    <mergeCell ref="X40:Y40"/>
    <mergeCell ref="J13:K13"/>
    <mergeCell ref="J14:K14"/>
    <mergeCell ref="J15:K15"/>
    <mergeCell ref="X15:Y15"/>
    <mergeCell ref="AM15:AN15"/>
    <mergeCell ref="X18:Y18"/>
    <mergeCell ref="AM18:AN18"/>
    <mergeCell ref="J18:K18"/>
    <mergeCell ref="H19:I19"/>
    <mergeCell ref="X19:Y19"/>
    <mergeCell ref="AH19:AK19"/>
    <mergeCell ref="AM19:AN19"/>
    <mergeCell ref="AH20:AK21"/>
    <mergeCell ref="AM21:AN21"/>
    <mergeCell ref="J22:K22"/>
    <mergeCell ref="J23:K23"/>
    <mergeCell ref="X23:Y23"/>
    <mergeCell ref="AM23:AN23"/>
    <mergeCell ref="J24:K24"/>
    <mergeCell ref="X24:Y24"/>
    <mergeCell ref="AM24:AN24"/>
    <mergeCell ref="X26:Y26"/>
    <mergeCell ref="X28:Y28"/>
    <mergeCell ref="AA28:AF28"/>
    <mergeCell ref="AM28:AN28"/>
    <mergeCell ref="AP28:AU28"/>
    <mergeCell ref="BC28:BD28"/>
    <mergeCell ref="BF28:BK28"/>
    <mergeCell ref="AH23:AK23"/>
    <mergeCell ref="AH24:AK24"/>
    <mergeCell ref="AH26:AJ27"/>
    <mergeCell ref="AM26:AN26"/>
    <mergeCell ref="AW26:AY27"/>
    <mergeCell ref="BC26:BD26"/>
    <mergeCell ref="BM26:BO27"/>
    <mergeCell ref="J30:K30"/>
    <mergeCell ref="O30:U30"/>
    <mergeCell ref="X30:Y30"/>
    <mergeCell ref="AA30:AF30"/>
    <mergeCell ref="AM30:AN30"/>
    <mergeCell ref="AP30:AU30"/>
    <mergeCell ref="BC30:BD30"/>
    <mergeCell ref="BF30:BK30"/>
    <mergeCell ref="G21:I24"/>
    <mergeCell ref="H26:I26"/>
    <mergeCell ref="J26:K26"/>
    <mergeCell ref="H27:I27"/>
    <mergeCell ref="J27:K27"/>
    <mergeCell ref="H28:I28"/>
    <mergeCell ref="J28:K28"/>
  </mergeCells>
  <hyperlinks>
    <hyperlink r:id="rId1" ref="AR81"/>
  </hyperlinks>
  <printOptions/>
  <pageMargins bottom="0.75" footer="0.0" header="0.0" left="0.25" right="0.25" top="0.75"/>
  <pageSetup paperSize="9" scale="32" orientation="landscape"/>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86"/>
    <col customWidth="1" min="2" max="2" width="19.71"/>
    <col customWidth="1" min="3" max="3" width="20.86"/>
    <col customWidth="1" min="4" max="4" width="38.43"/>
    <col customWidth="1" min="5" max="5" width="27.43"/>
    <col customWidth="1" min="6" max="10" width="27.0"/>
    <col customWidth="1" min="11" max="26" width="10.71"/>
  </cols>
  <sheetData>
    <row r="1" ht="15.75" customHeight="1">
      <c r="A1" s="1108" t="s">
        <v>69</v>
      </c>
      <c r="B1" s="118">
        <v>45662.0</v>
      </c>
      <c r="C1" s="119"/>
      <c r="D1" s="119"/>
      <c r="E1" s="119"/>
      <c r="F1" s="119"/>
      <c r="G1" s="122"/>
      <c r="H1" s="123"/>
      <c r="I1" s="123"/>
      <c r="J1" s="123"/>
      <c r="K1" s="123"/>
      <c r="L1" s="123"/>
      <c r="M1" s="123"/>
      <c r="N1" s="123"/>
      <c r="O1" s="123"/>
      <c r="P1" s="123"/>
      <c r="Q1" s="123"/>
      <c r="R1" s="123"/>
      <c r="S1" s="123"/>
      <c r="T1" s="123"/>
      <c r="U1" s="123"/>
      <c r="V1" s="123"/>
      <c r="W1" s="123"/>
      <c r="X1" s="123"/>
      <c r="Y1" s="123"/>
      <c r="Z1" s="123"/>
    </row>
    <row r="2" ht="15.75" customHeight="1">
      <c r="A2" s="251" t="s">
        <v>72</v>
      </c>
      <c r="B2" s="126" t="s">
        <v>73</v>
      </c>
      <c r="C2" s="7"/>
      <c r="D2" s="7"/>
      <c r="E2" s="7"/>
      <c r="F2" s="7"/>
      <c r="G2" s="252"/>
      <c r="H2" s="123"/>
      <c r="I2" s="123"/>
      <c r="J2" s="123"/>
      <c r="K2" s="123"/>
      <c r="L2" s="123"/>
      <c r="M2" s="123"/>
      <c r="N2" s="123"/>
      <c r="O2" s="123"/>
      <c r="P2" s="123"/>
      <c r="Q2" s="123"/>
      <c r="R2" s="123"/>
      <c r="S2" s="123"/>
      <c r="T2" s="123"/>
      <c r="U2" s="123"/>
      <c r="V2" s="123"/>
      <c r="W2" s="123"/>
      <c r="X2" s="123"/>
      <c r="Y2" s="123"/>
      <c r="Z2" s="123"/>
    </row>
    <row r="3" ht="15.75" customHeight="1">
      <c r="A3" s="251" t="s">
        <v>75</v>
      </c>
      <c r="B3" s="131" t="s">
        <v>544</v>
      </c>
      <c r="C3" s="7"/>
      <c r="D3" s="7"/>
      <c r="E3" s="8"/>
      <c r="F3" s="131" t="s">
        <v>245</v>
      </c>
      <c r="G3" s="252"/>
      <c r="H3" s="110"/>
      <c r="I3" s="110"/>
      <c r="J3" s="110"/>
      <c r="K3" s="123"/>
      <c r="L3" s="123"/>
      <c r="M3" s="123"/>
      <c r="N3" s="123"/>
      <c r="O3" s="123"/>
      <c r="P3" s="123"/>
      <c r="Q3" s="123"/>
      <c r="R3" s="123"/>
      <c r="S3" s="123"/>
      <c r="T3" s="123"/>
      <c r="U3" s="123"/>
      <c r="V3" s="123"/>
      <c r="W3" s="123"/>
      <c r="X3" s="123"/>
      <c r="Y3" s="123"/>
      <c r="Z3" s="123"/>
    </row>
    <row r="4" ht="15.75" customHeight="1">
      <c r="A4" s="251" t="s">
        <v>78</v>
      </c>
      <c r="B4" s="1109" t="s">
        <v>79</v>
      </c>
      <c r="C4" s="7"/>
      <c r="D4" s="7"/>
      <c r="E4" s="7"/>
      <c r="F4" s="7"/>
      <c r="G4" s="252"/>
      <c r="H4" s="123"/>
      <c r="I4" s="123"/>
      <c r="J4" s="123"/>
      <c r="K4" s="123"/>
      <c r="L4" s="123"/>
      <c r="M4" s="123"/>
      <c r="N4" s="123"/>
      <c r="O4" s="123"/>
      <c r="P4" s="123"/>
      <c r="Q4" s="123"/>
      <c r="R4" s="123"/>
      <c r="S4" s="123"/>
      <c r="T4" s="123"/>
      <c r="U4" s="123"/>
      <c r="V4" s="123"/>
      <c r="W4" s="123"/>
      <c r="X4" s="123"/>
      <c r="Y4" s="123"/>
      <c r="Z4" s="123"/>
    </row>
    <row r="5" ht="15.75" customHeight="1">
      <c r="A5" s="251" t="s">
        <v>80</v>
      </c>
      <c r="B5" s="90" t="s">
        <v>545</v>
      </c>
      <c r="C5" s="7"/>
      <c r="D5" s="7"/>
      <c r="E5" s="7"/>
      <c r="F5" s="7"/>
      <c r="G5" s="252"/>
      <c r="H5" s="123"/>
      <c r="I5" s="123"/>
      <c r="J5" s="123"/>
      <c r="K5" s="123"/>
      <c r="L5" s="123"/>
      <c r="M5" s="123"/>
      <c r="N5" s="123"/>
      <c r="O5" s="123"/>
      <c r="P5" s="123"/>
      <c r="Q5" s="123"/>
      <c r="R5" s="123"/>
      <c r="S5" s="123"/>
      <c r="T5" s="123"/>
      <c r="U5" s="123"/>
      <c r="V5" s="123"/>
      <c r="W5" s="123"/>
      <c r="X5" s="123"/>
      <c r="Y5" s="123"/>
      <c r="Z5" s="123"/>
    </row>
    <row r="6" ht="15.75" customHeight="1">
      <c r="A6" s="251" t="s">
        <v>82</v>
      </c>
      <c r="B6" s="126" t="s">
        <v>83</v>
      </c>
      <c r="C6" s="7"/>
      <c r="D6" s="7"/>
      <c r="E6" s="7"/>
      <c r="F6" s="7"/>
      <c r="G6" s="252"/>
      <c r="H6" s="133"/>
      <c r="I6" s="133"/>
      <c r="J6" s="133"/>
      <c r="K6" s="133"/>
      <c r="L6" s="133"/>
      <c r="M6" s="133"/>
      <c r="N6" s="133"/>
      <c r="O6" s="133"/>
      <c r="P6" s="133"/>
      <c r="Q6" s="133"/>
      <c r="R6" s="133"/>
      <c r="S6" s="133"/>
      <c r="T6" s="133"/>
      <c r="U6" s="133"/>
      <c r="V6" s="133"/>
      <c r="W6" s="133"/>
      <c r="X6" s="133"/>
      <c r="Y6" s="133"/>
      <c r="Z6" s="133"/>
    </row>
    <row r="7" ht="15.75" customHeight="1">
      <c r="A7" s="253" t="s">
        <v>84</v>
      </c>
      <c r="B7" s="254" t="s">
        <v>85</v>
      </c>
      <c r="C7" s="255"/>
      <c r="D7" s="255"/>
      <c r="E7" s="255"/>
      <c r="F7" s="255"/>
      <c r="G7" s="256"/>
      <c r="H7" s="123"/>
      <c r="I7" s="123"/>
      <c r="J7" s="123"/>
      <c r="K7" s="123"/>
      <c r="L7" s="123"/>
      <c r="M7" s="123"/>
      <c r="N7" s="123"/>
      <c r="O7" s="123"/>
      <c r="P7" s="123"/>
      <c r="Q7" s="123"/>
      <c r="R7" s="123"/>
      <c r="S7" s="123"/>
      <c r="T7" s="123"/>
      <c r="U7" s="123"/>
      <c r="V7" s="123"/>
      <c r="W7" s="123"/>
      <c r="X7" s="123"/>
      <c r="Y7" s="123"/>
      <c r="Z7" s="123"/>
    </row>
    <row r="8" ht="15.75" customHeight="1">
      <c r="A8" s="1110" t="s">
        <v>233</v>
      </c>
      <c r="B8" s="140"/>
      <c r="C8" s="1111" t="s">
        <v>546</v>
      </c>
      <c r="D8" s="4"/>
      <c r="E8" s="4"/>
      <c r="F8" s="4"/>
      <c r="G8" s="1111" t="s">
        <v>547</v>
      </c>
      <c r="H8" s="4"/>
      <c r="I8" s="4"/>
      <c r="J8" s="4"/>
      <c r="K8" s="123"/>
      <c r="L8" s="123"/>
      <c r="M8" s="123"/>
      <c r="N8" s="123"/>
      <c r="O8" s="123"/>
      <c r="P8" s="123"/>
      <c r="Q8" s="123"/>
      <c r="R8" s="123"/>
      <c r="S8" s="123"/>
      <c r="T8" s="123"/>
      <c r="U8" s="123"/>
      <c r="V8" s="123"/>
      <c r="W8" s="123"/>
      <c r="X8" s="123"/>
      <c r="Y8" s="123"/>
      <c r="Z8" s="123"/>
    </row>
    <row r="9" ht="15.75" customHeight="1">
      <c r="A9" s="1112" t="s">
        <v>204</v>
      </c>
      <c r="B9" s="1113" t="s">
        <v>91</v>
      </c>
      <c r="C9" s="1113" t="s">
        <v>548</v>
      </c>
      <c r="D9" s="142" t="s">
        <v>549</v>
      </c>
      <c r="E9" s="142" t="s">
        <v>550</v>
      </c>
      <c r="F9" s="142" t="s">
        <v>551</v>
      </c>
      <c r="G9" s="1113" t="s">
        <v>548</v>
      </c>
      <c r="H9" s="142" t="s">
        <v>549</v>
      </c>
      <c r="I9" s="142" t="s">
        <v>550</v>
      </c>
      <c r="J9" s="142" t="s">
        <v>551</v>
      </c>
      <c r="K9" s="264"/>
      <c r="L9" s="264"/>
      <c r="M9" s="264"/>
      <c r="N9" s="264"/>
      <c r="O9" s="264"/>
      <c r="P9" s="264"/>
      <c r="Q9" s="264"/>
      <c r="R9" s="264"/>
      <c r="S9" s="264"/>
      <c r="T9" s="264"/>
      <c r="U9" s="264"/>
      <c r="V9" s="264"/>
      <c r="W9" s="264"/>
      <c r="X9" s="264"/>
      <c r="Y9" s="264"/>
      <c r="Z9" s="264"/>
    </row>
    <row r="10" ht="15.75" hidden="1" customHeight="1">
      <c r="A10" s="1114" t="s">
        <v>106</v>
      </c>
      <c r="B10" s="142">
        <v>417.0</v>
      </c>
      <c r="C10" s="1115">
        <v>11.95122843086638</v>
      </c>
      <c r="D10" s="1115">
        <v>12.92025260266753</v>
      </c>
      <c r="E10" s="1115">
        <v>19.47070648636177</v>
      </c>
      <c r="F10" s="1115">
        <v>26.87897489898964</v>
      </c>
      <c r="G10" s="1115">
        <v>14.0934446899995</v>
      </c>
      <c r="H10" s="1115">
        <v>15.38557839018298</v>
      </c>
      <c r="I10" s="1115">
        <v>20.50483588697127</v>
      </c>
      <c r="J10" s="1115">
        <v>28.30657272245638</v>
      </c>
      <c r="K10" s="1"/>
      <c r="L10" s="123"/>
      <c r="M10" s="123"/>
      <c r="N10" s="123"/>
      <c r="O10" s="123"/>
      <c r="P10" s="123"/>
      <c r="Q10" s="123"/>
      <c r="R10" s="123"/>
      <c r="S10" s="123"/>
      <c r="T10" s="123"/>
      <c r="U10" s="123"/>
      <c r="V10" s="123"/>
      <c r="W10" s="123"/>
      <c r="X10" s="123"/>
      <c r="Y10" s="123"/>
      <c r="Z10" s="123"/>
    </row>
    <row r="11" ht="15.75" hidden="1" customHeight="1">
      <c r="A11" s="1114" t="s">
        <v>107</v>
      </c>
      <c r="B11" s="142">
        <v>300.0</v>
      </c>
      <c r="C11" s="1115">
        <v>12.71286467109352</v>
      </c>
      <c r="D11" s="1115">
        <v>17.81701844239874</v>
      </c>
      <c r="E11" s="1115">
        <v>27.49340027478113</v>
      </c>
      <c r="F11" s="1115">
        <v>34.17515917993305</v>
      </c>
      <c r="G11" s="1115">
        <v>15.49183707554561</v>
      </c>
      <c r="H11" s="1115">
        <v>22.48544554197663</v>
      </c>
      <c r="I11" s="1115">
        <v>30.8586451715881</v>
      </c>
      <c r="J11" s="1115">
        <v>38.35826417525545</v>
      </c>
      <c r="K11" s="1"/>
      <c r="L11" s="123"/>
      <c r="M11" s="123"/>
      <c r="N11" s="123"/>
      <c r="O11" s="123"/>
      <c r="P11" s="123"/>
      <c r="Q11" s="123"/>
      <c r="R11" s="123"/>
      <c r="S11" s="123"/>
      <c r="T11" s="123"/>
      <c r="U11" s="123"/>
      <c r="V11" s="123"/>
      <c r="W11" s="123"/>
      <c r="X11" s="123"/>
      <c r="Y11" s="123"/>
      <c r="Z11" s="123"/>
    </row>
    <row r="12" ht="15.75" hidden="1" customHeight="1">
      <c r="A12" s="1114" t="s">
        <v>108</v>
      </c>
      <c r="B12" s="142">
        <v>151.0</v>
      </c>
      <c r="C12" s="1115">
        <v>8.754037247509585</v>
      </c>
      <c r="D12" s="1115">
        <v>8.859743965106361</v>
      </c>
      <c r="E12" s="1115">
        <v>16.54413595936712</v>
      </c>
      <c r="F12" s="1115">
        <v>20.47024577616596</v>
      </c>
      <c r="G12" s="1115">
        <v>9.411032238257135</v>
      </c>
      <c r="H12" s="1115">
        <v>9.530853824574313</v>
      </c>
      <c r="I12" s="1115">
        <v>16.87917131609876</v>
      </c>
      <c r="J12" s="1115">
        <v>20.88478879689827</v>
      </c>
      <c r="K12" s="1"/>
      <c r="L12" s="123"/>
      <c r="M12" s="123"/>
      <c r="N12" s="123"/>
      <c r="O12" s="123"/>
      <c r="P12" s="123"/>
      <c r="Q12" s="123"/>
      <c r="R12" s="123"/>
      <c r="S12" s="123"/>
      <c r="T12" s="123"/>
      <c r="U12" s="123"/>
      <c r="V12" s="123"/>
      <c r="W12" s="123"/>
      <c r="X12" s="123"/>
      <c r="Y12" s="123"/>
      <c r="Z12" s="123"/>
    </row>
    <row r="13" ht="15.75" hidden="1" customHeight="1">
      <c r="A13" s="1114" t="s">
        <v>109</v>
      </c>
      <c r="B13" s="142">
        <v>1194.0</v>
      </c>
      <c r="C13" s="1115">
        <v>12.38960223496931</v>
      </c>
      <c r="D13" s="1115">
        <v>12.73755185579176</v>
      </c>
      <c r="E13" s="1115">
        <v>15.69450748099733</v>
      </c>
      <c r="F13" s="1115">
        <v>21.00391095678933</v>
      </c>
      <c r="G13" s="1115">
        <v>12.61816450791623</v>
      </c>
      <c r="H13" s="1115">
        <v>12.97102422751236</v>
      </c>
      <c r="I13" s="1115">
        <v>16.0505197818191</v>
      </c>
      <c r="J13" s="1115">
        <v>21.4803611209653</v>
      </c>
      <c r="K13" s="1"/>
      <c r="L13" s="123"/>
      <c r="M13" s="123"/>
      <c r="N13" s="123"/>
      <c r="O13" s="123"/>
      <c r="P13" s="123"/>
      <c r="Q13" s="123"/>
      <c r="R13" s="123"/>
      <c r="S13" s="123"/>
      <c r="T13" s="123"/>
      <c r="U13" s="123"/>
      <c r="V13" s="123"/>
      <c r="W13" s="123"/>
      <c r="X13" s="123"/>
      <c r="Y13" s="123"/>
      <c r="Z13" s="123"/>
    </row>
    <row r="14" ht="15.75" hidden="1" customHeight="1">
      <c r="A14" s="1114" t="s">
        <v>110</v>
      </c>
      <c r="B14" s="142">
        <v>162.0</v>
      </c>
      <c r="C14" s="1115">
        <v>8.75600752211258</v>
      </c>
      <c r="D14" s="1115">
        <v>12.12555584215913</v>
      </c>
      <c r="E14" s="1115">
        <v>19.80184223850149</v>
      </c>
      <c r="F14" s="1115">
        <v>26.64604057750872</v>
      </c>
      <c r="G14" s="1115">
        <v>9.132428191565907</v>
      </c>
      <c r="H14" s="1115">
        <v>12.71838063655267</v>
      </c>
      <c r="I14" s="1115">
        <v>20.35556031137143</v>
      </c>
      <c r="J14" s="1115">
        <v>27.39114267763075</v>
      </c>
      <c r="K14" s="1"/>
      <c r="L14" s="123"/>
      <c r="M14" s="123"/>
      <c r="N14" s="123"/>
      <c r="O14" s="123"/>
      <c r="P14" s="123"/>
      <c r="Q14" s="123"/>
      <c r="R14" s="123"/>
      <c r="S14" s="123"/>
      <c r="T14" s="123"/>
      <c r="U14" s="123"/>
      <c r="V14" s="123"/>
      <c r="W14" s="123"/>
      <c r="X14" s="123"/>
      <c r="Y14" s="123"/>
      <c r="Z14" s="123"/>
    </row>
    <row r="15" ht="15.75" hidden="1" customHeight="1">
      <c r="A15" s="1114" t="s">
        <v>111</v>
      </c>
      <c r="B15" s="142">
        <v>780.0</v>
      </c>
      <c r="C15" s="1115">
        <v>5.117463276679041</v>
      </c>
      <c r="D15" s="1115">
        <v>7.242658481761152</v>
      </c>
      <c r="E15" s="1115">
        <v>13.35011561637353</v>
      </c>
      <c r="F15" s="1115">
        <v>17.58083082564704</v>
      </c>
      <c r="G15" s="1115">
        <v>5.669314656247031</v>
      </c>
      <c r="H15" s="1115">
        <v>8.231460133444685</v>
      </c>
      <c r="I15" s="1115">
        <v>13.94231106789692</v>
      </c>
      <c r="J15" s="1115">
        <v>18.36069583566847</v>
      </c>
      <c r="K15" s="1"/>
      <c r="L15" s="123"/>
      <c r="M15" s="123"/>
      <c r="N15" s="123"/>
      <c r="O15" s="123"/>
      <c r="P15" s="123"/>
      <c r="Q15" s="123"/>
      <c r="R15" s="123"/>
      <c r="S15" s="123"/>
      <c r="T15" s="123"/>
      <c r="U15" s="123"/>
      <c r="V15" s="123"/>
      <c r="W15" s="123"/>
      <c r="X15" s="123"/>
      <c r="Y15" s="123"/>
      <c r="Z15" s="123"/>
    </row>
    <row r="16" ht="15.75" hidden="1" customHeight="1">
      <c r="A16" s="1114" t="s">
        <v>112</v>
      </c>
      <c r="B16" s="142">
        <v>621.0</v>
      </c>
      <c r="C16" s="1115" t="s">
        <v>113</v>
      </c>
      <c r="D16" s="1115" t="s">
        <v>113</v>
      </c>
      <c r="E16" s="1115" t="s">
        <v>113</v>
      </c>
      <c r="F16" s="1115" t="s">
        <v>113</v>
      </c>
      <c r="G16" s="1115" t="s">
        <v>113</v>
      </c>
      <c r="H16" s="1115" t="s">
        <v>113</v>
      </c>
      <c r="I16" s="1115" t="s">
        <v>113</v>
      </c>
      <c r="J16" s="1115" t="s">
        <v>113</v>
      </c>
      <c r="K16" s="1"/>
      <c r="L16" s="123"/>
      <c r="M16" s="123"/>
      <c r="N16" s="123"/>
      <c r="O16" s="123"/>
      <c r="P16" s="123"/>
      <c r="Q16" s="123"/>
      <c r="R16" s="123"/>
      <c r="S16" s="123"/>
      <c r="T16" s="123"/>
      <c r="U16" s="123"/>
      <c r="V16" s="123"/>
      <c r="W16" s="123"/>
      <c r="X16" s="123"/>
      <c r="Y16" s="123"/>
      <c r="Z16" s="123"/>
    </row>
    <row r="17" ht="15.75" hidden="1" customHeight="1">
      <c r="A17" s="1114" t="s">
        <v>114</v>
      </c>
      <c r="B17" s="142">
        <v>849.0</v>
      </c>
      <c r="C17" s="1115" t="s">
        <v>113</v>
      </c>
      <c r="D17" s="1115" t="s">
        <v>113</v>
      </c>
      <c r="E17" s="1115" t="s">
        <v>113</v>
      </c>
      <c r="F17" s="1115" t="s">
        <v>113</v>
      </c>
      <c r="G17" s="1115" t="s">
        <v>113</v>
      </c>
      <c r="H17" s="1115" t="s">
        <v>113</v>
      </c>
      <c r="I17" s="1115" t="s">
        <v>113</v>
      </c>
      <c r="J17" s="1115" t="s">
        <v>113</v>
      </c>
      <c r="K17" s="1"/>
      <c r="L17" s="123"/>
      <c r="M17" s="123"/>
      <c r="N17" s="123"/>
      <c r="O17" s="123"/>
      <c r="P17" s="123"/>
      <c r="Q17" s="123"/>
      <c r="R17" s="123"/>
      <c r="S17" s="123"/>
      <c r="T17" s="123"/>
      <c r="U17" s="123"/>
      <c r="V17" s="123"/>
      <c r="W17" s="123"/>
      <c r="X17" s="123"/>
      <c r="Y17" s="123"/>
      <c r="Z17" s="123"/>
    </row>
    <row r="18" ht="15.75" hidden="1" customHeight="1">
      <c r="A18" s="1114" t="s">
        <v>115</v>
      </c>
      <c r="B18" s="142">
        <v>216.0</v>
      </c>
      <c r="C18" s="1115">
        <v>10.74459871391528</v>
      </c>
      <c r="D18" s="1115">
        <v>10.86440357313508</v>
      </c>
      <c r="E18" s="1115">
        <v>12.94736037009992</v>
      </c>
      <c r="F18" s="1115">
        <v>17.20274198428009</v>
      </c>
      <c r="G18" s="1115">
        <v>11.16843731547524</v>
      </c>
      <c r="H18" s="1115">
        <v>11.29678516965257</v>
      </c>
      <c r="I18" s="1115">
        <v>13.0622577150827</v>
      </c>
      <c r="J18" s="1115">
        <v>17.35540239720735</v>
      </c>
      <c r="K18" s="1"/>
      <c r="L18" s="123"/>
      <c r="M18" s="123"/>
      <c r="N18" s="123"/>
      <c r="O18" s="123"/>
      <c r="P18" s="123"/>
      <c r="Q18" s="123"/>
      <c r="R18" s="123"/>
      <c r="S18" s="123"/>
      <c r="T18" s="123"/>
      <c r="U18" s="123"/>
      <c r="V18" s="123"/>
      <c r="W18" s="123"/>
      <c r="X18" s="123"/>
      <c r="Y18" s="123"/>
      <c r="Z18" s="123"/>
    </row>
    <row r="19" ht="15.75" hidden="1" customHeight="1">
      <c r="A19" s="1114" t="s">
        <v>116</v>
      </c>
      <c r="B19" s="142">
        <v>101.0</v>
      </c>
      <c r="C19" s="1115">
        <v>15.68812378558398</v>
      </c>
      <c r="D19" s="1115">
        <v>15.97132420278886</v>
      </c>
      <c r="E19" s="1115">
        <v>19.41465447775267</v>
      </c>
      <c r="F19" s="1115">
        <v>24.66530678947061</v>
      </c>
      <c r="G19" s="1115">
        <v>16.6115110083572</v>
      </c>
      <c r="H19" s="1115">
        <v>16.92895221686751</v>
      </c>
      <c r="I19" s="1115">
        <v>19.43960944077158</v>
      </c>
      <c r="J19" s="1115">
        <v>24.69701076954847</v>
      </c>
      <c r="K19" s="1"/>
      <c r="L19" s="123"/>
      <c r="M19" s="123"/>
      <c r="N19" s="123"/>
      <c r="O19" s="123"/>
      <c r="P19" s="123"/>
      <c r="Q19" s="123"/>
      <c r="R19" s="123"/>
      <c r="S19" s="123"/>
      <c r="T19" s="123"/>
      <c r="U19" s="123"/>
      <c r="V19" s="123"/>
      <c r="W19" s="123"/>
      <c r="X19" s="123"/>
      <c r="Y19" s="123"/>
      <c r="Z19" s="123"/>
    </row>
    <row r="20" ht="15.75" hidden="1" customHeight="1">
      <c r="A20" s="1114" t="s">
        <v>117</v>
      </c>
      <c r="B20" s="142">
        <v>126.0</v>
      </c>
      <c r="C20" s="1115">
        <v>7.406668557524182</v>
      </c>
      <c r="D20" s="1115">
        <v>7.433634052954371</v>
      </c>
      <c r="E20" s="1115">
        <v>11.24808581049011</v>
      </c>
      <c r="F20" s="1115">
        <v>13.96472054485917</v>
      </c>
      <c r="G20" s="1115">
        <v>9.641292996486523</v>
      </c>
      <c r="H20" s="1115">
        <v>9.68435153909531</v>
      </c>
      <c r="I20" s="1115">
        <v>11.94564040192142</v>
      </c>
      <c r="J20" s="1115">
        <v>14.83074833823152</v>
      </c>
      <c r="K20" s="1"/>
      <c r="L20" s="123"/>
      <c r="M20" s="123"/>
      <c r="N20" s="123"/>
      <c r="O20" s="123"/>
      <c r="P20" s="123"/>
      <c r="Q20" s="123"/>
      <c r="R20" s="123"/>
      <c r="S20" s="123"/>
      <c r="T20" s="123"/>
      <c r="U20" s="123"/>
      <c r="V20" s="123"/>
      <c r="W20" s="123"/>
      <c r="X20" s="123"/>
      <c r="Y20" s="123"/>
      <c r="Z20" s="123"/>
    </row>
    <row r="21" ht="15.75" hidden="1" customHeight="1">
      <c r="A21" s="1114" t="s">
        <v>118</v>
      </c>
      <c r="B21" s="142">
        <v>606.0</v>
      </c>
      <c r="C21" s="1115">
        <v>197.6362516833649</v>
      </c>
      <c r="D21" s="1115" t="s">
        <v>113</v>
      </c>
      <c r="E21" s="1115" t="s">
        <v>113</v>
      </c>
      <c r="F21" s="1115" t="s">
        <v>113</v>
      </c>
      <c r="G21" s="1115" t="s">
        <v>113</v>
      </c>
      <c r="H21" s="1115" t="s">
        <v>113</v>
      </c>
      <c r="I21" s="1115" t="s">
        <v>113</v>
      </c>
      <c r="J21" s="1115" t="s">
        <v>113</v>
      </c>
      <c r="K21" s="1"/>
      <c r="L21" s="123"/>
      <c r="M21" s="123"/>
      <c r="N21" s="123"/>
      <c r="O21" s="123"/>
      <c r="P21" s="123"/>
      <c r="Q21" s="123"/>
      <c r="R21" s="123"/>
      <c r="S21" s="123"/>
      <c r="T21" s="123"/>
      <c r="U21" s="123"/>
      <c r="V21" s="123"/>
      <c r="W21" s="123"/>
      <c r="X21" s="123"/>
      <c r="Y21" s="123"/>
      <c r="Z21" s="123"/>
    </row>
    <row r="22" ht="15.75" hidden="1" customHeight="1">
      <c r="A22" s="1114" t="s">
        <v>119</v>
      </c>
      <c r="B22" s="142">
        <v>462.0</v>
      </c>
      <c r="C22" s="1115">
        <v>10.68509679915416</v>
      </c>
      <c r="D22" s="1115">
        <v>11.90786972510952</v>
      </c>
      <c r="E22" s="1115">
        <v>16.65111853537706</v>
      </c>
      <c r="F22" s="1115">
        <v>21.47629576985999</v>
      </c>
      <c r="G22" s="1115">
        <v>11.18967157290021</v>
      </c>
      <c r="H22" s="1115">
        <v>12.52276363831014</v>
      </c>
      <c r="I22" s="1115">
        <v>16.8203129143621</v>
      </c>
      <c r="J22" s="1115">
        <v>21.69451945963557</v>
      </c>
      <c r="K22" s="1"/>
      <c r="L22" s="123"/>
      <c r="M22" s="123"/>
      <c r="N22" s="123"/>
      <c r="O22" s="123"/>
      <c r="P22" s="123"/>
      <c r="Q22" s="123"/>
      <c r="R22" s="123"/>
      <c r="S22" s="123"/>
      <c r="T22" s="123"/>
      <c r="U22" s="123"/>
      <c r="V22" s="123"/>
      <c r="W22" s="123"/>
      <c r="X22" s="123"/>
      <c r="Y22" s="123"/>
      <c r="Z22" s="123"/>
    </row>
    <row r="23" ht="15.75" hidden="1" customHeight="1">
      <c r="A23" s="1114" t="s">
        <v>120</v>
      </c>
      <c r="B23" s="142">
        <v>974.0</v>
      </c>
      <c r="C23" s="1115">
        <v>14.82216596628806</v>
      </c>
      <c r="D23" s="1115">
        <v>15.97956970234641</v>
      </c>
      <c r="E23" s="1115">
        <v>22.03324091886064</v>
      </c>
      <c r="F23" s="1115">
        <v>29.2782602521373</v>
      </c>
      <c r="G23" s="1115">
        <v>16.40633802586056</v>
      </c>
      <c r="H23" s="1115">
        <v>17.79415750346464</v>
      </c>
      <c r="I23" s="1115">
        <v>22.64866551896717</v>
      </c>
      <c r="J23" s="1115">
        <v>30.09605013941905</v>
      </c>
      <c r="K23" s="1"/>
      <c r="L23" s="123"/>
      <c r="M23" s="123"/>
      <c r="N23" s="123"/>
      <c r="O23" s="123"/>
      <c r="P23" s="123"/>
      <c r="Q23" s="123"/>
      <c r="R23" s="123"/>
      <c r="S23" s="123"/>
      <c r="T23" s="123"/>
      <c r="U23" s="123"/>
      <c r="V23" s="123"/>
      <c r="W23" s="123"/>
      <c r="X23" s="123"/>
      <c r="Y23" s="123"/>
      <c r="Z23" s="123"/>
    </row>
    <row r="24" ht="15.75" hidden="1" customHeight="1">
      <c r="A24" s="1114" t="s">
        <v>121</v>
      </c>
      <c r="B24" s="142">
        <v>45.0</v>
      </c>
      <c r="C24" s="1115">
        <v>7.217071782839104</v>
      </c>
      <c r="D24" s="1115">
        <v>7.277108228464824</v>
      </c>
      <c r="E24" s="1115">
        <v>13.50258855466328</v>
      </c>
      <c r="F24" s="1115">
        <v>17.45693282531905</v>
      </c>
      <c r="G24" s="1115">
        <v>7.399980715352902</v>
      </c>
      <c r="H24" s="1115">
        <v>7.462525326501845</v>
      </c>
      <c r="I24" s="1115">
        <v>13.62820497828818</v>
      </c>
      <c r="J24" s="1115">
        <v>17.61933705322684</v>
      </c>
      <c r="K24" s="1"/>
      <c r="L24" s="123"/>
      <c r="M24" s="123"/>
      <c r="N24" s="123"/>
      <c r="O24" s="123"/>
      <c r="P24" s="123"/>
      <c r="Q24" s="123"/>
      <c r="R24" s="123"/>
      <c r="S24" s="123"/>
      <c r="T24" s="123"/>
      <c r="U24" s="123"/>
      <c r="V24" s="123"/>
      <c r="W24" s="123"/>
      <c r="X24" s="123"/>
      <c r="Y24" s="123"/>
      <c r="Z24" s="123"/>
    </row>
    <row r="25" ht="15.75" hidden="1" customHeight="1">
      <c r="A25" s="1114" t="s">
        <v>122</v>
      </c>
      <c r="B25" s="142">
        <v>897.0</v>
      </c>
      <c r="C25" s="1115">
        <v>9.363497651441895</v>
      </c>
      <c r="D25" s="1115">
        <v>10.87708934393642</v>
      </c>
      <c r="E25" s="1115">
        <v>25.70750167176071</v>
      </c>
      <c r="F25" s="1115">
        <v>32.83052460026333</v>
      </c>
      <c r="G25" s="1115">
        <v>10.31860525158514</v>
      </c>
      <c r="H25" s="1115">
        <v>12.06444182257955</v>
      </c>
      <c r="I25" s="1115">
        <v>27.24221722765128</v>
      </c>
      <c r="J25" s="1115">
        <v>34.79047844779803</v>
      </c>
      <c r="K25" s="1"/>
      <c r="L25" s="123"/>
      <c r="M25" s="123"/>
      <c r="N25" s="123"/>
      <c r="O25" s="123"/>
      <c r="P25" s="123"/>
      <c r="Q25" s="123"/>
      <c r="R25" s="123"/>
      <c r="S25" s="123"/>
      <c r="T25" s="123"/>
      <c r="U25" s="123"/>
      <c r="V25" s="123"/>
      <c r="W25" s="123"/>
      <c r="X25" s="123"/>
      <c r="Y25" s="123"/>
      <c r="Z25" s="123"/>
    </row>
    <row r="26" ht="15.75" hidden="1" customHeight="1">
      <c r="A26" s="1114" t="s">
        <v>123</v>
      </c>
      <c r="B26" s="142">
        <v>64.0</v>
      </c>
      <c r="C26" s="1115">
        <v>6.748726497377844</v>
      </c>
      <c r="D26" s="1115">
        <v>8.419175610610855</v>
      </c>
      <c r="E26" s="1115">
        <v>17.4638224450494</v>
      </c>
      <c r="F26" s="1115">
        <v>23.83518019988331</v>
      </c>
      <c r="G26" s="1115">
        <v>7.439626502924445</v>
      </c>
      <c r="H26" s="1115">
        <v>9.37226842358227</v>
      </c>
      <c r="I26" s="1115">
        <v>18.52360949868465</v>
      </c>
      <c r="J26" s="1115">
        <v>25.28161127053706</v>
      </c>
      <c r="K26" s="1"/>
      <c r="L26" s="123"/>
      <c r="M26" s="123"/>
      <c r="N26" s="123"/>
      <c r="O26" s="123"/>
      <c r="P26" s="123"/>
      <c r="Q26" s="123"/>
      <c r="R26" s="123"/>
      <c r="S26" s="123"/>
      <c r="T26" s="123"/>
      <c r="U26" s="123"/>
      <c r="V26" s="123"/>
      <c r="W26" s="123"/>
      <c r="X26" s="123"/>
      <c r="Y26" s="123"/>
      <c r="Z26" s="123"/>
    </row>
    <row r="27" ht="15.75" hidden="1" customHeight="1">
      <c r="A27" s="1114" t="s">
        <v>124</v>
      </c>
      <c r="B27" s="142">
        <v>951.0</v>
      </c>
      <c r="C27" s="1115">
        <v>11.04852982855427</v>
      </c>
      <c r="D27" s="1115">
        <v>12.54531445639136</v>
      </c>
      <c r="E27" s="1115">
        <v>20.10212464221409</v>
      </c>
      <c r="F27" s="1115">
        <v>26.27421237281301</v>
      </c>
      <c r="G27" s="1115">
        <v>11.53250881661914</v>
      </c>
      <c r="H27" s="1115">
        <v>13.1050391906154</v>
      </c>
      <c r="I27" s="1115">
        <v>20.8630744647609</v>
      </c>
      <c r="J27" s="1115">
        <v>27.26880163133665</v>
      </c>
      <c r="K27" s="1"/>
      <c r="L27" s="123"/>
      <c r="M27" s="123"/>
      <c r="N27" s="123"/>
      <c r="O27" s="123"/>
      <c r="P27" s="123"/>
      <c r="Q27" s="123"/>
      <c r="R27" s="123"/>
      <c r="S27" s="123"/>
      <c r="T27" s="123"/>
      <c r="U27" s="123"/>
      <c r="V27" s="123"/>
      <c r="W27" s="123"/>
      <c r="X27" s="123"/>
      <c r="Y27" s="123"/>
      <c r="Z27" s="123"/>
    </row>
    <row r="28" ht="15.75" hidden="1" customHeight="1">
      <c r="A28" s="1114" t="s">
        <v>125</v>
      </c>
      <c r="B28" s="142">
        <v>216.0</v>
      </c>
      <c r="C28" s="1115">
        <v>5.205774535354895</v>
      </c>
      <c r="D28" s="1115">
        <v>5.351953508212183</v>
      </c>
      <c r="E28" s="1115">
        <v>7.383142622596054</v>
      </c>
      <c r="F28" s="1115">
        <v>9.45766944281664</v>
      </c>
      <c r="G28" s="1115">
        <v>5.047566147450362</v>
      </c>
      <c r="H28" s="1115">
        <v>5.178014999303437</v>
      </c>
      <c r="I28" s="1115">
        <v>7.761283353442024</v>
      </c>
      <c r="J28" s="1115">
        <v>9.942060740400535</v>
      </c>
      <c r="K28" s="1"/>
      <c r="L28" s="123"/>
      <c r="M28" s="123"/>
      <c r="N28" s="123"/>
      <c r="O28" s="123"/>
      <c r="P28" s="123"/>
      <c r="Q28" s="123"/>
      <c r="R28" s="123"/>
      <c r="S28" s="123"/>
      <c r="T28" s="123"/>
      <c r="U28" s="123"/>
      <c r="V28" s="123"/>
      <c r="W28" s="123"/>
      <c r="X28" s="123"/>
      <c r="Y28" s="123"/>
      <c r="Z28" s="123"/>
    </row>
    <row r="29" ht="15.75" hidden="1" customHeight="1">
      <c r="A29" s="1114" t="s">
        <v>126</v>
      </c>
      <c r="B29" s="142">
        <v>1182.0</v>
      </c>
      <c r="C29" s="1115">
        <v>13.28896835020309</v>
      </c>
      <c r="D29" s="1115">
        <v>15.24595436247607</v>
      </c>
      <c r="E29" s="1115">
        <v>20.35127542737932</v>
      </c>
      <c r="F29" s="1115">
        <v>26.31120720667851</v>
      </c>
      <c r="G29" s="1115">
        <v>14.08500931560899</v>
      </c>
      <c r="H29" s="1115">
        <v>16.24964513439154</v>
      </c>
      <c r="I29" s="1115">
        <v>20.7849818731522</v>
      </c>
      <c r="J29" s="1115">
        <v>26.87192588017502</v>
      </c>
      <c r="K29" s="1"/>
      <c r="L29" s="123"/>
      <c r="M29" s="123"/>
      <c r="N29" s="123"/>
      <c r="O29" s="123"/>
      <c r="P29" s="123"/>
      <c r="Q29" s="123"/>
      <c r="R29" s="123"/>
      <c r="S29" s="123"/>
      <c r="T29" s="123"/>
      <c r="U29" s="123"/>
      <c r="V29" s="123"/>
      <c r="W29" s="123"/>
      <c r="X29" s="123"/>
      <c r="Y29" s="123"/>
      <c r="Z29" s="123"/>
    </row>
    <row r="30" ht="15.75" hidden="1" customHeight="1">
      <c r="A30" s="1114" t="s">
        <v>127</v>
      </c>
      <c r="B30" s="142">
        <v>342.0</v>
      </c>
      <c r="C30" s="1115">
        <v>14.08323203390105</v>
      </c>
      <c r="D30" s="1115">
        <v>19.0443834499487</v>
      </c>
      <c r="E30" s="1115">
        <v>25.45816530797445</v>
      </c>
      <c r="F30" s="1115">
        <v>31.97704250265441</v>
      </c>
      <c r="G30" s="1115">
        <v>15.46890089143331</v>
      </c>
      <c r="H30" s="1115">
        <v>21.61552381501884</v>
      </c>
      <c r="I30" s="1115">
        <v>25.61704211757998</v>
      </c>
      <c r="J30" s="1115">
        <v>32.17660167873733</v>
      </c>
      <c r="K30" s="1"/>
      <c r="L30" s="123"/>
      <c r="M30" s="123"/>
      <c r="N30" s="123"/>
      <c r="O30" s="123"/>
      <c r="P30" s="123"/>
      <c r="Q30" s="123"/>
      <c r="R30" s="123"/>
      <c r="S30" s="123"/>
      <c r="T30" s="123"/>
      <c r="U30" s="123"/>
      <c r="V30" s="123"/>
      <c r="W30" s="123"/>
      <c r="X30" s="123"/>
      <c r="Y30" s="123"/>
      <c r="Z30" s="123"/>
    </row>
    <row r="31" ht="15.75" hidden="1" customHeight="1">
      <c r="A31" s="1114" t="s">
        <v>128</v>
      </c>
      <c r="B31" s="142">
        <v>804.0</v>
      </c>
      <c r="C31" s="1115">
        <v>8.675648021896944</v>
      </c>
      <c r="D31" s="1115">
        <v>10.26812639193086</v>
      </c>
      <c r="E31" s="1115">
        <v>14.96594301032155</v>
      </c>
      <c r="F31" s="1115">
        <v>19.69201437967881</v>
      </c>
      <c r="G31" s="1115">
        <v>9.063029545892144</v>
      </c>
      <c r="H31" s="1115">
        <v>10.77697564223456</v>
      </c>
      <c r="I31" s="1115">
        <v>15.24606044809489</v>
      </c>
      <c r="J31" s="1115">
        <v>20.0605896581512</v>
      </c>
      <c r="K31" s="1"/>
      <c r="L31" s="123"/>
      <c r="M31" s="123"/>
      <c r="N31" s="123"/>
      <c r="O31" s="123"/>
      <c r="P31" s="123"/>
      <c r="Q31" s="123"/>
      <c r="R31" s="123"/>
      <c r="S31" s="123"/>
      <c r="T31" s="123"/>
      <c r="U31" s="123"/>
      <c r="V31" s="123"/>
      <c r="W31" s="123"/>
      <c r="X31" s="123"/>
      <c r="Y31" s="123"/>
      <c r="Z31" s="123"/>
    </row>
    <row r="32" ht="15.75" hidden="1" customHeight="1">
      <c r="A32" s="1114" t="s">
        <v>129</v>
      </c>
      <c r="B32" s="142">
        <v>335.0</v>
      </c>
      <c r="C32" s="1115">
        <v>8.051290866753174</v>
      </c>
      <c r="D32" s="1115">
        <v>8.39813072448559</v>
      </c>
      <c r="E32" s="1115">
        <v>10.12611882740837</v>
      </c>
      <c r="F32" s="1115">
        <v>12.3090503972693</v>
      </c>
      <c r="G32" s="1115">
        <v>8.917711377420384</v>
      </c>
      <c r="H32" s="1115">
        <v>9.340587796623</v>
      </c>
      <c r="I32" s="1115">
        <v>10.23146970357702</v>
      </c>
      <c r="J32" s="1115">
        <v>12.43711222098071</v>
      </c>
      <c r="K32" s="1"/>
      <c r="L32" s="123"/>
      <c r="M32" s="123"/>
      <c r="N32" s="123"/>
      <c r="O32" s="123"/>
      <c r="P32" s="123"/>
      <c r="Q32" s="123"/>
      <c r="R32" s="123"/>
      <c r="S32" s="123"/>
      <c r="T32" s="123"/>
      <c r="U32" s="123"/>
      <c r="V32" s="123"/>
      <c r="W32" s="123"/>
      <c r="X32" s="123"/>
      <c r="Y32" s="123"/>
      <c r="Z32" s="123"/>
    </row>
    <row r="33" ht="15.75" hidden="1" customHeight="1">
      <c r="A33" s="1114" t="s">
        <v>130</v>
      </c>
      <c r="B33" s="142">
        <v>1223.0</v>
      </c>
      <c r="C33" s="1115">
        <v>6.752140123848672</v>
      </c>
      <c r="D33" s="1115">
        <v>15.97219131559596</v>
      </c>
      <c r="E33" s="1115" t="s">
        <v>113</v>
      </c>
      <c r="F33" s="1115" t="s">
        <v>113</v>
      </c>
      <c r="G33" s="1115">
        <v>13.36528413376914</v>
      </c>
      <c r="H33" s="1115">
        <v>78.88330490789302</v>
      </c>
      <c r="I33" s="1115" t="s">
        <v>113</v>
      </c>
      <c r="J33" s="1115" t="s">
        <v>113</v>
      </c>
      <c r="K33" s="1"/>
      <c r="L33" s="123"/>
      <c r="M33" s="123"/>
      <c r="N33" s="123"/>
      <c r="O33" s="123"/>
      <c r="P33" s="123"/>
      <c r="Q33" s="123"/>
      <c r="R33" s="123"/>
      <c r="S33" s="123"/>
      <c r="T33" s="123"/>
      <c r="U33" s="123"/>
      <c r="V33" s="123"/>
      <c r="W33" s="123"/>
      <c r="X33" s="123"/>
      <c r="Y33" s="123"/>
      <c r="Z33" s="123"/>
    </row>
    <row r="34" ht="15.75" hidden="1" customHeight="1">
      <c r="A34" s="1114" t="s">
        <v>131</v>
      </c>
      <c r="B34" s="142">
        <v>1271.0</v>
      </c>
      <c r="C34" s="1115">
        <v>8.301445853458498</v>
      </c>
      <c r="D34" s="1115">
        <v>13.40866614314531</v>
      </c>
      <c r="E34" s="1115">
        <v>18.82491801096548</v>
      </c>
      <c r="F34" s="1115">
        <v>22.00599730918787</v>
      </c>
      <c r="G34" s="1115">
        <v>9.258847330446494</v>
      </c>
      <c r="H34" s="1115">
        <v>15.79339387926195</v>
      </c>
      <c r="I34" s="1115">
        <v>19.32837311120821</v>
      </c>
      <c r="J34" s="1115">
        <v>22.59452744646575</v>
      </c>
      <c r="K34" s="1"/>
      <c r="L34" s="123"/>
      <c r="M34" s="123"/>
      <c r="N34" s="123"/>
      <c r="O34" s="123"/>
      <c r="P34" s="123"/>
      <c r="Q34" s="123"/>
      <c r="R34" s="123"/>
      <c r="S34" s="123"/>
      <c r="T34" s="123"/>
      <c r="U34" s="123"/>
      <c r="V34" s="123"/>
      <c r="W34" s="123"/>
      <c r="X34" s="123"/>
      <c r="Y34" s="123"/>
      <c r="Z34" s="123"/>
    </row>
    <row r="35" ht="15.75" hidden="1" customHeight="1">
      <c r="A35" s="1114" t="s">
        <v>132</v>
      </c>
      <c r="B35" s="142">
        <v>272.0</v>
      </c>
      <c r="C35" s="1115">
        <v>9.894314712328478</v>
      </c>
      <c r="D35" s="1115">
        <v>11.18738534583228</v>
      </c>
      <c r="E35" s="1115">
        <v>16.92132407923983</v>
      </c>
      <c r="F35" s="1115">
        <v>21.06555716944402</v>
      </c>
      <c r="G35" s="1115">
        <v>11.8577152651854</v>
      </c>
      <c r="H35" s="1115">
        <v>13.6744401497193</v>
      </c>
      <c r="I35" s="1115">
        <v>17.64264444470381</v>
      </c>
      <c r="J35" s="1115">
        <v>21.96353745307961</v>
      </c>
      <c r="K35" s="1"/>
      <c r="L35" s="123"/>
      <c r="M35" s="123"/>
      <c r="N35" s="123"/>
      <c r="O35" s="123"/>
      <c r="P35" s="123"/>
      <c r="Q35" s="123"/>
      <c r="R35" s="123"/>
      <c r="S35" s="123"/>
      <c r="T35" s="123"/>
      <c r="U35" s="123"/>
      <c r="V35" s="123"/>
      <c r="W35" s="123"/>
      <c r="X35" s="123"/>
      <c r="Y35" s="123"/>
      <c r="Z35" s="123"/>
    </row>
    <row r="36" ht="15.75" hidden="1" customHeight="1">
      <c r="A36" s="1114" t="s">
        <v>133</v>
      </c>
      <c r="B36" s="142">
        <v>1101.0</v>
      </c>
      <c r="C36" s="1115">
        <v>13.30944938701897</v>
      </c>
      <c r="D36" s="1115">
        <v>17.14381216121704</v>
      </c>
      <c r="E36" s="1115">
        <v>27.80277677785591</v>
      </c>
      <c r="F36" s="1115">
        <v>35.33682177816276</v>
      </c>
      <c r="G36" s="1115">
        <v>15.41044412823459</v>
      </c>
      <c r="H36" s="1115">
        <v>20.4304495193405</v>
      </c>
      <c r="I36" s="1115">
        <v>29.30237201945482</v>
      </c>
      <c r="J36" s="1115">
        <v>37.24277995691444</v>
      </c>
      <c r="K36" s="1"/>
      <c r="L36" s="123"/>
      <c r="M36" s="123"/>
      <c r="N36" s="123"/>
      <c r="O36" s="123"/>
      <c r="P36" s="123"/>
      <c r="Q36" s="123"/>
      <c r="R36" s="123"/>
      <c r="S36" s="123"/>
      <c r="T36" s="123"/>
      <c r="U36" s="123"/>
      <c r="V36" s="123"/>
      <c r="W36" s="123"/>
      <c r="X36" s="123"/>
      <c r="Y36" s="123"/>
      <c r="Z36" s="123"/>
    </row>
    <row r="37" ht="15.75" hidden="1" customHeight="1">
      <c r="A37" s="1114" t="s">
        <v>134</v>
      </c>
      <c r="B37" s="142">
        <v>125.0</v>
      </c>
      <c r="C37" s="1115">
        <v>6.165895215320985</v>
      </c>
      <c r="D37" s="1115">
        <v>10.51816134568489</v>
      </c>
      <c r="E37" s="1115">
        <v>16.11710481739536</v>
      </c>
      <c r="F37" s="1115">
        <v>21.05707499412263</v>
      </c>
      <c r="G37" s="1115">
        <v>6.849662668977326</v>
      </c>
      <c r="H37" s="1115">
        <v>12.45122501910962</v>
      </c>
      <c r="I37" s="1115">
        <v>16.46791424533331</v>
      </c>
      <c r="J37" s="1115">
        <v>21.51540919970289</v>
      </c>
      <c r="K37" s="1"/>
      <c r="L37" s="123"/>
      <c r="M37" s="123"/>
      <c r="N37" s="123"/>
      <c r="O37" s="123"/>
      <c r="P37" s="123"/>
      <c r="Q37" s="123"/>
      <c r="R37" s="123"/>
      <c r="S37" s="123"/>
      <c r="T37" s="123"/>
      <c r="U37" s="123"/>
      <c r="V37" s="123"/>
      <c r="W37" s="123"/>
      <c r="X37" s="123"/>
      <c r="Y37" s="123"/>
      <c r="Z37" s="123"/>
    </row>
    <row r="38" ht="15.75" hidden="1" customHeight="1">
      <c r="A38" s="1114" t="s">
        <v>135</v>
      </c>
      <c r="B38" s="142">
        <v>1480.0</v>
      </c>
      <c r="C38" s="1115">
        <v>9.966656573822688</v>
      </c>
      <c r="D38" s="1115">
        <v>13.89883400396274</v>
      </c>
      <c r="E38" s="1115">
        <v>26.48767485194739</v>
      </c>
      <c r="F38" s="1115">
        <v>32.67560121393424</v>
      </c>
      <c r="G38" s="1115">
        <v>11.52305215427802</v>
      </c>
      <c r="H38" s="1115">
        <v>16.74276649763274</v>
      </c>
      <c r="I38" s="1115">
        <v>27.79054683731491</v>
      </c>
      <c r="J38" s="1115">
        <v>34.28284404157511</v>
      </c>
      <c r="K38" s="1"/>
      <c r="L38" s="123"/>
      <c r="M38" s="123"/>
      <c r="N38" s="123"/>
      <c r="O38" s="123"/>
      <c r="P38" s="123"/>
      <c r="Q38" s="123"/>
      <c r="R38" s="123"/>
      <c r="S38" s="123"/>
      <c r="T38" s="123"/>
      <c r="U38" s="123"/>
      <c r="V38" s="123"/>
      <c r="W38" s="123"/>
      <c r="X38" s="123"/>
      <c r="Y38" s="123"/>
      <c r="Z38" s="123"/>
    </row>
    <row r="39" ht="15.75" customHeight="1">
      <c r="A39" s="1114" t="s">
        <v>136</v>
      </c>
      <c r="B39" s="142">
        <v>1327.0</v>
      </c>
      <c r="C39" s="1115">
        <v>8.082535259827132</v>
      </c>
      <c r="D39" s="1115">
        <v>9.945024601486805</v>
      </c>
      <c r="E39" s="1115">
        <v>13.87488635539866</v>
      </c>
      <c r="F39" s="1115">
        <v>18.1099607701519</v>
      </c>
      <c r="G39" s="1115">
        <v>8.70058627842124</v>
      </c>
      <c r="H39" s="1115">
        <v>10.80844731007275</v>
      </c>
      <c r="I39" s="1115">
        <v>14.34298729787516</v>
      </c>
      <c r="J39" s="1115">
        <v>18.72094160902717</v>
      </c>
      <c r="K39" s="1"/>
      <c r="L39" s="123"/>
      <c r="M39" s="123"/>
      <c r="N39" s="123"/>
      <c r="O39" s="123"/>
      <c r="P39" s="123"/>
      <c r="Q39" s="123"/>
      <c r="R39" s="123"/>
      <c r="S39" s="123"/>
      <c r="T39" s="123"/>
      <c r="U39" s="123"/>
      <c r="V39" s="123"/>
      <c r="W39" s="123"/>
      <c r="X39" s="123"/>
      <c r="Y39" s="123"/>
      <c r="Z39" s="123"/>
    </row>
    <row r="40" ht="15.75" hidden="1" customHeight="1">
      <c r="A40" s="1114" t="s">
        <v>137</v>
      </c>
      <c r="B40" s="142">
        <v>748.0</v>
      </c>
      <c r="C40" s="1115">
        <v>8.76080332827817</v>
      </c>
      <c r="D40" s="1115">
        <v>10.01811398119653</v>
      </c>
      <c r="E40" s="1115">
        <v>35.03737169413395</v>
      </c>
      <c r="F40" s="1115">
        <v>46.74894918528415</v>
      </c>
      <c r="G40" s="1115">
        <v>17.06713356539738</v>
      </c>
      <c r="H40" s="1115">
        <v>22.17399438624442</v>
      </c>
      <c r="I40" s="1115">
        <v>37.19586943524754</v>
      </c>
      <c r="J40" s="1115">
        <v>49.62894549598813</v>
      </c>
      <c r="K40" s="1"/>
      <c r="L40" s="123"/>
      <c r="M40" s="123"/>
      <c r="N40" s="123"/>
      <c r="O40" s="123"/>
      <c r="P40" s="123"/>
      <c r="Q40" s="123"/>
      <c r="R40" s="123"/>
      <c r="S40" s="123"/>
      <c r="T40" s="123"/>
      <c r="U40" s="123"/>
      <c r="V40" s="123"/>
      <c r="W40" s="123"/>
      <c r="X40" s="123"/>
      <c r="Y40" s="123"/>
      <c r="Z40" s="123"/>
    </row>
    <row r="41" ht="15.75" hidden="1" customHeight="1">
      <c r="A41" s="1114" t="s">
        <v>138</v>
      </c>
      <c r="B41" s="142">
        <v>391.0</v>
      </c>
      <c r="C41" s="1115">
        <v>13.51549670499941</v>
      </c>
      <c r="D41" s="1115">
        <v>13.9755621275086</v>
      </c>
      <c r="E41" s="1115">
        <v>23.29363782955032</v>
      </c>
      <c r="F41" s="1115">
        <v>30.56056296392556</v>
      </c>
      <c r="G41" s="1115">
        <v>15.50110063871319</v>
      </c>
      <c r="H41" s="1115">
        <v>16.08887780589415</v>
      </c>
      <c r="I41" s="1115">
        <v>24.07305422884122</v>
      </c>
      <c r="J41" s="1115">
        <v>31.58313419646306</v>
      </c>
      <c r="K41" s="1"/>
      <c r="L41" s="123"/>
      <c r="M41" s="123"/>
      <c r="N41" s="123"/>
      <c r="O41" s="123"/>
      <c r="P41" s="123"/>
      <c r="Q41" s="123"/>
      <c r="R41" s="123"/>
      <c r="S41" s="123"/>
      <c r="T41" s="123"/>
      <c r="U41" s="123"/>
      <c r="V41" s="123"/>
      <c r="W41" s="123"/>
      <c r="X41" s="123"/>
      <c r="Y41" s="123"/>
      <c r="Z41" s="123"/>
    </row>
    <row r="42" ht="15.75" hidden="1" customHeight="1">
      <c r="A42" s="1114" t="s">
        <v>139</v>
      </c>
      <c r="B42" s="142">
        <v>429.0</v>
      </c>
      <c r="C42" s="1115">
        <v>9.705076729293536</v>
      </c>
      <c r="D42" s="1115">
        <v>11.0104595569819</v>
      </c>
      <c r="E42" s="1115">
        <v>15.6992425108689</v>
      </c>
      <c r="F42" s="1115">
        <v>20.33262390784206</v>
      </c>
      <c r="G42" s="1115">
        <v>9.919264166137609</v>
      </c>
      <c r="H42" s="1115">
        <v>11.24830834727389</v>
      </c>
      <c r="I42" s="1115">
        <v>16.10050229720362</v>
      </c>
      <c r="J42" s="1115">
        <v>20.85230912954855</v>
      </c>
      <c r="K42" s="1"/>
      <c r="L42" s="123"/>
      <c r="M42" s="123"/>
      <c r="N42" s="123"/>
      <c r="O42" s="123"/>
      <c r="P42" s="123"/>
      <c r="Q42" s="123"/>
      <c r="R42" s="123"/>
      <c r="S42" s="123"/>
      <c r="T42" s="123"/>
      <c r="U42" s="123"/>
      <c r="V42" s="123"/>
      <c r="W42" s="123"/>
      <c r="X42" s="123"/>
      <c r="Y42" s="123"/>
      <c r="Z42" s="123"/>
    </row>
    <row r="43" ht="15.75" hidden="1" customHeight="1">
      <c r="A43" s="1114" t="s">
        <v>254</v>
      </c>
      <c r="B43" s="142">
        <v>1117.0</v>
      </c>
      <c r="C43" s="1115">
        <v>43.11972561903323</v>
      </c>
      <c r="D43" s="1115">
        <v>46.49336057762887</v>
      </c>
      <c r="E43" s="1115">
        <v>59.41157443941054</v>
      </c>
      <c r="F43" s="1115" t="s">
        <v>113</v>
      </c>
      <c r="G43" s="1115">
        <v>88.94797491671764</v>
      </c>
      <c r="H43" s="1115">
        <v>96.73580962451504</v>
      </c>
      <c r="I43" s="1115">
        <v>110.4609650583507</v>
      </c>
      <c r="J43" s="1115" t="s">
        <v>113</v>
      </c>
      <c r="K43" s="1"/>
      <c r="L43" s="123"/>
      <c r="M43" s="123"/>
      <c r="N43" s="123"/>
      <c r="O43" s="123"/>
      <c r="P43" s="123"/>
      <c r="Q43" s="123"/>
      <c r="R43" s="123"/>
      <c r="S43" s="123"/>
      <c r="T43" s="123"/>
      <c r="U43" s="123"/>
      <c r="V43" s="123"/>
      <c r="W43" s="123"/>
      <c r="X43" s="123"/>
      <c r="Y43" s="123"/>
      <c r="Z43" s="123"/>
    </row>
    <row r="44" ht="15.75" hidden="1" customHeight="1">
      <c r="A44" s="1114" t="s">
        <v>141</v>
      </c>
      <c r="B44" s="142">
        <v>1424.0</v>
      </c>
      <c r="C44" s="1115">
        <v>10.2757411312734</v>
      </c>
      <c r="D44" s="1115">
        <v>10.75960845293842</v>
      </c>
      <c r="E44" s="1115">
        <v>15.15531686714756</v>
      </c>
      <c r="F44" s="1115">
        <v>19.64584296207533</v>
      </c>
      <c r="G44" s="1115">
        <v>11.34735954206202</v>
      </c>
      <c r="H44" s="1115">
        <v>11.93212439461061</v>
      </c>
      <c r="I44" s="1115">
        <v>15.3572345792237</v>
      </c>
      <c r="J44" s="1115">
        <v>19.90758896827783</v>
      </c>
      <c r="K44" s="1"/>
      <c r="L44" s="123"/>
      <c r="M44" s="123"/>
      <c r="N44" s="123"/>
      <c r="O44" s="123"/>
      <c r="P44" s="123"/>
      <c r="Q44" s="123"/>
      <c r="R44" s="123"/>
      <c r="S44" s="123"/>
      <c r="T44" s="123"/>
      <c r="U44" s="123"/>
      <c r="V44" s="123"/>
      <c r="W44" s="123"/>
      <c r="X44" s="123"/>
      <c r="Y44" s="123"/>
      <c r="Z44" s="123"/>
    </row>
    <row r="45" ht="15.75" hidden="1" customHeight="1">
      <c r="A45" s="1114" t="s">
        <v>142</v>
      </c>
      <c r="B45" s="142">
        <v>188.0</v>
      </c>
      <c r="C45" s="1115">
        <v>10.336077888377</v>
      </c>
      <c r="D45" s="1115">
        <v>10.39348774075683</v>
      </c>
      <c r="E45" s="1115">
        <v>15.92968702038703</v>
      </c>
      <c r="F45" s="1115">
        <v>21.10487215549108</v>
      </c>
      <c r="G45" s="1115">
        <v>11.6096465132651</v>
      </c>
      <c r="H45" s="1115">
        <v>11.68112480324701</v>
      </c>
      <c r="I45" s="1115">
        <v>16.15124847171207</v>
      </c>
      <c r="J45" s="1115">
        <v>21.39841377365442</v>
      </c>
      <c r="K45" s="1"/>
      <c r="L45" s="123"/>
      <c r="M45" s="123"/>
      <c r="N45" s="123"/>
      <c r="O45" s="123"/>
      <c r="P45" s="123"/>
      <c r="Q45" s="123"/>
      <c r="R45" s="123"/>
      <c r="S45" s="123"/>
      <c r="T45" s="123"/>
      <c r="U45" s="123"/>
      <c r="V45" s="123"/>
      <c r="W45" s="123"/>
      <c r="X45" s="123"/>
      <c r="Y45" s="123"/>
      <c r="Z45" s="123"/>
    </row>
    <row r="46" ht="15.75" hidden="1" customHeight="1">
      <c r="A46" s="1114" t="s">
        <v>143</v>
      </c>
      <c r="B46" s="142">
        <v>380.0</v>
      </c>
      <c r="C46" s="1115">
        <v>7.966626010077561</v>
      </c>
      <c r="D46" s="1115">
        <v>10.23165859777265</v>
      </c>
      <c r="E46" s="1115">
        <v>14.10646092591341</v>
      </c>
      <c r="F46" s="1115">
        <v>17.18507537877313</v>
      </c>
      <c r="G46" s="1115">
        <v>8.604596273998082</v>
      </c>
      <c r="H46" s="1115">
        <v>11.1932165018196</v>
      </c>
      <c r="I46" s="1115">
        <v>14.58441844536337</v>
      </c>
      <c r="J46" s="1115">
        <v>17.76734303915493</v>
      </c>
      <c r="K46" s="1"/>
      <c r="L46" s="123"/>
      <c r="M46" s="123"/>
      <c r="N46" s="123"/>
      <c r="O46" s="123"/>
      <c r="P46" s="123"/>
      <c r="Q46" s="123"/>
      <c r="R46" s="123"/>
      <c r="S46" s="123"/>
      <c r="T46" s="123"/>
      <c r="U46" s="123"/>
      <c r="V46" s="123"/>
      <c r="W46" s="123"/>
      <c r="X46" s="123"/>
      <c r="Y46" s="123"/>
      <c r="Z46" s="123"/>
    </row>
    <row r="47" ht="15.75" hidden="1" customHeight="1">
      <c r="A47" s="1114" t="s">
        <v>144</v>
      </c>
      <c r="B47" s="142">
        <v>260.0</v>
      </c>
      <c r="C47" s="1115">
        <v>13.52923447590927</v>
      </c>
      <c r="D47" s="1115">
        <v>13.69758957682758</v>
      </c>
      <c r="E47" s="1115">
        <v>22.89041212730993</v>
      </c>
      <c r="F47" s="1115">
        <v>29.01502130293646</v>
      </c>
      <c r="G47" s="1115">
        <v>14.1399613036477</v>
      </c>
      <c r="H47" s="1115">
        <v>14.32203284711416</v>
      </c>
      <c r="I47" s="1115">
        <v>23.12987741255129</v>
      </c>
      <c r="J47" s="1115">
        <v>29.31855844826826</v>
      </c>
      <c r="K47" s="1"/>
      <c r="L47" s="123"/>
      <c r="M47" s="123"/>
      <c r="N47" s="123"/>
      <c r="O47" s="123"/>
      <c r="P47" s="123"/>
      <c r="Q47" s="123"/>
      <c r="R47" s="123"/>
      <c r="S47" s="123"/>
      <c r="T47" s="123"/>
      <c r="U47" s="123"/>
      <c r="V47" s="123"/>
      <c r="W47" s="123"/>
      <c r="X47" s="123"/>
      <c r="Y47" s="123"/>
      <c r="Z47" s="123"/>
    </row>
    <row r="48" ht="15.75" hidden="1" customHeight="1">
      <c r="A48" s="1114" t="s">
        <v>145</v>
      </c>
      <c r="B48" s="142">
        <v>850.0</v>
      </c>
      <c r="C48" s="1115">
        <v>14.14398322929949</v>
      </c>
      <c r="D48" s="1115">
        <v>19.37732331246535</v>
      </c>
      <c r="E48" s="1115">
        <v>30.31685618933484</v>
      </c>
      <c r="F48" s="1115">
        <v>36.95441979668502</v>
      </c>
      <c r="G48" s="1115">
        <v>16.02886576602781</v>
      </c>
      <c r="H48" s="1115">
        <v>22.71831597320514</v>
      </c>
      <c r="I48" s="1115">
        <v>31.51273557013316</v>
      </c>
      <c r="J48" s="1115">
        <v>38.41212465856866</v>
      </c>
      <c r="K48" s="1"/>
      <c r="L48" s="123"/>
      <c r="M48" s="123"/>
      <c r="N48" s="123"/>
      <c r="O48" s="123"/>
      <c r="P48" s="123"/>
      <c r="Q48" s="123"/>
      <c r="R48" s="123"/>
      <c r="S48" s="123"/>
      <c r="T48" s="123"/>
      <c r="U48" s="123"/>
      <c r="V48" s="123"/>
      <c r="W48" s="123"/>
      <c r="X48" s="123"/>
      <c r="Y48" s="123"/>
      <c r="Z48" s="123"/>
    </row>
    <row r="49" ht="15.75" hidden="1" customHeight="1">
      <c r="A49" s="1114" t="s">
        <v>146</v>
      </c>
      <c r="B49" s="142">
        <v>480.0</v>
      </c>
      <c r="C49" s="1115">
        <v>10.56082055369903</v>
      </c>
      <c r="D49" s="1115">
        <v>10.83730562968286</v>
      </c>
      <c r="E49" s="1115">
        <v>15.60364939844035</v>
      </c>
      <c r="F49" s="1115">
        <v>20.45736078392718</v>
      </c>
      <c r="G49" s="1115">
        <v>11.55028274811757</v>
      </c>
      <c r="H49" s="1115">
        <v>11.87669909470732</v>
      </c>
      <c r="I49" s="1115">
        <v>15.8414657424602</v>
      </c>
      <c r="J49" s="1115">
        <v>20.76915289266393</v>
      </c>
      <c r="K49" s="1"/>
      <c r="L49" s="123"/>
      <c r="M49" s="123"/>
      <c r="N49" s="123"/>
      <c r="O49" s="123"/>
      <c r="P49" s="123"/>
      <c r="Q49" s="123"/>
      <c r="R49" s="123"/>
      <c r="S49" s="123"/>
      <c r="T49" s="123"/>
      <c r="U49" s="123"/>
      <c r="V49" s="123"/>
      <c r="W49" s="123"/>
      <c r="X49" s="123"/>
      <c r="Y49" s="123"/>
      <c r="Z49" s="123"/>
    </row>
    <row r="50" ht="15.75" hidden="1" customHeight="1">
      <c r="A50" s="1114" t="s">
        <v>255</v>
      </c>
      <c r="B50" s="142">
        <v>435.0</v>
      </c>
      <c r="C50" s="1115">
        <v>16.94969523436569</v>
      </c>
      <c r="D50" s="1115">
        <v>21.5588041455903</v>
      </c>
      <c r="E50" s="1115">
        <v>38.09825603802337</v>
      </c>
      <c r="F50" s="1115">
        <v>46.46710238209059</v>
      </c>
      <c r="G50" s="1115">
        <v>19.43828270778379</v>
      </c>
      <c r="H50" s="1115">
        <v>25.39088032487285</v>
      </c>
      <c r="I50" s="1115">
        <v>39.84415603915027</v>
      </c>
      <c r="J50" s="1115">
        <v>48.59651518304107</v>
      </c>
      <c r="K50" s="1"/>
      <c r="L50" s="123"/>
      <c r="M50" s="123"/>
      <c r="N50" s="123"/>
      <c r="O50" s="123"/>
      <c r="P50" s="123"/>
      <c r="Q50" s="123"/>
      <c r="R50" s="123"/>
      <c r="S50" s="123"/>
      <c r="T50" s="123"/>
      <c r="U50" s="123"/>
      <c r="V50" s="123"/>
      <c r="W50" s="123"/>
      <c r="X50" s="123"/>
      <c r="Y50" s="123"/>
      <c r="Z50" s="123"/>
    </row>
    <row r="51" ht="15.75" hidden="1" customHeight="1">
      <c r="A51" s="1114" t="s">
        <v>148</v>
      </c>
      <c r="B51" s="142">
        <v>165.0</v>
      </c>
      <c r="C51" s="1115">
        <v>8.282321116486333</v>
      </c>
      <c r="D51" s="1115">
        <v>8.314655336912486</v>
      </c>
      <c r="E51" s="1115">
        <v>9.463226781099026</v>
      </c>
      <c r="F51" s="1115">
        <v>12.41492122375859</v>
      </c>
      <c r="G51" s="1115">
        <v>9.10449987839062</v>
      </c>
      <c r="H51" s="1115">
        <v>9.143213794275246</v>
      </c>
      <c r="I51" s="1115">
        <v>9.554175041873897</v>
      </c>
      <c r="J51" s="1115">
        <v>12.53423734278186</v>
      </c>
      <c r="K51" s="1"/>
      <c r="L51" s="123"/>
      <c r="M51" s="123"/>
      <c r="N51" s="123"/>
      <c r="O51" s="123"/>
      <c r="P51" s="123"/>
      <c r="Q51" s="123"/>
      <c r="R51" s="123"/>
      <c r="S51" s="123"/>
      <c r="T51" s="123"/>
      <c r="U51" s="123"/>
      <c r="V51" s="123"/>
      <c r="W51" s="123"/>
      <c r="X51" s="123"/>
      <c r="Y51" s="123"/>
      <c r="Z51" s="123"/>
    </row>
    <row r="52" ht="15.75" hidden="1" customHeight="1">
      <c r="A52" s="1114" t="s">
        <v>149</v>
      </c>
      <c r="B52" s="142">
        <v>245.0</v>
      </c>
      <c r="C52" s="1115">
        <v>11.89356307538074</v>
      </c>
      <c r="D52" s="1115">
        <v>11.94738088552651</v>
      </c>
      <c r="E52" s="1115">
        <v>17.87850432161846</v>
      </c>
      <c r="F52" s="1115">
        <v>22.38037164443283</v>
      </c>
      <c r="G52" s="1115">
        <v>13.63438736095</v>
      </c>
      <c r="H52" s="1115">
        <v>13.70471265722778</v>
      </c>
      <c r="I52" s="1115">
        <v>17.99146419140643</v>
      </c>
      <c r="J52" s="1115">
        <v>22.52177518811207</v>
      </c>
      <c r="K52" s="1"/>
      <c r="L52" s="123"/>
      <c r="M52" s="123"/>
      <c r="N52" s="123"/>
      <c r="O52" s="123"/>
      <c r="P52" s="123"/>
      <c r="Q52" s="123"/>
      <c r="R52" s="123"/>
      <c r="S52" s="123"/>
      <c r="T52" s="123"/>
      <c r="U52" s="123"/>
      <c r="V52" s="123"/>
      <c r="W52" s="123"/>
      <c r="X52" s="123"/>
      <c r="Y52" s="123"/>
      <c r="Z52" s="123"/>
    </row>
    <row r="53" ht="15.75" hidden="1" customHeight="1">
      <c r="A53" s="1114" t="s">
        <v>150</v>
      </c>
      <c r="B53" s="142">
        <v>660.0</v>
      </c>
      <c r="C53" s="1115">
        <v>12.93176667550737</v>
      </c>
      <c r="D53" s="1115">
        <v>14.07998719055899</v>
      </c>
      <c r="E53" s="1115">
        <v>23.51851005685243</v>
      </c>
      <c r="F53" s="1115">
        <v>28.56288085766799</v>
      </c>
      <c r="G53" s="1115">
        <v>14.97187302609013</v>
      </c>
      <c r="H53" s="1115">
        <v>16.49258250839304</v>
      </c>
      <c r="I53" s="1115">
        <v>24.08205444011649</v>
      </c>
      <c r="J53" s="1115">
        <v>29.24729713396562</v>
      </c>
      <c r="K53" s="1"/>
      <c r="L53" s="123"/>
      <c r="M53" s="123"/>
      <c r="N53" s="123"/>
      <c r="O53" s="123"/>
      <c r="P53" s="123"/>
      <c r="Q53" s="123"/>
      <c r="R53" s="123"/>
      <c r="S53" s="123"/>
      <c r="T53" s="123"/>
      <c r="U53" s="123"/>
      <c r="V53" s="123"/>
      <c r="W53" s="123"/>
      <c r="X53" s="123"/>
      <c r="Y53" s="123"/>
      <c r="Z53" s="123"/>
    </row>
    <row r="54" ht="15.75" hidden="1" customHeight="1">
      <c r="A54" s="1114" t="s">
        <v>151</v>
      </c>
      <c r="B54" s="142">
        <v>554.0</v>
      </c>
      <c r="C54" s="1115">
        <v>13.92058061899112</v>
      </c>
      <c r="D54" s="1115">
        <v>15.31120597913071</v>
      </c>
      <c r="E54" s="1115">
        <v>18.69251114939986</v>
      </c>
      <c r="F54" s="1115">
        <v>24.78090271712446</v>
      </c>
      <c r="G54" s="1115">
        <v>14.61505948401003</v>
      </c>
      <c r="H54" s="1115">
        <v>16.14128304191815</v>
      </c>
      <c r="I54" s="1115">
        <v>18.85087580680348</v>
      </c>
      <c r="J54" s="1115">
        <v>24.99084878256126</v>
      </c>
      <c r="K54" s="1"/>
      <c r="L54" s="123"/>
      <c r="M54" s="123"/>
      <c r="N54" s="123"/>
      <c r="O54" s="123"/>
      <c r="P54" s="123"/>
      <c r="Q54" s="123"/>
      <c r="R54" s="123"/>
      <c r="S54" s="123"/>
      <c r="T54" s="123"/>
      <c r="U54" s="123"/>
      <c r="V54" s="123"/>
      <c r="W54" s="123"/>
      <c r="X54" s="123"/>
      <c r="Y54" s="123"/>
      <c r="Z54" s="123"/>
    </row>
    <row r="55" ht="15.75" hidden="1" customHeight="1">
      <c r="A55" s="1114" t="s">
        <v>152</v>
      </c>
      <c r="B55" s="142">
        <v>85.0</v>
      </c>
      <c r="C55" s="1115">
        <v>10.36981092051139</v>
      </c>
      <c r="D55" s="1115">
        <v>11.28651440510072</v>
      </c>
      <c r="E55" s="1115">
        <v>16.83561526557914</v>
      </c>
      <c r="F55" s="1115">
        <v>21.95292738693155</v>
      </c>
      <c r="G55" s="1115">
        <v>11.24862128682772</v>
      </c>
      <c r="H55" s="1115">
        <v>12.31890547225873</v>
      </c>
      <c r="I55" s="1115">
        <v>17.07259376602993</v>
      </c>
      <c r="J55" s="1115">
        <v>22.26193728829801</v>
      </c>
      <c r="K55" s="1"/>
      <c r="L55" s="123"/>
      <c r="M55" s="123"/>
      <c r="N55" s="123"/>
      <c r="O55" s="123"/>
      <c r="P55" s="123"/>
      <c r="Q55" s="123"/>
      <c r="R55" s="123"/>
      <c r="S55" s="123"/>
      <c r="T55" s="123"/>
      <c r="U55" s="123"/>
      <c r="V55" s="123"/>
      <c r="W55" s="123"/>
      <c r="X55" s="123"/>
      <c r="Y55" s="123"/>
      <c r="Z55" s="123"/>
    </row>
    <row r="56" ht="15.75" hidden="1" customHeight="1">
      <c r="A56" s="1114" t="s">
        <v>153</v>
      </c>
      <c r="B56" s="142">
        <v>199.0</v>
      </c>
      <c r="C56" s="1115">
        <v>7.754205724163118</v>
      </c>
      <c r="D56" s="1115">
        <v>7.761539710357843</v>
      </c>
      <c r="E56" s="1115">
        <v>7.937211693949075</v>
      </c>
      <c r="F56" s="1115">
        <v>10.12835826955436</v>
      </c>
      <c r="G56" s="1115">
        <v>9.738771530035871</v>
      </c>
      <c r="H56" s="1115">
        <v>9.748949480275229</v>
      </c>
      <c r="I56" s="1115">
        <v>9.022450810611328</v>
      </c>
      <c r="J56" s="1115">
        <v>11.51318848519161</v>
      </c>
      <c r="K56" s="1"/>
      <c r="L56" s="123"/>
      <c r="M56" s="123"/>
      <c r="N56" s="123"/>
      <c r="O56" s="123"/>
      <c r="P56" s="123"/>
      <c r="Q56" s="123"/>
      <c r="R56" s="123"/>
      <c r="S56" s="123"/>
      <c r="T56" s="123"/>
      <c r="U56" s="123"/>
      <c r="V56" s="123"/>
      <c r="W56" s="123"/>
      <c r="X56" s="123"/>
      <c r="Y56" s="123"/>
      <c r="Z56" s="123"/>
    </row>
    <row r="57" ht="15.75" hidden="1" customHeight="1">
      <c r="A57" s="1114" t="s">
        <v>154</v>
      </c>
      <c r="B57" s="142">
        <v>137.0</v>
      </c>
      <c r="C57" s="1115">
        <v>7.87577449768657</v>
      </c>
      <c r="D57" s="1115">
        <v>7.87577449768657</v>
      </c>
      <c r="E57" s="1115">
        <v>8.210704074127591</v>
      </c>
      <c r="F57" s="1115">
        <v>9.965232152941832</v>
      </c>
      <c r="G57" s="1115">
        <v>11.40420467527977</v>
      </c>
      <c r="H57" s="1115">
        <v>11.40420467527977</v>
      </c>
      <c r="I57" s="1115">
        <v>8.790594938647443</v>
      </c>
      <c r="J57" s="1115">
        <v>10.66903867624836</v>
      </c>
      <c r="K57" s="1"/>
      <c r="L57" s="123"/>
      <c r="M57" s="123"/>
      <c r="N57" s="123"/>
      <c r="O57" s="123"/>
      <c r="P57" s="123"/>
      <c r="Q57" s="123"/>
      <c r="R57" s="123"/>
      <c r="S57" s="123"/>
      <c r="T57" s="123"/>
      <c r="U57" s="123"/>
      <c r="V57" s="123"/>
      <c r="W57" s="123"/>
      <c r="X57" s="123"/>
      <c r="Y57" s="123"/>
      <c r="Z57" s="123"/>
    </row>
    <row r="58" ht="15.75" hidden="1" customHeight="1">
      <c r="A58" s="1114" t="s">
        <v>155</v>
      </c>
      <c r="B58" s="142">
        <v>240.0</v>
      </c>
      <c r="C58" s="1115">
        <v>7.966622953668649</v>
      </c>
      <c r="D58" s="1115">
        <v>7.966622953668649</v>
      </c>
      <c r="E58" s="1115">
        <v>8.53178848333957</v>
      </c>
      <c r="F58" s="1115">
        <v>10.3833754403788</v>
      </c>
      <c r="G58" s="1115">
        <v>10.94289376228172</v>
      </c>
      <c r="H58" s="1115">
        <v>10.94289376228172</v>
      </c>
      <c r="I58" s="1115">
        <v>8.55977213727829</v>
      </c>
      <c r="J58" s="1115">
        <v>10.41743216665686</v>
      </c>
      <c r="K58" s="1"/>
      <c r="L58" s="123"/>
      <c r="M58" s="123"/>
      <c r="N58" s="123"/>
      <c r="O58" s="123"/>
      <c r="P58" s="123"/>
      <c r="Q58" s="123"/>
      <c r="R58" s="123"/>
      <c r="S58" s="123"/>
      <c r="T58" s="123"/>
      <c r="U58" s="123"/>
      <c r="V58" s="123"/>
      <c r="W58" s="123"/>
      <c r="X58" s="123"/>
      <c r="Y58" s="123"/>
      <c r="Z58" s="123"/>
    </row>
    <row r="59" ht="15.75" hidden="1" customHeight="1">
      <c r="A59" s="1114" t="s">
        <v>156</v>
      </c>
      <c r="B59" s="142">
        <v>1291.0</v>
      </c>
      <c r="C59" s="1115">
        <v>19.56414676661459</v>
      </c>
      <c r="D59" s="1115">
        <v>19.77653585703408</v>
      </c>
      <c r="E59" s="1115">
        <v>21.92216853218419</v>
      </c>
      <c r="F59" s="1115">
        <v>26.32549320682912</v>
      </c>
      <c r="G59" s="1115">
        <v>28.07623708261311</v>
      </c>
      <c r="H59" s="1115">
        <v>28.42456003915655</v>
      </c>
      <c r="I59" s="1115">
        <v>27.57116633785564</v>
      </c>
      <c r="J59" s="1115">
        <v>33.10915847882399</v>
      </c>
      <c r="K59" s="1"/>
      <c r="L59" s="123"/>
      <c r="M59" s="123"/>
      <c r="N59" s="123"/>
      <c r="O59" s="123"/>
      <c r="P59" s="123"/>
      <c r="Q59" s="123"/>
      <c r="R59" s="123"/>
      <c r="S59" s="123"/>
      <c r="T59" s="123"/>
      <c r="U59" s="123"/>
      <c r="V59" s="123"/>
      <c r="W59" s="123"/>
      <c r="X59" s="123"/>
      <c r="Y59" s="123"/>
      <c r="Z59" s="123"/>
    </row>
    <row r="60" ht="15.75" hidden="1" customHeight="1">
      <c r="A60" s="1114" t="s">
        <v>157</v>
      </c>
      <c r="B60" s="142">
        <v>1548.0</v>
      </c>
      <c r="C60" s="1115">
        <v>11.61484986918213</v>
      </c>
      <c r="D60" s="1115">
        <v>13.95277335668323</v>
      </c>
      <c r="E60" s="1115">
        <v>19.45620670699655</v>
      </c>
      <c r="F60" s="1115">
        <v>25.29516414187472</v>
      </c>
      <c r="G60" s="1115">
        <v>13.02696788620908</v>
      </c>
      <c r="H60" s="1115">
        <v>15.89183196935292</v>
      </c>
      <c r="I60" s="1115">
        <v>20.28278605090214</v>
      </c>
      <c r="J60" s="1115">
        <v>26.36980631109347</v>
      </c>
      <c r="K60" s="1"/>
      <c r="L60" s="123"/>
      <c r="M60" s="123"/>
      <c r="N60" s="123"/>
      <c r="O60" s="123"/>
      <c r="P60" s="123"/>
      <c r="Q60" s="123"/>
      <c r="R60" s="123"/>
      <c r="S60" s="123"/>
      <c r="T60" s="123"/>
      <c r="U60" s="123"/>
      <c r="V60" s="123"/>
      <c r="W60" s="123"/>
      <c r="X60" s="123"/>
      <c r="Y60" s="123"/>
      <c r="Z60" s="123"/>
    </row>
    <row r="61" ht="15.75" hidden="1" customHeight="1">
      <c r="A61" s="1114" t="s">
        <v>158</v>
      </c>
      <c r="B61" s="142">
        <v>1832.0</v>
      </c>
      <c r="C61" s="1115">
        <v>6.828610553788525</v>
      </c>
      <c r="D61" s="1115">
        <v>7.021168829829218</v>
      </c>
      <c r="E61" s="1115">
        <v>10.57732679774865</v>
      </c>
      <c r="F61" s="1115">
        <v>15.40747831591849</v>
      </c>
      <c r="G61" s="1115">
        <v>7.998871360581029</v>
      </c>
      <c r="H61" s="1115">
        <v>8.250632416963885</v>
      </c>
      <c r="I61" s="1115">
        <v>11.13585967328935</v>
      </c>
      <c r="J61" s="1115">
        <v>16.22106603360654</v>
      </c>
      <c r="K61" s="1"/>
      <c r="L61" s="123"/>
      <c r="M61" s="123"/>
      <c r="N61" s="123"/>
      <c r="O61" s="123"/>
      <c r="P61" s="123"/>
      <c r="Q61" s="123"/>
      <c r="R61" s="123"/>
      <c r="S61" s="123"/>
      <c r="T61" s="123"/>
      <c r="U61" s="123"/>
      <c r="V61" s="123"/>
      <c r="W61" s="123"/>
      <c r="X61" s="123"/>
      <c r="Y61" s="123"/>
      <c r="Z61" s="123"/>
    </row>
    <row r="62" ht="15.75" hidden="1" customHeight="1">
      <c r="A62" s="1114" t="s">
        <v>159</v>
      </c>
      <c r="B62" s="142">
        <v>140.0</v>
      </c>
      <c r="C62" s="1115">
        <v>7.804408227020109</v>
      </c>
      <c r="D62" s="1115">
        <v>8.827084955778323</v>
      </c>
      <c r="E62" s="1115">
        <v>13.16903998629038</v>
      </c>
      <c r="F62" s="1115">
        <v>16.73526914896706</v>
      </c>
      <c r="G62" s="1115">
        <v>8.556537336636232</v>
      </c>
      <c r="H62" s="1115">
        <v>9.775369943379268</v>
      </c>
      <c r="I62" s="1115">
        <v>13.41597971816165</v>
      </c>
      <c r="J62" s="1115">
        <v>17.04908115658049</v>
      </c>
      <c r="K62" s="1"/>
      <c r="L62" s="123"/>
      <c r="M62" s="123"/>
      <c r="N62" s="123"/>
      <c r="O62" s="123"/>
      <c r="P62" s="123"/>
      <c r="Q62" s="123"/>
      <c r="R62" s="123"/>
      <c r="S62" s="123"/>
      <c r="T62" s="123"/>
      <c r="U62" s="123"/>
      <c r="V62" s="123"/>
      <c r="W62" s="123"/>
      <c r="X62" s="123"/>
      <c r="Y62" s="123"/>
      <c r="Z62" s="123"/>
    </row>
    <row r="63" ht="15.75" hidden="1" customHeight="1">
      <c r="A63" s="1114" t="s">
        <v>160</v>
      </c>
      <c r="B63" s="142">
        <v>36.0</v>
      </c>
      <c r="C63" s="1115">
        <v>5.666104003467479</v>
      </c>
      <c r="D63" s="1115">
        <v>5.755024883216643</v>
      </c>
      <c r="E63" s="1115">
        <v>8.229320828665447</v>
      </c>
      <c r="F63" s="1115">
        <v>13.83804999965378</v>
      </c>
      <c r="G63" s="1115">
        <v>5.295277210862608</v>
      </c>
      <c r="H63" s="1115">
        <v>5.372851638048276</v>
      </c>
      <c r="I63" s="1115">
        <v>8.230210988666677</v>
      </c>
      <c r="J63" s="1115">
        <v>13.83954685205036</v>
      </c>
      <c r="K63" s="1"/>
      <c r="L63" s="123"/>
      <c r="M63" s="123"/>
      <c r="N63" s="123"/>
      <c r="O63" s="123"/>
      <c r="P63" s="123"/>
      <c r="Q63" s="123"/>
      <c r="R63" s="123"/>
      <c r="S63" s="123"/>
      <c r="T63" s="123"/>
      <c r="U63" s="123"/>
      <c r="V63" s="123"/>
      <c r="W63" s="123"/>
      <c r="X63" s="123"/>
      <c r="Y63" s="123"/>
      <c r="Z63" s="123"/>
    </row>
    <row r="64" ht="15.75" hidden="1" customHeight="1">
      <c r="A64" s="1114" t="s">
        <v>256</v>
      </c>
      <c r="B64" s="142">
        <v>548.0</v>
      </c>
      <c r="C64" s="1115">
        <v>4.541298752131204</v>
      </c>
      <c r="D64" s="1115">
        <v>4.558515947501697</v>
      </c>
      <c r="E64" s="1115">
        <v>7.869435810582128</v>
      </c>
      <c r="F64" s="1115">
        <v>11.03879125045925</v>
      </c>
      <c r="G64" s="1115">
        <v>4.733545584452102</v>
      </c>
      <c r="H64" s="1115">
        <v>4.751935246680482</v>
      </c>
      <c r="I64" s="1115">
        <v>8.005450538485775</v>
      </c>
      <c r="J64" s="1115">
        <v>11.22958487587994</v>
      </c>
      <c r="K64" s="1"/>
      <c r="L64" s="123"/>
      <c r="M64" s="123"/>
      <c r="N64" s="123"/>
      <c r="O64" s="123"/>
      <c r="P64" s="123"/>
      <c r="Q64" s="123"/>
      <c r="R64" s="123"/>
      <c r="S64" s="123"/>
      <c r="T64" s="123"/>
      <c r="U64" s="123"/>
      <c r="V64" s="123"/>
      <c r="W64" s="123"/>
      <c r="X64" s="123"/>
      <c r="Y64" s="123"/>
      <c r="Z64" s="123"/>
    </row>
    <row r="65" ht="15.75" hidden="1" customHeight="1">
      <c r="A65" s="1114" t="s">
        <v>162</v>
      </c>
      <c r="B65" s="142">
        <v>179.0</v>
      </c>
      <c r="C65" s="1115">
        <v>11.30401282805893</v>
      </c>
      <c r="D65" s="1115">
        <v>11.3473577318148</v>
      </c>
      <c r="E65" s="1115">
        <v>16.22649339563943</v>
      </c>
      <c r="F65" s="1115">
        <v>19.44069375322085</v>
      </c>
      <c r="G65" s="1115">
        <v>10.95270577548698</v>
      </c>
      <c r="H65" s="1115">
        <v>10.99248204020342</v>
      </c>
      <c r="I65" s="1115">
        <v>16.5969589921767</v>
      </c>
      <c r="J65" s="1115">
        <v>19.88454246611163</v>
      </c>
      <c r="K65" s="1"/>
      <c r="L65" s="123"/>
      <c r="M65" s="123"/>
      <c r="N65" s="123"/>
      <c r="O65" s="123"/>
      <c r="P65" s="123"/>
      <c r="Q65" s="123"/>
      <c r="R65" s="123"/>
      <c r="S65" s="123"/>
      <c r="T65" s="123"/>
      <c r="U65" s="123"/>
      <c r="V65" s="123"/>
      <c r="W65" s="123"/>
      <c r="X65" s="123"/>
      <c r="Y65" s="123"/>
      <c r="Z65" s="123"/>
    </row>
    <row r="66" ht="15.75" hidden="1" customHeight="1">
      <c r="A66" s="1114" t="s">
        <v>163</v>
      </c>
      <c r="B66" s="142">
        <v>437.0</v>
      </c>
      <c r="C66" s="1115">
        <v>7.338798518471164</v>
      </c>
      <c r="D66" s="1115">
        <v>7.580235518358163</v>
      </c>
      <c r="E66" s="1115">
        <v>12.03456681178561</v>
      </c>
      <c r="F66" s="1115">
        <v>15.89597183217249</v>
      </c>
      <c r="G66" s="1115">
        <v>6.100781658556757</v>
      </c>
      <c r="H66" s="1115">
        <v>6.262811809769387</v>
      </c>
      <c r="I66" s="1115">
        <v>12.31645235079851</v>
      </c>
      <c r="J66" s="1115">
        <v>16.26830302266102</v>
      </c>
      <c r="K66" s="1"/>
      <c r="L66" s="123"/>
      <c r="M66" s="123"/>
      <c r="N66" s="123"/>
      <c r="O66" s="123"/>
      <c r="P66" s="123"/>
      <c r="Q66" s="123"/>
      <c r="R66" s="123"/>
      <c r="S66" s="123"/>
      <c r="T66" s="123"/>
      <c r="U66" s="123"/>
      <c r="V66" s="123"/>
      <c r="W66" s="123"/>
      <c r="X66" s="123"/>
      <c r="Y66" s="123"/>
      <c r="Z66" s="123"/>
    </row>
    <row r="67" ht="15.75" hidden="1" customHeight="1">
      <c r="A67" s="1114" t="s">
        <v>164</v>
      </c>
      <c r="B67" s="142">
        <v>438.0</v>
      </c>
      <c r="C67" s="1115">
        <v>9.626357431413288</v>
      </c>
      <c r="D67" s="1115">
        <v>10.06629670570843</v>
      </c>
      <c r="E67" s="1115">
        <v>17.2005504393056</v>
      </c>
      <c r="F67" s="1115">
        <v>22.05256391884203</v>
      </c>
      <c r="G67" s="1115">
        <v>9.954020173515561</v>
      </c>
      <c r="H67" s="1115">
        <v>10.41893444211071</v>
      </c>
      <c r="I67" s="1115">
        <v>17.42016705808899</v>
      </c>
      <c r="J67" s="1115">
        <v>22.33413104312972</v>
      </c>
      <c r="K67" s="1"/>
      <c r="L67" s="123"/>
      <c r="M67" s="123"/>
      <c r="N67" s="123"/>
      <c r="O67" s="123"/>
      <c r="P67" s="123"/>
      <c r="Q67" s="123"/>
      <c r="R67" s="123"/>
      <c r="S67" s="123"/>
      <c r="T67" s="123"/>
      <c r="U67" s="123"/>
      <c r="V67" s="123"/>
      <c r="W67" s="123"/>
      <c r="X67" s="123"/>
      <c r="Y67" s="123"/>
      <c r="Z67" s="123"/>
    </row>
    <row r="68" ht="15.75" hidden="1" customHeight="1">
      <c r="A68" s="1114" t="s">
        <v>165</v>
      </c>
      <c r="B68" s="142">
        <v>269.0</v>
      </c>
      <c r="C68" s="1115">
        <v>8.937565466394842</v>
      </c>
      <c r="D68" s="1115">
        <v>9.390507281629812</v>
      </c>
      <c r="E68" s="1115">
        <v>17.42238353438877</v>
      </c>
      <c r="F68" s="1115">
        <v>21.50602257198942</v>
      </c>
      <c r="G68" s="1115">
        <v>10.18193264718977</v>
      </c>
      <c r="H68" s="1115">
        <v>10.75588304050466</v>
      </c>
      <c r="I68" s="1115">
        <v>17.9408753841786</v>
      </c>
      <c r="J68" s="1115">
        <v>22.14604392170677</v>
      </c>
      <c r="K68" s="1"/>
      <c r="L68" s="123"/>
      <c r="M68" s="123"/>
      <c r="N68" s="123"/>
      <c r="O68" s="123"/>
      <c r="P68" s="123"/>
      <c r="Q68" s="123"/>
      <c r="R68" s="123"/>
      <c r="S68" s="123"/>
      <c r="T68" s="123"/>
      <c r="U68" s="123"/>
      <c r="V68" s="123"/>
      <c r="W68" s="123"/>
      <c r="X68" s="123"/>
      <c r="Y68" s="123"/>
      <c r="Z68" s="123"/>
    </row>
    <row r="69" ht="15.75" hidden="1" customHeight="1">
      <c r="A69" s="1114" t="s">
        <v>166</v>
      </c>
      <c r="B69" s="142">
        <v>492.0</v>
      </c>
      <c r="C69" s="1115">
        <v>9.427665125059514</v>
      </c>
      <c r="D69" s="1115">
        <v>9.52122498089377</v>
      </c>
      <c r="E69" s="1115">
        <v>15.89437334936098</v>
      </c>
      <c r="F69" s="1115">
        <v>20.31431107074401</v>
      </c>
      <c r="G69" s="1115">
        <v>9.92003844608076</v>
      </c>
      <c r="H69" s="1115">
        <v>10.02310102516973</v>
      </c>
      <c r="I69" s="1115">
        <v>15.98271059709748</v>
      </c>
      <c r="J69" s="1115">
        <v>20.42721330917826</v>
      </c>
      <c r="K69" s="1"/>
      <c r="L69" s="123"/>
      <c r="M69" s="123"/>
      <c r="N69" s="123"/>
      <c r="O69" s="123"/>
      <c r="P69" s="123"/>
      <c r="Q69" s="123"/>
      <c r="R69" s="123"/>
      <c r="S69" s="123"/>
      <c r="T69" s="123"/>
      <c r="U69" s="123"/>
      <c r="V69" s="123"/>
      <c r="W69" s="123"/>
      <c r="X69" s="123"/>
      <c r="Y69" s="123"/>
      <c r="Z69" s="123"/>
    </row>
    <row r="70" ht="15.75" hidden="1" customHeight="1">
      <c r="A70" s="1114" t="s">
        <v>167</v>
      </c>
      <c r="B70" s="142">
        <v>823.0</v>
      </c>
      <c r="C70" s="1115">
        <v>8.05735905505392</v>
      </c>
      <c r="D70" s="1115">
        <v>8.191244378046427</v>
      </c>
      <c r="E70" s="1115">
        <v>16.96132980837211</v>
      </c>
      <c r="F70" s="1115">
        <v>24.00713828795337</v>
      </c>
      <c r="G70" s="1115">
        <v>10.83477104083595</v>
      </c>
      <c r="H70" s="1115">
        <v>11.06089236323602</v>
      </c>
      <c r="I70" s="1115">
        <v>18.23554121033789</v>
      </c>
      <c r="J70" s="1115">
        <v>25.81066252105802</v>
      </c>
      <c r="K70" s="1"/>
      <c r="L70" s="123"/>
      <c r="M70" s="123"/>
      <c r="N70" s="123"/>
      <c r="O70" s="123"/>
      <c r="P70" s="123"/>
      <c r="Q70" s="123"/>
      <c r="R70" s="123"/>
      <c r="S70" s="123"/>
      <c r="T70" s="123"/>
      <c r="U70" s="123"/>
      <c r="V70" s="123"/>
      <c r="W70" s="123"/>
      <c r="X70" s="123"/>
      <c r="Y70" s="123"/>
      <c r="Z70" s="123"/>
    </row>
    <row r="71" ht="15.75" hidden="1" customHeight="1">
      <c r="A71" s="1114" t="s">
        <v>168</v>
      </c>
      <c r="B71" s="142">
        <v>321.0</v>
      </c>
      <c r="C71" s="1115">
        <v>9.195572780041168</v>
      </c>
      <c r="D71" s="1115">
        <v>10.16209480045483</v>
      </c>
      <c r="E71" s="1115">
        <v>16.33410413148988</v>
      </c>
      <c r="F71" s="1115">
        <v>21.43585927224852</v>
      </c>
      <c r="G71" s="1115">
        <v>10.6141457383409</v>
      </c>
      <c r="H71" s="1115">
        <v>11.82249642439468</v>
      </c>
      <c r="I71" s="1115">
        <v>17.54471386336825</v>
      </c>
      <c r="J71" s="1115">
        <v>23.02458796145348</v>
      </c>
      <c r="K71" s="1"/>
      <c r="L71" s="123"/>
      <c r="M71" s="123"/>
      <c r="N71" s="123"/>
      <c r="O71" s="123"/>
      <c r="P71" s="123"/>
      <c r="Q71" s="123"/>
      <c r="R71" s="123"/>
      <c r="S71" s="123"/>
      <c r="T71" s="123"/>
      <c r="U71" s="123"/>
      <c r="V71" s="123"/>
      <c r="W71" s="123"/>
      <c r="X71" s="123"/>
      <c r="Y71" s="123"/>
      <c r="Z71" s="123"/>
    </row>
    <row r="72" ht="15.75" hidden="1" customHeight="1">
      <c r="A72" s="1114" t="s">
        <v>169</v>
      </c>
      <c r="B72" s="142">
        <v>650.0</v>
      </c>
      <c r="C72" s="1115">
        <v>20.05519512490264</v>
      </c>
      <c r="D72" s="1115">
        <v>20.05881850007929</v>
      </c>
      <c r="E72" s="1115">
        <v>33.07993368983288</v>
      </c>
      <c r="F72" s="1115">
        <v>34.4490630412535</v>
      </c>
      <c r="G72" s="1115">
        <v>24.09839236287121</v>
      </c>
      <c r="H72" s="1115">
        <v>24.10302393939776</v>
      </c>
      <c r="I72" s="1115">
        <v>37.36598658920157</v>
      </c>
      <c r="J72" s="1115">
        <v>38.91250930789095</v>
      </c>
      <c r="K72" s="1"/>
      <c r="L72" s="123"/>
      <c r="M72" s="123"/>
      <c r="N72" s="123"/>
      <c r="O72" s="123"/>
      <c r="P72" s="123"/>
      <c r="Q72" s="123"/>
      <c r="R72" s="123"/>
      <c r="S72" s="123"/>
      <c r="T72" s="123"/>
      <c r="U72" s="123"/>
      <c r="V72" s="123"/>
      <c r="W72" s="123"/>
      <c r="X72" s="123"/>
      <c r="Y72" s="123"/>
      <c r="Z72" s="123"/>
    </row>
    <row r="73" ht="15.75" hidden="1" customHeight="1">
      <c r="A73" s="1114" t="s">
        <v>170</v>
      </c>
      <c r="B73" s="142">
        <v>879.0</v>
      </c>
      <c r="C73" s="1115">
        <v>14.79898736139191</v>
      </c>
      <c r="D73" s="1115">
        <v>14.91061392678339</v>
      </c>
      <c r="E73" s="1115">
        <v>24.78304314023075</v>
      </c>
      <c r="F73" s="1115">
        <v>40.23306672702861</v>
      </c>
      <c r="G73" s="1115">
        <v>21.50338665011616</v>
      </c>
      <c r="H73" s="1115">
        <v>21.6735066750404</v>
      </c>
      <c r="I73" s="1115">
        <v>34.34593001581121</v>
      </c>
      <c r="J73" s="1115">
        <v>55.75756319791167</v>
      </c>
      <c r="K73" s="1"/>
      <c r="L73" s="123"/>
      <c r="M73" s="123"/>
      <c r="N73" s="123"/>
      <c r="O73" s="123"/>
      <c r="P73" s="123"/>
      <c r="Q73" s="123"/>
      <c r="R73" s="123"/>
      <c r="S73" s="123"/>
      <c r="T73" s="123"/>
      <c r="U73" s="123"/>
      <c r="V73" s="123"/>
      <c r="W73" s="123"/>
      <c r="X73" s="123"/>
      <c r="Y73" s="123"/>
      <c r="Z73" s="123"/>
    </row>
    <row r="74" ht="15.75" hidden="1" customHeight="1">
      <c r="A74" s="1116" t="s">
        <v>171</v>
      </c>
      <c r="B74" s="1117">
        <v>309.0</v>
      </c>
      <c r="C74" s="1118">
        <v>13.50726667701626</v>
      </c>
      <c r="D74" s="1118">
        <v>13.78514821778298</v>
      </c>
      <c r="E74" s="1118">
        <v>20.44697597253071</v>
      </c>
      <c r="F74" s="1118">
        <v>27.95564783458053</v>
      </c>
      <c r="G74" s="1118">
        <v>18.34765598381462</v>
      </c>
      <c r="H74" s="1118">
        <v>18.82240071668827</v>
      </c>
      <c r="I74" s="1118">
        <v>22.19756411491928</v>
      </c>
      <c r="J74" s="1118">
        <v>30.34909837111726</v>
      </c>
      <c r="K74" s="1119"/>
      <c r="L74" s="1120"/>
      <c r="M74" s="1120"/>
      <c r="N74" s="1120"/>
      <c r="O74" s="1120"/>
      <c r="P74" s="1120"/>
      <c r="Q74" s="1120"/>
      <c r="R74" s="1120"/>
      <c r="S74" s="1120"/>
      <c r="T74" s="1120"/>
      <c r="U74" s="1120"/>
      <c r="V74" s="1120"/>
      <c r="W74" s="1120"/>
      <c r="X74" s="1120"/>
      <c r="Y74" s="1120"/>
      <c r="Z74" s="1120"/>
    </row>
    <row r="75" ht="15.75" hidden="1" customHeight="1">
      <c r="A75" s="1114" t="s">
        <v>257</v>
      </c>
      <c r="B75" s="142">
        <v>749.0</v>
      </c>
      <c r="C75" s="1115">
        <v>16.17156732629276</v>
      </c>
      <c r="D75" s="1115">
        <v>16.68750493650936</v>
      </c>
      <c r="E75" s="1115">
        <v>20.40580240199837</v>
      </c>
      <c r="F75" s="1115">
        <v>24.59173299049839</v>
      </c>
      <c r="G75" s="1115">
        <v>19.72243616360802</v>
      </c>
      <c r="H75" s="1115">
        <v>20.42703186961139</v>
      </c>
      <c r="I75" s="1115">
        <v>22.30658962393233</v>
      </c>
      <c r="J75" s="1115">
        <v>26.88243692424684</v>
      </c>
      <c r="K75" s="1"/>
      <c r="L75" s="123"/>
      <c r="M75" s="123"/>
      <c r="N75" s="123"/>
      <c r="O75" s="123"/>
      <c r="P75" s="123"/>
      <c r="Q75" s="123"/>
      <c r="R75" s="123"/>
      <c r="S75" s="123"/>
      <c r="T75" s="123"/>
      <c r="U75" s="123"/>
      <c r="V75" s="123"/>
      <c r="W75" s="123"/>
      <c r="X75" s="123"/>
      <c r="Y75" s="123"/>
      <c r="Z75" s="123"/>
    </row>
    <row r="76" ht="15.75" hidden="1" customHeight="1">
      <c r="A76" s="1114" t="s">
        <v>173</v>
      </c>
      <c r="B76" s="142">
        <v>320.0</v>
      </c>
      <c r="C76" s="1115">
        <v>9.825436970607475</v>
      </c>
      <c r="D76" s="1115">
        <v>11.38696168001225</v>
      </c>
      <c r="E76" s="1115">
        <v>19.43234585894835</v>
      </c>
      <c r="F76" s="1115">
        <v>25.97585259199647</v>
      </c>
      <c r="G76" s="1115">
        <v>10.85165872660272</v>
      </c>
      <c r="H76" s="1115">
        <v>12.69036934326846</v>
      </c>
      <c r="I76" s="1115">
        <v>20.31287353887149</v>
      </c>
      <c r="J76" s="1115">
        <v>27.15288275515218</v>
      </c>
      <c r="K76" s="1"/>
      <c r="L76" s="123"/>
      <c r="M76" s="123"/>
      <c r="N76" s="123"/>
      <c r="O76" s="123"/>
      <c r="P76" s="123"/>
      <c r="Q76" s="123"/>
      <c r="R76" s="123"/>
      <c r="S76" s="123"/>
      <c r="T76" s="123"/>
      <c r="U76" s="123"/>
      <c r="V76" s="123"/>
      <c r="W76" s="123"/>
      <c r="X76" s="123"/>
      <c r="Y76" s="123"/>
      <c r="Z76" s="123"/>
    </row>
    <row r="77" ht="15.75" hidden="1" customHeight="1">
      <c r="A77" s="1114" t="s">
        <v>174</v>
      </c>
      <c r="B77" s="142">
        <v>33.0</v>
      </c>
      <c r="C77" s="1115">
        <v>9.853351280211657</v>
      </c>
      <c r="D77" s="1115">
        <v>9.853351280211657</v>
      </c>
      <c r="E77" s="1115">
        <v>7.161561197527308</v>
      </c>
      <c r="F77" s="1115">
        <v>8.183281967127845</v>
      </c>
      <c r="G77" s="1115">
        <v>10.39265623330368</v>
      </c>
      <c r="H77" s="1115">
        <v>10.39265623330368</v>
      </c>
      <c r="I77" s="1115">
        <v>7.163215879173636</v>
      </c>
      <c r="J77" s="1115">
        <v>8.185172717776238</v>
      </c>
      <c r="K77" s="1"/>
      <c r="L77" s="123"/>
      <c r="M77" s="123"/>
      <c r="N77" s="123"/>
      <c r="O77" s="123"/>
      <c r="P77" s="123"/>
      <c r="Q77" s="123"/>
      <c r="R77" s="123"/>
      <c r="S77" s="123"/>
      <c r="T77" s="123"/>
      <c r="U77" s="123"/>
      <c r="V77" s="123"/>
      <c r="W77" s="123"/>
      <c r="X77" s="123"/>
      <c r="Y77" s="123"/>
      <c r="Z77" s="123"/>
    </row>
    <row r="78" ht="15.75" hidden="1" customHeight="1">
      <c r="A78" s="1114" t="s">
        <v>175</v>
      </c>
      <c r="B78" s="142">
        <v>401.0</v>
      </c>
      <c r="C78" s="1115">
        <v>15.96103721929859</v>
      </c>
      <c r="D78" s="1115">
        <v>17.09469201688365</v>
      </c>
      <c r="E78" s="1115">
        <v>27.63793410620004</v>
      </c>
      <c r="F78" s="1115">
        <v>34.62086388366052</v>
      </c>
      <c r="G78" s="1115">
        <v>19.91421056066641</v>
      </c>
      <c r="H78" s="1115">
        <v>21.6374749626102</v>
      </c>
      <c r="I78" s="1115">
        <v>28.71321167433407</v>
      </c>
      <c r="J78" s="1115">
        <v>35.96781833331204</v>
      </c>
      <c r="K78" s="1"/>
      <c r="L78" s="123"/>
      <c r="M78" s="123"/>
      <c r="N78" s="123"/>
      <c r="O78" s="123"/>
      <c r="P78" s="123"/>
      <c r="Q78" s="123"/>
      <c r="R78" s="123"/>
      <c r="S78" s="123"/>
      <c r="T78" s="123"/>
      <c r="U78" s="123"/>
      <c r="V78" s="123"/>
      <c r="W78" s="123"/>
      <c r="X78" s="123"/>
      <c r="Y78" s="123"/>
      <c r="Z78" s="123"/>
    </row>
    <row r="79" ht="15.75" hidden="1" customHeight="1">
      <c r="A79" s="1114" t="s">
        <v>176</v>
      </c>
      <c r="B79" s="142">
        <v>208.0</v>
      </c>
      <c r="C79" s="1115">
        <v>11.86178166073489</v>
      </c>
      <c r="D79" s="1115">
        <v>11.8616395419738</v>
      </c>
      <c r="E79" s="1115">
        <v>17.18604658530392</v>
      </c>
      <c r="F79" s="1115">
        <v>22.51461727659374</v>
      </c>
      <c r="G79" s="1115">
        <v>13.05540170230807</v>
      </c>
      <c r="H79" s="1115">
        <v>13.05523104887919</v>
      </c>
      <c r="I79" s="1115">
        <v>17.33774184697473</v>
      </c>
      <c r="J79" s="1115">
        <v>22.71334598026847</v>
      </c>
      <c r="K79" s="1"/>
      <c r="L79" s="123"/>
      <c r="M79" s="123"/>
      <c r="N79" s="123"/>
      <c r="O79" s="123"/>
      <c r="P79" s="123"/>
      <c r="Q79" s="123"/>
      <c r="R79" s="123"/>
      <c r="S79" s="123"/>
      <c r="T79" s="123"/>
      <c r="U79" s="123"/>
      <c r="V79" s="123"/>
      <c r="W79" s="123"/>
      <c r="X79" s="123"/>
      <c r="Y79" s="123"/>
      <c r="Z79" s="123"/>
    </row>
    <row r="80" ht="15.75" hidden="1" customHeight="1">
      <c r="A80" s="1114" t="s">
        <v>177</v>
      </c>
      <c r="B80" s="142">
        <v>117.0</v>
      </c>
      <c r="C80" s="1115">
        <v>14.66562820674136</v>
      </c>
      <c r="D80" s="1115">
        <v>14.80987579975336</v>
      </c>
      <c r="E80" s="1115">
        <v>19.77964437650897</v>
      </c>
      <c r="F80" s="1115">
        <v>26.20946503492938</v>
      </c>
      <c r="G80" s="1115">
        <v>15.77062867653691</v>
      </c>
      <c r="H80" s="1115">
        <v>15.93527661268993</v>
      </c>
      <c r="I80" s="1115">
        <v>20.05059609074807</v>
      </c>
      <c r="J80" s="1115">
        <v>26.56849573059436</v>
      </c>
      <c r="K80" s="1"/>
      <c r="L80" s="123"/>
      <c r="M80" s="123"/>
      <c r="N80" s="123"/>
      <c r="O80" s="123"/>
      <c r="P80" s="123"/>
      <c r="Q80" s="123"/>
      <c r="R80" s="123"/>
      <c r="S80" s="123"/>
      <c r="T80" s="123"/>
      <c r="U80" s="123"/>
      <c r="V80" s="123"/>
      <c r="W80" s="123"/>
      <c r="X80" s="123"/>
      <c r="Y80" s="123"/>
      <c r="Z80" s="123"/>
    </row>
    <row r="81" ht="15.75" hidden="1" customHeight="1">
      <c r="A81" s="1114" t="s">
        <v>178</v>
      </c>
      <c r="B81" s="142">
        <v>1038.0</v>
      </c>
      <c r="C81" s="1115">
        <v>11.96693138911044</v>
      </c>
      <c r="D81" s="1115">
        <v>12.08494991277169</v>
      </c>
      <c r="E81" s="1115">
        <v>16.18538359481047</v>
      </c>
      <c r="F81" s="1115">
        <v>21.27009771617712</v>
      </c>
      <c r="G81" s="1115">
        <v>12.79100874520118</v>
      </c>
      <c r="H81" s="1115">
        <v>12.92085157076893</v>
      </c>
      <c r="I81" s="1115">
        <v>16.81215920658857</v>
      </c>
      <c r="J81" s="1115">
        <v>22.09377782425385</v>
      </c>
      <c r="K81" s="1"/>
      <c r="L81" s="123"/>
      <c r="M81" s="123"/>
      <c r="N81" s="123"/>
      <c r="O81" s="123"/>
      <c r="P81" s="123"/>
      <c r="Q81" s="123"/>
      <c r="R81" s="123"/>
      <c r="S81" s="123"/>
      <c r="T81" s="123"/>
      <c r="U81" s="123"/>
      <c r="V81" s="123"/>
      <c r="W81" s="123"/>
      <c r="X81" s="123"/>
      <c r="Y81" s="123"/>
      <c r="Z81" s="123"/>
    </row>
    <row r="82" ht="15.75" hidden="1" customHeight="1">
      <c r="A82" s="1114" t="s">
        <v>179</v>
      </c>
      <c r="B82" s="142">
        <v>253.0</v>
      </c>
      <c r="C82" s="1115">
        <v>12.85809344342331</v>
      </c>
      <c r="D82" s="1115">
        <v>17.20115172792498</v>
      </c>
      <c r="E82" s="1115">
        <v>31.51981023275394</v>
      </c>
      <c r="F82" s="1115">
        <v>40.26953019726593</v>
      </c>
      <c r="G82" s="1115">
        <v>15.46363297858663</v>
      </c>
      <c r="H82" s="1115">
        <v>22.05934860053923</v>
      </c>
      <c r="I82" s="1115">
        <v>32.01013031987159</v>
      </c>
      <c r="J82" s="1115">
        <v>40.89596035051579</v>
      </c>
      <c r="K82" s="1"/>
      <c r="L82" s="123"/>
      <c r="M82" s="123"/>
      <c r="N82" s="123"/>
      <c r="O82" s="123"/>
      <c r="P82" s="123"/>
      <c r="Q82" s="123"/>
      <c r="R82" s="123"/>
      <c r="S82" s="123"/>
      <c r="T82" s="123"/>
      <c r="U82" s="123"/>
      <c r="V82" s="123"/>
      <c r="W82" s="123"/>
      <c r="X82" s="123"/>
      <c r="Y82" s="123"/>
      <c r="Z82" s="123"/>
    </row>
    <row r="83" ht="15.75" hidden="1" customHeight="1">
      <c r="A83" s="1114" t="s">
        <v>180</v>
      </c>
      <c r="B83" s="142">
        <v>204.0</v>
      </c>
      <c r="C83" s="1115">
        <v>9.525895764080236</v>
      </c>
      <c r="D83" s="1115">
        <v>9.636517671162286</v>
      </c>
      <c r="E83" s="1115">
        <v>15.94376853160873</v>
      </c>
      <c r="F83" s="1115">
        <v>21.77913045130166</v>
      </c>
      <c r="G83" s="1115">
        <v>10.64471792839851</v>
      </c>
      <c r="H83" s="1115">
        <v>10.77964133532414</v>
      </c>
      <c r="I83" s="1115">
        <v>16.34019912708069</v>
      </c>
      <c r="J83" s="1115">
        <v>22.32065321842878</v>
      </c>
      <c r="K83" s="1"/>
      <c r="L83" s="123"/>
      <c r="M83" s="123"/>
      <c r="N83" s="123"/>
      <c r="O83" s="123"/>
      <c r="P83" s="123"/>
      <c r="Q83" s="123"/>
      <c r="R83" s="123"/>
      <c r="S83" s="123"/>
      <c r="T83" s="123"/>
      <c r="U83" s="123"/>
      <c r="V83" s="123"/>
      <c r="W83" s="123"/>
      <c r="X83" s="123"/>
      <c r="Y83" s="123"/>
      <c r="Z83" s="123"/>
    </row>
    <row r="84" ht="15.75" hidden="1" customHeight="1">
      <c r="A84" s="1114" t="s">
        <v>181</v>
      </c>
      <c r="B84" s="142">
        <v>121.0</v>
      </c>
      <c r="C84" s="1115">
        <v>17.29666567687302</v>
      </c>
      <c r="D84" s="1115">
        <v>17.29920246273226</v>
      </c>
      <c r="E84" s="1115">
        <v>21.39258028271672</v>
      </c>
      <c r="F84" s="1115">
        <v>22.32425891484242</v>
      </c>
      <c r="G84" s="1115">
        <v>19.97804013578044</v>
      </c>
      <c r="H84" s="1115">
        <v>19.98113454935343</v>
      </c>
      <c r="I84" s="1115">
        <v>23.39662284318957</v>
      </c>
      <c r="J84" s="1115">
        <v>24.41558050415554</v>
      </c>
      <c r="K84" s="1"/>
      <c r="L84" s="123"/>
      <c r="M84" s="123"/>
      <c r="N84" s="123"/>
      <c r="O84" s="123"/>
      <c r="P84" s="123"/>
      <c r="Q84" s="123"/>
      <c r="R84" s="123"/>
      <c r="S84" s="123"/>
      <c r="T84" s="123"/>
      <c r="U84" s="123"/>
      <c r="V84" s="123"/>
      <c r="W84" s="123"/>
      <c r="X84" s="123"/>
      <c r="Y84" s="123"/>
      <c r="Z84" s="123"/>
    </row>
    <row r="85" ht="15.75" hidden="1" customHeight="1">
      <c r="A85" s="1114" t="s">
        <v>182</v>
      </c>
      <c r="B85" s="142">
        <v>633.0</v>
      </c>
      <c r="C85" s="1115">
        <v>11.7115484717417</v>
      </c>
      <c r="D85" s="1115">
        <v>11.88975663307345</v>
      </c>
      <c r="E85" s="1115">
        <v>19.43391330452775</v>
      </c>
      <c r="F85" s="1115">
        <v>26.09928546815067</v>
      </c>
      <c r="G85" s="1115">
        <v>15.50221246354732</v>
      </c>
      <c r="H85" s="1115">
        <v>15.8092379267253</v>
      </c>
      <c r="I85" s="1115">
        <v>19.85321244885564</v>
      </c>
      <c r="J85" s="1115">
        <v>26.66239429203409</v>
      </c>
      <c r="K85" s="1"/>
      <c r="L85" s="123"/>
      <c r="M85" s="123"/>
      <c r="N85" s="123"/>
      <c r="O85" s="123"/>
      <c r="P85" s="123"/>
      <c r="Q85" s="123"/>
      <c r="R85" s="123"/>
      <c r="S85" s="123"/>
      <c r="T85" s="123"/>
      <c r="U85" s="123"/>
      <c r="V85" s="123"/>
      <c r="W85" s="123"/>
      <c r="X85" s="123"/>
      <c r="Y85" s="123"/>
      <c r="Z85" s="123"/>
    </row>
    <row r="86" ht="15.75" hidden="1" customHeight="1">
      <c r="A86" s="1114" t="s">
        <v>183</v>
      </c>
      <c r="B86" s="142">
        <v>92.0</v>
      </c>
      <c r="C86" s="1115">
        <v>5.048415784597832</v>
      </c>
      <c r="D86" s="1115">
        <v>5.726002461136792</v>
      </c>
      <c r="E86" s="1115">
        <v>8.938518104009537</v>
      </c>
      <c r="F86" s="1115">
        <v>11.57818601151536</v>
      </c>
      <c r="G86" s="1115">
        <v>5.396319636865364</v>
      </c>
      <c r="H86" s="1115">
        <v>6.174891022987699</v>
      </c>
      <c r="I86" s="1115">
        <v>8.967105110314696</v>
      </c>
      <c r="J86" s="1115">
        <v>11.61521515579432</v>
      </c>
      <c r="K86" s="1"/>
      <c r="L86" s="123"/>
      <c r="M86" s="123"/>
      <c r="N86" s="123"/>
      <c r="O86" s="123"/>
      <c r="P86" s="123"/>
      <c r="Q86" s="123"/>
      <c r="R86" s="123"/>
      <c r="S86" s="123"/>
      <c r="T86" s="123"/>
      <c r="U86" s="123"/>
      <c r="V86" s="123"/>
      <c r="W86" s="123"/>
      <c r="X86" s="123"/>
      <c r="Y86" s="123"/>
      <c r="Z86" s="123"/>
    </row>
    <row r="87" ht="15.75" hidden="1" customHeight="1">
      <c r="A87" s="1114" t="s">
        <v>184</v>
      </c>
      <c r="B87" s="142">
        <v>665.0</v>
      </c>
      <c r="C87" s="1115">
        <v>17.90041317417714</v>
      </c>
      <c r="D87" s="1115">
        <v>24.78669820792039</v>
      </c>
      <c r="E87" s="1115">
        <v>39.72162889779928</v>
      </c>
      <c r="F87" s="1115">
        <v>47.36434221971799</v>
      </c>
      <c r="G87" s="1115">
        <v>21.51979538502952</v>
      </c>
      <c r="H87" s="1115">
        <v>31.89360944770793</v>
      </c>
      <c r="I87" s="1115">
        <v>40.78811733400142</v>
      </c>
      <c r="J87" s="1115">
        <v>48.63603033189531</v>
      </c>
      <c r="K87" s="1"/>
      <c r="L87" s="123"/>
      <c r="M87" s="123"/>
      <c r="N87" s="123"/>
      <c r="O87" s="123"/>
      <c r="P87" s="123"/>
      <c r="Q87" s="123"/>
      <c r="R87" s="123"/>
      <c r="S87" s="123"/>
      <c r="T87" s="123"/>
      <c r="U87" s="123"/>
      <c r="V87" s="123"/>
      <c r="W87" s="123"/>
      <c r="X87" s="123"/>
      <c r="Y87" s="123"/>
      <c r="Z87" s="123"/>
    </row>
    <row r="88" ht="15.75" hidden="1" customHeight="1">
      <c r="A88" s="1114" t="s">
        <v>185</v>
      </c>
      <c r="B88" s="142">
        <v>375.0</v>
      </c>
      <c r="C88" s="1115">
        <v>13.79885147114448</v>
      </c>
      <c r="D88" s="1115">
        <v>19.05505098110249</v>
      </c>
      <c r="E88" s="1115">
        <v>25.04512673421263</v>
      </c>
      <c r="F88" s="1115">
        <v>30.29995114744606</v>
      </c>
      <c r="G88" s="1115">
        <v>13.86400459851297</v>
      </c>
      <c r="H88" s="1115">
        <v>19.03087522349599</v>
      </c>
      <c r="I88" s="1115">
        <v>25.56594724129013</v>
      </c>
      <c r="J88" s="1115">
        <v>30.93004721717282</v>
      </c>
      <c r="K88" s="1"/>
      <c r="L88" s="123"/>
      <c r="M88" s="123"/>
      <c r="N88" s="123"/>
      <c r="O88" s="123"/>
      <c r="P88" s="123"/>
      <c r="Q88" s="123"/>
      <c r="R88" s="123"/>
      <c r="S88" s="123"/>
      <c r="T88" s="123"/>
      <c r="U88" s="123"/>
      <c r="V88" s="123"/>
      <c r="W88" s="123"/>
      <c r="X88" s="123"/>
      <c r="Y88" s="123"/>
      <c r="Z88" s="123"/>
    </row>
    <row r="89" ht="15.75" hidden="1" customHeight="1">
      <c r="A89" s="1114" t="s">
        <v>186</v>
      </c>
      <c r="B89" s="142">
        <v>357.0</v>
      </c>
      <c r="C89" s="1115">
        <v>7.170974402765816</v>
      </c>
      <c r="D89" s="1115">
        <v>7.226344141112483</v>
      </c>
      <c r="E89" s="1115">
        <v>10.40651987386487</v>
      </c>
      <c r="F89" s="1115">
        <v>12.0793845588381</v>
      </c>
      <c r="G89" s="1115">
        <v>9.049583145257923</v>
      </c>
      <c r="H89" s="1115">
        <v>9.136563163908194</v>
      </c>
      <c r="I89" s="1115">
        <v>10.56995445181755</v>
      </c>
      <c r="J89" s="1115">
        <v>12.26909150613946</v>
      </c>
      <c r="K89" s="1"/>
      <c r="L89" s="123"/>
      <c r="M89" s="123"/>
      <c r="N89" s="123"/>
      <c r="O89" s="123"/>
      <c r="P89" s="123"/>
      <c r="Q89" s="123"/>
      <c r="R89" s="123"/>
      <c r="S89" s="123"/>
      <c r="T89" s="123"/>
      <c r="U89" s="123"/>
      <c r="V89" s="123"/>
      <c r="W89" s="123"/>
      <c r="X89" s="123"/>
      <c r="Y89" s="123"/>
      <c r="Z89" s="123"/>
    </row>
    <row r="90" ht="15.75" hidden="1" customHeight="1">
      <c r="A90" s="1114" t="s">
        <v>187</v>
      </c>
      <c r="B90" s="142">
        <v>82.0</v>
      </c>
      <c r="C90" s="1115">
        <v>13.97103630090385</v>
      </c>
      <c r="D90" s="1115">
        <v>14.60952929423535</v>
      </c>
      <c r="E90" s="1115">
        <v>18.74181784305706</v>
      </c>
      <c r="F90" s="1115">
        <v>23.30296248450306</v>
      </c>
      <c r="G90" s="1115">
        <v>15.38900614379029</v>
      </c>
      <c r="H90" s="1115">
        <v>16.16034841581457</v>
      </c>
      <c r="I90" s="1115">
        <v>18.90240934294285</v>
      </c>
      <c r="J90" s="1115">
        <v>23.5026366958579</v>
      </c>
      <c r="K90" s="1"/>
      <c r="L90" s="123"/>
      <c r="M90" s="123"/>
      <c r="N90" s="123"/>
      <c r="O90" s="123"/>
      <c r="P90" s="123"/>
      <c r="Q90" s="123"/>
      <c r="R90" s="123"/>
      <c r="S90" s="123"/>
      <c r="T90" s="123"/>
      <c r="U90" s="123"/>
      <c r="V90" s="123"/>
      <c r="W90" s="123"/>
      <c r="X90" s="123"/>
      <c r="Y90" s="123"/>
      <c r="Z90" s="123"/>
    </row>
    <row r="91" ht="15.75" hidden="1" customHeight="1">
      <c r="A91" s="1114" t="s">
        <v>188</v>
      </c>
      <c r="B91" s="142">
        <v>311.0</v>
      </c>
      <c r="C91" s="1115">
        <v>12.43882822035135</v>
      </c>
      <c r="D91" s="1115">
        <v>17.79794122383781</v>
      </c>
      <c r="E91" s="1115">
        <v>21.78929709686213</v>
      </c>
      <c r="F91" s="1115">
        <v>25.95200387871775</v>
      </c>
      <c r="G91" s="1115">
        <v>14.99760684923525</v>
      </c>
      <c r="H91" s="1115">
        <v>23.32856944700915</v>
      </c>
      <c r="I91" s="1115">
        <v>22.15143086897236</v>
      </c>
      <c r="J91" s="1115">
        <v>26.38332100733558</v>
      </c>
      <c r="K91" s="1"/>
      <c r="L91" s="123"/>
      <c r="M91" s="123"/>
      <c r="N91" s="123"/>
      <c r="O91" s="123"/>
      <c r="P91" s="123"/>
      <c r="Q91" s="123"/>
      <c r="R91" s="123"/>
      <c r="S91" s="123"/>
      <c r="T91" s="123"/>
      <c r="U91" s="123"/>
      <c r="V91" s="123"/>
      <c r="W91" s="123"/>
      <c r="X91" s="123"/>
      <c r="Y91" s="123"/>
      <c r="Z91" s="123"/>
    </row>
    <row r="92" ht="15.75" hidden="1" customHeight="1">
      <c r="A92" s="1114" t="s">
        <v>189</v>
      </c>
      <c r="B92" s="142">
        <v>147.0</v>
      </c>
      <c r="C92" s="1115">
        <v>0.9905906603119119</v>
      </c>
      <c r="D92" s="1115">
        <v>36.67183703007608</v>
      </c>
      <c r="E92" s="1115">
        <v>95.59569167889396</v>
      </c>
      <c r="F92" s="1115">
        <v>123.9301123410662</v>
      </c>
      <c r="G92" s="1115">
        <v>1.245591740194348</v>
      </c>
      <c r="H92" s="1115">
        <v>76.7177563004759</v>
      </c>
      <c r="I92" s="1115">
        <v>118.8875145537131</v>
      </c>
      <c r="J92" s="1115">
        <v>154.1255968321509</v>
      </c>
      <c r="K92" s="1"/>
      <c r="L92" s="123"/>
      <c r="M92" s="123"/>
      <c r="N92" s="123"/>
      <c r="O92" s="123"/>
      <c r="P92" s="123"/>
      <c r="Q92" s="123"/>
      <c r="R92" s="123"/>
      <c r="S92" s="123"/>
      <c r="T92" s="123"/>
      <c r="U92" s="123"/>
      <c r="V92" s="123"/>
      <c r="W92" s="123"/>
      <c r="X92" s="123"/>
      <c r="Y92" s="123"/>
      <c r="Z92" s="123"/>
    </row>
    <row r="93" ht="15.75" hidden="1" customHeight="1">
      <c r="A93" s="1114" t="s">
        <v>190</v>
      </c>
      <c r="B93" s="142">
        <v>1567.0</v>
      </c>
      <c r="C93" s="1115">
        <v>18.6620836544911</v>
      </c>
      <c r="D93" s="1115">
        <v>28.17549949869055</v>
      </c>
      <c r="E93" s="1115">
        <v>38.9169595641231</v>
      </c>
      <c r="F93" s="1115">
        <v>48.91748157415451</v>
      </c>
      <c r="G93" s="1115">
        <v>22.312912722105</v>
      </c>
      <c r="H93" s="1115">
        <v>35.61037800758877</v>
      </c>
      <c r="I93" s="1115">
        <v>42.07340038473599</v>
      </c>
      <c r="J93" s="1115">
        <v>52.88503549952807</v>
      </c>
      <c r="K93" s="1"/>
      <c r="L93" s="123"/>
      <c r="M93" s="123"/>
      <c r="N93" s="123"/>
      <c r="O93" s="123"/>
      <c r="P93" s="123"/>
      <c r="Q93" s="123"/>
      <c r="R93" s="123"/>
      <c r="S93" s="123"/>
      <c r="T93" s="123"/>
      <c r="U93" s="123"/>
      <c r="V93" s="123"/>
      <c r="W93" s="123"/>
      <c r="X93" s="123"/>
      <c r="Y93" s="123"/>
      <c r="Z93" s="123"/>
    </row>
    <row r="94" ht="15.75" hidden="1" customHeight="1">
      <c r="A94" s="1114" t="s">
        <v>191</v>
      </c>
      <c r="B94" s="142">
        <v>727.0</v>
      </c>
      <c r="C94" s="1115">
        <v>6.198733022972343</v>
      </c>
      <c r="D94" s="1115">
        <v>6.733376406499652</v>
      </c>
      <c r="E94" s="1115">
        <v>12.41654238966398</v>
      </c>
      <c r="F94" s="1115">
        <v>16.54542239595467</v>
      </c>
      <c r="G94" s="1115">
        <v>5.790276335259396</v>
      </c>
      <c r="H94" s="1115">
        <v>6.225051863116212</v>
      </c>
      <c r="I94" s="1115">
        <v>13.18579200648479</v>
      </c>
      <c r="J94" s="1115">
        <v>17.57047103178275</v>
      </c>
      <c r="K94" s="1"/>
      <c r="L94" s="123"/>
      <c r="M94" s="123"/>
      <c r="N94" s="123"/>
      <c r="O94" s="123"/>
      <c r="P94" s="123"/>
      <c r="Q94" s="123"/>
      <c r="R94" s="123"/>
      <c r="S94" s="123"/>
      <c r="T94" s="123"/>
      <c r="U94" s="123"/>
      <c r="V94" s="123"/>
      <c r="W94" s="123"/>
      <c r="X94" s="123"/>
      <c r="Y94" s="123"/>
      <c r="Z94" s="123"/>
    </row>
    <row r="95" ht="15.75" hidden="1" customHeight="1">
      <c r="A95" s="1114" t="s">
        <v>192</v>
      </c>
      <c r="B95" s="142">
        <v>98.0</v>
      </c>
      <c r="C95" s="1115">
        <v>7.570693398900261</v>
      </c>
      <c r="D95" s="1115">
        <v>7.936894151214051</v>
      </c>
      <c r="E95" s="1115">
        <v>16.18033477434827</v>
      </c>
      <c r="F95" s="1115">
        <v>21.36154662446142</v>
      </c>
      <c r="G95" s="1115">
        <v>7.827755194007307</v>
      </c>
      <c r="H95" s="1115">
        <v>8.218546329541047</v>
      </c>
      <c r="I95" s="1115">
        <v>16.23334532288316</v>
      </c>
      <c r="J95" s="1115">
        <v>21.43153203081479</v>
      </c>
      <c r="K95" s="1"/>
      <c r="L95" s="123"/>
      <c r="M95" s="123"/>
      <c r="N95" s="123"/>
      <c r="O95" s="123"/>
      <c r="P95" s="123"/>
      <c r="Q95" s="123"/>
      <c r="R95" s="123"/>
      <c r="S95" s="123"/>
      <c r="T95" s="123"/>
      <c r="U95" s="123"/>
      <c r="V95" s="123"/>
      <c r="W95" s="123"/>
      <c r="X95" s="123"/>
      <c r="Y95" s="123"/>
      <c r="Z95" s="123"/>
    </row>
    <row r="96" ht="15.75" hidden="1" customHeight="1">
      <c r="A96" s="1114" t="s">
        <v>193</v>
      </c>
      <c r="B96" s="142">
        <v>440.0</v>
      </c>
      <c r="C96" s="1115">
        <v>10.39997827695077</v>
      </c>
      <c r="D96" s="1115">
        <v>19.59489330793928</v>
      </c>
      <c r="E96" s="1115">
        <v>28.77849391695484</v>
      </c>
      <c r="F96" s="1115">
        <v>33.17943570476994</v>
      </c>
      <c r="G96" s="1115">
        <v>11.68252710745112</v>
      </c>
      <c r="H96" s="1115">
        <v>23.03586474345227</v>
      </c>
      <c r="I96" s="1115">
        <v>30.77926259210266</v>
      </c>
      <c r="J96" s="1115">
        <v>35.48617127643494</v>
      </c>
      <c r="K96" s="1"/>
      <c r="L96" s="123"/>
      <c r="M96" s="123"/>
      <c r="N96" s="123"/>
      <c r="O96" s="123"/>
      <c r="P96" s="123"/>
      <c r="Q96" s="123"/>
      <c r="R96" s="123"/>
      <c r="S96" s="123"/>
      <c r="T96" s="123"/>
      <c r="U96" s="123"/>
      <c r="V96" s="123"/>
      <c r="W96" s="123"/>
      <c r="X96" s="123"/>
      <c r="Y96" s="123"/>
      <c r="Z96" s="123"/>
    </row>
    <row r="97" ht="15.75" hidden="1" customHeight="1">
      <c r="A97" s="1114" t="s">
        <v>194</v>
      </c>
      <c r="B97" s="142">
        <v>274.0</v>
      </c>
      <c r="C97" s="1115">
        <v>6.429986271785389</v>
      </c>
      <c r="D97" s="1115">
        <v>6.591251748080409</v>
      </c>
      <c r="E97" s="1115">
        <v>13.15051140974644</v>
      </c>
      <c r="F97" s="1115">
        <v>17.72169181338619</v>
      </c>
      <c r="G97" s="1115">
        <v>6.876753245244936</v>
      </c>
      <c r="H97" s="1115">
        <v>7.058724392227007</v>
      </c>
      <c r="I97" s="1115">
        <v>13.34790892065041</v>
      </c>
      <c r="J97" s="1115">
        <v>17.98770563931065</v>
      </c>
      <c r="K97" s="1"/>
      <c r="L97" s="123"/>
      <c r="M97" s="123"/>
      <c r="N97" s="123"/>
      <c r="O97" s="123"/>
      <c r="P97" s="123"/>
      <c r="Q97" s="123"/>
      <c r="R97" s="123"/>
      <c r="S97" s="123"/>
      <c r="T97" s="123"/>
      <c r="U97" s="123"/>
      <c r="V97" s="123"/>
      <c r="W97" s="123"/>
      <c r="X97" s="123"/>
      <c r="Y97" s="123"/>
      <c r="Z97" s="123"/>
    </row>
    <row r="98" ht="15.75" hidden="1" customHeight="1">
      <c r="A98" s="1114" t="s">
        <v>195</v>
      </c>
      <c r="B98" s="142">
        <v>54.0</v>
      </c>
      <c r="C98" s="1115">
        <v>10.23829382751273</v>
      </c>
      <c r="D98" s="1115">
        <v>10.58571883795418</v>
      </c>
      <c r="E98" s="1115">
        <v>11.9448170729096</v>
      </c>
      <c r="F98" s="1115">
        <v>14.18400292500879</v>
      </c>
      <c r="G98" s="1115">
        <v>10.27494955168667</v>
      </c>
      <c r="H98" s="1115">
        <v>10.62451954104289</v>
      </c>
      <c r="I98" s="1115">
        <v>11.95769564043515</v>
      </c>
      <c r="J98" s="1115">
        <v>14.19929572006269</v>
      </c>
      <c r="K98" s="1"/>
      <c r="L98" s="123"/>
      <c r="M98" s="123"/>
      <c r="N98" s="123"/>
      <c r="O98" s="123"/>
      <c r="P98" s="123"/>
      <c r="Q98" s="123"/>
      <c r="R98" s="123"/>
      <c r="S98" s="123"/>
      <c r="T98" s="123"/>
      <c r="U98" s="123"/>
      <c r="V98" s="123"/>
      <c r="W98" s="123"/>
      <c r="X98" s="123"/>
      <c r="Y98" s="123"/>
      <c r="Z98" s="123"/>
    </row>
    <row r="99" ht="15.75" hidden="1" customHeight="1">
      <c r="A99" s="1114" t="s">
        <v>196</v>
      </c>
      <c r="B99" s="142">
        <v>446.0</v>
      </c>
      <c r="C99" s="1115">
        <v>9.905605729888805</v>
      </c>
      <c r="D99" s="1115">
        <v>10.45563391803228</v>
      </c>
      <c r="E99" s="1115">
        <v>17.31466180013906</v>
      </c>
      <c r="F99" s="1115">
        <v>22.52321754910011</v>
      </c>
      <c r="G99" s="1115">
        <v>11.5276445965288</v>
      </c>
      <c r="H99" s="1115">
        <v>12.23743665812409</v>
      </c>
      <c r="I99" s="1115">
        <v>18.27542354501628</v>
      </c>
      <c r="J99" s="1115">
        <v>23.77299337738391</v>
      </c>
      <c r="K99" s="1"/>
      <c r="L99" s="123"/>
      <c r="M99" s="123"/>
      <c r="N99" s="123"/>
      <c r="O99" s="123"/>
      <c r="P99" s="123"/>
      <c r="Q99" s="123"/>
      <c r="R99" s="123"/>
      <c r="S99" s="123"/>
      <c r="T99" s="123"/>
      <c r="U99" s="123"/>
      <c r="V99" s="123"/>
      <c r="W99" s="123"/>
      <c r="X99" s="123"/>
      <c r="Y99" s="123"/>
      <c r="Z99" s="123"/>
    </row>
    <row r="100" ht="15.75" hidden="1" customHeight="1">
      <c r="A100" s="1114" t="s">
        <v>197</v>
      </c>
      <c r="B100" s="142">
        <v>54.0</v>
      </c>
      <c r="C100" s="1115">
        <v>10.93931992781843</v>
      </c>
      <c r="D100" s="1115">
        <v>11.00604077405667</v>
      </c>
      <c r="E100" s="1115">
        <v>15.99434821859079</v>
      </c>
      <c r="F100" s="1115">
        <v>20.83292996274663</v>
      </c>
      <c r="G100" s="1115">
        <v>11.91824355896339</v>
      </c>
      <c r="H100" s="1115">
        <v>11.99672442540452</v>
      </c>
      <c r="I100" s="1115">
        <v>16.14796509073122</v>
      </c>
      <c r="J100" s="1115">
        <v>21.03301873752259</v>
      </c>
      <c r="K100" s="1"/>
      <c r="L100" s="123"/>
      <c r="M100" s="123"/>
      <c r="N100" s="123"/>
      <c r="O100" s="123"/>
      <c r="P100" s="123"/>
      <c r="Q100" s="123"/>
      <c r="R100" s="123"/>
      <c r="S100" s="123"/>
      <c r="T100" s="123"/>
      <c r="U100" s="123"/>
      <c r="V100" s="123"/>
      <c r="W100" s="123"/>
      <c r="X100" s="123"/>
      <c r="Y100" s="123"/>
      <c r="Z100" s="123"/>
    </row>
    <row r="101" ht="15.75" hidden="1" customHeight="1">
      <c r="A101" s="1114" t="s">
        <v>198</v>
      </c>
      <c r="B101" s="142">
        <v>113.0</v>
      </c>
      <c r="C101" s="1115">
        <v>10.18671261698882</v>
      </c>
      <c r="D101" s="1115">
        <v>10.29076083584007</v>
      </c>
      <c r="E101" s="1115">
        <v>20.32825742233053</v>
      </c>
      <c r="F101" s="1115">
        <v>26.25198142062815</v>
      </c>
      <c r="G101" s="1115">
        <v>10.85675852444324</v>
      </c>
      <c r="H101" s="1115">
        <v>10.97476384443288</v>
      </c>
      <c r="I101" s="1115">
        <v>20.37262719242342</v>
      </c>
      <c r="J101" s="1115">
        <v>26.3092806940443</v>
      </c>
      <c r="K101" s="1"/>
      <c r="L101" s="123"/>
      <c r="M101" s="123"/>
      <c r="N101" s="123"/>
      <c r="O101" s="123"/>
      <c r="P101" s="123"/>
      <c r="Q101" s="123"/>
      <c r="R101" s="123"/>
      <c r="S101" s="123"/>
      <c r="T101" s="123"/>
      <c r="U101" s="123"/>
      <c r="V101" s="123"/>
      <c r="W101" s="123"/>
      <c r="X101" s="123"/>
      <c r="Y101" s="123"/>
      <c r="Z101" s="123"/>
    </row>
    <row r="102" ht="15.75" hidden="1" customHeight="1">
      <c r="A102" s="1114" t="s">
        <v>199</v>
      </c>
      <c r="B102" s="142">
        <v>52.0</v>
      </c>
      <c r="C102" s="1115">
        <v>10.25074754422169</v>
      </c>
      <c r="D102" s="1115">
        <v>10.29775989560504</v>
      </c>
      <c r="E102" s="1115">
        <v>16.1297229951202</v>
      </c>
      <c r="F102" s="1115">
        <v>19.4115049180593</v>
      </c>
      <c r="G102" s="1115">
        <v>9.692792030734344</v>
      </c>
      <c r="H102" s="1115">
        <v>9.734807748982526</v>
      </c>
      <c r="I102" s="1115">
        <v>16.13262596729063</v>
      </c>
      <c r="J102" s="1115">
        <v>19.41499853407368</v>
      </c>
      <c r="K102" s="1"/>
      <c r="L102" s="123"/>
      <c r="M102" s="123"/>
      <c r="N102" s="123"/>
      <c r="O102" s="123"/>
      <c r="P102" s="123"/>
      <c r="Q102" s="123"/>
      <c r="R102" s="123"/>
      <c r="S102" s="123"/>
      <c r="T102" s="123"/>
      <c r="U102" s="123"/>
      <c r="V102" s="123"/>
      <c r="W102" s="123"/>
      <c r="X102" s="123"/>
      <c r="Y102" s="123"/>
      <c r="Z102" s="123"/>
    </row>
    <row r="103" ht="15.75" hidden="1" customHeight="1">
      <c r="A103" s="1114" t="s">
        <v>200</v>
      </c>
      <c r="B103" s="142">
        <v>106.0</v>
      </c>
      <c r="C103" s="1115">
        <v>11.13103341665391</v>
      </c>
      <c r="D103" s="1115">
        <v>11.22381065887294</v>
      </c>
      <c r="E103" s="1115">
        <v>16.82997384709699</v>
      </c>
      <c r="F103" s="1115">
        <v>21.77055667020316</v>
      </c>
      <c r="G103" s="1115">
        <v>12.70666739768041</v>
      </c>
      <c r="H103" s="1115">
        <v>12.82657877944384</v>
      </c>
      <c r="I103" s="1115">
        <v>16.98756648892554</v>
      </c>
      <c r="J103" s="1115">
        <v>21.97441198043153</v>
      </c>
      <c r="K103" s="1"/>
      <c r="L103" s="133"/>
      <c r="M103" s="133"/>
      <c r="N103" s="133"/>
      <c r="O103" s="133"/>
      <c r="P103" s="133"/>
      <c r="Q103" s="133"/>
      <c r="R103" s="133"/>
      <c r="S103" s="133"/>
      <c r="T103" s="133"/>
      <c r="U103" s="133"/>
      <c r="V103" s="133"/>
      <c r="W103" s="133"/>
      <c r="X103" s="133"/>
      <c r="Y103" s="133"/>
      <c r="Z103" s="133"/>
    </row>
    <row r="104" ht="15.75" hidden="1" customHeight="1">
      <c r="A104" s="1114" t="s">
        <v>552</v>
      </c>
      <c r="B104" s="142">
        <v>47810.0</v>
      </c>
      <c r="C104" s="1115">
        <v>11.11232445108582</v>
      </c>
      <c r="D104" s="1115">
        <v>13.21342785074356</v>
      </c>
      <c r="E104" s="1115">
        <v>19.78446438728275</v>
      </c>
      <c r="F104" s="1115">
        <v>25.6142877368303</v>
      </c>
      <c r="G104" s="1115">
        <v>14.68394560356814</v>
      </c>
      <c r="H104" s="1115">
        <v>17.71763703225431</v>
      </c>
      <c r="I104" s="1115">
        <v>24.27887028640163</v>
      </c>
      <c r="J104" s="1115">
        <v>31.43304550821264</v>
      </c>
      <c r="K104" s="1"/>
      <c r="L104" s="133"/>
      <c r="M104" s="133"/>
      <c r="N104" s="133"/>
      <c r="O104" s="133"/>
      <c r="P104" s="133"/>
      <c r="Q104" s="133"/>
      <c r="R104" s="133"/>
      <c r="S104" s="133"/>
      <c r="T104" s="133"/>
      <c r="U104" s="133"/>
      <c r="V104" s="133"/>
      <c r="W104" s="133"/>
      <c r="X104" s="133"/>
      <c r="Y104" s="133"/>
      <c r="Z104" s="133"/>
    </row>
    <row r="105" ht="15.75" hidden="1" customHeight="1">
      <c r="A105" s="1114" t="s">
        <v>258</v>
      </c>
      <c r="B105" s="142">
        <v>42750.0</v>
      </c>
      <c r="C105" s="1115">
        <v>10.11272299575336</v>
      </c>
      <c r="D105" s="1115">
        <v>12.15262751830978</v>
      </c>
      <c r="E105" s="1115">
        <v>18.66760188720896</v>
      </c>
      <c r="F105" s="1115">
        <v>23.71703883439217</v>
      </c>
      <c r="G105" s="1115">
        <v>11.22588337753843</v>
      </c>
      <c r="H105" s="1115">
        <v>13.67810921552086</v>
      </c>
      <c r="I105" s="1115">
        <v>19.40198668288321</v>
      </c>
      <c r="J105" s="1115">
        <v>24.65006884133311</v>
      </c>
      <c r="K105" s="1"/>
      <c r="L105" s="133"/>
      <c r="M105" s="133"/>
      <c r="N105" s="133"/>
      <c r="O105" s="133"/>
      <c r="P105" s="133"/>
      <c r="Q105" s="133"/>
      <c r="R105" s="133"/>
      <c r="S105" s="133"/>
      <c r="T105" s="133"/>
      <c r="U105" s="133"/>
      <c r="V105" s="133"/>
      <c r="W105" s="133"/>
      <c r="X105" s="133"/>
      <c r="Y105" s="133"/>
      <c r="Z105" s="133"/>
    </row>
    <row r="106" ht="15.75" customHeight="1">
      <c r="A106" s="289"/>
      <c r="B106" s="1"/>
      <c r="C106" s="1121"/>
      <c r="D106" s="1121"/>
      <c r="E106" s="1121"/>
      <c r="F106" s="1"/>
      <c r="G106" s="1"/>
      <c r="H106" s="1"/>
      <c r="I106" s="1"/>
      <c r="J106" s="1"/>
      <c r="K106" s="1"/>
      <c r="L106" s="123"/>
      <c r="M106" s="123"/>
      <c r="N106" s="123"/>
      <c r="O106" s="123"/>
      <c r="P106" s="123"/>
      <c r="Q106" s="123"/>
      <c r="R106" s="123"/>
      <c r="S106" s="123"/>
      <c r="T106" s="123"/>
      <c r="U106" s="123"/>
      <c r="V106" s="123"/>
      <c r="W106" s="123"/>
      <c r="X106" s="123"/>
      <c r="Y106" s="123"/>
      <c r="Z106" s="123"/>
    </row>
    <row r="107" ht="15.75" customHeight="1">
      <c r="A107" s="289"/>
      <c r="B107" s="123"/>
      <c r="C107" s="123"/>
      <c r="D107" s="123"/>
      <c r="E107" s="123"/>
      <c r="F107" s="123"/>
      <c r="G107" s="123"/>
      <c r="H107" s="123"/>
      <c r="I107" s="123"/>
      <c r="J107" s="123"/>
      <c r="K107" s="123"/>
      <c r="L107" s="123"/>
      <c r="M107" s="123"/>
      <c r="N107" s="123"/>
      <c r="O107" s="123"/>
      <c r="P107" s="123"/>
      <c r="Q107" s="123"/>
      <c r="R107" s="123"/>
      <c r="S107" s="123"/>
      <c r="T107" s="123"/>
      <c r="U107" s="123"/>
      <c r="V107" s="123"/>
      <c r="W107" s="123"/>
      <c r="X107" s="123"/>
      <c r="Y107" s="123"/>
      <c r="Z107" s="123"/>
    </row>
    <row r="108" ht="15.75" customHeight="1">
      <c r="A108" s="289"/>
      <c r="B108" s="123"/>
      <c r="C108" s="123"/>
      <c r="D108" s="123"/>
      <c r="E108" s="123"/>
      <c r="F108" s="123"/>
      <c r="G108" s="123"/>
      <c r="H108" s="123"/>
      <c r="I108" s="123"/>
      <c r="J108" s="123"/>
      <c r="K108" s="123"/>
      <c r="L108" s="123"/>
      <c r="M108" s="123"/>
      <c r="N108" s="123"/>
      <c r="O108" s="123"/>
      <c r="P108" s="123"/>
      <c r="Q108" s="123"/>
      <c r="R108" s="123"/>
      <c r="S108" s="123"/>
      <c r="T108" s="123"/>
      <c r="U108" s="123"/>
      <c r="V108" s="123"/>
      <c r="W108" s="123"/>
      <c r="X108" s="123"/>
      <c r="Y108" s="123"/>
      <c r="Z108" s="123"/>
    </row>
    <row r="109" ht="15.75" customHeight="1">
      <c r="A109" s="289"/>
      <c r="B109" s="123"/>
      <c r="C109" s="123"/>
      <c r="D109" s="123"/>
      <c r="E109" s="123"/>
      <c r="F109" s="123"/>
      <c r="G109" s="123"/>
      <c r="H109" s="123"/>
      <c r="I109" s="123"/>
      <c r="J109" s="123"/>
      <c r="K109" s="123"/>
      <c r="L109" s="123"/>
      <c r="M109" s="123"/>
      <c r="N109" s="123"/>
      <c r="O109" s="123"/>
      <c r="P109" s="123"/>
      <c r="Q109" s="123"/>
      <c r="R109" s="123"/>
      <c r="S109" s="123"/>
      <c r="T109" s="123"/>
      <c r="U109" s="123"/>
      <c r="V109" s="123"/>
      <c r="W109" s="123"/>
      <c r="X109" s="123"/>
      <c r="Y109" s="123"/>
      <c r="Z109" s="123"/>
    </row>
    <row r="110" ht="15.75" customHeight="1">
      <c r="A110" s="289"/>
      <c r="B110" s="123"/>
      <c r="C110" s="123"/>
      <c r="D110" s="123"/>
      <c r="E110" s="123"/>
      <c r="F110" s="123"/>
      <c r="G110" s="123"/>
      <c r="H110" s="123"/>
      <c r="I110" s="123"/>
      <c r="J110" s="123"/>
      <c r="K110" s="123"/>
      <c r="L110" s="123"/>
      <c r="M110" s="123"/>
      <c r="N110" s="123"/>
      <c r="O110" s="123"/>
      <c r="P110" s="123"/>
      <c r="Q110" s="123"/>
      <c r="R110" s="123"/>
      <c r="S110" s="123"/>
      <c r="T110" s="123"/>
      <c r="U110" s="123"/>
      <c r="V110" s="123"/>
      <c r="W110" s="123"/>
      <c r="X110" s="123"/>
      <c r="Y110" s="123"/>
      <c r="Z110" s="123"/>
    </row>
    <row r="111" ht="15.75" customHeight="1">
      <c r="A111" s="289"/>
      <c r="B111" s="123"/>
      <c r="C111" s="123"/>
      <c r="D111" s="123"/>
      <c r="E111" s="123"/>
      <c r="F111" s="123"/>
      <c r="G111" s="123"/>
      <c r="H111" s="123"/>
      <c r="I111" s="123"/>
      <c r="J111" s="123"/>
      <c r="K111" s="123"/>
      <c r="L111" s="123"/>
      <c r="M111" s="123"/>
      <c r="N111" s="123"/>
      <c r="O111" s="123"/>
      <c r="P111" s="123"/>
      <c r="Q111" s="123"/>
      <c r="R111" s="123"/>
      <c r="S111" s="123"/>
      <c r="T111" s="123"/>
      <c r="U111" s="123"/>
      <c r="V111" s="123"/>
      <c r="W111" s="123"/>
      <c r="X111" s="123"/>
      <c r="Y111" s="123"/>
      <c r="Z111" s="123"/>
    </row>
    <row r="112" ht="15.75" customHeight="1">
      <c r="A112" s="289"/>
      <c r="B112" s="123"/>
      <c r="C112" s="123"/>
      <c r="D112" s="123"/>
      <c r="E112" s="123"/>
      <c r="F112" s="123"/>
      <c r="G112" s="123"/>
      <c r="H112" s="123"/>
      <c r="I112" s="123"/>
      <c r="J112" s="123"/>
      <c r="K112" s="123"/>
      <c r="L112" s="123"/>
      <c r="M112" s="123"/>
      <c r="N112" s="123"/>
      <c r="O112" s="123"/>
      <c r="P112" s="123"/>
      <c r="Q112" s="123"/>
      <c r="R112" s="123"/>
      <c r="S112" s="123"/>
      <c r="T112" s="123"/>
      <c r="U112" s="123"/>
      <c r="V112" s="123"/>
      <c r="W112" s="123"/>
      <c r="X112" s="123"/>
      <c r="Y112" s="123"/>
      <c r="Z112" s="123"/>
    </row>
    <row r="113" ht="15.75" customHeight="1">
      <c r="A113" s="289"/>
      <c r="B113" s="123"/>
      <c r="C113" s="123"/>
      <c r="D113" s="123"/>
      <c r="E113" s="123"/>
      <c r="F113" s="123"/>
      <c r="G113" s="123"/>
      <c r="H113" s="123"/>
      <c r="I113" s="123"/>
      <c r="J113" s="123"/>
      <c r="K113" s="123"/>
      <c r="L113" s="123"/>
      <c r="M113" s="123"/>
      <c r="N113" s="123"/>
      <c r="O113" s="123"/>
      <c r="P113" s="123"/>
      <c r="Q113" s="123"/>
      <c r="R113" s="123"/>
      <c r="S113" s="123"/>
      <c r="T113" s="123"/>
      <c r="U113" s="123"/>
      <c r="V113" s="123"/>
      <c r="W113" s="123"/>
      <c r="X113" s="123"/>
      <c r="Y113" s="123"/>
      <c r="Z113" s="123"/>
    </row>
    <row r="114" ht="15.75" customHeight="1">
      <c r="A114" s="289"/>
      <c r="B114" s="123"/>
      <c r="C114" s="123"/>
      <c r="D114" s="123"/>
      <c r="E114" s="123"/>
      <c r="F114" s="123"/>
      <c r="G114" s="123"/>
      <c r="H114" s="123"/>
      <c r="I114" s="123"/>
      <c r="J114" s="123"/>
      <c r="K114" s="123"/>
      <c r="L114" s="123"/>
      <c r="M114" s="123"/>
      <c r="N114" s="123"/>
      <c r="O114" s="123"/>
      <c r="P114" s="123"/>
      <c r="Q114" s="123"/>
      <c r="R114" s="123"/>
      <c r="S114" s="123"/>
      <c r="T114" s="123"/>
      <c r="U114" s="123"/>
      <c r="V114" s="123"/>
      <c r="W114" s="123"/>
      <c r="X114" s="123"/>
      <c r="Y114" s="123"/>
      <c r="Z114" s="123"/>
    </row>
    <row r="115" ht="15.75" customHeight="1">
      <c r="A115" s="289"/>
      <c r="B115" s="123"/>
      <c r="C115" s="123"/>
      <c r="D115" s="123"/>
      <c r="E115" s="123"/>
      <c r="F115" s="123"/>
      <c r="G115" s="123"/>
      <c r="H115" s="123"/>
      <c r="I115" s="123"/>
      <c r="J115" s="123"/>
      <c r="K115" s="123"/>
      <c r="L115" s="123"/>
      <c r="M115" s="123"/>
      <c r="N115" s="123"/>
      <c r="O115" s="123"/>
      <c r="P115" s="123"/>
      <c r="Q115" s="123"/>
      <c r="R115" s="123"/>
      <c r="S115" s="123"/>
      <c r="T115" s="123"/>
      <c r="U115" s="123"/>
      <c r="V115" s="123"/>
      <c r="W115" s="123"/>
      <c r="X115" s="123"/>
      <c r="Y115" s="123"/>
      <c r="Z115" s="123"/>
    </row>
    <row r="116" ht="15.75" customHeight="1">
      <c r="A116" s="289"/>
      <c r="B116" s="123"/>
      <c r="C116" s="123"/>
      <c r="D116" s="123"/>
      <c r="E116" s="123"/>
      <c r="F116" s="123"/>
      <c r="G116" s="123"/>
      <c r="H116" s="123"/>
      <c r="I116" s="123"/>
      <c r="J116" s="123"/>
      <c r="K116" s="123"/>
      <c r="L116" s="123"/>
      <c r="M116" s="123"/>
      <c r="N116" s="123"/>
      <c r="O116" s="123"/>
      <c r="P116" s="123"/>
      <c r="Q116" s="123"/>
      <c r="R116" s="123"/>
      <c r="S116" s="123"/>
      <c r="T116" s="123"/>
      <c r="U116" s="123"/>
      <c r="V116" s="123"/>
      <c r="W116" s="123"/>
      <c r="X116" s="123"/>
      <c r="Y116" s="123"/>
      <c r="Z116" s="123"/>
    </row>
    <row r="117" ht="15.75" customHeight="1">
      <c r="A117" s="289"/>
      <c r="B117" s="123"/>
      <c r="C117" s="123"/>
      <c r="D117" s="123"/>
      <c r="E117" s="123"/>
      <c r="F117" s="123"/>
      <c r="G117" s="123"/>
      <c r="H117" s="123"/>
      <c r="I117" s="123"/>
      <c r="J117" s="123"/>
      <c r="K117" s="123"/>
      <c r="L117" s="123"/>
      <c r="M117" s="123"/>
      <c r="N117" s="123"/>
      <c r="O117" s="123"/>
      <c r="P117" s="123"/>
      <c r="Q117" s="123"/>
      <c r="R117" s="123"/>
      <c r="S117" s="123"/>
      <c r="T117" s="123"/>
      <c r="U117" s="123"/>
      <c r="V117" s="123"/>
      <c r="W117" s="123"/>
      <c r="X117" s="123"/>
      <c r="Y117" s="123"/>
      <c r="Z117" s="123"/>
    </row>
    <row r="118" ht="15.75" customHeight="1">
      <c r="A118" s="289"/>
      <c r="B118" s="123"/>
      <c r="C118" s="123"/>
      <c r="D118" s="123"/>
      <c r="E118" s="123"/>
      <c r="F118" s="123"/>
      <c r="G118" s="123"/>
      <c r="H118" s="123"/>
      <c r="I118" s="123"/>
      <c r="J118" s="123"/>
      <c r="K118" s="123"/>
      <c r="L118" s="123"/>
      <c r="M118" s="123"/>
      <c r="N118" s="123"/>
      <c r="O118" s="123"/>
      <c r="P118" s="123"/>
      <c r="Q118" s="123"/>
      <c r="R118" s="123"/>
      <c r="S118" s="123"/>
      <c r="T118" s="123"/>
      <c r="U118" s="123"/>
      <c r="V118" s="123"/>
      <c r="W118" s="123"/>
      <c r="X118" s="123"/>
      <c r="Y118" s="123"/>
      <c r="Z118" s="123"/>
    </row>
    <row r="119" ht="15.75" customHeight="1">
      <c r="A119" s="289"/>
      <c r="B119" s="123"/>
      <c r="C119" s="123"/>
      <c r="D119" s="123"/>
      <c r="E119" s="123"/>
      <c r="F119" s="123"/>
      <c r="G119" s="123"/>
      <c r="H119" s="123"/>
      <c r="I119" s="123"/>
      <c r="J119" s="123"/>
      <c r="K119" s="123"/>
      <c r="L119" s="123"/>
      <c r="M119" s="123"/>
      <c r="N119" s="123"/>
      <c r="O119" s="123"/>
      <c r="P119" s="123"/>
      <c r="Q119" s="123"/>
      <c r="R119" s="123"/>
      <c r="S119" s="123"/>
      <c r="T119" s="123"/>
      <c r="U119" s="123"/>
      <c r="V119" s="123"/>
      <c r="W119" s="123"/>
      <c r="X119" s="123"/>
      <c r="Y119" s="123"/>
      <c r="Z119" s="123"/>
    </row>
    <row r="120" ht="15.75" customHeight="1">
      <c r="A120" s="289"/>
      <c r="B120" s="123"/>
      <c r="C120" s="123"/>
      <c r="D120" s="123"/>
      <c r="E120" s="123"/>
      <c r="F120" s="123"/>
      <c r="G120" s="123"/>
      <c r="H120" s="123"/>
      <c r="I120" s="123"/>
      <c r="J120" s="123"/>
      <c r="K120" s="123"/>
      <c r="L120" s="123"/>
      <c r="M120" s="123"/>
      <c r="N120" s="123"/>
      <c r="O120" s="123"/>
      <c r="P120" s="123"/>
      <c r="Q120" s="123"/>
      <c r="R120" s="123"/>
      <c r="S120" s="123"/>
      <c r="T120" s="123"/>
      <c r="U120" s="123"/>
      <c r="V120" s="123"/>
      <c r="W120" s="123"/>
      <c r="X120" s="123"/>
      <c r="Y120" s="123"/>
      <c r="Z120" s="123"/>
    </row>
    <row r="121" ht="15.75" customHeight="1">
      <c r="A121" s="289"/>
      <c r="B121" s="123"/>
      <c r="C121" s="123"/>
      <c r="D121" s="123"/>
      <c r="E121" s="123"/>
      <c r="F121" s="123"/>
      <c r="G121" s="123"/>
      <c r="H121" s="123"/>
      <c r="I121" s="123"/>
      <c r="J121" s="123"/>
      <c r="K121" s="123"/>
      <c r="L121" s="123"/>
      <c r="M121" s="123"/>
      <c r="N121" s="123"/>
      <c r="O121" s="123"/>
      <c r="P121" s="123"/>
      <c r="Q121" s="123"/>
      <c r="R121" s="123"/>
      <c r="S121" s="123"/>
      <c r="T121" s="123"/>
      <c r="U121" s="123"/>
      <c r="V121" s="123"/>
      <c r="W121" s="123"/>
      <c r="X121" s="123"/>
      <c r="Y121" s="123"/>
      <c r="Z121" s="123"/>
    </row>
    <row r="122" ht="15.75" customHeight="1">
      <c r="A122" s="289"/>
      <c r="B122" s="123"/>
      <c r="C122" s="123"/>
      <c r="D122" s="123"/>
      <c r="E122" s="123"/>
      <c r="F122" s="123"/>
      <c r="G122" s="123"/>
      <c r="H122" s="123"/>
      <c r="I122" s="123"/>
      <c r="J122" s="123"/>
      <c r="K122" s="123"/>
      <c r="L122" s="123"/>
      <c r="M122" s="123"/>
      <c r="N122" s="123"/>
      <c r="O122" s="123"/>
      <c r="P122" s="123"/>
      <c r="Q122" s="123"/>
      <c r="R122" s="123"/>
      <c r="S122" s="123"/>
      <c r="T122" s="123"/>
      <c r="U122" s="123"/>
      <c r="V122" s="123"/>
      <c r="W122" s="123"/>
      <c r="X122" s="123"/>
      <c r="Y122" s="123"/>
      <c r="Z122" s="123"/>
    </row>
    <row r="123" ht="15.75" customHeight="1">
      <c r="A123" s="289"/>
      <c r="B123" s="123"/>
      <c r="C123" s="123"/>
      <c r="D123" s="123"/>
      <c r="E123" s="123"/>
      <c r="F123" s="123"/>
      <c r="G123" s="123"/>
      <c r="H123" s="123"/>
      <c r="I123" s="123"/>
      <c r="J123" s="123"/>
      <c r="K123" s="123"/>
      <c r="L123" s="123"/>
      <c r="M123" s="123"/>
      <c r="N123" s="123"/>
      <c r="O123" s="123"/>
      <c r="P123" s="123"/>
      <c r="Q123" s="123"/>
      <c r="R123" s="123"/>
      <c r="S123" s="123"/>
      <c r="T123" s="123"/>
      <c r="U123" s="123"/>
      <c r="V123" s="123"/>
      <c r="W123" s="123"/>
      <c r="X123" s="123"/>
      <c r="Y123" s="123"/>
      <c r="Z123" s="123"/>
    </row>
    <row r="124" ht="15.75" customHeight="1">
      <c r="A124" s="289"/>
      <c r="B124" s="123"/>
      <c r="C124" s="123"/>
      <c r="D124" s="123"/>
      <c r="E124" s="123"/>
      <c r="F124" s="123"/>
      <c r="G124" s="123"/>
      <c r="H124" s="123"/>
      <c r="I124" s="123"/>
      <c r="J124" s="123"/>
      <c r="K124" s="123"/>
      <c r="L124" s="123"/>
      <c r="M124" s="123"/>
      <c r="N124" s="123"/>
      <c r="O124" s="123"/>
      <c r="P124" s="123"/>
      <c r="Q124" s="123"/>
      <c r="R124" s="123"/>
      <c r="S124" s="123"/>
      <c r="T124" s="123"/>
      <c r="U124" s="123"/>
      <c r="V124" s="123"/>
      <c r="W124" s="123"/>
      <c r="X124" s="123"/>
      <c r="Y124" s="123"/>
      <c r="Z124" s="123"/>
    </row>
    <row r="125" ht="15.75" customHeight="1">
      <c r="A125" s="289"/>
      <c r="B125" s="123"/>
      <c r="C125" s="123"/>
      <c r="D125" s="123"/>
      <c r="E125" s="123"/>
      <c r="F125" s="123"/>
      <c r="G125" s="123"/>
      <c r="H125" s="123"/>
      <c r="I125" s="123"/>
      <c r="J125" s="123"/>
      <c r="K125" s="123"/>
      <c r="L125" s="123"/>
      <c r="M125" s="123"/>
      <c r="N125" s="123"/>
      <c r="O125" s="123"/>
      <c r="P125" s="123"/>
      <c r="Q125" s="123"/>
      <c r="R125" s="123"/>
      <c r="S125" s="123"/>
      <c r="T125" s="123"/>
      <c r="U125" s="123"/>
      <c r="V125" s="123"/>
      <c r="W125" s="123"/>
      <c r="X125" s="123"/>
      <c r="Y125" s="123"/>
      <c r="Z125" s="123"/>
    </row>
    <row r="126" ht="15.75" customHeight="1">
      <c r="A126" s="289"/>
      <c r="B126" s="123"/>
      <c r="C126" s="123"/>
      <c r="D126" s="123"/>
      <c r="E126" s="123"/>
      <c r="F126" s="123"/>
      <c r="G126" s="123"/>
      <c r="H126" s="123"/>
      <c r="I126" s="123"/>
      <c r="J126" s="123"/>
      <c r="K126" s="123"/>
      <c r="L126" s="123"/>
      <c r="M126" s="123"/>
      <c r="N126" s="123"/>
      <c r="O126" s="123"/>
      <c r="P126" s="123"/>
      <c r="Q126" s="123"/>
      <c r="R126" s="123"/>
      <c r="S126" s="123"/>
      <c r="T126" s="123"/>
      <c r="U126" s="123"/>
      <c r="V126" s="123"/>
      <c r="W126" s="123"/>
      <c r="X126" s="123"/>
      <c r="Y126" s="123"/>
      <c r="Z126" s="123"/>
    </row>
    <row r="127" ht="15.75" customHeight="1">
      <c r="A127" s="289"/>
      <c r="B127" s="123"/>
      <c r="C127" s="123"/>
      <c r="D127" s="123"/>
      <c r="E127" s="123"/>
      <c r="F127" s="123"/>
      <c r="G127" s="123"/>
      <c r="H127" s="123"/>
      <c r="I127" s="123"/>
      <c r="J127" s="123"/>
      <c r="K127" s="123"/>
      <c r="L127" s="123"/>
      <c r="M127" s="123"/>
      <c r="N127" s="123"/>
      <c r="O127" s="123"/>
      <c r="P127" s="123"/>
      <c r="Q127" s="123"/>
      <c r="R127" s="123"/>
      <c r="S127" s="123"/>
      <c r="T127" s="123"/>
      <c r="U127" s="123"/>
      <c r="V127" s="123"/>
      <c r="W127" s="123"/>
      <c r="X127" s="123"/>
      <c r="Y127" s="123"/>
      <c r="Z127" s="123"/>
    </row>
    <row r="128" ht="15.75" customHeight="1">
      <c r="A128" s="289"/>
      <c r="B128" s="123"/>
      <c r="C128" s="123"/>
      <c r="D128" s="123"/>
      <c r="E128" s="123"/>
      <c r="F128" s="123"/>
      <c r="G128" s="123"/>
      <c r="H128" s="123"/>
      <c r="I128" s="123"/>
      <c r="J128" s="123"/>
      <c r="K128" s="123"/>
      <c r="L128" s="123"/>
      <c r="M128" s="123"/>
      <c r="N128" s="123"/>
      <c r="O128" s="123"/>
      <c r="P128" s="123"/>
      <c r="Q128" s="123"/>
      <c r="R128" s="123"/>
      <c r="S128" s="123"/>
      <c r="T128" s="123"/>
      <c r="U128" s="123"/>
      <c r="V128" s="123"/>
      <c r="W128" s="123"/>
      <c r="X128" s="123"/>
      <c r="Y128" s="123"/>
      <c r="Z128" s="123"/>
    </row>
    <row r="129" ht="15.75" customHeight="1">
      <c r="A129" s="289"/>
      <c r="B129" s="123"/>
      <c r="C129" s="123"/>
      <c r="D129" s="123"/>
      <c r="E129" s="123"/>
      <c r="F129" s="123"/>
      <c r="G129" s="123"/>
      <c r="H129" s="123"/>
      <c r="I129" s="123"/>
      <c r="J129" s="123"/>
      <c r="K129" s="123"/>
      <c r="L129" s="123"/>
      <c r="M129" s="123"/>
      <c r="N129" s="123"/>
      <c r="O129" s="123"/>
      <c r="P129" s="123"/>
      <c r="Q129" s="123"/>
      <c r="R129" s="123"/>
      <c r="S129" s="123"/>
      <c r="T129" s="123"/>
      <c r="U129" s="123"/>
      <c r="V129" s="123"/>
      <c r="W129" s="123"/>
      <c r="X129" s="123"/>
      <c r="Y129" s="123"/>
      <c r="Z129" s="123"/>
    </row>
    <row r="130" ht="15.75" customHeight="1">
      <c r="A130" s="289"/>
      <c r="B130" s="123"/>
      <c r="C130" s="123"/>
      <c r="D130" s="123"/>
      <c r="E130" s="123"/>
      <c r="F130" s="123"/>
      <c r="G130" s="123"/>
      <c r="H130" s="123"/>
      <c r="I130" s="123"/>
      <c r="J130" s="123"/>
      <c r="K130" s="123"/>
      <c r="L130" s="123"/>
      <c r="M130" s="123"/>
      <c r="N130" s="123"/>
      <c r="O130" s="123"/>
      <c r="P130" s="123"/>
      <c r="Q130" s="123"/>
      <c r="R130" s="123"/>
      <c r="S130" s="123"/>
      <c r="T130" s="123"/>
      <c r="U130" s="123"/>
      <c r="V130" s="123"/>
      <c r="W130" s="123"/>
      <c r="X130" s="123"/>
      <c r="Y130" s="123"/>
      <c r="Z130" s="123"/>
    </row>
    <row r="131" ht="15.75" customHeight="1">
      <c r="A131" s="289"/>
      <c r="B131" s="123"/>
      <c r="C131" s="123"/>
      <c r="D131" s="123"/>
      <c r="E131" s="123"/>
      <c r="F131" s="123"/>
      <c r="G131" s="123"/>
      <c r="H131" s="123"/>
      <c r="I131" s="123"/>
      <c r="J131" s="123"/>
      <c r="K131" s="123"/>
      <c r="L131" s="123"/>
      <c r="M131" s="123"/>
      <c r="N131" s="123"/>
      <c r="O131" s="123"/>
      <c r="P131" s="123"/>
      <c r="Q131" s="123"/>
      <c r="R131" s="123"/>
      <c r="S131" s="123"/>
      <c r="T131" s="123"/>
      <c r="U131" s="123"/>
      <c r="V131" s="123"/>
      <c r="W131" s="123"/>
      <c r="X131" s="123"/>
      <c r="Y131" s="123"/>
      <c r="Z131" s="123"/>
    </row>
    <row r="132" ht="15.75" customHeight="1">
      <c r="A132" s="289"/>
      <c r="B132" s="123"/>
      <c r="C132" s="123"/>
      <c r="D132" s="123"/>
      <c r="E132" s="123"/>
      <c r="F132" s="123"/>
      <c r="G132" s="123"/>
      <c r="H132" s="123"/>
      <c r="I132" s="123"/>
      <c r="J132" s="123"/>
      <c r="K132" s="123"/>
      <c r="L132" s="123"/>
      <c r="M132" s="123"/>
      <c r="N132" s="123"/>
      <c r="O132" s="123"/>
      <c r="P132" s="123"/>
      <c r="Q132" s="123"/>
      <c r="R132" s="123"/>
      <c r="S132" s="123"/>
      <c r="T132" s="123"/>
      <c r="U132" s="123"/>
      <c r="V132" s="123"/>
      <c r="W132" s="123"/>
      <c r="X132" s="123"/>
      <c r="Y132" s="123"/>
      <c r="Z132" s="123"/>
    </row>
    <row r="133" ht="15.75" customHeight="1">
      <c r="A133" s="289"/>
      <c r="B133" s="123"/>
      <c r="C133" s="123"/>
      <c r="D133" s="123"/>
      <c r="E133" s="123"/>
      <c r="F133" s="123"/>
      <c r="G133" s="123"/>
      <c r="H133" s="123"/>
      <c r="I133" s="123"/>
      <c r="J133" s="123"/>
      <c r="K133" s="123"/>
      <c r="L133" s="123"/>
      <c r="M133" s="123"/>
      <c r="N133" s="123"/>
      <c r="O133" s="123"/>
      <c r="P133" s="123"/>
      <c r="Q133" s="123"/>
      <c r="R133" s="123"/>
      <c r="S133" s="123"/>
      <c r="T133" s="123"/>
      <c r="U133" s="123"/>
      <c r="V133" s="123"/>
      <c r="W133" s="123"/>
      <c r="X133" s="123"/>
      <c r="Y133" s="123"/>
      <c r="Z133" s="123"/>
    </row>
    <row r="134" ht="15.75" customHeight="1">
      <c r="A134" s="289"/>
      <c r="B134" s="123"/>
      <c r="C134" s="123"/>
      <c r="D134" s="123"/>
      <c r="E134" s="123"/>
      <c r="F134" s="123"/>
      <c r="G134" s="123"/>
      <c r="H134" s="123"/>
      <c r="I134" s="123"/>
      <c r="J134" s="123"/>
      <c r="K134" s="123"/>
      <c r="L134" s="123"/>
      <c r="M134" s="123"/>
      <c r="N134" s="123"/>
      <c r="O134" s="123"/>
      <c r="P134" s="123"/>
      <c r="Q134" s="123"/>
      <c r="R134" s="123"/>
      <c r="S134" s="123"/>
      <c r="T134" s="123"/>
      <c r="U134" s="123"/>
      <c r="V134" s="123"/>
      <c r="W134" s="123"/>
      <c r="X134" s="123"/>
      <c r="Y134" s="123"/>
      <c r="Z134" s="123"/>
    </row>
    <row r="135" ht="15.75" customHeight="1">
      <c r="A135" s="289"/>
      <c r="B135" s="123"/>
      <c r="C135" s="123"/>
      <c r="D135" s="123"/>
      <c r="E135" s="123"/>
      <c r="F135" s="123"/>
      <c r="G135" s="123"/>
      <c r="H135" s="123"/>
      <c r="I135" s="123"/>
      <c r="J135" s="123"/>
      <c r="K135" s="123"/>
      <c r="L135" s="123"/>
      <c r="M135" s="123"/>
      <c r="N135" s="123"/>
      <c r="O135" s="123"/>
      <c r="P135" s="123"/>
      <c r="Q135" s="123"/>
      <c r="R135" s="123"/>
      <c r="S135" s="123"/>
      <c r="T135" s="123"/>
      <c r="U135" s="123"/>
      <c r="V135" s="123"/>
      <c r="W135" s="123"/>
      <c r="X135" s="123"/>
      <c r="Y135" s="123"/>
      <c r="Z135" s="123"/>
    </row>
    <row r="136" ht="15.75" customHeight="1">
      <c r="A136" s="289"/>
      <c r="B136" s="123"/>
      <c r="C136" s="123"/>
      <c r="D136" s="123"/>
      <c r="E136" s="123"/>
      <c r="F136" s="123"/>
      <c r="G136" s="123"/>
      <c r="H136" s="123"/>
      <c r="I136" s="123"/>
      <c r="J136" s="123"/>
      <c r="K136" s="123"/>
      <c r="L136" s="123"/>
      <c r="M136" s="123"/>
      <c r="N136" s="123"/>
      <c r="O136" s="123"/>
      <c r="P136" s="123"/>
      <c r="Q136" s="123"/>
      <c r="R136" s="123"/>
      <c r="S136" s="123"/>
      <c r="T136" s="123"/>
      <c r="U136" s="123"/>
      <c r="V136" s="123"/>
      <c r="W136" s="123"/>
      <c r="X136" s="123"/>
      <c r="Y136" s="123"/>
      <c r="Z136" s="123"/>
    </row>
    <row r="137" ht="15.75" customHeight="1">
      <c r="A137" s="289"/>
      <c r="B137" s="123"/>
      <c r="C137" s="123"/>
      <c r="D137" s="123"/>
      <c r="E137" s="123"/>
      <c r="F137" s="123"/>
      <c r="G137" s="123"/>
      <c r="H137" s="123"/>
      <c r="I137" s="123"/>
      <c r="J137" s="123"/>
      <c r="K137" s="123"/>
      <c r="L137" s="123"/>
      <c r="M137" s="123"/>
      <c r="N137" s="123"/>
      <c r="O137" s="123"/>
      <c r="P137" s="123"/>
      <c r="Q137" s="123"/>
      <c r="R137" s="123"/>
      <c r="S137" s="123"/>
      <c r="T137" s="123"/>
      <c r="U137" s="123"/>
      <c r="V137" s="123"/>
      <c r="W137" s="123"/>
      <c r="X137" s="123"/>
      <c r="Y137" s="123"/>
      <c r="Z137" s="123"/>
    </row>
    <row r="138" ht="15.75" customHeight="1">
      <c r="A138" s="289"/>
      <c r="B138" s="123"/>
      <c r="C138" s="123"/>
      <c r="D138" s="123"/>
      <c r="E138" s="123"/>
      <c r="F138" s="123"/>
      <c r="G138" s="123"/>
      <c r="H138" s="123"/>
      <c r="I138" s="123"/>
      <c r="J138" s="123"/>
      <c r="K138" s="123"/>
      <c r="L138" s="123"/>
      <c r="M138" s="123"/>
      <c r="N138" s="123"/>
      <c r="O138" s="123"/>
      <c r="P138" s="123"/>
      <c r="Q138" s="123"/>
      <c r="R138" s="123"/>
      <c r="S138" s="123"/>
      <c r="T138" s="123"/>
      <c r="U138" s="123"/>
      <c r="V138" s="123"/>
      <c r="W138" s="123"/>
      <c r="X138" s="123"/>
      <c r="Y138" s="123"/>
      <c r="Z138" s="123"/>
    </row>
    <row r="139" ht="15.75" customHeight="1">
      <c r="A139" s="289"/>
      <c r="B139" s="123"/>
      <c r="C139" s="123"/>
      <c r="D139" s="123"/>
      <c r="E139" s="123"/>
      <c r="F139" s="123"/>
      <c r="G139" s="123"/>
      <c r="H139" s="123"/>
      <c r="I139" s="123"/>
      <c r="J139" s="123"/>
      <c r="K139" s="123"/>
      <c r="L139" s="123"/>
      <c r="M139" s="123"/>
      <c r="N139" s="123"/>
      <c r="O139" s="123"/>
      <c r="P139" s="123"/>
      <c r="Q139" s="123"/>
      <c r="R139" s="123"/>
      <c r="S139" s="123"/>
      <c r="T139" s="123"/>
      <c r="U139" s="123"/>
      <c r="V139" s="123"/>
      <c r="W139" s="123"/>
      <c r="X139" s="123"/>
      <c r="Y139" s="123"/>
      <c r="Z139" s="123"/>
    </row>
    <row r="140" ht="15.75" customHeight="1">
      <c r="A140" s="289"/>
      <c r="B140" s="123"/>
      <c r="C140" s="123"/>
      <c r="D140" s="123"/>
      <c r="E140" s="123"/>
      <c r="F140" s="123"/>
      <c r="G140" s="123"/>
      <c r="H140" s="123"/>
      <c r="I140" s="123"/>
      <c r="J140" s="123"/>
      <c r="K140" s="123"/>
      <c r="L140" s="123"/>
      <c r="M140" s="123"/>
      <c r="N140" s="123"/>
      <c r="O140" s="123"/>
      <c r="P140" s="123"/>
      <c r="Q140" s="123"/>
      <c r="R140" s="123"/>
      <c r="S140" s="123"/>
      <c r="T140" s="123"/>
      <c r="U140" s="123"/>
      <c r="V140" s="123"/>
      <c r="W140" s="123"/>
      <c r="X140" s="123"/>
      <c r="Y140" s="123"/>
      <c r="Z140" s="123"/>
    </row>
    <row r="141" ht="15.75" customHeight="1">
      <c r="A141" s="289"/>
      <c r="B141" s="123"/>
      <c r="C141" s="123"/>
      <c r="D141" s="123"/>
      <c r="E141" s="123"/>
      <c r="F141" s="123"/>
      <c r="G141" s="123"/>
      <c r="H141" s="123"/>
      <c r="I141" s="123"/>
      <c r="J141" s="123"/>
      <c r="K141" s="123"/>
      <c r="L141" s="123"/>
      <c r="M141" s="123"/>
      <c r="N141" s="123"/>
      <c r="O141" s="123"/>
      <c r="P141" s="123"/>
      <c r="Q141" s="123"/>
      <c r="R141" s="123"/>
      <c r="S141" s="123"/>
      <c r="T141" s="123"/>
      <c r="U141" s="123"/>
      <c r="V141" s="123"/>
      <c r="W141" s="123"/>
      <c r="X141" s="123"/>
      <c r="Y141" s="123"/>
      <c r="Z141" s="123"/>
    </row>
    <row r="142" ht="15.75" customHeight="1">
      <c r="A142" s="289"/>
      <c r="B142" s="123"/>
      <c r="C142" s="123"/>
      <c r="D142" s="123"/>
      <c r="E142" s="123"/>
      <c r="F142" s="123"/>
      <c r="G142" s="123"/>
      <c r="H142" s="123"/>
      <c r="I142" s="123"/>
      <c r="J142" s="123"/>
      <c r="K142" s="123"/>
      <c r="L142" s="123"/>
      <c r="M142" s="123"/>
      <c r="N142" s="123"/>
      <c r="O142" s="123"/>
      <c r="P142" s="123"/>
      <c r="Q142" s="123"/>
      <c r="R142" s="123"/>
      <c r="S142" s="123"/>
      <c r="T142" s="123"/>
      <c r="U142" s="123"/>
      <c r="V142" s="123"/>
      <c r="W142" s="123"/>
      <c r="X142" s="123"/>
      <c r="Y142" s="123"/>
      <c r="Z142" s="123"/>
    </row>
    <row r="143" ht="15.75" customHeight="1">
      <c r="A143" s="289"/>
      <c r="B143" s="123"/>
      <c r="C143" s="123"/>
      <c r="D143" s="123"/>
      <c r="E143" s="123"/>
      <c r="F143" s="123"/>
      <c r="G143" s="123"/>
      <c r="H143" s="123"/>
      <c r="I143" s="123"/>
      <c r="J143" s="123"/>
      <c r="K143" s="123"/>
      <c r="L143" s="123"/>
      <c r="M143" s="123"/>
      <c r="N143" s="123"/>
      <c r="O143" s="123"/>
      <c r="P143" s="123"/>
      <c r="Q143" s="123"/>
      <c r="R143" s="123"/>
      <c r="S143" s="123"/>
      <c r="T143" s="123"/>
      <c r="U143" s="123"/>
      <c r="V143" s="123"/>
      <c r="W143" s="123"/>
      <c r="X143" s="123"/>
      <c r="Y143" s="123"/>
      <c r="Z143" s="123"/>
    </row>
    <row r="144" ht="15.75" customHeight="1">
      <c r="A144" s="289"/>
      <c r="B144" s="123"/>
      <c r="C144" s="123"/>
      <c r="D144" s="123"/>
      <c r="E144" s="123"/>
      <c r="F144" s="123"/>
      <c r="G144" s="123"/>
      <c r="H144" s="123"/>
      <c r="I144" s="123"/>
      <c r="J144" s="123"/>
      <c r="K144" s="123"/>
      <c r="L144" s="123"/>
      <c r="M144" s="123"/>
      <c r="N144" s="123"/>
      <c r="O144" s="123"/>
      <c r="P144" s="123"/>
      <c r="Q144" s="123"/>
      <c r="R144" s="123"/>
      <c r="S144" s="123"/>
      <c r="T144" s="123"/>
      <c r="U144" s="123"/>
      <c r="V144" s="123"/>
      <c r="W144" s="123"/>
      <c r="X144" s="123"/>
      <c r="Y144" s="123"/>
      <c r="Z144" s="123"/>
    </row>
    <row r="145" ht="15.75" customHeight="1">
      <c r="A145" s="289"/>
      <c r="B145" s="123"/>
      <c r="C145" s="123"/>
      <c r="D145" s="123"/>
      <c r="E145" s="123"/>
      <c r="F145" s="123"/>
      <c r="G145" s="123"/>
      <c r="H145" s="123"/>
      <c r="I145" s="123"/>
      <c r="J145" s="123"/>
      <c r="K145" s="123"/>
      <c r="L145" s="123"/>
      <c r="M145" s="123"/>
      <c r="N145" s="123"/>
      <c r="O145" s="123"/>
      <c r="P145" s="123"/>
      <c r="Q145" s="123"/>
      <c r="R145" s="123"/>
      <c r="S145" s="123"/>
      <c r="T145" s="123"/>
      <c r="U145" s="123"/>
      <c r="V145" s="123"/>
      <c r="W145" s="123"/>
      <c r="X145" s="123"/>
      <c r="Y145" s="123"/>
      <c r="Z145" s="123"/>
    </row>
    <row r="146" ht="15.75" customHeight="1">
      <c r="A146" s="289"/>
      <c r="B146" s="123"/>
      <c r="C146" s="123"/>
      <c r="D146" s="123"/>
      <c r="E146" s="123"/>
      <c r="F146" s="123"/>
      <c r="G146" s="123"/>
      <c r="H146" s="123"/>
      <c r="I146" s="123"/>
      <c r="J146" s="123"/>
      <c r="K146" s="123"/>
      <c r="L146" s="123"/>
      <c r="M146" s="123"/>
      <c r="N146" s="123"/>
      <c r="O146" s="123"/>
      <c r="P146" s="123"/>
      <c r="Q146" s="123"/>
      <c r="R146" s="123"/>
      <c r="S146" s="123"/>
      <c r="T146" s="123"/>
      <c r="U146" s="123"/>
      <c r="V146" s="123"/>
      <c r="W146" s="123"/>
      <c r="X146" s="123"/>
      <c r="Y146" s="123"/>
      <c r="Z146" s="123"/>
    </row>
    <row r="147" ht="15.75" customHeight="1">
      <c r="A147" s="289"/>
      <c r="B147" s="123"/>
      <c r="C147" s="123"/>
      <c r="D147" s="123"/>
      <c r="E147" s="123"/>
      <c r="F147" s="123"/>
      <c r="G147" s="123"/>
      <c r="H147" s="123"/>
      <c r="I147" s="123"/>
      <c r="J147" s="123"/>
      <c r="K147" s="123"/>
      <c r="L147" s="123"/>
      <c r="M147" s="123"/>
      <c r="N147" s="123"/>
      <c r="O147" s="123"/>
      <c r="P147" s="123"/>
      <c r="Q147" s="123"/>
      <c r="R147" s="123"/>
      <c r="S147" s="123"/>
      <c r="T147" s="123"/>
      <c r="U147" s="123"/>
      <c r="V147" s="123"/>
      <c r="W147" s="123"/>
      <c r="X147" s="123"/>
      <c r="Y147" s="123"/>
      <c r="Z147" s="123"/>
    </row>
    <row r="148" ht="15.75" customHeight="1">
      <c r="A148" s="289"/>
      <c r="B148" s="123"/>
      <c r="C148" s="123"/>
      <c r="D148" s="123"/>
      <c r="E148" s="123"/>
      <c r="F148" s="123"/>
      <c r="G148" s="123"/>
      <c r="H148" s="123"/>
      <c r="I148" s="123"/>
      <c r="J148" s="123"/>
      <c r="K148" s="123"/>
      <c r="L148" s="123"/>
      <c r="M148" s="123"/>
      <c r="N148" s="123"/>
      <c r="O148" s="123"/>
      <c r="P148" s="123"/>
      <c r="Q148" s="123"/>
      <c r="R148" s="123"/>
      <c r="S148" s="123"/>
      <c r="T148" s="123"/>
      <c r="U148" s="123"/>
      <c r="V148" s="123"/>
      <c r="W148" s="123"/>
      <c r="X148" s="123"/>
      <c r="Y148" s="123"/>
      <c r="Z148" s="123"/>
    </row>
    <row r="149" ht="15.75" customHeight="1">
      <c r="A149" s="289"/>
      <c r="B149" s="123"/>
      <c r="C149" s="123"/>
      <c r="D149" s="123"/>
      <c r="E149" s="123"/>
      <c r="F149" s="123"/>
      <c r="G149" s="123"/>
      <c r="H149" s="123"/>
      <c r="I149" s="123"/>
      <c r="J149" s="123"/>
      <c r="K149" s="123"/>
      <c r="L149" s="123"/>
      <c r="M149" s="123"/>
      <c r="N149" s="123"/>
      <c r="O149" s="123"/>
      <c r="P149" s="123"/>
      <c r="Q149" s="123"/>
      <c r="R149" s="123"/>
      <c r="S149" s="123"/>
      <c r="T149" s="123"/>
      <c r="U149" s="123"/>
      <c r="V149" s="123"/>
      <c r="W149" s="123"/>
      <c r="X149" s="123"/>
      <c r="Y149" s="123"/>
      <c r="Z149" s="123"/>
    </row>
    <row r="150" ht="15.75" customHeight="1">
      <c r="A150" s="289"/>
      <c r="B150" s="123"/>
      <c r="C150" s="123"/>
      <c r="D150" s="123"/>
      <c r="E150" s="123"/>
      <c r="F150" s="123"/>
      <c r="G150" s="123"/>
      <c r="H150" s="123"/>
      <c r="I150" s="123"/>
      <c r="J150" s="123"/>
      <c r="K150" s="123"/>
      <c r="L150" s="123"/>
      <c r="M150" s="123"/>
      <c r="N150" s="123"/>
      <c r="O150" s="123"/>
      <c r="P150" s="123"/>
      <c r="Q150" s="123"/>
      <c r="R150" s="123"/>
      <c r="S150" s="123"/>
      <c r="T150" s="123"/>
      <c r="U150" s="123"/>
      <c r="V150" s="123"/>
      <c r="W150" s="123"/>
      <c r="X150" s="123"/>
      <c r="Y150" s="123"/>
      <c r="Z150" s="123"/>
    </row>
    <row r="151" ht="15.75" customHeight="1">
      <c r="A151" s="289"/>
      <c r="B151" s="123"/>
      <c r="C151" s="123"/>
      <c r="D151" s="123"/>
      <c r="E151" s="123"/>
      <c r="F151" s="123"/>
      <c r="G151" s="123"/>
      <c r="H151" s="123"/>
      <c r="I151" s="123"/>
      <c r="J151" s="123"/>
      <c r="K151" s="123"/>
      <c r="L151" s="123"/>
      <c r="M151" s="123"/>
      <c r="N151" s="123"/>
      <c r="O151" s="123"/>
      <c r="P151" s="123"/>
      <c r="Q151" s="123"/>
      <c r="R151" s="123"/>
      <c r="S151" s="123"/>
      <c r="T151" s="123"/>
      <c r="U151" s="123"/>
      <c r="V151" s="123"/>
      <c r="W151" s="123"/>
      <c r="X151" s="123"/>
      <c r="Y151" s="123"/>
      <c r="Z151" s="123"/>
    </row>
    <row r="152" ht="15.75" customHeight="1">
      <c r="A152" s="289"/>
      <c r="B152" s="123"/>
      <c r="C152" s="123"/>
      <c r="D152" s="123"/>
      <c r="E152" s="123"/>
      <c r="F152" s="123"/>
      <c r="G152" s="123"/>
      <c r="H152" s="123"/>
      <c r="I152" s="123"/>
      <c r="J152" s="123"/>
      <c r="K152" s="123"/>
      <c r="L152" s="123"/>
      <c r="M152" s="123"/>
      <c r="N152" s="123"/>
      <c r="O152" s="123"/>
      <c r="P152" s="123"/>
      <c r="Q152" s="123"/>
      <c r="R152" s="123"/>
      <c r="S152" s="123"/>
      <c r="T152" s="123"/>
      <c r="U152" s="123"/>
      <c r="V152" s="123"/>
      <c r="W152" s="123"/>
      <c r="X152" s="123"/>
      <c r="Y152" s="123"/>
      <c r="Z152" s="123"/>
    </row>
    <row r="153" ht="15.75" customHeight="1">
      <c r="A153" s="289"/>
      <c r="B153" s="123"/>
      <c r="C153" s="123"/>
      <c r="D153" s="123"/>
      <c r="E153" s="123"/>
      <c r="F153" s="123"/>
      <c r="G153" s="123"/>
      <c r="H153" s="123"/>
      <c r="I153" s="123"/>
      <c r="J153" s="123"/>
      <c r="K153" s="123"/>
      <c r="L153" s="123"/>
      <c r="M153" s="123"/>
      <c r="N153" s="123"/>
      <c r="O153" s="123"/>
      <c r="P153" s="123"/>
      <c r="Q153" s="123"/>
      <c r="R153" s="123"/>
      <c r="S153" s="123"/>
      <c r="T153" s="123"/>
      <c r="U153" s="123"/>
      <c r="V153" s="123"/>
      <c r="W153" s="123"/>
      <c r="X153" s="123"/>
      <c r="Y153" s="123"/>
      <c r="Z153" s="123"/>
    </row>
    <row r="154" ht="15.75" customHeight="1">
      <c r="A154" s="289"/>
      <c r="B154" s="123"/>
      <c r="C154" s="123"/>
      <c r="D154" s="123"/>
      <c r="E154" s="123"/>
      <c r="F154" s="123"/>
      <c r="G154" s="123"/>
      <c r="H154" s="123"/>
      <c r="I154" s="123"/>
      <c r="J154" s="123"/>
      <c r="K154" s="123"/>
      <c r="L154" s="123"/>
      <c r="M154" s="123"/>
      <c r="N154" s="123"/>
      <c r="O154" s="123"/>
      <c r="P154" s="123"/>
      <c r="Q154" s="123"/>
      <c r="R154" s="123"/>
      <c r="S154" s="123"/>
      <c r="T154" s="123"/>
      <c r="U154" s="123"/>
      <c r="V154" s="123"/>
      <c r="W154" s="123"/>
      <c r="X154" s="123"/>
      <c r="Y154" s="123"/>
      <c r="Z154" s="123"/>
    </row>
    <row r="155" ht="15.75" customHeight="1">
      <c r="A155" s="289"/>
      <c r="B155" s="123"/>
      <c r="C155" s="123"/>
      <c r="D155" s="123"/>
      <c r="E155" s="123"/>
      <c r="F155" s="123"/>
      <c r="G155" s="123"/>
      <c r="H155" s="123"/>
      <c r="I155" s="123"/>
      <c r="J155" s="123"/>
      <c r="K155" s="123"/>
      <c r="L155" s="123"/>
      <c r="M155" s="123"/>
      <c r="N155" s="123"/>
      <c r="O155" s="123"/>
      <c r="P155" s="123"/>
      <c r="Q155" s="123"/>
      <c r="R155" s="123"/>
      <c r="S155" s="123"/>
      <c r="T155" s="123"/>
      <c r="U155" s="123"/>
      <c r="V155" s="123"/>
      <c r="W155" s="123"/>
      <c r="X155" s="123"/>
      <c r="Y155" s="123"/>
      <c r="Z155" s="123"/>
    </row>
    <row r="156" ht="15.75" customHeight="1">
      <c r="A156" s="289"/>
      <c r="B156" s="123"/>
      <c r="C156" s="123"/>
      <c r="D156" s="123"/>
      <c r="E156" s="123"/>
      <c r="F156" s="123"/>
      <c r="G156" s="123"/>
      <c r="H156" s="123"/>
      <c r="I156" s="123"/>
      <c r="J156" s="123"/>
      <c r="K156" s="123"/>
      <c r="L156" s="123"/>
      <c r="M156" s="123"/>
      <c r="N156" s="123"/>
      <c r="O156" s="123"/>
      <c r="P156" s="123"/>
      <c r="Q156" s="123"/>
      <c r="R156" s="123"/>
      <c r="S156" s="123"/>
      <c r="T156" s="123"/>
      <c r="U156" s="123"/>
      <c r="V156" s="123"/>
      <c r="W156" s="123"/>
      <c r="X156" s="123"/>
      <c r="Y156" s="123"/>
      <c r="Z156" s="123"/>
    </row>
    <row r="157" ht="15.75" customHeight="1">
      <c r="A157" s="289"/>
      <c r="B157" s="123"/>
      <c r="C157" s="123"/>
      <c r="D157" s="123"/>
      <c r="E157" s="123"/>
      <c r="F157" s="123"/>
      <c r="G157" s="123"/>
      <c r="H157" s="123"/>
      <c r="I157" s="123"/>
      <c r="J157" s="123"/>
      <c r="K157" s="123"/>
      <c r="L157" s="123"/>
      <c r="M157" s="123"/>
      <c r="N157" s="123"/>
      <c r="O157" s="123"/>
      <c r="P157" s="123"/>
      <c r="Q157" s="123"/>
      <c r="R157" s="123"/>
      <c r="S157" s="123"/>
      <c r="T157" s="123"/>
      <c r="U157" s="123"/>
      <c r="V157" s="123"/>
      <c r="W157" s="123"/>
      <c r="X157" s="123"/>
      <c r="Y157" s="123"/>
      <c r="Z157" s="123"/>
    </row>
    <row r="158" ht="15.75" customHeight="1">
      <c r="A158" s="289"/>
      <c r="B158" s="123"/>
      <c r="C158" s="123"/>
      <c r="D158" s="123"/>
      <c r="E158" s="123"/>
      <c r="F158" s="123"/>
      <c r="G158" s="123"/>
      <c r="H158" s="123"/>
      <c r="I158" s="123"/>
      <c r="J158" s="123"/>
      <c r="K158" s="123"/>
      <c r="L158" s="123"/>
      <c r="M158" s="123"/>
      <c r="N158" s="123"/>
      <c r="O158" s="123"/>
      <c r="P158" s="123"/>
      <c r="Q158" s="123"/>
      <c r="R158" s="123"/>
      <c r="S158" s="123"/>
      <c r="T158" s="123"/>
      <c r="U158" s="123"/>
      <c r="V158" s="123"/>
      <c r="W158" s="123"/>
      <c r="X158" s="123"/>
      <c r="Y158" s="123"/>
      <c r="Z158" s="123"/>
    </row>
    <row r="159" ht="15.75" customHeight="1">
      <c r="A159" s="289"/>
      <c r="B159" s="123"/>
      <c r="C159" s="123"/>
      <c r="D159" s="123"/>
      <c r="E159" s="123"/>
      <c r="F159" s="123"/>
      <c r="G159" s="123"/>
      <c r="H159" s="123"/>
      <c r="I159" s="123"/>
      <c r="J159" s="123"/>
      <c r="K159" s="123"/>
      <c r="L159" s="123"/>
      <c r="M159" s="123"/>
      <c r="N159" s="123"/>
      <c r="O159" s="123"/>
      <c r="P159" s="123"/>
      <c r="Q159" s="123"/>
      <c r="R159" s="123"/>
      <c r="S159" s="123"/>
      <c r="T159" s="123"/>
      <c r="U159" s="123"/>
      <c r="V159" s="123"/>
      <c r="W159" s="123"/>
      <c r="X159" s="123"/>
      <c r="Y159" s="123"/>
      <c r="Z159" s="123"/>
    </row>
    <row r="160" ht="15.75" customHeight="1">
      <c r="A160" s="289"/>
      <c r="B160" s="123"/>
      <c r="C160" s="123"/>
      <c r="D160" s="123"/>
      <c r="E160" s="123"/>
      <c r="F160" s="123"/>
      <c r="G160" s="123"/>
      <c r="H160" s="123"/>
      <c r="I160" s="123"/>
      <c r="J160" s="123"/>
      <c r="K160" s="123"/>
      <c r="L160" s="123"/>
      <c r="M160" s="123"/>
      <c r="N160" s="123"/>
      <c r="O160" s="123"/>
      <c r="P160" s="123"/>
      <c r="Q160" s="123"/>
      <c r="R160" s="123"/>
      <c r="S160" s="123"/>
      <c r="T160" s="123"/>
      <c r="U160" s="123"/>
      <c r="V160" s="123"/>
      <c r="W160" s="123"/>
      <c r="X160" s="123"/>
      <c r="Y160" s="123"/>
      <c r="Z160" s="123"/>
    </row>
    <row r="161" ht="15.75" customHeight="1">
      <c r="A161" s="289"/>
      <c r="B161" s="123"/>
      <c r="C161" s="123"/>
      <c r="D161" s="123"/>
      <c r="E161" s="123"/>
      <c r="F161" s="123"/>
      <c r="G161" s="123"/>
      <c r="H161" s="123"/>
      <c r="I161" s="123"/>
      <c r="J161" s="123"/>
      <c r="K161" s="123"/>
      <c r="L161" s="123"/>
      <c r="M161" s="123"/>
      <c r="N161" s="123"/>
      <c r="O161" s="123"/>
      <c r="P161" s="123"/>
      <c r="Q161" s="123"/>
      <c r="R161" s="123"/>
      <c r="S161" s="123"/>
      <c r="T161" s="123"/>
      <c r="U161" s="123"/>
      <c r="V161" s="123"/>
      <c r="W161" s="123"/>
      <c r="X161" s="123"/>
      <c r="Y161" s="123"/>
      <c r="Z161" s="123"/>
    </row>
    <row r="162" ht="15.75" customHeight="1">
      <c r="A162" s="289"/>
      <c r="B162" s="123"/>
      <c r="C162" s="123"/>
      <c r="D162" s="123"/>
      <c r="E162" s="123"/>
      <c r="F162" s="123"/>
      <c r="G162" s="123"/>
      <c r="H162" s="123"/>
      <c r="I162" s="123"/>
      <c r="J162" s="123"/>
      <c r="K162" s="123"/>
      <c r="L162" s="123"/>
      <c r="M162" s="123"/>
      <c r="N162" s="123"/>
      <c r="O162" s="123"/>
      <c r="P162" s="123"/>
      <c r="Q162" s="123"/>
      <c r="R162" s="123"/>
      <c r="S162" s="123"/>
      <c r="T162" s="123"/>
      <c r="U162" s="123"/>
      <c r="V162" s="123"/>
      <c r="W162" s="123"/>
      <c r="X162" s="123"/>
      <c r="Y162" s="123"/>
      <c r="Z162" s="123"/>
    </row>
    <row r="163" ht="15.75" customHeight="1">
      <c r="A163" s="289"/>
      <c r="B163" s="123"/>
      <c r="C163" s="123"/>
      <c r="D163" s="123"/>
      <c r="E163" s="123"/>
      <c r="F163" s="123"/>
      <c r="G163" s="123"/>
      <c r="H163" s="123"/>
      <c r="I163" s="123"/>
      <c r="J163" s="123"/>
      <c r="K163" s="123"/>
      <c r="L163" s="123"/>
      <c r="M163" s="123"/>
      <c r="N163" s="123"/>
      <c r="O163" s="123"/>
      <c r="P163" s="123"/>
      <c r="Q163" s="123"/>
      <c r="R163" s="123"/>
      <c r="S163" s="123"/>
      <c r="T163" s="123"/>
      <c r="U163" s="123"/>
      <c r="V163" s="123"/>
      <c r="W163" s="123"/>
      <c r="X163" s="123"/>
      <c r="Y163" s="123"/>
      <c r="Z163" s="123"/>
    </row>
    <row r="164" ht="15.75" customHeight="1">
      <c r="A164" s="289"/>
      <c r="B164" s="123"/>
      <c r="C164" s="123"/>
      <c r="D164" s="123"/>
      <c r="E164" s="123"/>
      <c r="F164" s="123"/>
      <c r="G164" s="123"/>
      <c r="H164" s="123"/>
      <c r="I164" s="123"/>
      <c r="J164" s="123"/>
      <c r="K164" s="123"/>
      <c r="L164" s="123"/>
      <c r="M164" s="123"/>
      <c r="N164" s="123"/>
      <c r="O164" s="123"/>
      <c r="P164" s="123"/>
      <c r="Q164" s="123"/>
      <c r="R164" s="123"/>
      <c r="S164" s="123"/>
      <c r="T164" s="123"/>
      <c r="U164" s="123"/>
      <c r="V164" s="123"/>
      <c r="W164" s="123"/>
      <c r="X164" s="123"/>
      <c r="Y164" s="123"/>
      <c r="Z164" s="123"/>
    </row>
    <row r="165" ht="15.75" customHeight="1">
      <c r="A165" s="289"/>
      <c r="B165" s="123"/>
      <c r="C165" s="123"/>
      <c r="D165" s="123"/>
      <c r="E165" s="123"/>
      <c r="F165" s="123"/>
      <c r="G165" s="123"/>
      <c r="H165" s="123"/>
      <c r="I165" s="123"/>
      <c r="J165" s="123"/>
      <c r="K165" s="123"/>
      <c r="L165" s="123"/>
      <c r="M165" s="123"/>
      <c r="N165" s="123"/>
      <c r="O165" s="123"/>
      <c r="P165" s="123"/>
      <c r="Q165" s="123"/>
      <c r="R165" s="123"/>
      <c r="S165" s="123"/>
      <c r="T165" s="123"/>
      <c r="U165" s="123"/>
      <c r="V165" s="123"/>
      <c r="W165" s="123"/>
      <c r="X165" s="123"/>
      <c r="Y165" s="123"/>
      <c r="Z165" s="123"/>
    </row>
    <row r="166" ht="15.75" customHeight="1">
      <c r="A166" s="289"/>
      <c r="B166" s="123"/>
      <c r="C166" s="123"/>
      <c r="D166" s="123"/>
      <c r="E166" s="123"/>
      <c r="F166" s="123"/>
      <c r="G166" s="123"/>
      <c r="H166" s="123"/>
      <c r="I166" s="123"/>
      <c r="J166" s="123"/>
      <c r="K166" s="123"/>
      <c r="L166" s="123"/>
      <c r="M166" s="123"/>
      <c r="N166" s="123"/>
      <c r="O166" s="123"/>
      <c r="P166" s="123"/>
      <c r="Q166" s="123"/>
      <c r="R166" s="123"/>
      <c r="S166" s="123"/>
      <c r="T166" s="123"/>
      <c r="U166" s="123"/>
      <c r="V166" s="123"/>
      <c r="W166" s="123"/>
      <c r="X166" s="123"/>
      <c r="Y166" s="123"/>
      <c r="Z166" s="123"/>
    </row>
    <row r="167" ht="15.75" customHeight="1">
      <c r="A167" s="289"/>
      <c r="B167" s="123"/>
      <c r="C167" s="123"/>
      <c r="D167" s="123"/>
      <c r="E167" s="123"/>
      <c r="F167" s="123"/>
      <c r="G167" s="123"/>
      <c r="H167" s="123"/>
      <c r="I167" s="123"/>
      <c r="J167" s="123"/>
      <c r="K167" s="123"/>
      <c r="L167" s="123"/>
      <c r="M167" s="123"/>
      <c r="N167" s="123"/>
      <c r="O167" s="123"/>
      <c r="P167" s="123"/>
      <c r="Q167" s="123"/>
      <c r="R167" s="123"/>
      <c r="S167" s="123"/>
      <c r="T167" s="123"/>
      <c r="U167" s="123"/>
      <c r="V167" s="123"/>
      <c r="W167" s="123"/>
      <c r="X167" s="123"/>
      <c r="Y167" s="123"/>
      <c r="Z167" s="123"/>
    </row>
    <row r="168" ht="15.75" customHeight="1">
      <c r="A168" s="289"/>
      <c r="B168" s="123"/>
      <c r="C168" s="123"/>
      <c r="D168" s="123"/>
      <c r="E168" s="123"/>
      <c r="F168" s="123"/>
      <c r="G168" s="123"/>
      <c r="H168" s="123"/>
      <c r="I168" s="123"/>
      <c r="J168" s="123"/>
      <c r="K168" s="123"/>
      <c r="L168" s="123"/>
      <c r="M168" s="123"/>
      <c r="N168" s="123"/>
      <c r="O168" s="123"/>
      <c r="P168" s="123"/>
      <c r="Q168" s="123"/>
      <c r="R168" s="123"/>
      <c r="S168" s="123"/>
      <c r="T168" s="123"/>
      <c r="U168" s="123"/>
      <c r="V168" s="123"/>
      <c r="W168" s="123"/>
      <c r="X168" s="123"/>
      <c r="Y168" s="123"/>
      <c r="Z168" s="123"/>
    </row>
    <row r="169" ht="15.75" customHeight="1">
      <c r="A169" s="289"/>
      <c r="B169" s="123"/>
      <c r="C169" s="123"/>
      <c r="D169" s="123"/>
      <c r="E169" s="123"/>
      <c r="F169" s="123"/>
      <c r="G169" s="123"/>
      <c r="H169" s="123"/>
      <c r="I169" s="123"/>
      <c r="J169" s="123"/>
      <c r="K169" s="123"/>
      <c r="L169" s="123"/>
      <c r="M169" s="123"/>
      <c r="N169" s="123"/>
      <c r="O169" s="123"/>
      <c r="P169" s="123"/>
      <c r="Q169" s="123"/>
      <c r="R169" s="123"/>
      <c r="S169" s="123"/>
      <c r="T169" s="123"/>
      <c r="U169" s="123"/>
      <c r="V169" s="123"/>
      <c r="W169" s="123"/>
      <c r="X169" s="123"/>
      <c r="Y169" s="123"/>
      <c r="Z169" s="123"/>
    </row>
    <row r="170" ht="15.75" customHeight="1">
      <c r="A170" s="289"/>
      <c r="B170" s="123"/>
      <c r="C170" s="123"/>
      <c r="D170" s="123"/>
      <c r="E170" s="123"/>
      <c r="F170" s="123"/>
      <c r="G170" s="123"/>
      <c r="H170" s="123"/>
      <c r="I170" s="123"/>
      <c r="J170" s="123"/>
      <c r="K170" s="123"/>
      <c r="L170" s="123"/>
      <c r="M170" s="123"/>
      <c r="N170" s="123"/>
      <c r="O170" s="123"/>
      <c r="P170" s="123"/>
      <c r="Q170" s="123"/>
      <c r="R170" s="123"/>
      <c r="S170" s="123"/>
      <c r="T170" s="123"/>
      <c r="U170" s="123"/>
      <c r="V170" s="123"/>
      <c r="W170" s="123"/>
      <c r="X170" s="123"/>
      <c r="Y170" s="123"/>
      <c r="Z170" s="123"/>
    </row>
    <row r="171" ht="15.75" customHeight="1">
      <c r="A171" s="289"/>
      <c r="B171" s="123"/>
      <c r="C171" s="123"/>
      <c r="D171" s="123"/>
      <c r="E171" s="123"/>
      <c r="F171" s="123"/>
      <c r="G171" s="123"/>
      <c r="H171" s="123"/>
      <c r="I171" s="123"/>
      <c r="J171" s="123"/>
      <c r="K171" s="123"/>
      <c r="L171" s="123"/>
      <c r="M171" s="123"/>
      <c r="N171" s="123"/>
      <c r="O171" s="123"/>
      <c r="P171" s="123"/>
      <c r="Q171" s="123"/>
      <c r="R171" s="123"/>
      <c r="S171" s="123"/>
      <c r="T171" s="123"/>
      <c r="U171" s="123"/>
      <c r="V171" s="123"/>
      <c r="W171" s="123"/>
      <c r="X171" s="123"/>
      <c r="Y171" s="123"/>
      <c r="Z171" s="123"/>
    </row>
    <row r="172" ht="15.75" customHeight="1">
      <c r="A172" s="289"/>
      <c r="B172" s="123"/>
      <c r="C172" s="123"/>
      <c r="D172" s="123"/>
      <c r="E172" s="123"/>
      <c r="F172" s="123"/>
      <c r="G172" s="123"/>
      <c r="H172" s="123"/>
      <c r="I172" s="123"/>
      <c r="J172" s="123"/>
      <c r="K172" s="123"/>
      <c r="L172" s="123"/>
      <c r="M172" s="123"/>
      <c r="N172" s="123"/>
      <c r="O172" s="123"/>
      <c r="P172" s="123"/>
      <c r="Q172" s="123"/>
      <c r="R172" s="123"/>
      <c r="S172" s="123"/>
      <c r="T172" s="123"/>
      <c r="U172" s="123"/>
      <c r="V172" s="123"/>
      <c r="W172" s="123"/>
      <c r="X172" s="123"/>
      <c r="Y172" s="123"/>
      <c r="Z172" s="123"/>
    </row>
    <row r="173" ht="15.75" customHeight="1">
      <c r="A173" s="289"/>
      <c r="B173" s="123"/>
      <c r="C173" s="123"/>
      <c r="D173" s="123"/>
      <c r="E173" s="123"/>
      <c r="F173" s="123"/>
      <c r="G173" s="123"/>
      <c r="H173" s="123"/>
      <c r="I173" s="123"/>
      <c r="J173" s="123"/>
      <c r="K173" s="123"/>
      <c r="L173" s="123"/>
      <c r="M173" s="123"/>
      <c r="N173" s="123"/>
      <c r="O173" s="123"/>
      <c r="P173" s="123"/>
      <c r="Q173" s="123"/>
      <c r="R173" s="123"/>
      <c r="S173" s="123"/>
      <c r="T173" s="123"/>
      <c r="U173" s="123"/>
      <c r="V173" s="123"/>
      <c r="W173" s="123"/>
      <c r="X173" s="123"/>
      <c r="Y173" s="123"/>
      <c r="Z173" s="123"/>
    </row>
    <row r="174" ht="15.75" customHeight="1">
      <c r="A174" s="289"/>
      <c r="B174" s="123"/>
      <c r="C174" s="123"/>
      <c r="D174" s="123"/>
      <c r="E174" s="123"/>
      <c r="F174" s="123"/>
      <c r="G174" s="123"/>
      <c r="H174" s="123"/>
      <c r="I174" s="123"/>
      <c r="J174" s="123"/>
      <c r="K174" s="123"/>
      <c r="L174" s="123"/>
      <c r="M174" s="123"/>
      <c r="N174" s="123"/>
      <c r="O174" s="123"/>
      <c r="P174" s="123"/>
      <c r="Q174" s="123"/>
      <c r="R174" s="123"/>
      <c r="S174" s="123"/>
      <c r="T174" s="123"/>
      <c r="U174" s="123"/>
      <c r="V174" s="123"/>
      <c r="W174" s="123"/>
      <c r="X174" s="123"/>
      <c r="Y174" s="123"/>
      <c r="Z174" s="123"/>
    </row>
    <row r="175" ht="15.75" customHeight="1">
      <c r="A175" s="289"/>
      <c r="B175" s="123"/>
      <c r="C175" s="123"/>
      <c r="D175" s="123"/>
      <c r="E175" s="123"/>
      <c r="F175" s="123"/>
      <c r="G175" s="123"/>
      <c r="H175" s="123"/>
      <c r="I175" s="123"/>
      <c r="J175" s="123"/>
      <c r="K175" s="123"/>
      <c r="L175" s="123"/>
      <c r="M175" s="123"/>
      <c r="N175" s="123"/>
      <c r="O175" s="123"/>
      <c r="P175" s="123"/>
      <c r="Q175" s="123"/>
      <c r="R175" s="123"/>
      <c r="S175" s="123"/>
      <c r="T175" s="123"/>
      <c r="U175" s="123"/>
      <c r="V175" s="123"/>
      <c r="W175" s="123"/>
      <c r="X175" s="123"/>
      <c r="Y175" s="123"/>
      <c r="Z175" s="123"/>
    </row>
    <row r="176" ht="15.75" customHeight="1">
      <c r="A176" s="289"/>
      <c r="B176" s="123"/>
      <c r="C176" s="123"/>
      <c r="D176" s="123"/>
      <c r="E176" s="123"/>
      <c r="F176" s="123"/>
      <c r="G176" s="123"/>
      <c r="H176" s="123"/>
      <c r="I176" s="123"/>
      <c r="J176" s="123"/>
      <c r="K176" s="123"/>
      <c r="L176" s="123"/>
      <c r="M176" s="123"/>
      <c r="N176" s="123"/>
      <c r="O176" s="123"/>
      <c r="P176" s="123"/>
      <c r="Q176" s="123"/>
      <c r="R176" s="123"/>
      <c r="S176" s="123"/>
      <c r="T176" s="123"/>
      <c r="U176" s="123"/>
      <c r="V176" s="123"/>
      <c r="W176" s="123"/>
      <c r="X176" s="123"/>
      <c r="Y176" s="123"/>
      <c r="Z176" s="123"/>
    </row>
    <row r="177" ht="15.75" customHeight="1">
      <c r="A177" s="289"/>
      <c r="B177" s="123"/>
      <c r="C177" s="123"/>
      <c r="D177" s="123"/>
      <c r="E177" s="123"/>
      <c r="F177" s="123"/>
      <c r="G177" s="123"/>
      <c r="H177" s="123"/>
      <c r="I177" s="123"/>
      <c r="J177" s="123"/>
      <c r="K177" s="123"/>
      <c r="L177" s="123"/>
      <c r="M177" s="123"/>
      <c r="N177" s="123"/>
      <c r="O177" s="123"/>
      <c r="P177" s="123"/>
      <c r="Q177" s="123"/>
      <c r="R177" s="123"/>
      <c r="S177" s="123"/>
      <c r="T177" s="123"/>
      <c r="U177" s="123"/>
      <c r="V177" s="123"/>
      <c r="W177" s="123"/>
      <c r="X177" s="123"/>
      <c r="Y177" s="123"/>
      <c r="Z177" s="123"/>
    </row>
    <row r="178" ht="15.75" customHeight="1">
      <c r="A178" s="289"/>
      <c r="B178" s="123"/>
      <c r="C178" s="123"/>
      <c r="D178" s="123"/>
      <c r="E178" s="123"/>
      <c r="F178" s="123"/>
      <c r="G178" s="123"/>
      <c r="H178" s="123"/>
      <c r="I178" s="123"/>
      <c r="J178" s="123"/>
      <c r="K178" s="123"/>
      <c r="L178" s="123"/>
      <c r="M178" s="123"/>
      <c r="N178" s="123"/>
      <c r="O178" s="123"/>
      <c r="P178" s="123"/>
      <c r="Q178" s="123"/>
      <c r="R178" s="123"/>
      <c r="S178" s="123"/>
      <c r="T178" s="123"/>
      <c r="U178" s="123"/>
      <c r="V178" s="123"/>
      <c r="W178" s="123"/>
      <c r="X178" s="123"/>
      <c r="Y178" s="123"/>
      <c r="Z178" s="123"/>
    </row>
    <row r="179" ht="15.75" customHeight="1">
      <c r="A179" s="289"/>
      <c r="B179" s="123"/>
      <c r="C179" s="123"/>
      <c r="D179" s="123"/>
      <c r="E179" s="123"/>
      <c r="F179" s="123"/>
      <c r="G179" s="123"/>
      <c r="H179" s="123"/>
      <c r="I179" s="123"/>
      <c r="J179" s="123"/>
      <c r="K179" s="123"/>
      <c r="L179" s="123"/>
      <c r="M179" s="123"/>
      <c r="N179" s="123"/>
      <c r="O179" s="123"/>
      <c r="P179" s="123"/>
      <c r="Q179" s="123"/>
      <c r="R179" s="123"/>
      <c r="S179" s="123"/>
      <c r="T179" s="123"/>
      <c r="U179" s="123"/>
      <c r="V179" s="123"/>
      <c r="W179" s="123"/>
      <c r="X179" s="123"/>
      <c r="Y179" s="123"/>
      <c r="Z179" s="123"/>
    </row>
    <row r="180" ht="15.75" customHeight="1">
      <c r="A180" s="289"/>
      <c r="B180" s="123"/>
      <c r="C180" s="123"/>
      <c r="D180" s="123"/>
      <c r="E180" s="123"/>
      <c r="F180" s="123"/>
      <c r="G180" s="123"/>
      <c r="H180" s="123"/>
      <c r="I180" s="123"/>
      <c r="J180" s="123"/>
      <c r="K180" s="123"/>
      <c r="L180" s="123"/>
      <c r="M180" s="123"/>
      <c r="N180" s="123"/>
      <c r="O180" s="123"/>
      <c r="P180" s="123"/>
      <c r="Q180" s="123"/>
      <c r="R180" s="123"/>
      <c r="S180" s="123"/>
      <c r="T180" s="123"/>
      <c r="U180" s="123"/>
      <c r="V180" s="123"/>
      <c r="W180" s="123"/>
      <c r="X180" s="123"/>
      <c r="Y180" s="123"/>
      <c r="Z180" s="123"/>
    </row>
    <row r="181" ht="15.75" customHeight="1">
      <c r="A181" s="289"/>
      <c r="B181" s="123"/>
      <c r="C181" s="123"/>
      <c r="D181" s="123"/>
      <c r="E181" s="123"/>
      <c r="F181" s="123"/>
      <c r="G181" s="123"/>
      <c r="H181" s="123"/>
      <c r="I181" s="123"/>
      <c r="J181" s="123"/>
      <c r="K181" s="123"/>
      <c r="L181" s="123"/>
      <c r="M181" s="123"/>
      <c r="N181" s="123"/>
      <c r="O181" s="123"/>
      <c r="P181" s="123"/>
      <c r="Q181" s="123"/>
      <c r="R181" s="123"/>
      <c r="S181" s="123"/>
      <c r="T181" s="123"/>
      <c r="U181" s="123"/>
      <c r="V181" s="123"/>
      <c r="W181" s="123"/>
      <c r="X181" s="123"/>
      <c r="Y181" s="123"/>
      <c r="Z181" s="123"/>
    </row>
    <row r="182" ht="15.75" customHeight="1">
      <c r="A182" s="289"/>
      <c r="B182" s="123"/>
      <c r="C182" s="123"/>
      <c r="D182" s="123"/>
      <c r="E182" s="123"/>
      <c r="F182" s="123"/>
      <c r="G182" s="123"/>
      <c r="H182" s="123"/>
      <c r="I182" s="123"/>
      <c r="J182" s="123"/>
      <c r="K182" s="123"/>
      <c r="L182" s="123"/>
      <c r="M182" s="123"/>
      <c r="N182" s="123"/>
      <c r="O182" s="123"/>
      <c r="P182" s="123"/>
      <c r="Q182" s="123"/>
      <c r="R182" s="123"/>
      <c r="S182" s="123"/>
      <c r="T182" s="123"/>
      <c r="U182" s="123"/>
      <c r="V182" s="123"/>
      <c r="W182" s="123"/>
      <c r="X182" s="123"/>
      <c r="Y182" s="123"/>
      <c r="Z182" s="123"/>
    </row>
    <row r="183" ht="15.75" customHeight="1">
      <c r="A183" s="289"/>
      <c r="B183" s="123"/>
      <c r="C183" s="123"/>
      <c r="D183" s="123"/>
      <c r="E183" s="123"/>
      <c r="F183" s="123"/>
      <c r="G183" s="123"/>
      <c r="H183" s="123"/>
      <c r="I183" s="123"/>
      <c r="J183" s="123"/>
      <c r="K183" s="123"/>
      <c r="L183" s="123"/>
      <c r="M183" s="123"/>
      <c r="N183" s="123"/>
      <c r="O183" s="123"/>
      <c r="P183" s="123"/>
      <c r="Q183" s="123"/>
      <c r="R183" s="123"/>
      <c r="S183" s="123"/>
      <c r="T183" s="123"/>
      <c r="U183" s="123"/>
      <c r="V183" s="123"/>
      <c r="W183" s="123"/>
      <c r="X183" s="123"/>
      <c r="Y183" s="123"/>
      <c r="Z183" s="123"/>
    </row>
    <row r="184" ht="15.75" customHeight="1">
      <c r="A184" s="289"/>
      <c r="B184" s="123"/>
      <c r="C184" s="123"/>
      <c r="D184" s="123"/>
      <c r="E184" s="123"/>
      <c r="F184" s="123"/>
      <c r="G184" s="123"/>
      <c r="H184" s="123"/>
      <c r="I184" s="123"/>
      <c r="J184" s="123"/>
      <c r="K184" s="123"/>
      <c r="L184" s="123"/>
      <c r="M184" s="123"/>
      <c r="N184" s="123"/>
      <c r="O184" s="123"/>
      <c r="P184" s="123"/>
      <c r="Q184" s="123"/>
      <c r="R184" s="123"/>
      <c r="S184" s="123"/>
      <c r="T184" s="123"/>
      <c r="U184" s="123"/>
      <c r="V184" s="123"/>
      <c r="W184" s="123"/>
      <c r="X184" s="123"/>
      <c r="Y184" s="123"/>
      <c r="Z184" s="123"/>
    </row>
    <row r="185" ht="15.75" customHeight="1">
      <c r="A185" s="289"/>
      <c r="B185" s="123"/>
      <c r="C185" s="123"/>
      <c r="D185" s="123"/>
      <c r="E185" s="123"/>
      <c r="F185" s="123"/>
      <c r="G185" s="123"/>
      <c r="H185" s="123"/>
      <c r="I185" s="123"/>
      <c r="J185" s="123"/>
      <c r="K185" s="123"/>
      <c r="L185" s="123"/>
      <c r="M185" s="123"/>
      <c r="N185" s="123"/>
      <c r="O185" s="123"/>
      <c r="P185" s="123"/>
      <c r="Q185" s="123"/>
      <c r="R185" s="123"/>
      <c r="S185" s="123"/>
      <c r="T185" s="123"/>
      <c r="U185" s="123"/>
      <c r="V185" s="123"/>
      <c r="W185" s="123"/>
      <c r="X185" s="123"/>
      <c r="Y185" s="123"/>
      <c r="Z185" s="123"/>
    </row>
    <row r="186" ht="15.75" customHeight="1">
      <c r="A186" s="289"/>
      <c r="B186" s="123"/>
      <c r="C186" s="123"/>
      <c r="D186" s="123"/>
      <c r="E186" s="123"/>
      <c r="F186" s="123"/>
      <c r="G186" s="123"/>
      <c r="H186" s="123"/>
      <c r="I186" s="123"/>
      <c r="J186" s="123"/>
      <c r="K186" s="123"/>
      <c r="L186" s="123"/>
      <c r="M186" s="123"/>
      <c r="N186" s="123"/>
      <c r="O186" s="123"/>
      <c r="P186" s="123"/>
      <c r="Q186" s="123"/>
      <c r="R186" s="123"/>
      <c r="S186" s="123"/>
      <c r="T186" s="123"/>
      <c r="U186" s="123"/>
      <c r="V186" s="123"/>
      <c r="W186" s="123"/>
      <c r="X186" s="123"/>
      <c r="Y186" s="123"/>
      <c r="Z186" s="123"/>
    </row>
    <row r="187" ht="15.75" customHeight="1">
      <c r="A187" s="289"/>
      <c r="B187" s="123"/>
      <c r="C187" s="123"/>
      <c r="D187" s="123"/>
      <c r="E187" s="123"/>
      <c r="F187" s="123"/>
      <c r="G187" s="123"/>
      <c r="H187" s="123"/>
      <c r="I187" s="123"/>
      <c r="J187" s="123"/>
      <c r="K187" s="123"/>
      <c r="L187" s="123"/>
      <c r="M187" s="123"/>
      <c r="N187" s="123"/>
      <c r="O187" s="123"/>
      <c r="P187" s="123"/>
      <c r="Q187" s="123"/>
      <c r="R187" s="123"/>
      <c r="S187" s="123"/>
      <c r="T187" s="123"/>
      <c r="U187" s="123"/>
      <c r="V187" s="123"/>
      <c r="W187" s="123"/>
      <c r="X187" s="123"/>
      <c r="Y187" s="123"/>
      <c r="Z187" s="123"/>
    </row>
    <row r="188" ht="15.75" customHeight="1">
      <c r="A188" s="289"/>
      <c r="B188" s="123"/>
      <c r="C188" s="123"/>
      <c r="D188" s="123"/>
      <c r="E188" s="123"/>
      <c r="F188" s="123"/>
      <c r="G188" s="123"/>
      <c r="H188" s="123"/>
      <c r="I188" s="123"/>
      <c r="J188" s="123"/>
      <c r="K188" s="123"/>
      <c r="L188" s="123"/>
      <c r="M188" s="123"/>
      <c r="N188" s="123"/>
      <c r="O188" s="123"/>
      <c r="P188" s="123"/>
      <c r="Q188" s="123"/>
      <c r="R188" s="123"/>
      <c r="S188" s="123"/>
      <c r="T188" s="123"/>
      <c r="U188" s="123"/>
      <c r="V188" s="123"/>
      <c r="W188" s="123"/>
      <c r="X188" s="123"/>
      <c r="Y188" s="123"/>
      <c r="Z188" s="123"/>
    </row>
    <row r="189" ht="15.75" customHeight="1">
      <c r="A189" s="289"/>
      <c r="B189" s="123"/>
      <c r="C189" s="123"/>
      <c r="D189" s="123"/>
      <c r="E189" s="123"/>
      <c r="F189" s="123"/>
      <c r="G189" s="123"/>
      <c r="H189" s="123"/>
      <c r="I189" s="123"/>
      <c r="J189" s="123"/>
      <c r="K189" s="123"/>
      <c r="L189" s="123"/>
      <c r="M189" s="123"/>
      <c r="N189" s="123"/>
      <c r="O189" s="123"/>
      <c r="P189" s="123"/>
      <c r="Q189" s="123"/>
      <c r="R189" s="123"/>
      <c r="S189" s="123"/>
      <c r="T189" s="123"/>
      <c r="U189" s="123"/>
      <c r="V189" s="123"/>
      <c r="W189" s="123"/>
      <c r="X189" s="123"/>
      <c r="Y189" s="123"/>
      <c r="Z189" s="123"/>
    </row>
    <row r="190" ht="15.75" customHeight="1">
      <c r="A190" s="289"/>
      <c r="B190" s="123"/>
      <c r="C190" s="123"/>
      <c r="D190" s="123"/>
      <c r="E190" s="123"/>
      <c r="F190" s="123"/>
      <c r="G190" s="123"/>
      <c r="H190" s="123"/>
      <c r="I190" s="123"/>
      <c r="J190" s="123"/>
      <c r="K190" s="123"/>
      <c r="L190" s="123"/>
      <c r="M190" s="123"/>
      <c r="N190" s="123"/>
      <c r="O190" s="123"/>
      <c r="P190" s="123"/>
      <c r="Q190" s="123"/>
      <c r="R190" s="123"/>
      <c r="S190" s="123"/>
      <c r="T190" s="123"/>
      <c r="U190" s="123"/>
      <c r="V190" s="123"/>
      <c r="W190" s="123"/>
      <c r="X190" s="123"/>
      <c r="Y190" s="123"/>
      <c r="Z190" s="123"/>
    </row>
    <row r="191" ht="15.75" customHeight="1">
      <c r="A191" s="289"/>
      <c r="B191" s="123"/>
      <c r="C191" s="123"/>
      <c r="D191" s="123"/>
      <c r="E191" s="123"/>
      <c r="F191" s="123"/>
      <c r="G191" s="123"/>
      <c r="H191" s="123"/>
      <c r="I191" s="123"/>
      <c r="J191" s="123"/>
      <c r="K191" s="123"/>
      <c r="L191" s="123"/>
      <c r="M191" s="123"/>
      <c r="N191" s="123"/>
      <c r="O191" s="123"/>
      <c r="P191" s="123"/>
      <c r="Q191" s="123"/>
      <c r="R191" s="123"/>
      <c r="S191" s="123"/>
      <c r="T191" s="123"/>
      <c r="U191" s="123"/>
      <c r="V191" s="123"/>
      <c r="W191" s="123"/>
      <c r="X191" s="123"/>
      <c r="Y191" s="123"/>
      <c r="Z191" s="123"/>
    </row>
    <row r="192" ht="15.75" customHeight="1">
      <c r="A192" s="289"/>
      <c r="B192" s="123"/>
      <c r="C192" s="123"/>
      <c r="D192" s="123"/>
      <c r="E192" s="123"/>
      <c r="F192" s="123"/>
      <c r="G192" s="123"/>
      <c r="H192" s="123"/>
      <c r="I192" s="123"/>
      <c r="J192" s="123"/>
      <c r="K192" s="123"/>
      <c r="L192" s="123"/>
      <c r="M192" s="123"/>
      <c r="N192" s="123"/>
      <c r="O192" s="123"/>
      <c r="P192" s="123"/>
      <c r="Q192" s="123"/>
      <c r="R192" s="123"/>
      <c r="S192" s="123"/>
      <c r="T192" s="123"/>
      <c r="U192" s="123"/>
      <c r="V192" s="123"/>
      <c r="W192" s="123"/>
      <c r="X192" s="123"/>
      <c r="Y192" s="123"/>
      <c r="Z192" s="123"/>
    </row>
    <row r="193" ht="15.75" customHeight="1">
      <c r="A193" s="289"/>
      <c r="B193" s="123"/>
      <c r="C193" s="123"/>
      <c r="D193" s="123"/>
      <c r="E193" s="123"/>
      <c r="F193" s="123"/>
      <c r="G193" s="123"/>
      <c r="H193" s="123"/>
      <c r="I193" s="123"/>
      <c r="J193" s="123"/>
      <c r="K193" s="123"/>
      <c r="L193" s="123"/>
      <c r="M193" s="123"/>
      <c r="N193" s="123"/>
      <c r="O193" s="123"/>
      <c r="P193" s="123"/>
      <c r="Q193" s="123"/>
      <c r="R193" s="123"/>
      <c r="S193" s="123"/>
      <c r="T193" s="123"/>
      <c r="U193" s="123"/>
      <c r="V193" s="123"/>
      <c r="W193" s="123"/>
      <c r="X193" s="123"/>
      <c r="Y193" s="123"/>
      <c r="Z193" s="123"/>
    </row>
    <row r="194" ht="15.75" customHeight="1">
      <c r="A194" s="289"/>
      <c r="B194" s="123"/>
      <c r="C194" s="123"/>
      <c r="D194" s="123"/>
      <c r="E194" s="123"/>
      <c r="F194" s="123"/>
      <c r="G194" s="123"/>
      <c r="H194" s="123"/>
      <c r="I194" s="123"/>
      <c r="J194" s="123"/>
      <c r="K194" s="123"/>
      <c r="L194" s="123"/>
      <c r="M194" s="123"/>
      <c r="N194" s="123"/>
      <c r="O194" s="123"/>
      <c r="P194" s="123"/>
      <c r="Q194" s="123"/>
      <c r="R194" s="123"/>
      <c r="S194" s="123"/>
      <c r="T194" s="123"/>
      <c r="U194" s="123"/>
      <c r="V194" s="123"/>
      <c r="W194" s="123"/>
      <c r="X194" s="123"/>
      <c r="Y194" s="123"/>
      <c r="Z194" s="123"/>
    </row>
    <row r="195" ht="15.75" customHeight="1">
      <c r="A195" s="289"/>
      <c r="B195" s="123"/>
      <c r="C195" s="123"/>
      <c r="D195" s="123"/>
      <c r="E195" s="123"/>
      <c r="F195" s="123"/>
      <c r="G195" s="123"/>
      <c r="H195" s="123"/>
      <c r="I195" s="123"/>
      <c r="J195" s="123"/>
      <c r="K195" s="123"/>
      <c r="L195" s="123"/>
      <c r="M195" s="123"/>
      <c r="N195" s="123"/>
      <c r="O195" s="123"/>
      <c r="P195" s="123"/>
      <c r="Q195" s="123"/>
      <c r="R195" s="123"/>
      <c r="S195" s="123"/>
      <c r="T195" s="123"/>
      <c r="U195" s="123"/>
      <c r="V195" s="123"/>
      <c r="W195" s="123"/>
      <c r="X195" s="123"/>
      <c r="Y195" s="123"/>
      <c r="Z195" s="123"/>
    </row>
    <row r="196" ht="15.75" customHeight="1">
      <c r="A196" s="289"/>
      <c r="B196" s="123"/>
      <c r="C196" s="123"/>
      <c r="D196" s="123"/>
      <c r="E196" s="123"/>
      <c r="F196" s="123"/>
      <c r="G196" s="123"/>
      <c r="H196" s="123"/>
      <c r="I196" s="123"/>
      <c r="J196" s="123"/>
      <c r="K196" s="123"/>
      <c r="L196" s="123"/>
      <c r="M196" s="123"/>
      <c r="N196" s="123"/>
      <c r="O196" s="123"/>
      <c r="P196" s="123"/>
      <c r="Q196" s="123"/>
      <c r="R196" s="123"/>
      <c r="S196" s="123"/>
      <c r="T196" s="123"/>
      <c r="U196" s="123"/>
      <c r="V196" s="123"/>
      <c r="W196" s="123"/>
      <c r="X196" s="123"/>
      <c r="Y196" s="123"/>
      <c r="Z196" s="123"/>
    </row>
    <row r="197" ht="15.75" customHeight="1">
      <c r="A197" s="289"/>
      <c r="B197" s="123"/>
      <c r="C197" s="123"/>
      <c r="D197" s="123"/>
      <c r="E197" s="123"/>
      <c r="F197" s="123"/>
      <c r="G197" s="123"/>
      <c r="H197" s="123"/>
      <c r="I197" s="123"/>
      <c r="J197" s="123"/>
      <c r="K197" s="123"/>
      <c r="L197" s="123"/>
      <c r="M197" s="123"/>
      <c r="N197" s="123"/>
      <c r="O197" s="123"/>
      <c r="P197" s="123"/>
      <c r="Q197" s="123"/>
      <c r="R197" s="123"/>
      <c r="S197" s="123"/>
      <c r="T197" s="123"/>
      <c r="U197" s="123"/>
      <c r="V197" s="123"/>
      <c r="W197" s="123"/>
      <c r="X197" s="123"/>
      <c r="Y197" s="123"/>
      <c r="Z197" s="123"/>
    </row>
    <row r="198" ht="15.75" customHeight="1">
      <c r="A198" s="289"/>
      <c r="B198" s="123"/>
      <c r="C198" s="123"/>
      <c r="D198" s="123"/>
      <c r="E198" s="123"/>
      <c r="F198" s="123"/>
      <c r="G198" s="123"/>
      <c r="H198" s="123"/>
      <c r="I198" s="123"/>
      <c r="J198" s="123"/>
      <c r="K198" s="123"/>
      <c r="L198" s="123"/>
      <c r="M198" s="123"/>
      <c r="N198" s="123"/>
      <c r="O198" s="123"/>
      <c r="P198" s="123"/>
      <c r="Q198" s="123"/>
      <c r="R198" s="123"/>
      <c r="S198" s="123"/>
      <c r="T198" s="123"/>
      <c r="U198" s="123"/>
      <c r="V198" s="123"/>
      <c r="W198" s="123"/>
      <c r="X198" s="123"/>
      <c r="Y198" s="123"/>
      <c r="Z198" s="123"/>
    </row>
    <row r="199" ht="15.75" customHeight="1">
      <c r="A199" s="289"/>
      <c r="B199" s="123"/>
      <c r="C199" s="123"/>
      <c r="D199" s="123"/>
      <c r="E199" s="123"/>
      <c r="F199" s="123"/>
      <c r="G199" s="123"/>
      <c r="H199" s="123"/>
      <c r="I199" s="123"/>
      <c r="J199" s="123"/>
      <c r="K199" s="123"/>
      <c r="L199" s="123"/>
      <c r="M199" s="123"/>
      <c r="N199" s="123"/>
      <c r="O199" s="123"/>
      <c r="P199" s="123"/>
      <c r="Q199" s="123"/>
      <c r="R199" s="123"/>
      <c r="S199" s="123"/>
      <c r="T199" s="123"/>
      <c r="U199" s="123"/>
      <c r="V199" s="123"/>
      <c r="W199" s="123"/>
      <c r="X199" s="123"/>
      <c r="Y199" s="123"/>
      <c r="Z199" s="123"/>
    </row>
    <row r="200" ht="15.75" customHeight="1">
      <c r="A200" s="289"/>
      <c r="B200" s="123"/>
      <c r="C200" s="123"/>
      <c r="D200" s="123"/>
      <c r="E200" s="123"/>
      <c r="F200" s="123"/>
      <c r="G200" s="123"/>
      <c r="H200" s="123"/>
      <c r="I200" s="123"/>
      <c r="J200" s="123"/>
      <c r="K200" s="123"/>
      <c r="L200" s="123"/>
      <c r="M200" s="123"/>
      <c r="N200" s="123"/>
      <c r="O200" s="123"/>
      <c r="P200" s="123"/>
      <c r="Q200" s="123"/>
      <c r="R200" s="123"/>
      <c r="S200" s="123"/>
      <c r="T200" s="123"/>
      <c r="U200" s="123"/>
      <c r="V200" s="123"/>
      <c r="W200" s="123"/>
      <c r="X200" s="123"/>
      <c r="Y200" s="123"/>
      <c r="Z200" s="123"/>
    </row>
    <row r="201" ht="15.75" customHeight="1">
      <c r="A201" s="289"/>
      <c r="B201" s="123"/>
      <c r="C201" s="123"/>
      <c r="D201" s="123"/>
      <c r="E201" s="123"/>
      <c r="F201" s="123"/>
      <c r="G201" s="123"/>
      <c r="H201" s="123"/>
      <c r="I201" s="123"/>
      <c r="J201" s="123"/>
      <c r="K201" s="123"/>
      <c r="L201" s="123"/>
      <c r="M201" s="123"/>
      <c r="N201" s="123"/>
      <c r="O201" s="123"/>
      <c r="P201" s="123"/>
      <c r="Q201" s="123"/>
      <c r="R201" s="123"/>
      <c r="S201" s="123"/>
      <c r="T201" s="123"/>
      <c r="U201" s="123"/>
      <c r="V201" s="123"/>
      <c r="W201" s="123"/>
      <c r="X201" s="123"/>
      <c r="Y201" s="123"/>
      <c r="Z201" s="123"/>
    </row>
    <row r="202" ht="15.75" customHeight="1">
      <c r="A202" s="289"/>
      <c r="B202" s="123"/>
      <c r="C202" s="123"/>
      <c r="D202" s="123"/>
      <c r="E202" s="123"/>
      <c r="F202" s="123"/>
      <c r="G202" s="123"/>
      <c r="H202" s="123"/>
      <c r="I202" s="123"/>
      <c r="J202" s="123"/>
      <c r="K202" s="123"/>
      <c r="L202" s="123"/>
      <c r="M202" s="123"/>
      <c r="N202" s="123"/>
      <c r="O202" s="123"/>
      <c r="P202" s="123"/>
      <c r="Q202" s="123"/>
      <c r="R202" s="123"/>
      <c r="S202" s="123"/>
      <c r="T202" s="123"/>
      <c r="U202" s="123"/>
      <c r="V202" s="123"/>
      <c r="W202" s="123"/>
      <c r="X202" s="123"/>
      <c r="Y202" s="123"/>
      <c r="Z202" s="123"/>
    </row>
    <row r="203" ht="15.75" customHeight="1">
      <c r="A203" s="289"/>
      <c r="B203" s="123"/>
      <c r="C203" s="123"/>
      <c r="D203" s="123"/>
      <c r="E203" s="123"/>
      <c r="F203" s="123"/>
      <c r="G203" s="123"/>
      <c r="H203" s="123"/>
      <c r="I203" s="123"/>
      <c r="J203" s="123"/>
      <c r="K203" s="123"/>
      <c r="L203" s="123"/>
      <c r="M203" s="123"/>
      <c r="N203" s="123"/>
      <c r="O203" s="123"/>
      <c r="P203" s="123"/>
      <c r="Q203" s="123"/>
      <c r="R203" s="123"/>
      <c r="S203" s="123"/>
      <c r="T203" s="123"/>
      <c r="U203" s="123"/>
      <c r="V203" s="123"/>
      <c r="W203" s="123"/>
      <c r="X203" s="123"/>
      <c r="Y203" s="123"/>
      <c r="Z203" s="123"/>
    </row>
    <row r="204" ht="15.75" customHeight="1">
      <c r="A204" s="289"/>
      <c r="B204" s="123"/>
      <c r="C204" s="123"/>
      <c r="D204" s="123"/>
      <c r="E204" s="123"/>
      <c r="F204" s="123"/>
      <c r="G204" s="123"/>
      <c r="H204" s="123"/>
      <c r="I204" s="123"/>
      <c r="J204" s="123"/>
      <c r="K204" s="123"/>
      <c r="L204" s="123"/>
      <c r="M204" s="123"/>
      <c r="N204" s="123"/>
      <c r="O204" s="123"/>
      <c r="P204" s="123"/>
      <c r="Q204" s="123"/>
      <c r="R204" s="123"/>
      <c r="S204" s="123"/>
      <c r="T204" s="123"/>
      <c r="U204" s="123"/>
      <c r="V204" s="123"/>
      <c r="W204" s="123"/>
      <c r="X204" s="123"/>
      <c r="Y204" s="123"/>
      <c r="Z204" s="123"/>
    </row>
    <row r="205" ht="15.75" customHeight="1">
      <c r="A205" s="289"/>
      <c r="B205" s="123"/>
      <c r="C205" s="123"/>
      <c r="D205" s="123"/>
      <c r="E205" s="123"/>
      <c r="F205" s="123"/>
      <c r="G205" s="123"/>
      <c r="H205" s="123"/>
      <c r="I205" s="123"/>
      <c r="J205" s="123"/>
      <c r="K205" s="123"/>
      <c r="L205" s="123"/>
      <c r="M205" s="123"/>
      <c r="N205" s="123"/>
      <c r="O205" s="123"/>
      <c r="P205" s="123"/>
      <c r="Q205" s="123"/>
      <c r="R205" s="123"/>
      <c r="S205" s="123"/>
      <c r="T205" s="123"/>
      <c r="U205" s="123"/>
      <c r="V205" s="123"/>
      <c r="W205" s="123"/>
      <c r="X205" s="123"/>
      <c r="Y205" s="123"/>
      <c r="Z205" s="123"/>
    </row>
    <row r="206" ht="15.75" customHeight="1">
      <c r="A206" s="289"/>
      <c r="B206" s="123"/>
      <c r="C206" s="123"/>
      <c r="D206" s="123"/>
      <c r="E206" s="123"/>
      <c r="F206" s="123"/>
      <c r="G206" s="123"/>
      <c r="H206" s="123"/>
      <c r="I206" s="123"/>
      <c r="J206" s="123"/>
      <c r="K206" s="123"/>
      <c r="L206" s="123"/>
      <c r="M206" s="123"/>
      <c r="N206" s="123"/>
      <c r="O206" s="123"/>
      <c r="P206" s="123"/>
      <c r="Q206" s="123"/>
      <c r="R206" s="123"/>
      <c r="S206" s="123"/>
      <c r="T206" s="123"/>
      <c r="U206" s="123"/>
      <c r="V206" s="123"/>
      <c r="W206" s="123"/>
      <c r="X206" s="123"/>
      <c r="Y206" s="123"/>
      <c r="Z206" s="123"/>
    </row>
    <row r="207" ht="15.75" customHeight="1">
      <c r="A207" s="289"/>
      <c r="B207" s="123"/>
      <c r="C207" s="123"/>
      <c r="D207" s="123"/>
      <c r="E207" s="123"/>
      <c r="F207" s="123"/>
      <c r="G207" s="123"/>
      <c r="H207" s="123"/>
      <c r="I207" s="123"/>
      <c r="J207" s="123"/>
      <c r="K207" s="123"/>
      <c r="L207" s="123"/>
      <c r="M207" s="123"/>
      <c r="N207" s="123"/>
      <c r="O207" s="123"/>
      <c r="P207" s="123"/>
      <c r="Q207" s="123"/>
      <c r="R207" s="123"/>
      <c r="S207" s="123"/>
      <c r="T207" s="123"/>
      <c r="U207" s="123"/>
      <c r="V207" s="123"/>
      <c r="W207" s="123"/>
      <c r="X207" s="123"/>
      <c r="Y207" s="123"/>
      <c r="Z207" s="123"/>
    </row>
    <row r="208" ht="15.75" customHeight="1">
      <c r="A208" s="289"/>
      <c r="B208" s="123"/>
      <c r="C208" s="123"/>
      <c r="D208" s="123"/>
      <c r="E208" s="123"/>
      <c r="F208" s="123"/>
      <c r="G208" s="123"/>
      <c r="H208" s="123"/>
      <c r="I208" s="123"/>
      <c r="J208" s="123"/>
      <c r="K208" s="123"/>
      <c r="L208" s="123"/>
      <c r="M208" s="123"/>
      <c r="N208" s="123"/>
      <c r="O208" s="123"/>
      <c r="P208" s="123"/>
      <c r="Q208" s="123"/>
      <c r="R208" s="123"/>
      <c r="S208" s="123"/>
      <c r="T208" s="123"/>
      <c r="U208" s="123"/>
      <c r="V208" s="123"/>
      <c r="W208" s="123"/>
      <c r="X208" s="123"/>
      <c r="Y208" s="123"/>
      <c r="Z208" s="123"/>
    </row>
    <row r="209" ht="15.75" customHeight="1">
      <c r="A209" s="289"/>
      <c r="B209" s="123"/>
      <c r="C209" s="123"/>
      <c r="D209" s="123"/>
      <c r="E209" s="123"/>
      <c r="F209" s="123"/>
      <c r="G209" s="123"/>
      <c r="H209" s="123"/>
      <c r="I209" s="123"/>
      <c r="J209" s="123"/>
      <c r="K209" s="123"/>
      <c r="L209" s="123"/>
      <c r="M209" s="123"/>
      <c r="N209" s="123"/>
      <c r="O209" s="123"/>
      <c r="P209" s="123"/>
      <c r="Q209" s="123"/>
      <c r="R209" s="123"/>
      <c r="S209" s="123"/>
      <c r="T209" s="123"/>
      <c r="U209" s="123"/>
      <c r="V209" s="123"/>
      <c r="W209" s="123"/>
      <c r="X209" s="123"/>
      <c r="Y209" s="123"/>
      <c r="Z209" s="123"/>
    </row>
    <row r="210" ht="15.75" customHeight="1">
      <c r="A210" s="289"/>
      <c r="B210" s="123"/>
      <c r="C210" s="123"/>
      <c r="D210" s="123"/>
      <c r="E210" s="123"/>
      <c r="F210" s="123"/>
      <c r="G210" s="123"/>
      <c r="H210" s="123"/>
      <c r="I210" s="123"/>
      <c r="J210" s="123"/>
      <c r="K210" s="123"/>
      <c r="L210" s="123"/>
      <c r="M210" s="123"/>
      <c r="N210" s="123"/>
      <c r="O210" s="123"/>
      <c r="P210" s="123"/>
      <c r="Q210" s="123"/>
      <c r="R210" s="123"/>
      <c r="S210" s="123"/>
      <c r="T210" s="123"/>
      <c r="U210" s="123"/>
      <c r="V210" s="123"/>
      <c r="W210" s="123"/>
      <c r="X210" s="123"/>
      <c r="Y210" s="123"/>
      <c r="Z210" s="123"/>
    </row>
    <row r="211" ht="15.75" customHeight="1">
      <c r="A211" s="289"/>
      <c r="B211" s="123"/>
      <c r="C211" s="123"/>
      <c r="D211" s="123"/>
      <c r="E211" s="123"/>
      <c r="F211" s="123"/>
      <c r="G211" s="123"/>
      <c r="H211" s="123"/>
      <c r="I211" s="123"/>
      <c r="J211" s="123"/>
      <c r="K211" s="123"/>
      <c r="L211" s="123"/>
      <c r="M211" s="123"/>
      <c r="N211" s="123"/>
      <c r="O211" s="123"/>
      <c r="P211" s="123"/>
      <c r="Q211" s="123"/>
      <c r="R211" s="123"/>
      <c r="S211" s="123"/>
      <c r="T211" s="123"/>
      <c r="U211" s="123"/>
      <c r="V211" s="123"/>
      <c r="W211" s="123"/>
      <c r="X211" s="123"/>
      <c r="Y211" s="123"/>
      <c r="Z211" s="123"/>
    </row>
    <row r="212" ht="15.75" customHeight="1">
      <c r="A212" s="289"/>
      <c r="B212" s="123"/>
      <c r="C212" s="123"/>
      <c r="D212" s="123"/>
      <c r="E212" s="123"/>
      <c r="F212" s="123"/>
      <c r="G212" s="123"/>
      <c r="H212" s="123"/>
      <c r="I212" s="123"/>
      <c r="J212" s="123"/>
      <c r="K212" s="123"/>
      <c r="L212" s="123"/>
      <c r="M212" s="123"/>
      <c r="N212" s="123"/>
      <c r="O212" s="123"/>
      <c r="P212" s="123"/>
      <c r="Q212" s="123"/>
      <c r="R212" s="123"/>
      <c r="S212" s="123"/>
      <c r="T212" s="123"/>
      <c r="U212" s="123"/>
      <c r="V212" s="123"/>
      <c r="W212" s="123"/>
      <c r="X212" s="123"/>
      <c r="Y212" s="123"/>
      <c r="Z212" s="123"/>
    </row>
    <row r="213" ht="15.75" customHeight="1">
      <c r="A213" s="289"/>
      <c r="B213" s="123"/>
      <c r="C213" s="123"/>
      <c r="D213" s="123"/>
      <c r="E213" s="123"/>
      <c r="F213" s="123"/>
      <c r="G213" s="123"/>
      <c r="H213" s="123"/>
      <c r="I213" s="123"/>
      <c r="J213" s="123"/>
      <c r="K213" s="123"/>
      <c r="L213" s="123"/>
      <c r="M213" s="123"/>
      <c r="N213" s="123"/>
      <c r="O213" s="123"/>
      <c r="P213" s="123"/>
      <c r="Q213" s="123"/>
      <c r="R213" s="123"/>
      <c r="S213" s="123"/>
      <c r="T213" s="123"/>
      <c r="U213" s="123"/>
      <c r="V213" s="123"/>
      <c r="W213" s="123"/>
      <c r="X213" s="123"/>
      <c r="Y213" s="123"/>
      <c r="Z213" s="123"/>
    </row>
    <row r="214" ht="15.75" customHeight="1">
      <c r="A214" s="289"/>
      <c r="B214" s="123"/>
      <c r="C214" s="123"/>
      <c r="D214" s="123"/>
      <c r="E214" s="123"/>
      <c r="F214" s="123"/>
      <c r="G214" s="123"/>
      <c r="H214" s="123"/>
      <c r="I214" s="123"/>
      <c r="J214" s="123"/>
      <c r="K214" s="123"/>
      <c r="L214" s="123"/>
      <c r="M214" s="123"/>
      <c r="N214" s="123"/>
      <c r="O214" s="123"/>
      <c r="P214" s="123"/>
      <c r="Q214" s="123"/>
      <c r="R214" s="123"/>
      <c r="S214" s="123"/>
      <c r="T214" s="123"/>
      <c r="U214" s="123"/>
      <c r="V214" s="123"/>
      <c r="W214" s="123"/>
      <c r="X214" s="123"/>
      <c r="Y214" s="123"/>
      <c r="Z214" s="123"/>
    </row>
    <row r="215" ht="15.75" customHeight="1">
      <c r="A215" s="289"/>
      <c r="B215" s="123"/>
      <c r="C215" s="123"/>
      <c r="D215" s="123"/>
      <c r="E215" s="123"/>
      <c r="F215" s="123"/>
      <c r="G215" s="123"/>
      <c r="H215" s="123"/>
      <c r="I215" s="123"/>
      <c r="J215" s="123"/>
      <c r="K215" s="123"/>
      <c r="L215" s="123"/>
      <c r="M215" s="123"/>
      <c r="N215" s="123"/>
      <c r="O215" s="123"/>
      <c r="P215" s="123"/>
      <c r="Q215" s="123"/>
      <c r="R215" s="123"/>
      <c r="S215" s="123"/>
      <c r="T215" s="123"/>
      <c r="U215" s="123"/>
      <c r="V215" s="123"/>
      <c r="W215" s="123"/>
      <c r="X215" s="123"/>
      <c r="Y215" s="123"/>
      <c r="Z215" s="123"/>
    </row>
    <row r="216" ht="15.75" customHeight="1">
      <c r="A216" s="289"/>
      <c r="B216" s="123"/>
      <c r="C216" s="123"/>
      <c r="D216" s="123"/>
      <c r="E216" s="123"/>
      <c r="F216" s="123"/>
      <c r="G216" s="123"/>
      <c r="H216" s="123"/>
      <c r="I216" s="123"/>
      <c r="J216" s="123"/>
      <c r="K216" s="123"/>
      <c r="L216" s="123"/>
      <c r="M216" s="123"/>
      <c r="N216" s="123"/>
      <c r="O216" s="123"/>
      <c r="P216" s="123"/>
      <c r="Q216" s="123"/>
      <c r="R216" s="123"/>
      <c r="S216" s="123"/>
      <c r="T216" s="123"/>
      <c r="U216" s="123"/>
      <c r="V216" s="123"/>
      <c r="W216" s="123"/>
      <c r="X216" s="123"/>
      <c r="Y216" s="123"/>
      <c r="Z216" s="123"/>
    </row>
    <row r="217" ht="15.75" customHeight="1">
      <c r="A217" s="289"/>
      <c r="B217" s="123"/>
      <c r="C217" s="123"/>
      <c r="D217" s="123"/>
      <c r="E217" s="123"/>
      <c r="F217" s="123"/>
      <c r="G217" s="123"/>
      <c r="H217" s="123"/>
      <c r="I217" s="123"/>
      <c r="J217" s="123"/>
      <c r="K217" s="123"/>
      <c r="L217" s="123"/>
      <c r="M217" s="123"/>
      <c r="N217" s="123"/>
      <c r="O217" s="123"/>
      <c r="P217" s="123"/>
      <c r="Q217" s="123"/>
      <c r="R217" s="123"/>
      <c r="S217" s="123"/>
      <c r="T217" s="123"/>
      <c r="U217" s="123"/>
      <c r="V217" s="123"/>
      <c r="W217" s="123"/>
      <c r="X217" s="123"/>
      <c r="Y217" s="123"/>
      <c r="Z217" s="123"/>
    </row>
    <row r="218" ht="15.75" customHeight="1">
      <c r="A218" s="289"/>
      <c r="B218" s="123"/>
      <c r="C218" s="123"/>
      <c r="D218" s="123"/>
      <c r="E218" s="123"/>
      <c r="F218" s="123"/>
      <c r="G218" s="123"/>
      <c r="H218" s="123"/>
      <c r="I218" s="123"/>
      <c r="J218" s="123"/>
      <c r="K218" s="123"/>
      <c r="L218" s="123"/>
      <c r="M218" s="123"/>
      <c r="N218" s="123"/>
      <c r="O218" s="123"/>
      <c r="P218" s="123"/>
      <c r="Q218" s="123"/>
      <c r="R218" s="123"/>
      <c r="S218" s="123"/>
      <c r="T218" s="123"/>
      <c r="U218" s="123"/>
      <c r="V218" s="123"/>
      <c r="W218" s="123"/>
      <c r="X218" s="123"/>
      <c r="Y218" s="123"/>
      <c r="Z218" s="123"/>
    </row>
    <row r="219" ht="15.75" customHeight="1">
      <c r="A219" s="289"/>
      <c r="B219" s="123"/>
      <c r="C219" s="123"/>
      <c r="D219" s="123"/>
      <c r="E219" s="123"/>
      <c r="F219" s="123"/>
      <c r="G219" s="123"/>
      <c r="H219" s="123"/>
      <c r="I219" s="123"/>
      <c r="J219" s="123"/>
      <c r="K219" s="123"/>
      <c r="L219" s="123"/>
      <c r="M219" s="123"/>
      <c r="N219" s="123"/>
      <c r="O219" s="123"/>
      <c r="P219" s="123"/>
      <c r="Q219" s="123"/>
      <c r="R219" s="123"/>
      <c r="S219" s="123"/>
      <c r="T219" s="123"/>
      <c r="U219" s="123"/>
      <c r="V219" s="123"/>
      <c r="W219" s="123"/>
      <c r="X219" s="123"/>
      <c r="Y219" s="123"/>
      <c r="Z219" s="123"/>
    </row>
    <row r="220" ht="15.75" customHeight="1">
      <c r="A220" s="289"/>
      <c r="B220" s="123"/>
      <c r="C220" s="123"/>
      <c r="D220" s="123"/>
      <c r="E220" s="123"/>
      <c r="F220" s="123"/>
      <c r="G220" s="123"/>
      <c r="H220" s="123"/>
      <c r="I220" s="123"/>
      <c r="J220" s="123"/>
      <c r="K220" s="123"/>
      <c r="L220" s="123"/>
      <c r="M220" s="123"/>
      <c r="N220" s="123"/>
      <c r="O220" s="123"/>
      <c r="P220" s="123"/>
      <c r="Q220" s="123"/>
      <c r="R220" s="123"/>
      <c r="S220" s="123"/>
      <c r="T220" s="123"/>
      <c r="U220" s="123"/>
      <c r="V220" s="123"/>
      <c r="W220" s="123"/>
      <c r="X220" s="123"/>
      <c r="Y220" s="123"/>
      <c r="Z220" s="123"/>
    </row>
    <row r="221" ht="15.75" customHeight="1">
      <c r="A221" s="289"/>
      <c r="B221" s="123"/>
      <c r="C221" s="123"/>
      <c r="D221" s="123"/>
      <c r="E221" s="123"/>
      <c r="F221" s="123"/>
      <c r="G221" s="123"/>
      <c r="H221" s="123"/>
      <c r="I221" s="123"/>
      <c r="J221" s="123"/>
      <c r="K221" s="123"/>
      <c r="L221" s="123"/>
      <c r="M221" s="123"/>
      <c r="N221" s="123"/>
      <c r="O221" s="123"/>
      <c r="P221" s="123"/>
      <c r="Q221" s="123"/>
      <c r="R221" s="123"/>
      <c r="S221" s="123"/>
      <c r="T221" s="123"/>
      <c r="U221" s="123"/>
      <c r="V221" s="123"/>
      <c r="W221" s="123"/>
      <c r="X221" s="123"/>
      <c r="Y221" s="123"/>
      <c r="Z221" s="123"/>
    </row>
    <row r="222" ht="15.75" customHeight="1">
      <c r="A222" s="289"/>
      <c r="B222" s="123"/>
      <c r="C222" s="123"/>
      <c r="D222" s="123"/>
      <c r="E222" s="123"/>
      <c r="F222" s="123"/>
      <c r="G222" s="123"/>
      <c r="H222" s="123"/>
      <c r="I222" s="123"/>
      <c r="J222" s="123"/>
      <c r="K222" s="123"/>
      <c r="L222" s="123"/>
      <c r="M222" s="123"/>
      <c r="N222" s="123"/>
      <c r="O222" s="123"/>
      <c r="P222" s="123"/>
      <c r="Q222" s="123"/>
      <c r="R222" s="123"/>
      <c r="S222" s="123"/>
      <c r="T222" s="123"/>
      <c r="U222" s="123"/>
      <c r="V222" s="123"/>
      <c r="W222" s="123"/>
      <c r="X222" s="123"/>
      <c r="Y222" s="123"/>
      <c r="Z222" s="123"/>
    </row>
    <row r="223" ht="15.75" customHeight="1">
      <c r="A223" s="289"/>
      <c r="B223" s="123"/>
      <c r="C223" s="123"/>
      <c r="D223" s="123"/>
      <c r="E223" s="123"/>
      <c r="F223" s="123"/>
      <c r="G223" s="123"/>
      <c r="H223" s="123"/>
      <c r="I223" s="123"/>
      <c r="J223" s="123"/>
      <c r="K223" s="123"/>
      <c r="L223" s="123"/>
      <c r="M223" s="123"/>
      <c r="N223" s="123"/>
      <c r="O223" s="123"/>
      <c r="P223" s="123"/>
      <c r="Q223" s="123"/>
      <c r="R223" s="123"/>
      <c r="S223" s="123"/>
      <c r="T223" s="123"/>
      <c r="U223" s="123"/>
      <c r="V223" s="123"/>
      <c r="W223" s="123"/>
      <c r="X223" s="123"/>
      <c r="Y223" s="123"/>
      <c r="Z223" s="123"/>
    </row>
    <row r="224" ht="15.75" customHeight="1">
      <c r="A224" s="289"/>
      <c r="B224" s="123"/>
      <c r="C224" s="123"/>
      <c r="D224" s="123"/>
      <c r="E224" s="123"/>
      <c r="F224" s="123"/>
      <c r="G224" s="123"/>
      <c r="H224" s="123"/>
      <c r="I224" s="123"/>
      <c r="J224" s="123"/>
      <c r="K224" s="123"/>
      <c r="L224" s="123"/>
      <c r="M224" s="123"/>
      <c r="N224" s="123"/>
      <c r="O224" s="123"/>
      <c r="P224" s="123"/>
      <c r="Q224" s="123"/>
      <c r="R224" s="123"/>
      <c r="S224" s="123"/>
      <c r="T224" s="123"/>
      <c r="U224" s="123"/>
      <c r="V224" s="123"/>
      <c r="W224" s="123"/>
      <c r="X224" s="123"/>
      <c r="Y224" s="123"/>
      <c r="Z224" s="123"/>
    </row>
    <row r="225" ht="15.75" customHeight="1">
      <c r="A225" s="289"/>
      <c r="B225" s="123"/>
      <c r="C225" s="123"/>
      <c r="D225" s="123"/>
      <c r="E225" s="123"/>
      <c r="F225" s="123"/>
      <c r="G225" s="123"/>
      <c r="H225" s="123"/>
      <c r="I225" s="123"/>
      <c r="J225" s="123"/>
      <c r="K225" s="123"/>
      <c r="L225" s="123"/>
      <c r="M225" s="123"/>
      <c r="N225" s="123"/>
      <c r="O225" s="123"/>
      <c r="P225" s="123"/>
      <c r="Q225" s="123"/>
      <c r="R225" s="123"/>
      <c r="S225" s="123"/>
      <c r="T225" s="123"/>
      <c r="U225" s="123"/>
      <c r="V225" s="123"/>
      <c r="W225" s="123"/>
      <c r="X225" s="123"/>
      <c r="Y225" s="123"/>
      <c r="Z225" s="123"/>
    </row>
    <row r="226" ht="15.75" customHeight="1">
      <c r="A226" s="289"/>
      <c r="B226" s="123"/>
      <c r="C226" s="123"/>
      <c r="D226" s="123"/>
      <c r="E226" s="123"/>
      <c r="F226" s="123"/>
      <c r="G226" s="123"/>
      <c r="H226" s="123"/>
      <c r="I226" s="123"/>
      <c r="J226" s="123"/>
      <c r="K226" s="123"/>
      <c r="L226" s="123"/>
      <c r="M226" s="123"/>
      <c r="N226" s="123"/>
      <c r="O226" s="123"/>
      <c r="P226" s="123"/>
      <c r="Q226" s="123"/>
      <c r="R226" s="123"/>
      <c r="S226" s="123"/>
      <c r="T226" s="123"/>
      <c r="U226" s="123"/>
      <c r="V226" s="123"/>
      <c r="W226" s="123"/>
      <c r="X226" s="123"/>
      <c r="Y226" s="123"/>
      <c r="Z226" s="123"/>
    </row>
    <row r="227" ht="15.75" customHeight="1">
      <c r="A227" s="289"/>
      <c r="B227" s="123"/>
      <c r="C227" s="123"/>
      <c r="D227" s="123"/>
      <c r="E227" s="123"/>
      <c r="F227" s="123"/>
      <c r="G227" s="123"/>
      <c r="H227" s="123"/>
      <c r="I227" s="123"/>
      <c r="J227" s="123"/>
      <c r="K227" s="123"/>
      <c r="L227" s="123"/>
      <c r="M227" s="123"/>
      <c r="N227" s="123"/>
      <c r="O227" s="123"/>
      <c r="P227" s="123"/>
      <c r="Q227" s="123"/>
      <c r="R227" s="123"/>
      <c r="S227" s="123"/>
      <c r="T227" s="123"/>
      <c r="U227" s="123"/>
      <c r="V227" s="123"/>
      <c r="W227" s="123"/>
      <c r="X227" s="123"/>
      <c r="Y227" s="123"/>
      <c r="Z227" s="123"/>
    </row>
    <row r="228" ht="15.75" customHeight="1">
      <c r="A228" s="289"/>
      <c r="B228" s="123"/>
      <c r="C228" s="123"/>
      <c r="D228" s="123"/>
      <c r="E228" s="123"/>
      <c r="F228" s="123"/>
      <c r="G228" s="123"/>
      <c r="H228" s="123"/>
      <c r="I228" s="123"/>
      <c r="J228" s="123"/>
      <c r="K228" s="123"/>
      <c r="L228" s="123"/>
      <c r="M228" s="123"/>
      <c r="N228" s="123"/>
      <c r="O228" s="123"/>
      <c r="P228" s="123"/>
      <c r="Q228" s="123"/>
      <c r="R228" s="123"/>
      <c r="S228" s="123"/>
      <c r="T228" s="123"/>
      <c r="U228" s="123"/>
      <c r="V228" s="123"/>
      <c r="W228" s="123"/>
      <c r="X228" s="123"/>
      <c r="Y228" s="123"/>
      <c r="Z228" s="123"/>
    </row>
    <row r="229" ht="15.75" customHeight="1">
      <c r="A229" s="289"/>
      <c r="B229" s="123"/>
      <c r="C229" s="123"/>
      <c r="D229" s="123"/>
      <c r="E229" s="123"/>
      <c r="F229" s="123"/>
      <c r="G229" s="123"/>
      <c r="H229" s="123"/>
      <c r="I229" s="123"/>
      <c r="J229" s="123"/>
      <c r="K229" s="123"/>
      <c r="L229" s="123"/>
      <c r="M229" s="123"/>
      <c r="N229" s="123"/>
      <c r="O229" s="123"/>
      <c r="P229" s="123"/>
      <c r="Q229" s="123"/>
      <c r="R229" s="123"/>
      <c r="S229" s="123"/>
      <c r="T229" s="123"/>
      <c r="U229" s="123"/>
      <c r="V229" s="123"/>
      <c r="W229" s="123"/>
      <c r="X229" s="123"/>
      <c r="Y229" s="123"/>
      <c r="Z229" s="123"/>
    </row>
    <row r="230" ht="15.75" customHeight="1">
      <c r="A230" s="289"/>
      <c r="B230" s="123"/>
      <c r="C230" s="123"/>
      <c r="D230" s="123"/>
      <c r="E230" s="123"/>
      <c r="F230" s="123"/>
      <c r="G230" s="123"/>
      <c r="H230" s="123"/>
      <c r="I230" s="123"/>
      <c r="J230" s="123"/>
      <c r="K230" s="123"/>
      <c r="L230" s="123"/>
      <c r="M230" s="123"/>
      <c r="N230" s="123"/>
      <c r="O230" s="123"/>
      <c r="P230" s="123"/>
      <c r="Q230" s="123"/>
      <c r="R230" s="123"/>
      <c r="S230" s="123"/>
      <c r="T230" s="123"/>
      <c r="U230" s="123"/>
      <c r="V230" s="123"/>
      <c r="W230" s="123"/>
      <c r="X230" s="123"/>
      <c r="Y230" s="123"/>
      <c r="Z230" s="123"/>
    </row>
    <row r="231" ht="15.75" customHeight="1">
      <c r="A231" s="289"/>
      <c r="B231" s="123"/>
      <c r="C231" s="123"/>
      <c r="D231" s="123"/>
      <c r="E231" s="123"/>
      <c r="F231" s="123"/>
      <c r="G231" s="123"/>
      <c r="H231" s="123"/>
      <c r="I231" s="123"/>
      <c r="J231" s="123"/>
      <c r="K231" s="123"/>
      <c r="L231" s="123"/>
      <c r="M231" s="123"/>
      <c r="N231" s="123"/>
      <c r="O231" s="123"/>
      <c r="P231" s="123"/>
      <c r="Q231" s="123"/>
      <c r="R231" s="123"/>
      <c r="S231" s="123"/>
      <c r="T231" s="123"/>
      <c r="U231" s="123"/>
      <c r="V231" s="123"/>
      <c r="W231" s="123"/>
      <c r="X231" s="123"/>
      <c r="Y231" s="123"/>
      <c r="Z231" s="123"/>
    </row>
    <row r="232" ht="15.75" customHeight="1">
      <c r="A232" s="289"/>
      <c r="B232" s="123"/>
      <c r="C232" s="123"/>
      <c r="D232" s="123"/>
      <c r="E232" s="123"/>
      <c r="F232" s="123"/>
      <c r="G232" s="123"/>
      <c r="H232" s="123"/>
      <c r="I232" s="123"/>
      <c r="J232" s="123"/>
      <c r="K232" s="123"/>
      <c r="L232" s="123"/>
      <c r="M232" s="123"/>
      <c r="N232" s="123"/>
      <c r="O232" s="123"/>
      <c r="P232" s="123"/>
      <c r="Q232" s="123"/>
      <c r="R232" s="123"/>
      <c r="S232" s="123"/>
      <c r="T232" s="123"/>
      <c r="U232" s="123"/>
      <c r="V232" s="123"/>
      <c r="W232" s="123"/>
      <c r="X232" s="123"/>
      <c r="Y232" s="123"/>
      <c r="Z232" s="123"/>
    </row>
    <row r="233" ht="15.75" customHeight="1">
      <c r="A233" s="289"/>
      <c r="B233" s="123"/>
      <c r="C233" s="123"/>
      <c r="D233" s="123"/>
      <c r="E233" s="123"/>
      <c r="F233" s="123"/>
      <c r="G233" s="123"/>
      <c r="H233" s="123"/>
      <c r="I233" s="123"/>
      <c r="J233" s="123"/>
      <c r="K233" s="123"/>
      <c r="L233" s="123"/>
      <c r="M233" s="123"/>
      <c r="N233" s="123"/>
      <c r="O233" s="123"/>
      <c r="P233" s="123"/>
      <c r="Q233" s="123"/>
      <c r="R233" s="123"/>
      <c r="S233" s="123"/>
      <c r="T233" s="123"/>
      <c r="U233" s="123"/>
      <c r="V233" s="123"/>
      <c r="W233" s="123"/>
      <c r="X233" s="123"/>
      <c r="Y233" s="123"/>
      <c r="Z233" s="123"/>
    </row>
    <row r="234" ht="15.75" customHeight="1">
      <c r="A234" s="289"/>
      <c r="B234" s="123"/>
      <c r="C234" s="123"/>
      <c r="D234" s="123"/>
      <c r="E234" s="123"/>
      <c r="F234" s="123"/>
      <c r="G234" s="123"/>
      <c r="H234" s="123"/>
      <c r="I234" s="123"/>
      <c r="J234" s="123"/>
      <c r="K234" s="123"/>
      <c r="L234" s="123"/>
      <c r="M234" s="123"/>
      <c r="N234" s="123"/>
      <c r="O234" s="123"/>
      <c r="P234" s="123"/>
      <c r="Q234" s="123"/>
      <c r="R234" s="123"/>
      <c r="S234" s="123"/>
      <c r="T234" s="123"/>
      <c r="U234" s="123"/>
      <c r="V234" s="123"/>
      <c r="W234" s="123"/>
      <c r="X234" s="123"/>
      <c r="Y234" s="123"/>
      <c r="Z234" s="123"/>
    </row>
    <row r="235" ht="15.75" customHeight="1">
      <c r="A235" s="289"/>
      <c r="B235" s="123"/>
      <c r="C235" s="123"/>
      <c r="D235" s="123"/>
      <c r="E235" s="123"/>
      <c r="F235" s="123"/>
      <c r="G235" s="123"/>
      <c r="H235" s="123"/>
      <c r="I235" s="123"/>
      <c r="J235" s="123"/>
      <c r="K235" s="123"/>
      <c r="L235" s="123"/>
      <c r="M235" s="123"/>
      <c r="N235" s="123"/>
      <c r="O235" s="123"/>
      <c r="P235" s="123"/>
      <c r="Q235" s="123"/>
      <c r="R235" s="123"/>
      <c r="S235" s="123"/>
      <c r="T235" s="123"/>
      <c r="U235" s="123"/>
      <c r="V235" s="123"/>
      <c r="W235" s="123"/>
      <c r="X235" s="123"/>
      <c r="Y235" s="123"/>
      <c r="Z235" s="123"/>
    </row>
    <row r="236" ht="15.75" customHeight="1">
      <c r="A236" s="289"/>
      <c r="B236" s="123"/>
      <c r="C236" s="123"/>
      <c r="D236" s="123"/>
      <c r="E236" s="123"/>
      <c r="F236" s="123"/>
      <c r="G236" s="123"/>
      <c r="H236" s="123"/>
      <c r="I236" s="123"/>
      <c r="J236" s="123"/>
      <c r="K236" s="123"/>
      <c r="L236" s="123"/>
      <c r="M236" s="123"/>
      <c r="N236" s="123"/>
      <c r="O236" s="123"/>
      <c r="P236" s="123"/>
      <c r="Q236" s="123"/>
      <c r="R236" s="123"/>
      <c r="S236" s="123"/>
      <c r="T236" s="123"/>
      <c r="U236" s="123"/>
      <c r="V236" s="123"/>
      <c r="W236" s="123"/>
      <c r="X236" s="123"/>
      <c r="Y236" s="123"/>
      <c r="Z236" s="123"/>
    </row>
    <row r="237" ht="15.75" customHeight="1">
      <c r="A237" s="289"/>
      <c r="B237" s="123"/>
      <c r="C237" s="123"/>
      <c r="D237" s="123"/>
      <c r="E237" s="123"/>
      <c r="F237" s="123"/>
      <c r="G237" s="123"/>
      <c r="H237" s="123"/>
      <c r="I237" s="123"/>
      <c r="J237" s="123"/>
      <c r="K237" s="123"/>
      <c r="L237" s="123"/>
      <c r="M237" s="123"/>
      <c r="N237" s="123"/>
      <c r="O237" s="123"/>
      <c r="P237" s="123"/>
      <c r="Q237" s="123"/>
      <c r="R237" s="123"/>
      <c r="S237" s="123"/>
      <c r="T237" s="123"/>
      <c r="U237" s="123"/>
      <c r="V237" s="123"/>
      <c r="W237" s="123"/>
      <c r="X237" s="123"/>
      <c r="Y237" s="123"/>
      <c r="Z237" s="123"/>
    </row>
    <row r="238" ht="15.75" customHeight="1">
      <c r="A238" s="289"/>
      <c r="B238" s="123"/>
      <c r="C238" s="123"/>
      <c r="D238" s="123"/>
      <c r="E238" s="123"/>
      <c r="F238" s="123"/>
      <c r="G238" s="123"/>
      <c r="H238" s="123"/>
      <c r="I238" s="123"/>
      <c r="J238" s="123"/>
      <c r="K238" s="123"/>
      <c r="L238" s="123"/>
      <c r="M238" s="123"/>
      <c r="N238" s="123"/>
      <c r="O238" s="123"/>
      <c r="P238" s="123"/>
      <c r="Q238" s="123"/>
      <c r="R238" s="123"/>
      <c r="S238" s="123"/>
      <c r="T238" s="123"/>
      <c r="U238" s="123"/>
      <c r="V238" s="123"/>
      <c r="W238" s="123"/>
      <c r="X238" s="123"/>
      <c r="Y238" s="123"/>
      <c r="Z238" s="123"/>
    </row>
    <row r="239" ht="15.75" customHeight="1">
      <c r="A239" s="289"/>
      <c r="B239" s="123"/>
      <c r="C239" s="123"/>
      <c r="D239" s="123"/>
      <c r="E239" s="123"/>
      <c r="F239" s="123"/>
      <c r="G239" s="123"/>
      <c r="H239" s="123"/>
      <c r="I239" s="123"/>
      <c r="J239" s="123"/>
      <c r="K239" s="123"/>
      <c r="L239" s="123"/>
      <c r="M239" s="123"/>
      <c r="N239" s="123"/>
      <c r="O239" s="123"/>
      <c r="P239" s="123"/>
      <c r="Q239" s="123"/>
      <c r="R239" s="123"/>
      <c r="S239" s="123"/>
      <c r="T239" s="123"/>
      <c r="U239" s="123"/>
      <c r="V239" s="123"/>
      <c r="W239" s="123"/>
      <c r="X239" s="123"/>
      <c r="Y239" s="123"/>
      <c r="Z239" s="123"/>
    </row>
    <row r="240" ht="15.75" customHeight="1">
      <c r="A240" s="289"/>
      <c r="B240" s="123"/>
      <c r="C240" s="123"/>
      <c r="D240" s="123"/>
      <c r="E240" s="123"/>
      <c r="F240" s="123"/>
      <c r="G240" s="123"/>
      <c r="H240" s="123"/>
      <c r="I240" s="123"/>
      <c r="J240" s="123"/>
      <c r="K240" s="123"/>
      <c r="L240" s="123"/>
      <c r="M240" s="123"/>
      <c r="N240" s="123"/>
      <c r="O240" s="123"/>
      <c r="P240" s="123"/>
      <c r="Q240" s="123"/>
      <c r="R240" s="123"/>
      <c r="S240" s="123"/>
      <c r="T240" s="123"/>
      <c r="U240" s="123"/>
      <c r="V240" s="123"/>
      <c r="W240" s="123"/>
      <c r="X240" s="123"/>
      <c r="Y240" s="123"/>
      <c r="Z240" s="123"/>
    </row>
    <row r="241" ht="15.75" customHeight="1">
      <c r="A241" s="289"/>
      <c r="B241" s="123"/>
      <c r="C241" s="123"/>
      <c r="D241" s="123"/>
      <c r="E241" s="123"/>
      <c r="F241" s="123"/>
      <c r="G241" s="123"/>
      <c r="H241" s="123"/>
      <c r="I241" s="123"/>
      <c r="J241" s="123"/>
      <c r="K241" s="123"/>
      <c r="L241" s="123"/>
      <c r="M241" s="123"/>
      <c r="N241" s="123"/>
      <c r="O241" s="123"/>
      <c r="P241" s="123"/>
      <c r="Q241" s="123"/>
      <c r="R241" s="123"/>
      <c r="S241" s="123"/>
      <c r="T241" s="123"/>
      <c r="U241" s="123"/>
      <c r="V241" s="123"/>
      <c r="W241" s="123"/>
      <c r="X241" s="123"/>
      <c r="Y241" s="123"/>
      <c r="Z241" s="123"/>
    </row>
    <row r="242" ht="15.75" customHeight="1">
      <c r="A242" s="289"/>
      <c r="B242" s="123"/>
      <c r="C242" s="123"/>
      <c r="D242" s="123"/>
      <c r="E242" s="123"/>
      <c r="F242" s="123"/>
      <c r="G242" s="123"/>
      <c r="H242" s="123"/>
      <c r="I242" s="123"/>
      <c r="J242" s="123"/>
      <c r="K242" s="123"/>
      <c r="L242" s="123"/>
      <c r="M242" s="123"/>
      <c r="N242" s="123"/>
      <c r="O242" s="123"/>
      <c r="P242" s="123"/>
      <c r="Q242" s="123"/>
      <c r="R242" s="123"/>
      <c r="S242" s="123"/>
      <c r="T242" s="123"/>
      <c r="U242" s="123"/>
      <c r="V242" s="123"/>
      <c r="W242" s="123"/>
      <c r="X242" s="123"/>
      <c r="Y242" s="123"/>
      <c r="Z242" s="123"/>
    </row>
    <row r="243" ht="15.75" customHeight="1">
      <c r="A243" s="289"/>
      <c r="B243" s="123"/>
      <c r="C243" s="123"/>
      <c r="D243" s="123"/>
      <c r="E243" s="123"/>
      <c r="F243" s="123"/>
      <c r="G243" s="123"/>
      <c r="H243" s="123"/>
      <c r="I243" s="123"/>
      <c r="J243" s="123"/>
      <c r="K243" s="123"/>
      <c r="L243" s="123"/>
      <c r="M243" s="123"/>
      <c r="N243" s="123"/>
      <c r="O243" s="123"/>
      <c r="P243" s="123"/>
      <c r="Q243" s="123"/>
      <c r="R243" s="123"/>
      <c r="S243" s="123"/>
      <c r="T243" s="123"/>
      <c r="U243" s="123"/>
      <c r="V243" s="123"/>
      <c r="W243" s="123"/>
      <c r="X243" s="123"/>
      <c r="Y243" s="123"/>
      <c r="Z243" s="123"/>
    </row>
    <row r="244" ht="15.75" customHeight="1">
      <c r="A244" s="289"/>
      <c r="B244" s="123"/>
      <c r="C244" s="123"/>
      <c r="D244" s="123"/>
      <c r="E244" s="123"/>
      <c r="F244" s="123"/>
      <c r="G244" s="123"/>
      <c r="H244" s="123"/>
      <c r="I244" s="123"/>
      <c r="J244" s="123"/>
      <c r="K244" s="123"/>
      <c r="L244" s="123"/>
      <c r="M244" s="123"/>
      <c r="N244" s="123"/>
      <c r="O244" s="123"/>
      <c r="P244" s="123"/>
      <c r="Q244" s="123"/>
      <c r="R244" s="123"/>
      <c r="S244" s="123"/>
      <c r="T244" s="123"/>
      <c r="U244" s="123"/>
      <c r="V244" s="123"/>
      <c r="W244" s="123"/>
      <c r="X244" s="123"/>
      <c r="Y244" s="123"/>
      <c r="Z244" s="123"/>
    </row>
    <row r="245" ht="15.75" customHeight="1">
      <c r="A245" s="289"/>
      <c r="B245" s="123"/>
      <c r="C245" s="123"/>
      <c r="D245" s="123"/>
      <c r="E245" s="123"/>
      <c r="F245" s="123"/>
      <c r="G245" s="123"/>
      <c r="H245" s="123"/>
      <c r="I245" s="123"/>
      <c r="J245" s="123"/>
      <c r="K245" s="123"/>
      <c r="L245" s="123"/>
      <c r="M245" s="123"/>
      <c r="N245" s="123"/>
      <c r="O245" s="123"/>
      <c r="P245" s="123"/>
      <c r="Q245" s="123"/>
      <c r="R245" s="123"/>
      <c r="S245" s="123"/>
      <c r="T245" s="123"/>
      <c r="U245" s="123"/>
      <c r="V245" s="123"/>
      <c r="W245" s="123"/>
      <c r="X245" s="123"/>
      <c r="Y245" s="123"/>
      <c r="Z245" s="123"/>
    </row>
    <row r="246" ht="15.75" customHeight="1">
      <c r="A246" s="289"/>
      <c r="B246" s="123"/>
      <c r="C246" s="123"/>
      <c r="D246" s="123"/>
      <c r="E246" s="123"/>
      <c r="F246" s="123"/>
      <c r="G246" s="123"/>
      <c r="H246" s="123"/>
      <c r="I246" s="123"/>
      <c r="J246" s="123"/>
      <c r="K246" s="123"/>
      <c r="L246" s="123"/>
      <c r="M246" s="123"/>
      <c r="N246" s="123"/>
      <c r="O246" s="123"/>
      <c r="P246" s="123"/>
      <c r="Q246" s="123"/>
      <c r="R246" s="123"/>
      <c r="S246" s="123"/>
      <c r="T246" s="123"/>
      <c r="U246" s="123"/>
      <c r="V246" s="123"/>
      <c r="W246" s="123"/>
      <c r="X246" s="123"/>
      <c r="Y246" s="123"/>
      <c r="Z246" s="123"/>
    </row>
    <row r="247" ht="15.75" customHeight="1">
      <c r="A247" s="289"/>
      <c r="B247" s="123"/>
      <c r="C247" s="123"/>
      <c r="D247" s="123"/>
      <c r="E247" s="123"/>
      <c r="F247" s="123"/>
      <c r="G247" s="123"/>
      <c r="H247" s="123"/>
      <c r="I247" s="123"/>
      <c r="J247" s="123"/>
      <c r="K247" s="123"/>
      <c r="L247" s="123"/>
      <c r="M247" s="123"/>
      <c r="N247" s="123"/>
      <c r="O247" s="123"/>
      <c r="P247" s="123"/>
      <c r="Q247" s="123"/>
      <c r="R247" s="123"/>
      <c r="S247" s="123"/>
      <c r="T247" s="123"/>
      <c r="U247" s="123"/>
      <c r="V247" s="123"/>
      <c r="W247" s="123"/>
      <c r="X247" s="123"/>
      <c r="Y247" s="123"/>
      <c r="Z247" s="123"/>
    </row>
    <row r="248" ht="15.75" customHeight="1">
      <c r="A248" s="289"/>
      <c r="B248" s="123"/>
      <c r="C248" s="123"/>
      <c r="D248" s="123"/>
      <c r="E248" s="123"/>
      <c r="F248" s="123"/>
      <c r="G248" s="123"/>
      <c r="H248" s="123"/>
      <c r="I248" s="123"/>
      <c r="J248" s="123"/>
      <c r="K248" s="123"/>
      <c r="L248" s="123"/>
      <c r="M248" s="123"/>
      <c r="N248" s="123"/>
      <c r="O248" s="123"/>
      <c r="P248" s="123"/>
      <c r="Q248" s="123"/>
      <c r="R248" s="123"/>
      <c r="S248" s="123"/>
      <c r="T248" s="123"/>
      <c r="U248" s="123"/>
      <c r="V248" s="123"/>
      <c r="W248" s="123"/>
      <c r="X248" s="123"/>
      <c r="Y248" s="123"/>
      <c r="Z248" s="123"/>
    </row>
    <row r="249" ht="15.75" customHeight="1">
      <c r="A249" s="289"/>
      <c r="B249" s="123"/>
      <c r="C249" s="123"/>
      <c r="D249" s="123"/>
      <c r="E249" s="123"/>
      <c r="F249" s="123"/>
      <c r="G249" s="123"/>
      <c r="H249" s="123"/>
      <c r="I249" s="123"/>
      <c r="J249" s="123"/>
      <c r="K249" s="123"/>
      <c r="L249" s="123"/>
      <c r="M249" s="123"/>
      <c r="N249" s="123"/>
      <c r="O249" s="123"/>
      <c r="P249" s="123"/>
      <c r="Q249" s="123"/>
      <c r="R249" s="123"/>
      <c r="S249" s="123"/>
      <c r="T249" s="123"/>
      <c r="U249" s="123"/>
      <c r="V249" s="123"/>
      <c r="W249" s="123"/>
      <c r="X249" s="123"/>
      <c r="Y249" s="123"/>
      <c r="Z249" s="123"/>
    </row>
    <row r="250" ht="15.75" customHeight="1">
      <c r="A250" s="289"/>
      <c r="B250" s="123"/>
      <c r="C250" s="123"/>
      <c r="D250" s="123"/>
      <c r="E250" s="123"/>
      <c r="F250" s="123"/>
      <c r="G250" s="123"/>
      <c r="H250" s="123"/>
      <c r="I250" s="123"/>
      <c r="J250" s="123"/>
      <c r="K250" s="123"/>
      <c r="L250" s="123"/>
      <c r="M250" s="123"/>
      <c r="N250" s="123"/>
      <c r="O250" s="123"/>
      <c r="P250" s="123"/>
      <c r="Q250" s="123"/>
      <c r="R250" s="123"/>
      <c r="S250" s="123"/>
      <c r="T250" s="123"/>
      <c r="U250" s="123"/>
      <c r="V250" s="123"/>
      <c r="W250" s="123"/>
      <c r="X250" s="123"/>
      <c r="Y250" s="123"/>
      <c r="Z250" s="123"/>
    </row>
    <row r="251" ht="15.75" customHeight="1">
      <c r="A251" s="289"/>
      <c r="B251" s="123"/>
      <c r="C251" s="123"/>
      <c r="D251" s="123"/>
      <c r="E251" s="123"/>
      <c r="F251" s="123"/>
      <c r="G251" s="123"/>
      <c r="H251" s="123"/>
      <c r="I251" s="123"/>
      <c r="J251" s="123"/>
      <c r="K251" s="123"/>
      <c r="L251" s="123"/>
      <c r="M251" s="123"/>
      <c r="N251" s="123"/>
      <c r="O251" s="123"/>
      <c r="P251" s="123"/>
      <c r="Q251" s="123"/>
      <c r="R251" s="123"/>
      <c r="S251" s="123"/>
      <c r="T251" s="123"/>
      <c r="U251" s="123"/>
      <c r="V251" s="123"/>
      <c r="W251" s="123"/>
      <c r="X251" s="123"/>
      <c r="Y251" s="123"/>
      <c r="Z251" s="123"/>
    </row>
    <row r="252" ht="15.75" customHeight="1">
      <c r="A252" s="289"/>
      <c r="B252" s="123"/>
      <c r="C252" s="123"/>
      <c r="D252" s="123"/>
      <c r="E252" s="123"/>
      <c r="F252" s="123"/>
      <c r="G252" s="123"/>
      <c r="H252" s="123"/>
      <c r="I252" s="123"/>
      <c r="J252" s="123"/>
      <c r="K252" s="123"/>
      <c r="L252" s="123"/>
      <c r="M252" s="123"/>
      <c r="N252" s="123"/>
      <c r="O252" s="123"/>
      <c r="P252" s="123"/>
      <c r="Q252" s="123"/>
      <c r="R252" s="123"/>
      <c r="S252" s="123"/>
      <c r="T252" s="123"/>
      <c r="U252" s="123"/>
      <c r="V252" s="123"/>
      <c r="W252" s="123"/>
      <c r="X252" s="123"/>
      <c r="Y252" s="123"/>
      <c r="Z252" s="123"/>
    </row>
    <row r="253" ht="15.75" customHeight="1">
      <c r="A253" s="289"/>
      <c r="B253" s="123"/>
      <c r="C253" s="123"/>
      <c r="D253" s="123"/>
      <c r="E253" s="123"/>
      <c r="F253" s="123"/>
      <c r="G253" s="123"/>
      <c r="H253" s="123"/>
      <c r="I253" s="123"/>
      <c r="J253" s="123"/>
      <c r="K253" s="123"/>
      <c r="L253" s="123"/>
      <c r="M253" s="123"/>
      <c r="N253" s="123"/>
      <c r="O253" s="123"/>
      <c r="P253" s="123"/>
      <c r="Q253" s="123"/>
      <c r="R253" s="123"/>
      <c r="S253" s="123"/>
      <c r="T253" s="123"/>
      <c r="U253" s="123"/>
      <c r="V253" s="123"/>
      <c r="W253" s="123"/>
      <c r="X253" s="123"/>
      <c r="Y253" s="123"/>
      <c r="Z253" s="123"/>
    </row>
    <row r="254" ht="15.75" customHeight="1">
      <c r="A254" s="289"/>
      <c r="B254" s="123"/>
      <c r="C254" s="123"/>
      <c r="D254" s="123"/>
      <c r="E254" s="123"/>
      <c r="F254" s="123"/>
      <c r="G254" s="123"/>
      <c r="H254" s="123"/>
      <c r="I254" s="123"/>
      <c r="J254" s="123"/>
      <c r="K254" s="123"/>
      <c r="L254" s="123"/>
      <c r="M254" s="123"/>
      <c r="N254" s="123"/>
      <c r="O254" s="123"/>
      <c r="P254" s="123"/>
      <c r="Q254" s="123"/>
      <c r="R254" s="123"/>
      <c r="S254" s="123"/>
      <c r="T254" s="123"/>
      <c r="U254" s="123"/>
      <c r="V254" s="123"/>
      <c r="W254" s="123"/>
      <c r="X254" s="123"/>
      <c r="Y254" s="123"/>
      <c r="Z254" s="123"/>
    </row>
    <row r="255" ht="15.75" customHeight="1">
      <c r="A255" s="289"/>
      <c r="B255" s="123"/>
      <c r="C255" s="123"/>
      <c r="D255" s="123"/>
      <c r="E255" s="123"/>
      <c r="F255" s="123"/>
      <c r="G255" s="123"/>
      <c r="H255" s="123"/>
      <c r="I255" s="123"/>
      <c r="J255" s="123"/>
      <c r="K255" s="123"/>
      <c r="L255" s="123"/>
      <c r="M255" s="123"/>
      <c r="N255" s="123"/>
      <c r="O255" s="123"/>
      <c r="P255" s="123"/>
      <c r="Q255" s="123"/>
      <c r="R255" s="123"/>
      <c r="S255" s="123"/>
      <c r="T255" s="123"/>
      <c r="U255" s="123"/>
      <c r="V255" s="123"/>
      <c r="W255" s="123"/>
      <c r="X255" s="123"/>
      <c r="Y255" s="123"/>
      <c r="Z255" s="123"/>
    </row>
    <row r="256" ht="15.75" customHeight="1">
      <c r="A256" s="289"/>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3"/>
    </row>
    <row r="257" ht="15.75" customHeight="1">
      <c r="A257" s="289"/>
      <c r="B257" s="123"/>
      <c r="C257" s="123"/>
      <c r="D257" s="123"/>
      <c r="E257" s="123"/>
      <c r="F257" s="123"/>
      <c r="G257" s="123"/>
      <c r="H257" s="123"/>
      <c r="I257" s="123"/>
      <c r="J257" s="123"/>
      <c r="K257" s="123"/>
      <c r="L257" s="123"/>
      <c r="M257" s="123"/>
      <c r="N257" s="123"/>
      <c r="O257" s="123"/>
      <c r="P257" s="123"/>
      <c r="Q257" s="123"/>
      <c r="R257" s="123"/>
      <c r="S257" s="123"/>
      <c r="T257" s="123"/>
      <c r="U257" s="123"/>
      <c r="V257" s="123"/>
      <c r="W257" s="123"/>
      <c r="X257" s="123"/>
      <c r="Y257" s="123"/>
      <c r="Z257" s="123"/>
    </row>
    <row r="258" ht="15.75" customHeight="1">
      <c r="A258" s="289"/>
      <c r="B258" s="123"/>
      <c r="C258" s="123"/>
      <c r="D258" s="123"/>
      <c r="E258" s="123"/>
      <c r="F258" s="123"/>
      <c r="G258" s="123"/>
      <c r="H258" s="123"/>
      <c r="I258" s="123"/>
      <c r="J258" s="123"/>
      <c r="K258" s="123"/>
      <c r="L258" s="123"/>
      <c r="M258" s="123"/>
      <c r="N258" s="123"/>
      <c r="O258" s="123"/>
      <c r="P258" s="123"/>
      <c r="Q258" s="123"/>
      <c r="R258" s="123"/>
      <c r="S258" s="123"/>
      <c r="T258" s="123"/>
      <c r="U258" s="123"/>
      <c r="V258" s="123"/>
      <c r="W258" s="123"/>
      <c r="X258" s="123"/>
      <c r="Y258" s="123"/>
      <c r="Z258" s="123"/>
    </row>
    <row r="259" ht="15.75" customHeight="1">
      <c r="A259" s="289"/>
      <c r="B259" s="123"/>
      <c r="C259" s="123"/>
      <c r="D259" s="123"/>
      <c r="E259" s="123"/>
      <c r="F259" s="123"/>
      <c r="G259" s="123"/>
      <c r="H259" s="123"/>
      <c r="I259" s="123"/>
      <c r="J259" s="123"/>
      <c r="K259" s="123"/>
      <c r="L259" s="123"/>
      <c r="M259" s="123"/>
      <c r="N259" s="123"/>
      <c r="O259" s="123"/>
      <c r="P259" s="123"/>
      <c r="Q259" s="123"/>
      <c r="R259" s="123"/>
      <c r="S259" s="123"/>
      <c r="T259" s="123"/>
      <c r="U259" s="123"/>
      <c r="V259" s="123"/>
      <c r="W259" s="123"/>
      <c r="X259" s="123"/>
      <c r="Y259" s="123"/>
      <c r="Z259" s="123"/>
    </row>
    <row r="260" ht="15.75" customHeight="1">
      <c r="A260" s="289"/>
      <c r="B260" s="123"/>
      <c r="C260" s="123"/>
      <c r="D260" s="123"/>
      <c r="E260" s="123"/>
      <c r="F260" s="123"/>
      <c r="G260" s="123"/>
      <c r="H260" s="123"/>
      <c r="I260" s="123"/>
      <c r="J260" s="123"/>
      <c r="K260" s="123"/>
      <c r="L260" s="123"/>
      <c r="M260" s="123"/>
      <c r="N260" s="123"/>
      <c r="O260" s="123"/>
      <c r="P260" s="123"/>
      <c r="Q260" s="123"/>
      <c r="R260" s="123"/>
      <c r="S260" s="123"/>
      <c r="T260" s="123"/>
      <c r="U260" s="123"/>
      <c r="V260" s="123"/>
      <c r="W260" s="123"/>
      <c r="X260" s="123"/>
      <c r="Y260" s="123"/>
      <c r="Z260" s="123"/>
    </row>
    <row r="261" ht="15.75" customHeight="1">
      <c r="A261" s="289"/>
      <c r="B261" s="123"/>
      <c r="C261" s="123"/>
      <c r="D261" s="123"/>
      <c r="E261" s="123"/>
      <c r="F261" s="123"/>
      <c r="G261" s="123"/>
      <c r="H261" s="123"/>
      <c r="I261" s="123"/>
      <c r="J261" s="123"/>
      <c r="K261" s="123"/>
      <c r="L261" s="123"/>
      <c r="M261" s="123"/>
      <c r="N261" s="123"/>
      <c r="O261" s="123"/>
      <c r="P261" s="123"/>
      <c r="Q261" s="123"/>
      <c r="R261" s="123"/>
      <c r="S261" s="123"/>
      <c r="T261" s="123"/>
      <c r="U261" s="123"/>
      <c r="V261" s="123"/>
      <c r="W261" s="123"/>
      <c r="X261" s="123"/>
      <c r="Y261" s="123"/>
      <c r="Z261" s="123"/>
    </row>
    <row r="262" ht="15.75" customHeight="1">
      <c r="A262" s="289"/>
      <c r="B262" s="123"/>
      <c r="C262" s="123"/>
      <c r="D262" s="123"/>
      <c r="E262" s="123"/>
      <c r="F262" s="123"/>
      <c r="G262" s="123"/>
      <c r="H262" s="123"/>
      <c r="I262" s="123"/>
      <c r="J262" s="123"/>
      <c r="K262" s="123"/>
      <c r="L262" s="123"/>
      <c r="M262" s="123"/>
      <c r="N262" s="123"/>
      <c r="O262" s="123"/>
      <c r="P262" s="123"/>
      <c r="Q262" s="123"/>
      <c r="R262" s="123"/>
      <c r="S262" s="123"/>
      <c r="T262" s="123"/>
      <c r="U262" s="123"/>
      <c r="V262" s="123"/>
      <c r="W262" s="123"/>
      <c r="X262" s="123"/>
      <c r="Y262" s="123"/>
      <c r="Z262" s="123"/>
    </row>
    <row r="263" ht="15.75" customHeight="1">
      <c r="A263" s="289"/>
      <c r="B263" s="123"/>
      <c r="C263" s="123"/>
      <c r="D263" s="123"/>
      <c r="E263" s="123"/>
      <c r="F263" s="123"/>
      <c r="G263" s="123"/>
      <c r="H263" s="123"/>
      <c r="I263" s="123"/>
      <c r="J263" s="123"/>
      <c r="K263" s="123"/>
      <c r="L263" s="123"/>
      <c r="M263" s="123"/>
      <c r="N263" s="123"/>
      <c r="O263" s="123"/>
      <c r="P263" s="123"/>
      <c r="Q263" s="123"/>
      <c r="R263" s="123"/>
      <c r="S263" s="123"/>
      <c r="T263" s="123"/>
      <c r="U263" s="123"/>
      <c r="V263" s="123"/>
      <c r="W263" s="123"/>
      <c r="X263" s="123"/>
      <c r="Y263" s="123"/>
      <c r="Z263" s="123"/>
    </row>
    <row r="264" ht="15.75" customHeight="1">
      <c r="A264" s="289"/>
      <c r="B264" s="123"/>
      <c r="C264" s="123"/>
      <c r="D264" s="123"/>
      <c r="E264" s="123"/>
      <c r="F264" s="123"/>
      <c r="G264" s="123"/>
      <c r="H264" s="123"/>
      <c r="I264" s="123"/>
      <c r="J264" s="123"/>
      <c r="K264" s="123"/>
      <c r="L264" s="123"/>
      <c r="M264" s="123"/>
      <c r="N264" s="123"/>
      <c r="O264" s="123"/>
      <c r="P264" s="123"/>
      <c r="Q264" s="123"/>
      <c r="R264" s="123"/>
      <c r="S264" s="123"/>
      <c r="T264" s="123"/>
      <c r="U264" s="123"/>
      <c r="V264" s="123"/>
      <c r="W264" s="123"/>
      <c r="X264" s="123"/>
      <c r="Y264" s="123"/>
      <c r="Z264" s="123"/>
    </row>
    <row r="265" ht="15.75" customHeight="1">
      <c r="A265" s="289"/>
      <c r="B265" s="123"/>
      <c r="C265" s="123"/>
      <c r="D265" s="123"/>
      <c r="E265" s="123"/>
      <c r="F265" s="123"/>
      <c r="G265" s="123"/>
      <c r="H265" s="123"/>
      <c r="I265" s="123"/>
      <c r="J265" s="123"/>
      <c r="K265" s="123"/>
      <c r="L265" s="123"/>
      <c r="M265" s="123"/>
      <c r="N265" s="123"/>
      <c r="O265" s="123"/>
      <c r="P265" s="123"/>
      <c r="Q265" s="123"/>
      <c r="R265" s="123"/>
      <c r="S265" s="123"/>
      <c r="T265" s="123"/>
      <c r="U265" s="123"/>
      <c r="V265" s="123"/>
      <c r="W265" s="123"/>
      <c r="X265" s="123"/>
      <c r="Y265" s="123"/>
      <c r="Z265" s="123"/>
    </row>
    <row r="266" ht="15.75" customHeight="1">
      <c r="A266" s="289"/>
      <c r="B266" s="123"/>
      <c r="C266" s="123"/>
      <c r="D266" s="123"/>
      <c r="E266" s="123"/>
      <c r="F266" s="123"/>
      <c r="G266" s="123"/>
      <c r="H266" s="123"/>
      <c r="I266" s="123"/>
      <c r="J266" s="123"/>
      <c r="K266" s="123"/>
      <c r="L266" s="123"/>
      <c r="M266" s="123"/>
      <c r="N266" s="123"/>
      <c r="O266" s="123"/>
      <c r="P266" s="123"/>
      <c r="Q266" s="123"/>
      <c r="R266" s="123"/>
      <c r="S266" s="123"/>
      <c r="T266" s="123"/>
      <c r="U266" s="123"/>
      <c r="V266" s="123"/>
      <c r="W266" s="123"/>
      <c r="X266" s="123"/>
      <c r="Y266" s="123"/>
      <c r="Z266" s="123"/>
    </row>
    <row r="267" ht="15.75" customHeight="1">
      <c r="A267" s="289"/>
      <c r="B267" s="123"/>
      <c r="C267" s="123"/>
      <c r="D267" s="123"/>
      <c r="E267" s="123"/>
      <c r="F267" s="123"/>
      <c r="G267" s="123"/>
      <c r="H267" s="123"/>
      <c r="I267" s="123"/>
      <c r="J267" s="123"/>
      <c r="K267" s="123"/>
      <c r="L267" s="123"/>
      <c r="M267" s="123"/>
      <c r="N267" s="123"/>
      <c r="O267" s="123"/>
      <c r="P267" s="123"/>
      <c r="Q267" s="123"/>
      <c r="R267" s="123"/>
      <c r="S267" s="123"/>
      <c r="T267" s="123"/>
      <c r="U267" s="123"/>
      <c r="V267" s="123"/>
      <c r="W267" s="123"/>
      <c r="X267" s="123"/>
      <c r="Y267" s="123"/>
      <c r="Z267" s="123"/>
    </row>
    <row r="268" ht="15.75" customHeight="1">
      <c r="A268" s="289"/>
      <c r="B268" s="123"/>
      <c r="C268" s="123"/>
      <c r="D268" s="123"/>
      <c r="E268" s="123"/>
      <c r="F268" s="123"/>
      <c r="G268" s="123"/>
      <c r="H268" s="123"/>
      <c r="I268" s="123"/>
      <c r="J268" s="123"/>
      <c r="K268" s="123"/>
      <c r="L268" s="123"/>
      <c r="M268" s="123"/>
      <c r="N268" s="123"/>
      <c r="O268" s="123"/>
      <c r="P268" s="123"/>
      <c r="Q268" s="123"/>
      <c r="R268" s="123"/>
      <c r="S268" s="123"/>
      <c r="T268" s="123"/>
      <c r="U268" s="123"/>
      <c r="V268" s="123"/>
      <c r="W268" s="123"/>
      <c r="X268" s="123"/>
      <c r="Y268" s="123"/>
      <c r="Z268" s="123"/>
    </row>
    <row r="269" ht="15.75" customHeight="1">
      <c r="A269" s="289"/>
      <c r="B269" s="123"/>
      <c r="C269" s="123"/>
      <c r="D269" s="123"/>
      <c r="E269" s="123"/>
      <c r="F269" s="123"/>
      <c r="G269" s="123"/>
      <c r="H269" s="123"/>
      <c r="I269" s="123"/>
      <c r="J269" s="123"/>
      <c r="K269" s="123"/>
      <c r="L269" s="123"/>
      <c r="M269" s="123"/>
      <c r="N269" s="123"/>
      <c r="O269" s="123"/>
      <c r="P269" s="123"/>
      <c r="Q269" s="123"/>
      <c r="R269" s="123"/>
      <c r="S269" s="123"/>
      <c r="T269" s="123"/>
      <c r="U269" s="123"/>
      <c r="V269" s="123"/>
      <c r="W269" s="123"/>
      <c r="X269" s="123"/>
      <c r="Y269" s="123"/>
      <c r="Z269" s="123"/>
    </row>
    <row r="270" ht="15.75" customHeight="1">
      <c r="A270" s="289"/>
      <c r="B270" s="123"/>
      <c r="C270" s="123"/>
      <c r="D270" s="123"/>
      <c r="E270" s="123"/>
      <c r="F270" s="123"/>
      <c r="G270" s="123"/>
      <c r="H270" s="123"/>
      <c r="I270" s="123"/>
      <c r="J270" s="123"/>
      <c r="K270" s="123"/>
      <c r="L270" s="123"/>
      <c r="M270" s="123"/>
      <c r="N270" s="123"/>
      <c r="O270" s="123"/>
      <c r="P270" s="123"/>
      <c r="Q270" s="123"/>
      <c r="R270" s="123"/>
      <c r="S270" s="123"/>
      <c r="T270" s="123"/>
      <c r="U270" s="123"/>
      <c r="V270" s="123"/>
      <c r="W270" s="123"/>
      <c r="X270" s="123"/>
      <c r="Y270" s="123"/>
      <c r="Z270" s="123"/>
    </row>
    <row r="271" ht="15.75" customHeight="1">
      <c r="A271" s="289"/>
      <c r="B271" s="123"/>
      <c r="C271" s="123"/>
      <c r="D271" s="123"/>
      <c r="E271" s="123"/>
      <c r="F271" s="123"/>
      <c r="G271" s="123"/>
      <c r="H271" s="123"/>
      <c r="I271" s="123"/>
      <c r="J271" s="123"/>
      <c r="K271" s="123"/>
      <c r="L271" s="123"/>
      <c r="M271" s="123"/>
      <c r="N271" s="123"/>
      <c r="O271" s="123"/>
      <c r="P271" s="123"/>
      <c r="Q271" s="123"/>
      <c r="R271" s="123"/>
      <c r="S271" s="123"/>
      <c r="T271" s="123"/>
      <c r="U271" s="123"/>
      <c r="V271" s="123"/>
      <c r="W271" s="123"/>
      <c r="X271" s="123"/>
      <c r="Y271" s="123"/>
      <c r="Z271" s="123"/>
    </row>
    <row r="272" ht="15.75" customHeight="1">
      <c r="A272" s="289"/>
      <c r="B272" s="123"/>
      <c r="C272" s="123"/>
      <c r="D272" s="123"/>
      <c r="E272" s="123"/>
      <c r="F272" s="123"/>
      <c r="G272" s="123"/>
      <c r="H272" s="123"/>
      <c r="I272" s="123"/>
      <c r="J272" s="123"/>
      <c r="K272" s="123"/>
      <c r="L272" s="123"/>
      <c r="M272" s="123"/>
      <c r="N272" s="123"/>
      <c r="O272" s="123"/>
      <c r="P272" s="123"/>
      <c r="Q272" s="123"/>
      <c r="R272" s="123"/>
      <c r="S272" s="123"/>
      <c r="T272" s="123"/>
      <c r="U272" s="123"/>
      <c r="V272" s="123"/>
      <c r="W272" s="123"/>
      <c r="X272" s="123"/>
      <c r="Y272" s="123"/>
      <c r="Z272" s="123"/>
    </row>
    <row r="273" ht="15.75" customHeight="1">
      <c r="A273" s="289"/>
      <c r="B273" s="123"/>
      <c r="C273" s="123"/>
      <c r="D273" s="123"/>
      <c r="E273" s="123"/>
      <c r="F273" s="123"/>
      <c r="G273" s="123"/>
      <c r="H273" s="123"/>
      <c r="I273" s="123"/>
      <c r="J273" s="123"/>
      <c r="K273" s="123"/>
      <c r="L273" s="123"/>
      <c r="M273" s="123"/>
      <c r="N273" s="123"/>
      <c r="O273" s="123"/>
      <c r="P273" s="123"/>
      <c r="Q273" s="123"/>
      <c r="R273" s="123"/>
      <c r="S273" s="123"/>
      <c r="T273" s="123"/>
      <c r="U273" s="123"/>
      <c r="V273" s="123"/>
      <c r="W273" s="123"/>
      <c r="X273" s="123"/>
      <c r="Y273" s="123"/>
      <c r="Z273" s="123"/>
    </row>
    <row r="274" ht="15.75" customHeight="1">
      <c r="A274" s="289"/>
      <c r="B274" s="123"/>
      <c r="C274" s="123"/>
      <c r="D274" s="123"/>
      <c r="E274" s="123"/>
      <c r="F274" s="123"/>
      <c r="G274" s="123"/>
      <c r="H274" s="123"/>
      <c r="I274" s="123"/>
      <c r="J274" s="123"/>
      <c r="K274" s="123"/>
      <c r="L274" s="123"/>
      <c r="M274" s="123"/>
      <c r="N274" s="123"/>
      <c r="O274" s="123"/>
      <c r="P274" s="123"/>
      <c r="Q274" s="123"/>
      <c r="R274" s="123"/>
      <c r="S274" s="123"/>
      <c r="T274" s="123"/>
      <c r="U274" s="123"/>
      <c r="V274" s="123"/>
      <c r="W274" s="123"/>
      <c r="X274" s="123"/>
      <c r="Y274" s="123"/>
      <c r="Z274" s="123"/>
    </row>
    <row r="275" ht="15.75" customHeight="1">
      <c r="A275" s="289"/>
      <c r="B275" s="123"/>
      <c r="C275" s="123"/>
      <c r="D275" s="123"/>
      <c r="E275" s="123"/>
      <c r="F275" s="123"/>
      <c r="G275" s="123"/>
      <c r="H275" s="123"/>
      <c r="I275" s="123"/>
      <c r="J275" s="123"/>
      <c r="K275" s="123"/>
      <c r="L275" s="123"/>
      <c r="M275" s="123"/>
      <c r="N275" s="123"/>
      <c r="O275" s="123"/>
      <c r="P275" s="123"/>
      <c r="Q275" s="123"/>
      <c r="R275" s="123"/>
      <c r="S275" s="123"/>
      <c r="T275" s="123"/>
      <c r="U275" s="123"/>
      <c r="V275" s="123"/>
      <c r="W275" s="123"/>
      <c r="X275" s="123"/>
      <c r="Y275" s="123"/>
      <c r="Z275" s="123"/>
    </row>
    <row r="276" ht="15.75" customHeight="1">
      <c r="A276" s="289"/>
      <c r="B276" s="123"/>
      <c r="C276" s="123"/>
      <c r="D276" s="123"/>
      <c r="E276" s="123"/>
      <c r="F276" s="123"/>
      <c r="G276" s="123"/>
      <c r="H276" s="123"/>
      <c r="I276" s="123"/>
      <c r="J276" s="123"/>
      <c r="K276" s="123"/>
      <c r="L276" s="123"/>
      <c r="M276" s="123"/>
      <c r="N276" s="123"/>
      <c r="O276" s="123"/>
      <c r="P276" s="123"/>
      <c r="Q276" s="123"/>
      <c r="R276" s="123"/>
      <c r="S276" s="123"/>
      <c r="T276" s="123"/>
      <c r="U276" s="123"/>
      <c r="V276" s="123"/>
      <c r="W276" s="123"/>
      <c r="X276" s="123"/>
      <c r="Y276" s="123"/>
      <c r="Z276" s="123"/>
    </row>
    <row r="277" ht="15.75" customHeight="1">
      <c r="A277" s="289"/>
      <c r="B277" s="123"/>
      <c r="C277" s="123"/>
      <c r="D277" s="123"/>
      <c r="E277" s="123"/>
      <c r="F277" s="123"/>
      <c r="G277" s="123"/>
      <c r="H277" s="123"/>
      <c r="I277" s="123"/>
      <c r="J277" s="123"/>
      <c r="K277" s="123"/>
      <c r="L277" s="123"/>
      <c r="M277" s="123"/>
      <c r="N277" s="123"/>
      <c r="O277" s="123"/>
      <c r="P277" s="123"/>
      <c r="Q277" s="123"/>
      <c r="R277" s="123"/>
      <c r="S277" s="123"/>
      <c r="T277" s="123"/>
      <c r="U277" s="123"/>
      <c r="V277" s="123"/>
      <c r="W277" s="123"/>
      <c r="X277" s="123"/>
      <c r="Y277" s="123"/>
      <c r="Z277" s="123"/>
    </row>
    <row r="278" ht="15.75" customHeight="1">
      <c r="A278" s="289"/>
      <c r="B278" s="123"/>
      <c r="C278" s="123"/>
      <c r="D278" s="123"/>
      <c r="E278" s="123"/>
      <c r="F278" s="123"/>
      <c r="G278" s="123"/>
      <c r="H278" s="123"/>
      <c r="I278" s="123"/>
      <c r="J278" s="123"/>
      <c r="K278" s="123"/>
      <c r="L278" s="123"/>
      <c r="M278" s="123"/>
      <c r="N278" s="123"/>
      <c r="O278" s="123"/>
      <c r="P278" s="123"/>
      <c r="Q278" s="123"/>
      <c r="R278" s="123"/>
      <c r="S278" s="123"/>
      <c r="T278" s="123"/>
      <c r="U278" s="123"/>
      <c r="V278" s="123"/>
      <c r="W278" s="123"/>
      <c r="X278" s="123"/>
      <c r="Y278" s="123"/>
      <c r="Z278" s="123"/>
    </row>
    <row r="279" ht="15.75" customHeight="1">
      <c r="A279" s="289"/>
      <c r="B279" s="123"/>
      <c r="C279" s="123"/>
      <c r="D279" s="123"/>
      <c r="E279" s="123"/>
      <c r="F279" s="123"/>
      <c r="G279" s="123"/>
      <c r="H279" s="123"/>
      <c r="I279" s="123"/>
      <c r="J279" s="123"/>
      <c r="K279" s="123"/>
      <c r="L279" s="123"/>
      <c r="M279" s="123"/>
      <c r="N279" s="123"/>
      <c r="O279" s="123"/>
      <c r="P279" s="123"/>
      <c r="Q279" s="123"/>
      <c r="R279" s="123"/>
      <c r="S279" s="123"/>
      <c r="T279" s="123"/>
      <c r="U279" s="123"/>
      <c r="V279" s="123"/>
      <c r="W279" s="123"/>
      <c r="X279" s="123"/>
      <c r="Y279" s="123"/>
      <c r="Z279" s="123"/>
    </row>
    <row r="280" ht="15.75" customHeight="1">
      <c r="A280" s="289"/>
      <c r="B280" s="123"/>
      <c r="C280" s="123"/>
      <c r="D280" s="123"/>
      <c r="E280" s="123"/>
      <c r="F280" s="123"/>
      <c r="G280" s="123"/>
      <c r="H280" s="123"/>
      <c r="I280" s="123"/>
      <c r="J280" s="123"/>
      <c r="K280" s="123"/>
      <c r="L280" s="123"/>
      <c r="M280" s="123"/>
      <c r="N280" s="123"/>
      <c r="O280" s="123"/>
      <c r="P280" s="123"/>
      <c r="Q280" s="123"/>
      <c r="R280" s="123"/>
      <c r="S280" s="123"/>
      <c r="T280" s="123"/>
      <c r="U280" s="123"/>
      <c r="V280" s="123"/>
      <c r="W280" s="123"/>
      <c r="X280" s="123"/>
      <c r="Y280" s="123"/>
      <c r="Z280" s="123"/>
    </row>
    <row r="281" ht="15.75" customHeight="1">
      <c r="A281" s="289"/>
      <c r="B281" s="123"/>
      <c r="C281" s="123"/>
      <c r="D281" s="123"/>
      <c r="E281" s="123"/>
      <c r="F281" s="123"/>
      <c r="G281" s="123"/>
      <c r="H281" s="123"/>
      <c r="I281" s="123"/>
      <c r="J281" s="123"/>
      <c r="K281" s="123"/>
      <c r="L281" s="123"/>
      <c r="M281" s="123"/>
      <c r="N281" s="123"/>
      <c r="O281" s="123"/>
      <c r="P281" s="123"/>
      <c r="Q281" s="123"/>
      <c r="R281" s="123"/>
      <c r="S281" s="123"/>
      <c r="T281" s="123"/>
      <c r="U281" s="123"/>
      <c r="V281" s="123"/>
      <c r="W281" s="123"/>
      <c r="X281" s="123"/>
      <c r="Y281" s="123"/>
      <c r="Z281" s="123"/>
    </row>
    <row r="282" ht="15.75" customHeight="1">
      <c r="A282" s="289"/>
      <c r="B282" s="123"/>
      <c r="C282" s="123"/>
      <c r="D282" s="123"/>
      <c r="E282" s="123"/>
      <c r="F282" s="123"/>
      <c r="G282" s="123"/>
      <c r="H282" s="123"/>
      <c r="I282" s="123"/>
      <c r="J282" s="123"/>
      <c r="K282" s="123"/>
      <c r="L282" s="123"/>
      <c r="M282" s="123"/>
      <c r="N282" s="123"/>
      <c r="O282" s="123"/>
      <c r="P282" s="123"/>
      <c r="Q282" s="123"/>
      <c r="R282" s="123"/>
      <c r="S282" s="123"/>
      <c r="T282" s="123"/>
      <c r="U282" s="123"/>
      <c r="V282" s="123"/>
      <c r="W282" s="123"/>
      <c r="X282" s="123"/>
      <c r="Y282" s="123"/>
      <c r="Z282" s="123"/>
    </row>
    <row r="283" ht="15.75" customHeight="1">
      <c r="A283" s="289"/>
      <c r="B283" s="123"/>
      <c r="C283" s="123"/>
      <c r="D283" s="123"/>
      <c r="E283" s="123"/>
      <c r="F283" s="123"/>
      <c r="G283" s="123"/>
      <c r="H283" s="123"/>
      <c r="I283" s="123"/>
      <c r="J283" s="123"/>
      <c r="K283" s="123"/>
      <c r="L283" s="123"/>
      <c r="M283" s="123"/>
      <c r="N283" s="123"/>
      <c r="O283" s="123"/>
      <c r="P283" s="123"/>
      <c r="Q283" s="123"/>
      <c r="R283" s="123"/>
      <c r="S283" s="123"/>
      <c r="T283" s="123"/>
      <c r="U283" s="123"/>
      <c r="V283" s="123"/>
      <c r="W283" s="123"/>
      <c r="X283" s="123"/>
      <c r="Y283" s="123"/>
      <c r="Z283" s="123"/>
    </row>
    <row r="284" ht="15.75" customHeight="1">
      <c r="A284" s="289"/>
      <c r="B284" s="123"/>
      <c r="C284" s="123"/>
      <c r="D284" s="123"/>
      <c r="E284" s="123"/>
      <c r="F284" s="123"/>
      <c r="G284" s="123"/>
      <c r="H284" s="123"/>
      <c r="I284" s="123"/>
      <c r="J284" s="123"/>
      <c r="K284" s="123"/>
      <c r="L284" s="123"/>
      <c r="M284" s="123"/>
      <c r="N284" s="123"/>
      <c r="O284" s="123"/>
      <c r="P284" s="123"/>
      <c r="Q284" s="123"/>
      <c r="R284" s="123"/>
      <c r="S284" s="123"/>
      <c r="T284" s="123"/>
      <c r="U284" s="123"/>
      <c r="V284" s="123"/>
      <c r="W284" s="123"/>
      <c r="X284" s="123"/>
      <c r="Y284" s="123"/>
      <c r="Z284" s="123"/>
    </row>
    <row r="285" ht="15.75" customHeight="1">
      <c r="A285" s="289"/>
      <c r="B285" s="123"/>
      <c r="C285" s="123"/>
      <c r="D285" s="123"/>
      <c r="E285" s="123"/>
      <c r="F285" s="123"/>
      <c r="G285" s="123"/>
      <c r="H285" s="123"/>
      <c r="I285" s="123"/>
      <c r="J285" s="123"/>
      <c r="K285" s="123"/>
      <c r="L285" s="123"/>
      <c r="M285" s="123"/>
      <c r="N285" s="123"/>
      <c r="O285" s="123"/>
      <c r="P285" s="123"/>
      <c r="Q285" s="123"/>
      <c r="R285" s="123"/>
      <c r="S285" s="123"/>
      <c r="T285" s="123"/>
      <c r="U285" s="123"/>
      <c r="V285" s="123"/>
      <c r="W285" s="123"/>
      <c r="X285" s="123"/>
      <c r="Y285" s="123"/>
      <c r="Z285" s="123"/>
    </row>
    <row r="286" ht="15.75" customHeight="1">
      <c r="A286" s="289"/>
      <c r="B286" s="123"/>
      <c r="C286" s="123"/>
      <c r="D286" s="123"/>
      <c r="E286" s="123"/>
      <c r="F286" s="123"/>
      <c r="G286" s="123"/>
      <c r="H286" s="123"/>
      <c r="I286" s="123"/>
      <c r="J286" s="123"/>
      <c r="K286" s="123"/>
      <c r="L286" s="123"/>
      <c r="M286" s="123"/>
      <c r="N286" s="123"/>
      <c r="O286" s="123"/>
      <c r="P286" s="123"/>
      <c r="Q286" s="123"/>
      <c r="R286" s="123"/>
      <c r="S286" s="123"/>
      <c r="T286" s="123"/>
      <c r="U286" s="123"/>
      <c r="V286" s="123"/>
      <c r="W286" s="123"/>
      <c r="X286" s="123"/>
      <c r="Y286" s="123"/>
      <c r="Z286" s="123"/>
    </row>
    <row r="287" ht="15.75" customHeight="1">
      <c r="A287" s="289"/>
      <c r="B287" s="123"/>
      <c r="C287" s="123"/>
      <c r="D287" s="123"/>
      <c r="E287" s="123"/>
      <c r="F287" s="123"/>
      <c r="G287" s="123"/>
      <c r="H287" s="123"/>
      <c r="I287" s="123"/>
      <c r="J287" s="123"/>
      <c r="K287" s="123"/>
      <c r="L287" s="123"/>
      <c r="M287" s="123"/>
      <c r="N287" s="123"/>
      <c r="O287" s="123"/>
      <c r="P287" s="123"/>
      <c r="Q287" s="123"/>
      <c r="R287" s="123"/>
      <c r="S287" s="123"/>
      <c r="T287" s="123"/>
      <c r="U287" s="123"/>
      <c r="V287" s="123"/>
      <c r="W287" s="123"/>
      <c r="X287" s="123"/>
      <c r="Y287" s="123"/>
      <c r="Z287" s="123"/>
    </row>
    <row r="288" ht="15.75" customHeight="1">
      <c r="A288" s="289"/>
      <c r="B288" s="123"/>
      <c r="C288" s="123"/>
      <c r="D288" s="123"/>
      <c r="E288" s="123"/>
      <c r="F288" s="123"/>
      <c r="G288" s="123"/>
      <c r="H288" s="123"/>
      <c r="I288" s="123"/>
      <c r="J288" s="123"/>
      <c r="K288" s="123"/>
      <c r="L288" s="123"/>
      <c r="M288" s="123"/>
      <c r="N288" s="123"/>
      <c r="O288" s="123"/>
      <c r="P288" s="123"/>
      <c r="Q288" s="123"/>
      <c r="R288" s="123"/>
      <c r="S288" s="123"/>
      <c r="T288" s="123"/>
      <c r="U288" s="123"/>
      <c r="V288" s="123"/>
      <c r="W288" s="123"/>
      <c r="X288" s="123"/>
      <c r="Y288" s="123"/>
      <c r="Z288" s="123"/>
    </row>
    <row r="289" ht="15.75" customHeight="1">
      <c r="A289" s="289"/>
      <c r="B289" s="123"/>
      <c r="C289" s="123"/>
      <c r="D289" s="123"/>
      <c r="E289" s="123"/>
      <c r="F289" s="123"/>
      <c r="G289" s="123"/>
      <c r="H289" s="123"/>
      <c r="I289" s="123"/>
      <c r="J289" s="123"/>
      <c r="K289" s="123"/>
      <c r="L289" s="123"/>
      <c r="M289" s="123"/>
      <c r="N289" s="123"/>
      <c r="O289" s="123"/>
      <c r="P289" s="123"/>
      <c r="Q289" s="123"/>
      <c r="R289" s="123"/>
      <c r="S289" s="123"/>
      <c r="T289" s="123"/>
      <c r="U289" s="123"/>
      <c r="V289" s="123"/>
      <c r="W289" s="123"/>
      <c r="X289" s="123"/>
      <c r="Y289" s="123"/>
      <c r="Z289" s="123"/>
    </row>
    <row r="290" ht="15.75" customHeight="1">
      <c r="A290" s="289"/>
      <c r="B290" s="123"/>
      <c r="C290" s="123"/>
      <c r="D290" s="123"/>
      <c r="E290" s="123"/>
      <c r="F290" s="123"/>
      <c r="G290" s="123"/>
      <c r="H290" s="123"/>
      <c r="I290" s="123"/>
      <c r="J290" s="123"/>
      <c r="K290" s="123"/>
      <c r="L290" s="123"/>
      <c r="M290" s="123"/>
      <c r="N290" s="123"/>
      <c r="O290" s="123"/>
      <c r="P290" s="123"/>
      <c r="Q290" s="123"/>
      <c r="R290" s="123"/>
      <c r="S290" s="123"/>
      <c r="T290" s="123"/>
      <c r="U290" s="123"/>
      <c r="V290" s="123"/>
      <c r="W290" s="123"/>
      <c r="X290" s="123"/>
      <c r="Y290" s="123"/>
      <c r="Z290" s="123"/>
    </row>
    <row r="291" ht="15.75" customHeight="1">
      <c r="A291" s="289"/>
      <c r="B291" s="123"/>
      <c r="C291" s="123"/>
      <c r="D291" s="123"/>
      <c r="E291" s="123"/>
      <c r="F291" s="123"/>
      <c r="G291" s="123"/>
      <c r="H291" s="123"/>
      <c r="I291" s="123"/>
      <c r="J291" s="123"/>
      <c r="K291" s="123"/>
      <c r="L291" s="123"/>
      <c r="M291" s="123"/>
      <c r="N291" s="123"/>
      <c r="O291" s="123"/>
      <c r="P291" s="123"/>
      <c r="Q291" s="123"/>
      <c r="R291" s="123"/>
      <c r="S291" s="123"/>
      <c r="T291" s="123"/>
      <c r="U291" s="123"/>
      <c r="V291" s="123"/>
      <c r="W291" s="123"/>
      <c r="X291" s="123"/>
      <c r="Y291" s="123"/>
      <c r="Z291" s="123"/>
    </row>
    <row r="292" ht="15.75" customHeight="1">
      <c r="A292" s="289"/>
      <c r="B292" s="123"/>
      <c r="C292" s="123"/>
      <c r="D292" s="123"/>
      <c r="E292" s="123"/>
      <c r="F292" s="123"/>
      <c r="G292" s="123"/>
      <c r="H292" s="123"/>
      <c r="I292" s="123"/>
      <c r="J292" s="123"/>
      <c r="K292" s="123"/>
      <c r="L292" s="123"/>
      <c r="M292" s="123"/>
      <c r="N292" s="123"/>
      <c r="O292" s="123"/>
      <c r="P292" s="123"/>
      <c r="Q292" s="123"/>
      <c r="R292" s="123"/>
      <c r="S292" s="123"/>
      <c r="T292" s="123"/>
      <c r="U292" s="123"/>
      <c r="V292" s="123"/>
      <c r="W292" s="123"/>
      <c r="X292" s="123"/>
      <c r="Y292" s="123"/>
      <c r="Z292" s="123"/>
    </row>
    <row r="293" ht="15.75" customHeight="1">
      <c r="A293" s="289"/>
      <c r="B293" s="123"/>
      <c r="C293" s="123"/>
      <c r="D293" s="123"/>
      <c r="E293" s="123"/>
      <c r="F293" s="123"/>
      <c r="G293" s="123"/>
      <c r="H293" s="123"/>
      <c r="I293" s="123"/>
      <c r="J293" s="123"/>
      <c r="K293" s="123"/>
      <c r="L293" s="123"/>
      <c r="M293" s="123"/>
      <c r="N293" s="123"/>
      <c r="O293" s="123"/>
      <c r="P293" s="123"/>
      <c r="Q293" s="123"/>
      <c r="R293" s="123"/>
      <c r="S293" s="123"/>
      <c r="T293" s="123"/>
      <c r="U293" s="123"/>
      <c r="V293" s="123"/>
      <c r="W293" s="123"/>
      <c r="X293" s="123"/>
      <c r="Y293" s="123"/>
      <c r="Z293" s="123"/>
    </row>
    <row r="294" ht="15.75" customHeight="1">
      <c r="A294" s="289"/>
      <c r="B294" s="123"/>
      <c r="C294" s="123"/>
      <c r="D294" s="123"/>
      <c r="E294" s="123"/>
      <c r="F294" s="123"/>
      <c r="G294" s="123"/>
      <c r="H294" s="123"/>
      <c r="I294" s="123"/>
      <c r="J294" s="123"/>
      <c r="K294" s="123"/>
      <c r="L294" s="123"/>
      <c r="M294" s="123"/>
      <c r="N294" s="123"/>
      <c r="O294" s="123"/>
      <c r="P294" s="123"/>
      <c r="Q294" s="123"/>
      <c r="R294" s="123"/>
      <c r="S294" s="123"/>
      <c r="T294" s="123"/>
      <c r="U294" s="123"/>
      <c r="V294" s="123"/>
      <c r="W294" s="123"/>
      <c r="X294" s="123"/>
      <c r="Y294" s="123"/>
      <c r="Z294" s="123"/>
    </row>
    <row r="295" ht="15.75" customHeight="1">
      <c r="A295" s="289"/>
      <c r="B295" s="123"/>
      <c r="C295" s="123"/>
      <c r="D295" s="123"/>
      <c r="E295" s="123"/>
      <c r="F295" s="123"/>
      <c r="G295" s="123"/>
      <c r="H295" s="123"/>
      <c r="I295" s="123"/>
      <c r="J295" s="123"/>
      <c r="K295" s="123"/>
      <c r="L295" s="123"/>
      <c r="M295" s="123"/>
      <c r="N295" s="123"/>
      <c r="O295" s="123"/>
      <c r="P295" s="123"/>
      <c r="Q295" s="123"/>
      <c r="R295" s="123"/>
      <c r="S295" s="123"/>
      <c r="T295" s="123"/>
      <c r="U295" s="123"/>
      <c r="V295" s="123"/>
      <c r="W295" s="123"/>
      <c r="X295" s="123"/>
      <c r="Y295" s="123"/>
      <c r="Z295" s="123"/>
    </row>
    <row r="296" ht="15.75" customHeight="1">
      <c r="A296" s="289"/>
      <c r="B296" s="123"/>
      <c r="C296" s="123"/>
      <c r="D296" s="123"/>
      <c r="E296" s="123"/>
      <c r="F296" s="123"/>
      <c r="G296" s="123"/>
      <c r="H296" s="123"/>
      <c r="I296" s="123"/>
      <c r="J296" s="123"/>
      <c r="K296" s="123"/>
      <c r="L296" s="123"/>
      <c r="M296" s="123"/>
      <c r="N296" s="123"/>
      <c r="O296" s="123"/>
      <c r="P296" s="123"/>
      <c r="Q296" s="123"/>
      <c r="R296" s="123"/>
      <c r="S296" s="123"/>
      <c r="T296" s="123"/>
      <c r="U296" s="123"/>
      <c r="V296" s="123"/>
      <c r="W296" s="123"/>
      <c r="X296" s="123"/>
      <c r="Y296" s="123"/>
      <c r="Z296" s="123"/>
    </row>
    <row r="297" ht="15.75" customHeight="1">
      <c r="A297" s="289"/>
      <c r="B297" s="123"/>
      <c r="C297" s="123"/>
      <c r="D297" s="123"/>
      <c r="E297" s="123"/>
      <c r="F297" s="123"/>
      <c r="G297" s="123"/>
      <c r="H297" s="123"/>
      <c r="I297" s="123"/>
      <c r="J297" s="123"/>
      <c r="K297" s="123"/>
      <c r="L297" s="123"/>
      <c r="M297" s="123"/>
      <c r="N297" s="123"/>
      <c r="O297" s="123"/>
      <c r="P297" s="123"/>
      <c r="Q297" s="123"/>
      <c r="R297" s="123"/>
      <c r="S297" s="123"/>
      <c r="T297" s="123"/>
      <c r="U297" s="123"/>
      <c r="V297" s="123"/>
      <c r="W297" s="123"/>
      <c r="X297" s="123"/>
      <c r="Y297" s="123"/>
      <c r="Z297" s="123"/>
    </row>
    <row r="298" ht="15.75" customHeight="1">
      <c r="A298" s="289"/>
      <c r="B298" s="123"/>
      <c r="C298" s="123"/>
      <c r="D298" s="123"/>
      <c r="E298" s="123"/>
      <c r="F298" s="123"/>
      <c r="G298" s="123"/>
      <c r="H298" s="123"/>
      <c r="I298" s="123"/>
      <c r="J298" s="123"/>
      <c r="K298" s="123"/>
      <c r="L298" s="123"/>
      <c r="M298" s="123"/>
      <c r="N298" s="123"/>
      <c r="O298" s="123"/>
      <c r="P298" s="123"/>
      <c r="Q298" s="123"/>
      <c r="R298" s="123"/>
      <c r="S298" s="123"/>
      <c r="T298" s="123"/>
      <c r="U298" s="123"/>
      <c r="V298" s="123"/>
      <c r="W298" s="123"/>
      <c r="X298" s="123"/>
      <c r="Y298" s="123"/>
      <c r="Z298" s="123"/>
    </row>
    <row r="299" ht="15.75" customHeight="1">
      <c r="A299" s="289"/>
      <c r="B299" s="123"/>
      <c r="C299" s="123"/>
      <c r="D299" s="123"/>
      <c r="E299" s="123"/>
      <c r="F299" s="123"/>
      <c r="G299" s="123"/>
      <c r="H299" s="123"/>
      <c r="I299" s="123"/>
      <c r="J299" s="123"/>
      <c r="K299" s="123"/>
      <c r="L299" s="123"/>
      <c r="M299" s="123"/>
      <c r="N299" s="123"/>
      <c r="O299" s="123"/>
      <c r="P299" s="123"/>
      <c r="Q299" s="123"/>
      <c r="R299" s="123"/>
      <c r="S299" s="123"/>
      <c r="T299" s="123"/>
      <c r="U299" s="123"/>
      <c r="V299" s="123"/>
      <c r="W299" s="123"/>
      <c r="X299" s="123"/>
      <c r="Y299" s="123"/>
      <c r="Z299" s="123"/>
    </row>
    <row r="300" ht="15.75" customHeight="1">
      <c r="A300" s="289"/>
      <c r="B300" s="123"/>
      <c r="C300" s="123"/>
      <c r="D300" s="123"/>
      <c r="E300" s="123"/>
      <c r="F300" s="123"/>
      <c r="G300" s="123"/>
      <c r="H300" s="123"/>
      <c r="I300" s="123"/>
      <c r="J300" s="123"/>
      <c r="K300" s="123"/>
      <c r="L300" s="123"/>
      <c r="M300" s="123"/>
      <c r="N300" s="123"/>
      <c r="O300" s="123"/>
      <c r="P300" s="123"/>
      <c r="Q300" s="123"/>
      <c r="R300" s="123"/>
      <c r="S300" s="123"/>
      <c r="T300" s="123"/>
      <c r="U300" s="123"/>
      <c r="V300" s="123"/>
      <c r="W300" s="123"/>
      <c r="X300" s="123"/>
      <c r="Y300" s="123"/>
      <c r="Z300" s="123"/>
    </row>
    <row r="301" ht="15.75" customHeight="1">
      <c r="A301" s="289"/>
      <c r="B301" s="123"/>
      <c r="C301" s="123"/>
      <c r="D301" s="123"/>
      <c r="E301" s="123"/>
      <c r="F301" s="123"/>
      <c r="G301" s="123"/>
      <c r="H301" s="123"/>
      <c r="I301" s="123"/>
      <c r="J301" s="123"/>
      <c r="K301" s="123"/>
      <c r="L301" s="123"/>
      <c r="M301" s="123"/>
      <c r="N301" s="123"/>
      <c r="O301" s="123"/>
      <c r="P301" s="123"/>
      <c r="Q301" s="123"/>
      <c r="R301" s="123"/>
      <c r="S301" s="123"/>
      <c r="T301" s="123"/>
      <c r="U301" s="123"/>
      <c r="V301" s="123"/>
      <c r="W301" s="123"/>
      <c r="X301" s="123"/>
      <c r="Y301" s="123"/>
      <c r="Z301" s="123"/>
    </row>
    <row r="302" ht="15.75" customHeight="1">
      <c r="A302" s="289"/>
      <c r="B302" s="123"/>
      <c r="C302" s="123"/>
      <c r="D302" s="123"/>
      <c r="E302" s="123"/>
      <c r="F302" s="123"/>
      <c r="G302" s="123"/>
      <c r="H302" s="123"/>
      <c r="I302" s="123"/>
      <c r="J302" s="123"/>
      <c r="K302" s="123"/>
      <c r="L302" s="123"/>
      <c r="M302" s="123"/>
      <c r="N302" s="123"/>
      <c r="O302" s="123"/>
      <c r="P302" s="123"/>
      <c r="Q302" s="123"/>
      <c r="R302" s="123"/>
      <c r="S302" s="123"/>
      <c r="T302" s="123"/>
      <c r="U302" s="123"/>
      <c r="V302" s="123"/>
      <c r="W302" s="123"/>
      <c r="X302" s="123"/>
      <c r="Y302" s="123"/>
      <c r="Z302" s="123"/>
    </row>
    <row r="303" ht="15.75" customHeight="1">
      <c r="A303" s="289"/>
      <c r="B303" s="123"/>
      <c r="C303" s="123"/>
      <c r="D303" s="123"/>
      <c r="E303" s="123"/>
      <c r="F303" s="123"/>
      <c r="G303" s="123"/>
      <c r="H303" s="123"/>
      <c r="I303" s="123"/>
      <c r="J303" s="123"/>
      <c r="K303" s="123"/>
      <c r="L303" s="123"/>
      <c r="M303" s="123"/>
      <c r="N303" s="123"/>
      <c r="O303" s="123"/>
      <c r="P303" s="123"/>
      <c r="Q303" s="123"/>
      <c r="R303" s="123"/>
      <c r="S303" s="123"/>
      <c r="T303" s="123"/>
      <c r="U303" s="123"/>
      <c r="V303" s="123"/>
      <c r="W303" s="123"/>
      <c r="X303" s="123"/>
      <c r="Y303" s="123"/>
      <c r="Z303" s="123"/>
    </row>
    <row r="304" ht="15.75" customHeight="1">
      <c r="A304" s="289"/>
      <c r="B304" s="123"/>
      <c r="C304" s="123"/>
      <c r="D304" s="123"/>
      <c r="E304" s="123"/>
      <c r="F304" s="123"/>
      <c r="G304" s="123"/>
      <c r="H304" s="123"/>
      <c r="I304" s="123"/>
      <c r="J304" s="123"/>
      <c r="K304" s="123"/>
      <c r="L304" s="123"/>
      <c r="M304" s="123"/>
      <c r="N304" s="123"/>
      <c r="O304" s="123"/>
      <c r="P304" s="123"/>
      <c r="Q304" s="123"/>
      <c r="R304" s="123"/>
      <c r="S304" s="123"/>
      <c r="T304" s="123"/>
      <c r="U304" s="123"/>
      <c r="V304" s="123"/>
      <c r="W304" s="123"/>
      <c r="X304" s="123"/>
      <c r="Y304" s="123"/>
      <c r="Z304" s="123"/>
    </row>
    <row r="305" ht="15.75" customHeight="1">
      <c r="A305" s="289"/>
      <c r="B305" s="123"/>
      <c r="C305" s="123"/>
      <c r="D305" s="123"/>
      <c r="E305" s="123"/>
      <c r="F305" s="123"/>
      <c r="G305" s="123"/>
      <c r="H305" s="123"/>
      <c r="I305" s="123"/>
      <c r="J305" s="123"/>
      <c r="K305" s="123"/>
      <c r="L305" s="123"/>
      <c r="M305" s="123"/>
      <c r="N305" s="123"/>
      <c r="O305" s="123"/>
      <c r="P305" s="123"/>
      <c r="Q305" s="123"/>
      <c r="R305" s="123"/>
      <c r="S305" s="123"/>
      <c r="T305" s="123"/>
      <c r="U305" s="123"/>
      <c r="V305" s="123"/>
      <c r="W305" s="123"/>
      <c r="X305" s="123"/>
      <c r="Y305" s="123"/>
      <c r="Z305" s="123"/>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autoFilter ref="$A$9:$J$105">
    <filterColumn colId="0">
      <filters>
        <filter val="Engineering/Construction"/>
      </filters>
    </filterColumn>
  </autoFilter>
  <mergeCells count="10">
    <mergeCell ref="B7:G7"/>
    <mergeCell ref="C8:F8"/>
    <mergeCell ref="G8:J8"/>
    <mergeCell ref="B1:G1"/>
    <mergeCell ref="B2:G2"/>
    <mergeCell ref="B3:E3"/>
    <mergeCell ref="F3:G3"/>
    <mergeCell ref="B4:G4"/>
    <mergeCell ref="B5:G5"/>
    <mergeCell ref="B6:G6"/>
  </mergeCells>
  <hyperlinks>
    <hyperlink r:id="rId1" ref="B2"/>
    <hyperlink r:id="rId2" ref="B4"/>
    <hyperlink r:id="rId3" ref="B5"/>
    <hyperlink r:id="rId4" ref="B6"/>
    <hyperlink r:id="rId5" ref="B7"/>
  </hyperlinks>
  <printOptions/>
  <pageMargins bottom="1.0" footer="0.0" header="0.0" left="0.75" right="0.75" top="1.0"/>
  <pageSetup orientation="portrait"/>
  <drawing r:id="rId6"/>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10.71"/>
    <col customWidth="1" min="4" max="4" width="12.43"/>
    <col customWidth="1" min="5" max="6" width="10.71"/>
  </cols>
  <sheetData>
    <row r="1">
      <c r="A1" s="1"/>
      <c r="B1" s="1"/>
      <c r="C1" s="1"/>
      <c r="D1" s="412"/>
      <c r="E1" s="76"/>
      <c r="F1" s="1"/>
      <c r="G1" s="1"/>
      <c r="H1" s="1"/>
      <c r="I1" s="1"/>
      <c r="J1" s="1"/>
      <c r="K1" s="1"/>
      <c r="L1" s="1"/>
      <c r="M1" s="1"/>
      <c r="N1" s="1"/>
      <c r="O1" s="1"/>
      <c r="P1" s="1"/>
      <c r="Q1" s="1"/>
      <c r="R1" s="1"/>
      <c r="S1" s="1"/>
      <c r="T1" s="1"/>
      <c r="U1" s="1"/>
      <c r="V1" s="1"/>
      <c r="W1" s="1"/>
      <c r="X1" s="1"/>
      <c r="Y1" s="1"/>
      <c r="Z1" s="1"/>
    </row>
    <row r="2">
      <c r="A2" s="1"/>
      <c r="B2" s="88">
        <v>2026.0</v>
      </c>
      <c r="C2" s="1122">
        <v>2.6729035E7</v>
      </c>
      <c r="D2" s="1"/>
      <c r="E2" s="1"/>
      <c r="F2" s="1"/>
      <c r="G2" s="1"/>
      <c r="H2" s="1"/>
      <c r="I2" s="1"/>
      <c r="J2" s="1"/>
      <c r="K2" s="1"/>
      <c r="L2" s="1"/>
      <c r="M2" s="1"/>
      <c r="N2" s="1"/>
      <c r="O2" s="1"/>
      <c r="P2" s="1"/>
      <c r="Q2" s="1"/>
      <c r="R2" s="1"/>
      <c r="S2" s="1"/>
      <c r="T2" s="1"/>
      <c r="U2" s="1"/>
      <c r="V2" s="1"/>
      <c r="W2" s="1"/>
      <c r="X2" s="1"/>
      <c r="Y2" s="1"/>
      <c r="Z2" s="1"/>
    </row>
    <row r="3">
      <c r="A3" s="1"/>
      <c r="B3" s="1">
        <v>2027.0</v>
      </c>
      <c r="C3" s="1122">
        <v>3.2101571E7</v>
      </c>
      <c r="D3" s="1"/>
      <c r="E3" s="1"/>
      <c r="F3" s="1"/>
      <c r="G3" s="1"/>
      <c r="H3" s="1"/>
      <c r="I3" s="1"/>
      <c r="J3" s="1"/>
      <c r="K3" s="1"/>
      <c r="L3" s="1"/>
      <c r="M3" s="1"/>
      <c r="N3" s="1"/>
      <c r="O3" s="1"/>
      <c r="P3" s="1"/>
      <c r="Q3" s="1"/>
      <c r="R3" s="1"/>
      <c r="S3" s="1"/>
      <c r="T3" s="1"/>
      <c r="U3" s="1"/>
      <c r="V3" s="1"/>
      <c r="W3" s="1"/>
      <c r="X3" s="1"/>
      <c r="Y3" s="1"/>
      <c r="Z3" s="1"/>
    </row>
    <row r="4">
      <c r="A4" s="1"/>
      <c r="B4" s="1">
        <v>2028.0</v>
      </c>
      <c r="C4" s="1122">
        <v>3.8553988E7</v>
      </c>
      <c r="D4" s="1"/>
      <c r="E4" s="1"/>
      <c r="F4" s="1"/>
      <c r="G4" s="1"/>
      <c r="H4" s="1"/>
      <c r="I4" s="1"/>
      <c r="J4" s="1"/>
      <c r="K4" s="1"/>
      <c r="L4" s="1"/>
      <c r="M4" s="1"/>
      <c r="N4" s="1"/>
      <c r="O4" s="1"/>
      <c r="P4" s="1"/>
      <c r="Q4" s="1"/>
      <c r="R4" s="1"/>
      <c r="S4" s="1"/>
      <c r="T4" s="1"/>
      <c r="U4" s="1"/>
      <c r="V4" s="1"/>
      <c r="W4" s="1"/>
      <c r="X4" s="1"/>
      <c r="Y4" s="1"/>
      <c r="Z4" s="1"/>
    </row>
    <row r="5">
      <c r="A5" s="1"/>
      <c r="B5" s="1">
        <v>2029.0</v>
      </c>
      <c r="C5" s="1122">
        <v>4.6303339E7</v>
      </c>
      <c r="D5" s="1"/>
      <c r="E5" s="1"/>
      <c r="F5" s="1"/>
      <c r="G5" s="1"/>
      <c r="H5" s="1"/>
      <c r="I5" s="1"/>
      <c r="J5" s="1"/>
      <c r="K5" s="1"/>
      <c r="L5" s="1"/>
      <c r="M5" s="1"/>
      <c r="N5" s="1"/>
      <c r="O5" s="1"/>
      <c r="P5" s="1"/>
      <c r="Q5" s="1"/>
      <c r="R5" s="1"/>
      <c r="S5" s="1"/>
      <c r="T5" s="1"/>
      <c r="U5" s="1"/>
      <c r="V5" s="1"/>
      <c r="W5" s="1"/>
      <c r="X5" s="1"/>
      <c r="Y5" s="1"/>
      <c r="Z5" s="1"/>
    </row>
    <row r="6">
      <c r="A6" s="1"/>
      <c r="B6" s="1">
        <v>2030.0</v>
      </c>
      <c r="C6" s="1122">
        <v>5.561031E7</v>
      </c>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outlineLevelCol="1"/>
  <cols>
    <col customWidth="1" min="1" max="4" width="1.71"/>
    <col customWidth="1" min="5" max="5" width="4.0"/>
    <col customWidth="1" min="6" max="6" width="3.29"/>
    <col customWidth="1" min="7" max="7" width="7.71"/>
    <col customWidth="1" min="8" max="8" width="11.43"/>
    <col customWidth="1" min="9" max="9" width="20.0"/>
    <col customWidth="1" min="10" max="10" width="15.29"/>
    <col customWidth="1" min="11" max="11" width="17.0"/>
    <col customWidth="1" min="12" max="12" width="4.43"/>
    <col customWidth="1" min="13" max="13" width="17.43"/>
    <col customWidth="1" hidden="1" min="14" max="14" width="15.29" outlineLevel="1"/>
    <col customWidth="1" hidden="1" min="15" max="15" width="15.71" outlineLevel="1"/>
    <col customWidth="1" min="16" max="20" width="18.43"/>
    <col customWidth="1" min="21" max="21" width="20.14"/>
    <col customWidth="1" min="22" max="22" width="13.71"/>
    <col customWidth="1" min="23" max="23" width="5.71"/>
    <col customWidth="1" min="24" max="25" width="11.43"/>
    <col customWidth="1" min="26" max="26" width="2.29"/>
    <col customWidth="1" hidden="1" min="27" max="27" width="18.43"/>
    <col customWidth="1" hidden="1" min="28" max="28" width="18.29"/>
    <col customWidth="1" hidden="1" min="29" max="30" width="18.43"/>
    <col customWidth="1" hidden="1" min="31" max="31" width="16.71"/>
    <col customWidth="1" hidden="1" min="32" max="32" width="18.29"/>
    <col customWidth="1" hidden="1" min="33" max="33" width="1.71"/>
    <col customWidth="1" hidden="1" min="34" max="37" width="11.43"/>
    <col customWidth="1" hidden="1" min="38" max="38" width="7.71"/>
    <col customWidth="1" min="39" max="39" width="12.71"/>
    <col customWidth="1" min="40" max="40" width="22.43"/>
    <col customWidth="1" min="41" max="41" width="4.43"/>
    <col customWidth="1" min="42" max="42" width="17.43"/>
    <col customWidth="1" min="43" max="43" width="20.29"/>
    <col customWidth="1" min="44" max="44" width="28.0"/>
    <col customWidth="1" min="45" max="45" width="23.29"/>
    <col customWidth="1" min="46" max="46" width="23.43"/>
    <col customWidth="1" min="47" max="47" width="19.0"/>
    <col customWidth="1" min="48" max="48" width="3.0"/>
    <col customWidth="1" min="49" max="49" width="21.43"/>
    <col customWidth="1" min="50" max="50" width="14.14"/>
    <col customWidth="1" min="51" max="51" width="18.71"/>
    <col customWidth="1" min="52" max="52" width="11.43"/>
    <col customWidth="1" min="53" max="53" width="5.29"/>
    <col customWidth="1" min="54" max="54" width="4.0"/>
    <col customWidth="1" min="55" max="56" width="11.43"/>
    <col customWidth="1" min="57" max="57" width="2.71"/>
    <col customWidth="1" min="58" max="58" width="15.0"/>
    <col customWidth="1" min="59" max="59" width="14.0"/>
    <col customWidth="1" min="60" max="60" width="13.43"/>
    <col customWidth="1" min="61" max="62" width="16.71"/>
    <col customWidth="1" min="63" max="63" width="16.43"/>
    <col customWidth="1" min="64" max="64" width="2.29"/>
    <col customWidth="1" min="65" max="69" width="11.43"/>
  </cols>
  <sheetData>
    <row r="1" ht="14.25" customHeight="1">
      <c r="A1" s="175"/>
      <c r="B1" s="175"/>
      <c r="C1" s="175"/>
      <c r="D1" s="175"/>
      <c r="E1" s="175"/>
      <c r="F1" s="175"/>
      <c r="G1" s="175"/>
      <c r="H1" s="175"/>
      <c r="I1" s="175"/>
      <c r="J1" s="175"/>
      <c r="K1" s="175"/>
      <c r="L1" s="175"/>
      <c r="M1" s="175"/>
      <c r="N1" s="175"/>
      <c r="O1" s="175"/>
      <c r="P1" s="175"/>
      <c r="Q1" s="175"/>
      <c r="R1" s="175"/>
      <c r="S1" s="175"/>
      <c r="T1" s="175"/>
      <c r="U1" s="175"/>
      <c r="V1" s="175"/>
      <c r="W1" s="175"/>
      <c r="X1" s="72"/>
      <c r="Y1" s="175"/>
      <c r="Z1" s="175"/>
      <c r="AA1" s="175"/>
      <c r="AB1" s="175"/>
      <c r="AC1" s="175"/>
      <c r="AD1" s="175"/>
      <c r="AE1" s="175"/>
      <c r="AF1" s="175"/>
      <c r="AG1" s="175"/>
      <c r="AH1" s="175"/>
      <c r="AI1" s="175"/>
      <c r="AJ1" s="175"/>
      <c r="AK1" s="175"/>
      <c r="AL1" s="175"/>
      <c r="AM1" s="175"/>
      <c r="AN1" s="175"/>
      <c r="AO1" s="175"/>
      <c r="AP1" s="175"/>
      <c r="AQ1" s="175"/>
      <c r="AR1" s="175"/>
      <c r="AS1" s="175"/>
      <c r="AT1" s="175"/>
      <c r="AU1" s="175"/>
      <c r="AV1" s="175"/>
      <c r="AW1" s="175"/>
      <c r="AX1" s="175"/>
      <c r="AY1" s="175"/>
      <c r="AZ1" s="175"/>
      <c r="BA1" s="175"/>
      <c r="BB1" s="175"/>
      <c r="BC1" s="175"/>
      <c r="BD1" s="175"/>
      <c r="BE1" s="175"/>
      <c r="BF1" s="175"/>
      <c r="BG1" s="175"/>
      <c r="BH1" s="175"/>
      <c r="BI1" s="175"/>
      <c r="BJ1" s="175"/>
      <c r="BK1" s="175"/>
      <c r="BL1" s="175"/>
      <c r="BM1" s="175"/>
      <c r="BN1" s="175"/>
      <c r="BO1" s="175"/>
      <c r="BP1" s="175"/>
      <c r="BQ1" s="175"/>
    </row>
    <row r="2" ht="14.25" customHeight="1">
      <c r="A2" s="175"/>
      <c r="B2" s="175"/>
      <c r="C2" s="175"/>
      <c r="D2" s="175"/>
      <c r="E2" s="175"/>
      <c r="F2" s="592"/>
      <c r="G2" s="919"/>
      <c r="H2" s="919"/>
      <c r="I2" s="919"/>
      <c r="J2" s="920"/>
      <c r="K2" s="919"/>
      <c r="L2" s="919"/>
      <c r="M2" s="919"/>
      <c r="N2" s="919"/>
      <c r="O2" s="919"/>
      <c r="P2" s="919"/>
      <c r="Q2" s="919"/>
      <c r="R2" s="919"/>
      <c r="S2" s="919"/>
      <c r="T2" s="919"/>
      <c r="U2" s="919"/>
      <c r="V2" s="919"/>
      <c r="W2" s="921"/>
      <c r="X2" s="922" t="s">
        <v>469</v>
      </c>
      <c r="Y2" s="923"/>
      <c r="Z2" s="919"/>
      <c r="AA2" s="919"/>
      <c r="AB2" s="919"/>
      <c r="AC2" s="919"/>
      <c r="AD2" s="919"/>
      <c r="AE2" s="919"/>
      <c r="AF2" s="919"/>
      <c r="AG2" s="924"/>
      <c r="AH2" s="925"/>
      <c r="AI2" s="925"/>
      <c r="AJ2" s="925"/>
      <c r="AK2" s="925"/>
      <c r="AL2" s="925"/>
      <c r="AM2" s="919"/>
      <c r="AN2" s="919"/>
      <c r="AO2" s="919"/>
      <c r="AP2" s="919"/>
      <c r="AQ2" s="919"/>
      <c r="AR2" s="919"/>
      <c r="AS2" s="919"/>
      <c r="AT2" s="919"/>
      <c r="AU2" s="919"/>
      <c r="AV2" s="924"/>
      <c r="AW2" s="925"/>
      <c r="AX2" s="925"/>
      <c r="AY2" s="925"/>
      <c r="AZ2" s="925"/>
      <c r="BA2" s="925"/>
      <c r="BB2" s="919"/>
      <c r="BC2" s="919"/>
      <c r="BD2" s="919"/>
      <c r="BE2" s="919"/>
      <c r="BF2" s="919"/>
      <c r="BG2" s="919"/>
      <c r="BH2" s="919"/>
      <c r="BI2" s="919"/>
      <c r="BJ2" s="919"/>
      <c r="BK2" s="919"/>
      <c r="BL2" s="924"/>
      <c r="BM2" s="925"/>
      <c r="BN2" s="925"/>
      <c r="BO2" s="925"/>
      <c r="BP2" s="925"/>
      <c r="BQ2" s="926"/>
    </row>
    <row r="3" ht="17.25" customHeight="1">
      <c r="A3" s="175"/>
      <c r="B3" s="175"/>
      <c r="C3" s="175"/>
      <c r="D3" s="175"/>
      <c r="E3" s="175"/>
      <c r="F3" s="927"/>
      <c r="G3" s="928"/>
      <c r="H3" s="928"/>
      <c r="I3" s="928"/>
      <c r="J3" s="1"/>
      <c r="K3" s="929"/>
      <c r="L3" s="929"/>
      <c r="M3" s="929"/>
      <c r="N3" s="929"/>
      <c r="O3" s="929"/>
      <c r="P3" s="929" t="s">
        <v>539</v>
      </c>
      <c r="V3" s="929"/>
      <c r="W3" s="930"/>
      <c r="X3" s="931">
        <f>'Expected Growth25'!E51</f>
        <v>0.0581</v>
      </c>
      <c r="Y3" s="932"/>
      <c r="Z3" s="929"/>
      <c r="AA3" s="929"/>
      <c r="AB3" s="929"/>
      <c r="AC3" s="929" t="s">
        <v>471</v>
      </c>
      <c r="AD3" s="929"/>
      <c r="AE3" s="929"/>
      <c r="AF3" s="929"/>
      <c r="AG3" s="290"/>
      <c r="AH3" s="175"/>
      <c r="AI3" s="175"/>
      <c r="AJ3" s="175"/>
      <c r="AK3" s="175"/>
      <c r="AL3" s="175"/>
      <c r="AM3" s="929"/>
      <c r="AN3" s="929"/>
      <c r="AO3" s="929"/>
      <c r="AP3" s="929"/>
      <c r="AQ3" s="929"/>
      <c r="AR3" s="929"/>
      <c r="AS3" s="929"/>
      <c r="AT3" s="929"/>
      <c r="AU3" s="929"/>
      <c r="AV3" s="290"/>
      <c r="AW3" s="175"/>
      <c r="AX3" s="175"/>
      <c r="AY3" s="175"/>
      <c r="AZ3" s="175"/>
      <c r="BA3" s="175"/>
      <c r="BB3" s="929"/>
      <c r="BC3" s="929"/>
      <c r="BD3" s="929"/>
      <c r="BE3" s="929"/>
      <c r="BF3" s="929"/>
      <c r="BG3" s="929" t="s">
        <v>472</v>
      </c>
      <c r="BH3" s="929"/>
      <c r="BI3" s="929"/>
      <c r="BJ3" s="929"/>
      <c r="BK3" s="929"/>
      <c r="BL3" s="290"/>
      <c r="BM3" s="175"/>
      <c r="BN3" s="175"/>
      <c r="BO3" s="175"/>
      <c r="BP3" s="175"/>
      <c r="BQ3" s="933"/>
    </row>
    <row r="4" ht="21.0" customHeight="1">
      <c r="A4" s="175"/>
      <c r="B4" s="175"/>
      <c r="C4" s="175"/>
      <c r="D4" s="175"/>
      <c r="E4" s="175"/>
      <c r="F4" s="405"/>
      <c r="G4" s="934"/>
      <c r="H4" s="934"/>
      <c r="I4" s="934"/>
      <c r="J4" s="935"/>
      <c r="K4" s="1"/>
      <c r="L4" s="1"/>
      <c r="M4" s="1"/>
      <c r="N4" s="1"/>
      <c r="O4" s="1123" t="s">
        <v>553</v>
      </c>
      <c r="P4" s="29"/>
      <c r="Q4" s="29"/>
      <c r="R4" s="29"/>
      <c r="S4" s="29"/>
      <c r="T4" s="29"/>
      <c r="U4" s="30"/>
      <c r="V4" s="939"/>
      <c r="W4" s="175"/>
      <c r="X4" s="175"/>
      <c r="Y4" s="175"/>
      <c r="Z4" s="939"/>
      <c r="AA4" s="939"/>
      <c r="AB4" s="940"/>
      <c r="AC4" s="940"/>
      <c r="AD4" s="940"/>
      <c r="AE4" s="940"/>
      <c r="AF4" s="940"/>
      <c r="AG4" s="290"/>
      <c r="AH4" s="175"/>
      <c r="AI4" s="175"/>
      <c r="AJ4" s="175"/>
      <c r="AK4" s="175"/>
      <c r="AL4" s="175"/>
      <c r="AM4" s="939"/>
      <c r="AN4" s="939"/>
      <c r="AO4" s="939"/>
      <c r="AP4" s="1090" t="s">
        <v>553</v>
      </c>
      <c r="AQ4" s="147"/>
      <c r="AR4" s="147"/>
      <c r="AS4" s="147"/>
      <c r="AT4" s="147"/>
      <c r="AU4" s="148"/>
      <c r="AV4" s="290"/>
      <c r="AW4" s="175"/>
      <c r="AX4" s="175"/>
      <c r="AY4" s="175"/>
      <c r="AZ4" s="175"/>
      <c r="BA4" s="175"/>
      <c r="BB4" s="939"/>
      <c r="BC4" s="939"/>
      <c r="BD4" s="939"/>
      <c r="BE4" s="939"/>
      <c r="BF4" s="939"/>
      <c r="BG4" s="939"/>
      <c r="BH4" s="939"/>
      <c r="BI4" s="939"/>
      <c r="BJ4" s="939"/>
      <c r="BK4" s="939"/>
      <c r="BL4" s="290"/>
      <c r="BM4" s="175"/>
      <c r="BN4" s="175"/>
      <c r="BO4" s="175"/>
      <c r="BP4" s="175"/>
      <c r="BQ4" s="933"/>
    </row>
    <row r="5" ht="17.25" customHeight="1">
      <c r="A5" s="175"/>
      <c r="B5" s="175"/>
      <c r="C5" s="175"/>
      <c r="D5" s="175"/>
      <c r="E5" s="175"/>
      <c r="F5" s="405"/>
      <c r="G5" s="934"/>
      <c r="H5" s="934"/>
      <c r="I5" s="934"/>
      <c r="J5" s="175"/>
      <c r="K5" s="175"/>
      <c r="L5" s="934"/>
      <c r="M5" s="939" t="s">
        <v>474</v>
      </c>
      <c r="V5" s="934"/>
      <c r="W5" s="921"/>
      <c r="X5" s="922" t="s">
        <v>483</v>
      </c>
      <c r="Y5" s="923"/>
      <c r="Z5" s="934"/>
      <c r="AA5" s="943" t="s">
        <v>476</v>
      </c>
      <c r="AB5" s="37"/>
      <c r="AC5" s="37"/>
      <c r="AD5" s="37"/>
      <c r="AE5" s="37"/>
      <c r="AF5" s="38"/>
      <c r="AG5" s="290"/>
      <c r="AH5" s="175"/>
      <c r="AI5" s="175"/>
      <c r="AJ5" s="175"/>
      <c r="AK5" s="175"/>
      <c r="AL5" s="175"/>
      <c r="AM5" s="934"/>
      <c r="AN5" s="934"/>
      <c r="AO5" s="934"/>
      <c r="AP5" s="1091" t="s">
        <v>476</v>
      </c>
      <c r="AQ5" s="34"/>
      <c r="AR5" s="34"/>
      <c r="AS5" s="34"/>
      <c r="AT5" s="1092"/>
      <c r="AU5" s="1093" t="s">
        <v>225</v>
      </c>
      <c r="AV5" s="290"/>
      <c r="AW5" s="175"/>
      <c r="AX5" s="175"/>
      <c r="AY5" s="175"/>
      <c r="AZ5" s="175"/>
      <c r="BA5" s="175"/>
      <c r="BB5" s="946"/>
      <c r="BC5" s="934"/>
      <c r="BD5" s="934"/>
      <c r="BE5" s="934"/>
      <c r="BF5" s="943" t="s">
        <v>223</v>
      </c>
      <c r="BG5" s="37"/>
      <c r="BH5" s="37"/>
      <c r="BI5" s="37"/>
      <c r="BJ5" s="37"/>
      <c r="BK5" s="38"/>
      <c r="BL5" s="290"/>
      <c r="BM5" s="175"/>
      <c r="BN5" s="175"/>
      <c r="BO5" s="175"/>
      <c r="BP5" s="175"/>
      <c r="BQ5" s="933"/>
    </row>
    <row r="6" ht="14.25" customHeight="1">
      <c r="A6" s="175"/>
      <c r="B6" s="175"/>
      <c r="C6" s="175"/>
      <c r="D6" s="175"/>
      <c r="E6" s="175"/>
      <c r="F6" s="405"/>
      <c r="G6" s="934"/>
      <c r="H6" s="934"/>
      <c r="I6" s="934"/>
      <c r="J6" s="175"/>
      <c r="K6" s="175"/>
      <c r="L6" s="934"/>
      <c r="M6" s="857">
        <v>1.0</v>
      </c>
      <c r="N6" s="857">
        <v>1.0</v>
      </c>
      <c r="O6" s="793">
        <v>1.0</v>
      </c>
      <c r="P6" s="793">
        <v>1.0</v>
      </c>
      <c r="Q6" s="793">
        <v>2.0</v>
      </c>
      <c r="R6" s="793">
        <v>3.0</v>
      </c>
      <c r="S6" s="793">
        <v>4.0</v>
      </c>
      <c r="T6" s="793">
        <v>5.0</v>
      </c>
      <c r="U6" s="793">
        <v>6.0</v>
      </c>
      <c r="V6" s="857"/>
      <c r="W6" s="930"/>
      <c r="X6" s="947">
        <f>+'Expected Growth25'!D51</f>
        <v>0.0157</v>
      </c>
      <c r="Y6" s="948"/>
      <c r="Z6" s="857"/>
      <c r="AA6" s="949">
        <v>1.0</v>
      </c>
      <c r="AB6" s="857">
        <v>2.0</v>
      </c>
      <c r="AC6" s="857">
        <v>3.0</v>
      </c>
      <c r="AD6" s="857">
        <v>4.0</v>
      </c>
      <c r="AE6" s="857">
        <v>5.0</v>
      </c>
      <c r="AF6" s="950">
        <v>5.0</v>
      </c>
      <c r="AG6" s="290"/>
      <c r="AH6" s="175"/>
      <c r="AI6" s="175"/>
      <c r="AJ6" s="175"/>
      <c r="AK6" s="175"/>
      <c r="AL6" s="175"/>
      <c r="AM6" s="857">
        <v>0.0</v>
      </c>
      <c r="AN6" s="857"/>
      <c r="AO6" s="857"/>
      <c r="AP6" s="951">
        <v>1.0</v>
      </c>
      <c r="AQ6" s="952">
        <v>2.0</v>
      </c>
      <c r="AR6" s="952">
        <v>3.0</v>
      </c>
      <c r="AS6" s="952">
        <v>4.0</v>
      </c>
      <c r="AT6" s="952">
        <v>5.0</v>
      </c>
      <c r="AU6" s="953">
        <v>5.0</v>
      </c>
      <c r="AV6" s="290"/>
      <c r="AW6" s="175"/>
      <c r="AX6" s="175"/>
      <c r="AY6" s="175"/>
      <c r="AZ6" s="175"/>
      <c r="BA6" s="175"/>
      <c r="BB6" s="954"/>
      <c r="BC6" s="857"/>
      <c r="BD6" s="857"/>
      <c r="BE6" s="857"/>
      <c r="BF6" s="949">
        <v>1.0</v>
      </c>
      <c r="BG6" s="857">
        <v>2.0</v>
      </c>
      <c r="BH6" s="857">
        <v>3.0</v>
      </c>
      <c r="BI6" s="857">
        <v>4.0</v>
      </c>
      <c r="BJ6" s="857">
        <v>5.0</v>
      </c>
      <c r="BK6" s="857">
        <v>5.0</v>
      </c>
      <c r="BL6" s="290"/>
      <c r="BM6" s="955" t="s">
        <v>477</v>
      </c>
      <c r="BN6" s="956"/>
      <c r="BO6" s="956"/>
      <c r="BP6" s="957"/>
      <c r="BQ6" s="933"/>
    </row>
    <row r="7" ht="14.25" customHeight="1">
      <c r="A7" s="175"/>
      <c r="B7" s="175"/>
      <c r="C7" s="175"/>
      <c r="D7" s="175"/>
      <c r="E7" s="175"/>
      <c r="F7" s="405"/>
      <c r="G7" s="934"/>
      <c r="H7" s="934"/>
      <c r="I7" s="934"/>
      <c r="J7" s="175"/>
      <c r="K7" s="175"/>
      <c r="L7" s="934"/>
      <c r="M7" s="857">
        <v>2014.0</v>
      </c>
      <c r="N7" s="857">
        <v>2015.0</v>
      </c>
      <c r="O7" s="793">
        <v>2018.0</v>
      </c>
      <c r="P7" s="793">
        <v>2019.0</v>
      </c>
      <c r="Q7" s="793">
        <f t="shared" ref="Q7:R7" si="1">+P7+1</f>
        <v>2020</v>
      </c>
      <c r="R7" s="793">
        <f t="shared" si="1"/>
        <v>2021</v>
      </c>
      <c r="S7" s="793">
        <v>2022.0</v>
      </c>
      <c r="T7" s="793">
        <v>2023.0</v>
      </c>
      <c r="U7" s="793">
        <v>2024.0</v>
      </c>
      <c r="V7" s="793"/>
      <c r="W7" s="857"/>
      <c r="X7" s="857"/>
      <c r="Y7" s="857"/>
      <c r="Z7" s="857"/>
      <c r="AA7" s="857"/>
      <c r="AB7" s="857"/>
      <c r="AC7" s="857"/>
      <c r="AD7" s="857"/>
      <c r="AE7" s="857"/>
      <c r="AF7" s="857"/>
      <c r="AG7" s="857"/>
      <c r="AH7" s="857"/>
      <c r="AI7" s="857"/>
      <c r="AJ7" s="857"/>
      <c r="AK7" s="857"/>
      <c r="AL7" s="857"/>
      <c r="AM7" s="857"/>
      <c r="AN7" s="857"/>
      <c r="AO7" s="857"/>
      <c r="AP7" s="958">
        <v>2025.0</v>
      </c>
      <c r="AQ7" s="959">
        <f t="shared" ref="AQ7:AT7" si="2">+AP7+1</f>
        <v>2026</v>
      </c>
      <c r="AR7" s="959">
        <f t="shared" si="2"/>
        <v>2027</v>
      </c>
      <c r="AS7" s="959">
        <f t="shared" si="2"/>
        <v>2028</v>
      </c>
      <c r="AT7" s="959">
        <f t="shared" si="2"/>
        <v>2029</v>
      </c>
      <c r="AU7" s="960">
        <f>+AT7</f>
        <v>2029</v>
      </c>
      <c r="AV7" s="290"/>
      <c r="AW7" s="181" t="s">
        <v>477</v>
      </c>
      <c r="AX7" s="961"/>
      <c r="AY7" s="961"/>
      <c r="AZ7" s="962"/>
      <c r="BA7" s="175"/>
      <c r="BB7" s="954"/>
      <c r="BC7" s="857"/>
      <c r="BD7" s="857"/>
      <c r="BE7" s="857"/>
      <c r="BF7" s="963" t="str">
        <f t="shared" ref="BF7:BJ7" si="3">+AA7</f>
        <v/>
      </c>
      <c r="BG7" s="964" t="str">
        <f t="shared" si="3"/>
        <v/>
      </c>
      <c r="BH7" s="964" t="str">
        <f t="shared" si="3"/>
        <v/>
      </c>
      <c r="BI7" s="964" t="str">
        <f t="shared" si="3"/>
        <v/>
      </c>
      <c r="BJ7" s="964" t="str">
        <f t="shared" si="3"/>
        <v/>
      </c>
      <c r="BK7" s="965" t="str">
        <f>+BJ7</f>
        <v/>
      </c>
      <c r="BL7" s="290"/>
      <c r="BM7" s="966">
        <v>0.04</v>
      </c>
      <c r="BN7" s="967"/>
      <c r="BO7" s="967"/>
      <c r="BP7" s="968"/>
      <c r="BQ7" s="933"/>
    </row>
    <row r="8" ht="14.25" customHeight="1">
      <c r="A8" s="175"/>
      <c r="B8" s="175"/>
      <c r="C8" s="175"/>
      <c r="D8" s="175"/>
      <c r="E8" s="175"/>
      <c r="F8" s="405"/>
      <c r="G8" s="934"/>
      <c r="H8" s="934"/>
      <c r="I8" s="934"/>
      <c r="J8" s="969"/>
      <c r="L8" s="934"/>
      <c r="M8" s="934"/>
      <c r="N8" s="970"/>
      <c r="O8" s="971"/>
      <c r="P8" s="971" t="str">
        <f t="shared" ref="P8:U8" si="4">+P11/O11-1</f>
        <v>#DIV/0!</v>
      </c>
      <c r="Q8" s="971" t="str">
        <f t="shared" si="4"/>
        <v>#DIV/0!</v>
      </c>
      <c r="R8" s="971" t="str">
        <f t="shared" si="4"/>
        <v>#DIV/0!</v>
      </c>
      <c r="S8" s="971" t="str">
        <f t="shared" si="4"/>
        <v>#DIV/0!</v>
      </c>
      <c r="T8" s="971" t="str">
        <f t="shared" si="4"/>
        <v>#DIV/0!</v>
      </c>
      <c r="U8" s="971" t="str">
        <f t="shared" si="4"/>
        <v>#DIV/0!</v>
      </c>
      <c r="V8" s="972"/>
      <c r="W8" s="857"/>
      <c r="X8" s="857"/>
      <c r="Y8" s="857"/>
      <c r="Z8" s="857"/>
      <c r="AA8" s="857"/>
      <c r="AB8" s="857"/>
      <c r="AC8" s="857"/>
      <c r="AD8" s="857"/>
      <c r="AE8" s="857"/>
      <c r="AF8" s="857"/>
      <c r="AG8" s="857"/>
      <c r="AH8" s="857"/>
      <c r="AI8" s="857"/>
      <c r="AJ8" s="857"/>
      <c r="AK8" s="857"/>
      <c r="AL8" s="857"/>
      <c r="AM8" s="857"/>
      <c r="AN8" s="857"/>
      <c r="AO8" s="857"/>
      <c r="AP8" s="857"/>
      <c r="AQ8" s="857"/>
      <c r="AR8" s="857"/>
      <c r="AS8" s="857"/>
      <c r="AT8" s="857"/>
      <c r="AU8" s="857"/>
      <c r="AV8" s="290"/>
      <c r="AW8" s="210"/>
      <c r="AX8" s="1"/>
      <c r="AY8" s="1"/>
      <c r="AZ8" s="973"/>
      <c r="BA8" s="175"/>
      <c r="BB8" s="954"/>
      <c r="BC8" s="857"/>
      <c r="BD8" s="857"/>
      <c r="BE8" s="857"/>
      <c r="BF8" s="974" t="str">
        <f>+AP8</f>
        <v/>
      </c>
      <c r="BG8" s="975">
        <f t="shared" ref="BG8:BK8" si="5">+BF8*(1+BG9)</f>
        <v>0</v>
      </c>
      <c r="BH8" s="975">
        <f t="shared" si="5"/>
        <v>0</v>
      </c>
      <c r="BI8" s="975">
        <f t="shared" si="5"/>
        <v>0</v>
      </c>
      <c r="BJ8" s="975">
        <f t="shared" si="5"/>
        <v>0</v>
      </c>
      <c r="BK8" s="975">
        <f t="shared" si="5"/>
        <v>0</v>
      </c>
      <c r="BL8" s="290"/>
      <c r="BM8" s="976"/>
      <c r="BN8" s="977"/>
      <c r="BO8" s="977"/>
      <c r="BP8" s="977"/>
      <c r="BQ8" s="933"/>
    </row>
    <row r="9" ht="15.75" customHeight="1">
      <c r="A9" s="175"/>
      <c r="B9" s="175"/>
      <c r="C9" s="175"/>
      <c r="D9" s="175"/>
      <c r="E9" s="175"/>
      <c r="F9" s="405"/>
      <c r="G9" s="934"/>
      <c r="H9" s="934"/>
      <c r="I9" s="934"/>
      <c r="J9" s="969"/>
      <c r="L9" s="978"/>
      <c r="M9" s="978"/>
      <c r="N9" s="978"/>
      <c r="O9" s="978"/>
      <c r="P9" s="978"/>
      <c r="Q9" s="969"/>
      <c r="S9" s="979"/>
      <c r="T9" s="979"/>
      <c r="U9" s="979"/>
      <c r="V9" s="980"/>
      <c r="W9" s="934"/>
      <c r="X9" s="934"/>
      <c r="Y9" s="934"/>
      <c r="Z9" s="934"/>
      <c r="AA9" s="934"/>
      <c r="AB9" s="934"/>
      <c r="AC9" s="934"/>
      <c r="AD9" s="934"/>
      <c r="AE9" s="934"/>
      <c r="AF9" s="934"/>
      <c r="AG9" s="292"/>
      <c r="AH9" s="175"/>
      <c r="AI9" s="175"/>
      <c r="AJ9" s="175"/>
      <c r="AK9" s="175"/>
      <c r="AL9" s="175"/>
      <c r="AM9" s="857"/>
      <c r="AN9" s="857"/>
      <c r="AO9" s="857"/>
      <c r="AP9" s="857"/>
      <c r="AQ9" s="857"/>
      <c r="AR9" s="857"/>
      <c r="AS9" s="857"/>
      <c r="AT9" s="857"/>
      <c r="AU9" s="857"/>
      <c r="AV9" s="290"/>
      <c r="AW9" s="981">
        <v>0.0359</v>
      </c>
      <c r="AX9" s="982"/>
      <c r="AY9" s="982"/>
      <c r="AZ9" s="983"/>
      <c r="BA9" s="175"/>
      <c r="BB9" s="946"/>
      <c r="BC9" s="984" t="s">
        <v>478</v>
      </c>
      <c r="BD9" s="148"/>
      <c r="BE9" s="934"/>
      <c r="BF9" s="985">
        <v>0.1833</v>
      </c>
      <c r="BG9" s="985">
        <f t="shared" ref="BG9:BK9" si="6">0.1825*(BG6)^(-0.253)</f>
        <v>0.1531448088</v>
      </c>
      <c r="BH9" s="985">
        <f t="shared" si="6"/>
        <v>0.1382137312</v>
      </c>
      <c r="BI9" s="985">
        <f t="shared" si="6"/>
        <v>0.1285114107</v>
      </c>
      <c r="BJ9" s="985">
        <f t="shared" si="6"/>
        <v>0.1214572539</v>
      </c>
      <c r="BK9" s="985">
        <f t="shared" si="6"/>
        <v>0.1214572539</v>
      </c>
      <c r="BL9" s="290"/>
      <c r="BM9" s="54" t="s">
        <v>479</v>
      </c>
      <c r="BN9" s="175"/>
      <c r="BO9" s="175"/>
      <c r="BP9" s="175"/>
      <c r="BQ9" s="933"/>
    </row>
    <row r="10" ht="6.0" customHeight="1">
      <c r="A10" s="175"/>
      <c r="B10" s="175"/>
      <c r="C10" s="175"/>
      <c r="D10" s="175"/>
      <c r="E10" s="175"/>
      <c r="F10" s="405"/>
      <c r="G10" s="934"/>
      <c r="H10" s="934"/>
      <c r="I10" s="934"/>
      <c r="J10" s="969"/>
      <c r="L10" s="934"/>
      <c r="M10" s="934"/>
      <c r="N10" s="986"/>
      <c r="O10" s="987"/>
      <c r="P10" s="987"/>
      <c r="Q10" s="987"/>
      <c r="R10" s="987"/>
      <c r="S10" s="987"/>
      <c r="T10" s="987"/>
      <c r="U10" s="987"/>
      <c r="V10" s="986"/>
      <c r="W10" s="946"/>
      <c r="X10" s="934"/>
      <c r="Y10" s="934"/>
      <c r="Z10" s="934"/>
      <c r="AA10" s="934"/>
      <c r="AB10" s="934"/>
      <c r="AC10" s="934"/>
      <c r="AD10" s="934"/>
      <c r="AE10" s="934"/>
      <c r="AF10" s="934"/>
      <c r="AG10" s="292"/>
      <c r="AH10" s="175"/>
      <c r="AI10" s="175"/>
      <c r="AJ10" s="175"/>
      <c r="AK10" s="175"/>
      <c r="AL10" s="175"/>
      <c r="AM10" s="934"/>
      <c r="AN10" s="934"/>
      <c r="AO10" s="934"/>
      <c r="AP10" s="934"/>
      <c r="AQ10" s="934"/>
      <c r="AR10" s="934"/>
      <c r="AS10" s="934"/>
      <c r="AT10" s="934"/>
      <c r="AU10" s="934"/>
      <c r="AV10" s="290"/>
      <c r="AW10" s="988"/>
      <c r="AX10" s="977"/>
      <c r="AY10" s="977"/>
      <c r="AZ10" s="977"/>
      <c r="BA10" s="175"/>
      <c r="BB10" s="946"/>
      <c r="BC10" s="934"/>
      <c r="BD10" s="934"/>
      <c r="BE10" s="934"/>
      <c r="BF10" s="934"/>
      <c r="BG10" s="934"/>
      <c r="BH10" s="934"/>
      <c r="BI10" s="934"/>
      <c r="BJ10" s="934"/>
      <c r="BK10" s="934"/>
      <c r="BL10" s="290"/>
      <c r="BM10" s="175"/>
      <c r="BN10" s="175"/>
      <c r="BO10" s="175"/>
      <c r="BP10" s="175"/>
      <c r="BQ10" s="933"/>
    </row>
    <row r="11" ht="14.25" customHeight="1">
      <c r="A11" s="175"/>
      <c r="B11" s="175"/>
      <c r="C11" s="175"/>
      <c r="D11" s="175"/>
      <c r="E11" s="175"/>
      <c r="F11" s="405"/>
      <c r="G11" s="934"/>
      <c r="H11" s="934"/>
      <c r="I11" s="934"/>
      <c r="J11" s="984" t="s">
        <v>375</v>
      </c>
      <c r="K11" s="148"/>
      <c r="L11" s="934"/>
      <c r="M11" s="863" t="str">
        <f>+'[3]1.Datos'!#REF!</f>
        <v>#ERROR!</v>
      </c>
      <c r="N11" s="863" t="str">
        <f>+'[3]1.Datos'!C16</f>
        <v>#REF!</v>
      </c>
      <c r="O11" s="863" t="str">
        <f>+'1. Datos'!D15</f>
        <v/>
      </c>
      <c r="P11" s="863" t="str">
        <f>+'1. Datos'!D15</f>
        <v/>
      </c>
      <c r="Q11" s="863" t="str">
        <f>+'1. Datos'!E15</f>
        <v/>
      </c>
      <c r="R11" s="863" t="str">
        <f>+'1. Datos'!F15</f>
        <v/>
      </c>
      <c r="S11" s="863" t="str">
        <f>+'1. Datos'!G15</f>
        <v/>
      </c>
      <c r="T11" s="863" t="str">
        <f>+'1. Datos'!H15</f>
        <v/>
      </c>
      <c r="U11" s="863" t="str">
        <f>'1. Datos'!I6</f>
        <v/>
      </c>
      <c r="V11" s="1000"/>
      <c r="W11" s="828"/>
      <c r="X11" s="984" t="s">
        <v>45</v>
      </c>
      <c r="Y11" s="148"/>
      <c r="Z11" s="175"/>
      <c r="AA11" s="989" t="str">
        <f>+#REF!</f>
        <v>#REF!</v>
      </c>
      <c r="AB11" s="147"/>
      <c r="AC11" s="147"/>
      <c r="AD11" s="147"/>
      <c r="AE11" s="147"/>
      <c r="AF11" s="148"/>
      <c r="AG11" s="292"/>
      <c r="AH11" s="175"/>
      <c r="AI11" s="175"/>
      <c r="AJ11" s="175"/>
      <c r="AK11" s="175"/>
      <c r="AL11" s="175"/>
      <c r="AM11" s="984" t="s">
        <v>45</v>
      </c>
      <c r="AN11" s="148"/>
      <c r="AO11" s="175"/>
      <c r="AP11" s="989">
        <f>WACC!K26</f>
        <v>0.159539432</v>
      </c>
      <c r="AQ11" s="147"/>
      <c r="AR11" s="147"/>
      <c r="AS11" s="147"/>
      <c r="AT11" s="147"/>
      <c r="AU11" s="148"/>
      <c r="AV11" s="290"/>
      <c r="AW11" s="54"/>
      <c r="AX11" s="242" t="s">
        <v>480</v>
      </c>
      <c r="AY11" s="175"/>
      <c r="AZ11" s="175"/>
      <c r="BA11" s="175"/>
      <c r="BB11" s="828"/>
      <c r="BC11" s="984" t="s">
        <v>45</v>
      </c>
      <c r="BD11" s="148"/>
      <c r="BE11" s="175"/>
      <c r="BF11" s="989">
        <f>+AP11</f>
        <v>0.159539432</v>
      </c>
      <c r="BG11" s="147"/>
      <c r="BH11" s="147"/>
      <c r="BI11" s="147"/>
      <c r="BJ11" s="147"/>
      <c r="BK11" s="148"/>
      <c r="BL11" s="290"/>
      <c r="BM11" s="990" t="s">
        <v>481</v>
      </c>
      <c r="BN11" s="991" t="str">
        <f>'[3]2.Cálculos'!M8</f>
        <v>#REF!</v>
      </c>
      <c r="BO11" s="175"/>
      <c r="BP11" s="175"/>
      <c r="BQ11" s="933"/>
    </row>
    <row r="12" ht="14.25" customHeight="1">
      <c r="A12" s="175"/>
      <c r="B12" s="175"/>
      <c r="C12" s="175"/>
      <c r="D12" s="175"/>
      <c r="E12" s="175"/>
      <c r="F12" s="405"/>
      <c r="G12" s="934"/>
      <c r="H12" s="934"/>
      <c r="I12" s="934"/>
      <c r="J12" s="934"/>
      <c r="K12" s="934"/>
      <c r="L12" s="934"/>
      <c r="M12" s="863"/>
      <c r="N12" s="934"/>
      <c r="O12" s="934"/>
      <c r="P12" s="934"/>
      <c r="Q12" s="934"/>
      <c r="R12" s="934"/>
      <c r="S12" s="934"/>
      <c r="T12" s="934"/>
      <c r="U12" s="934"/>
      <c r="V12" s="1124"/>
      <c r="W12" s="175"/>
      <c r="X12" s="969"/>
      <c r="Y12" s="969"/>
      <c r="Z12" s="175"/>
      <c r="AA12" s="992"/>
      <c r="AB12" s="992"/>
      <c r="AC12" s="992"/>
      <c r="AD12" s="992"/>
      <c r="AE12" s="992"/>
      <c r="AF12" s="992"/>
      <c r="AG12" s="292"/>
      <c r="AH12" s="175"/>
      <c r="AI12" s="175"/>
      <c r="AJ12" s="175"/>
      <c r="AK12" s="175"/>
      <c r="AL12" s="175"/>
      <c r="AM12" s="969"/>
      <c r="AN12" s="969"/>
      <c r="AO12" s="175"/>
      <c r="AP12" s="993"/>
      <c r="AQ12" s="993"/>
      <c r="AR12" s="993"/>
      <c r="AS12" s="993"/>
      <c r="AT12" s="993"/>
      <c r="AU12" s="993"/>
      <c r="AV12" s="290"/>
      <c r="AW12" s="175"/>
      <c r="AX12" s="242"/>
      <c r="AY12" s="175" t="s">
        <v>482</v>
      </c>
      <c r="AZ12" s="175"/>
      <c r="BA12" s="175"/>
      <c r="BB12" s="828"/>
      <c r="BC12" s="969"/>
      <c r="BD12" s="969"/>
      <c r="BE12" s="175"/>
      <c r="BF12" s="992"/>
      <c r="BG12" s="992"/>
      <c r="BH12" s="992"/>
      <c r="BI12" s="992"/>
      <c r="BJ12" s="992"/>
      <c r="BK12" s="992"/>
      <c r="BL12" s="290"/>
      <c r="BM12" s="990"/>
      <c r="BN12" s="991"/>
      <c r="BO12" s="175"/>
      <c r="BP12" s="175"/>
      <c r="BQ12" s="933"/>
    </row>
    <row r="13" ht="5.25" customHeight="1">
      <c r="A13" s="175"/>
      <c r="B13" s="175"/>
      <c r="C13" s="175"/>
      <c r="D13" s="175"/>
      <c r="E13" s="175"/>
      <c r="F13" s="405"/>
      <c r="G13" s="934"/>
      <c r="H13" s="934"/>
      <c r="I13" s="934"/>
      <c r="J13" s="969"/>
      <c r="L13" s="934"/>
      <c r="M13" s="863"/>
      <c r="N13" s="863"/>
      <c r="O13" s="863"/>
      <c r="P13" s="863"/>
      <c r="Q13" s="863"/>
      <c r="R13" s="863"/>
      <c r="S13" s="863"/>
      <c r="T13" s="863"/>
      <c r="U13" s="863"/>
      <c r="V13" s="175"/>
      <c r="W13" s="828"/>
      <c r="X13" s="969"/>
      <c r="Y13" s="969"/>
      <c r="Z13" s="175"/>
      <c r="AA13" s="992"/>
      <c r="AB13" s="992"/>
      <c r="AC13" s="992"/>
      <c r="AD13" s="992"/>
      <c r="AE13" s="992"/>
      <c r="AF13" s="992"/>
      <c r="AG13" s="292"/>
      <c r="AH13" s="175"/>
      <c r="AI13" s="175"/>
      <c r="AJ13" s="175"/>
      <c r="AK13" s="175"/>
      <c r="AL13" s="175"/>
      <c r="AM13" s="969"/>
      <c r="AN13" s="969"/>
      <c r="AO13" s="175"/>
      <c r="AP13" s="993"/>
      <c r="AQ13" s="993"/>
      <c r="AR13" s="993"/>
      <c r="AS13" s="993"/>
      <c r="AT13" s="993"/>
      <c r="AU13" s="993"/>
      <c r="AV13" s="290"/>
      <c r="AW13" s="175"/>
      <c r="AX13" s="242"/>
      <c r="AY13" s="175"/>
      <c r="AZ13" s="175"/>
      <c r="BA13" s="175"/>
      <c r="BB13" s="828"/>
      <c r="BC13" s="969"/>
      <c r="BD13" s="969"/>
      <c r="BE13" s="175"/>
      <c r="BF13" s="992"/>
      <c r="BG13" s="992"/>
      <c r="BH13" s="992"/>
      <c r="BI13" s="992"/>
      <c r="BJ13" s="992"/>
      <c r="BK13" s="863"/>
      <c r="BL13" s="290"/>
      <c r="BM13" s="990"/>
      <c r="BN13" s="991"/>
      <c r="BO13" s="175"/>
      <c r="BP13" s="175"/>
      <c r="BQ13" s="933"/>
    </row>
    <row r="14" ht="14.25" customHeight="1">
      <c r="A14" s="175"/>
      <c r="B14" s="175"/>
      <c r="C14" s="175"/>
      <c r="D14" s="175"/>
      <c r="E14" s="175"/>
      <c r="F14" s="405"/>
      <c r="G14" s="934"/>
      <c r="H14" s="934"/>
      <c r="I14" s="934"/>
      <c r="J14" s="984" t="s">
        <v>16</v>
      </c>
      <c r="K14" s="148"/>
      <c r="L14" s="934"/>
      <c r="M14" s="994">
        <v>0.3</v>
      </c>
      <c r="N14" s="994">
        <v>0.3</v>
      </c>
      <c r="O14" s="994">
        <v>0.3</v>
      </c>
      <c r="P14" s="994">
        <v>0.3</v>
      </c>
      <c r="Q14" s="994">
        <v>0.3</v>
      </c>
      <c r="R14" s="994">
        <v>0.3</v>
      </c>
      <c r="S14" s="994">
        <v>0.3</v>
      </c>
      <c r="T14" s="994">
        <v>0.3</v>
      </c>
      <c r="U14" s="994">
        <v>0.3</v>
      </c>
      <c r="V14" s="934"/>
      <c r="W14" s="946"/>
      <c r="X14" s="175"/>
      <c r="Y14" s="175"/>
      <c r="Z14" s="175"/>
      <c r="AA14" s="175"/>
      <c r="AB14" s="175"/>
      <c r="AC14" s="175"/>
      <c r="AD14" s="175"/>
      <c r="AE14" s="175"/>
      <c r="AF14" s="995" t="str">
        <f>+(AE15*(1+X3))/AA11</f>
        <v>#REF!</v>
      </c>
      <c r="AG14" s="292"/>
      <c r="AH14" s="175"/>
      <c r="AI14" s="175"/>
      <c r="AJ14" s="175"/>
      <c r="AK14" s="175"/>
      <c r="AL14" s="175"/>
      <c r="AM14" s="996" t="s">
        <v>483</v>
      </c>
      <c r="AN14" s="997">
        <f>X3</f>
        <v>0.0581</v>
      </c>
      <c r="AO14" s="175"/>
      <c r="AP14" s="175"/>
      <c r="AQ14" s="175"/>
      <c r="AR14" s="175"/>
      <c r="AS14" s="175"/>
      <c r="AT14" s="175"/>
      <c r="AU14" s="995"/>
      <c r="AV14" s="290"/>
      <c r="AW14" s="506"/>
      <c r="BA14" s="175"/>
      <c r="BB14" s="946"/>
      <c r="BC14" s="175"/>
      <c r="BD14" s="175"/>
      <c r="BE14" s="175"/>
      <c r="BF14" s="175"/>
      <c r="BG14" s="175"/>
      <c r="BH14" s="175"/>
      <c r="BI14" s="175"/>
      <c r="BJ14" s="175"/>
      <c r="BK14" s="863"/>
      <c r="BL14" s="290"/>
      <c r="BM14" s="506"/>
      <c r="BQ14" s="933"/>
    </row>
    <row r="15" ht="14.25" customHeight="1">
      <c r="A15" s="175"/>
      <c r="B15" s="175"/>
      <c r="C15" s="175"/>
      <c r="D15" s="175"/>
      <c r="E15" s="175"/>
      <c r="F15" s="405"/>
      <c r="G15" s="934"/>
      <c r="H15" s="934"/>
      <c r="I15" s="934"/>
      <c r="J15" s="984" t="s">
        <v>484</v>
      </c>
      <c r="K15" s="148"/>
      <c r="L15" s="934"/>
      <c r="M15" s="998" t="str">
        <f t="shared" ref="M15:U15" si="7">M11*(1-M14)</f>
        <v>#ERROR!</v>
      </c>
      <c r="N15" s="998" t="str">
        <f t="shared" si="7"/>
        <v>#REF!</v>
      </c>
      <c r="O15" s="998">
        <f t="shared" si="7"/>
        <v>0</v>
      </c>
      <c r="P15" s="998">
        <f t="shared" si="7"/>
        <v>0</v>
      </c>
      <c r="Q15" s="998">
        <f t="shared" si="7"/>
        <v>0</v>
      </c>
      <c r="R15" s="998">
        <f t="shared" si="7"/>
        <v>0</v>
      </c>
      <c r="S15" s="998">
        <f t="shared" si="7"/>
        <v>0</v>
      </c>
      <c r="T15" s="998">
        <f t="shared" si="7"/>
        <v>0</v>
      </c>
      <c r="U15" s="998">
        <f t="shared" si="7"/>
        <v>0</v>
      </c>
      <c r="V15" s="1125"/>
      <c r="W15" s="999"/>
      <c r="X15" s="984" t="s">
        <v>485</v>
      </c>
      <c r="Y15" s="148"/>
      <c r="Z15" s="969"/>
      <c r="AA15" s="654">
        <f t="shared" ref="AA15:AE15" si="8">+AA8*$U$16</f>
        <v>0</v>
      </c>
      <c r="AB15" s="654">
        <f t="shared" si="8"/>
        <v>0</v>
      </c>
      <c r="AC15" s="654">
        <f t="shared" si="8"/>
        <v>0</v>
      </c>
      <c r="AD15" s="654">
        <f t="shared" si="8"/>
        <v>0</v>
      </c>
      <c r="AE15" s="654">
        <f t="shared" si="8"/>
        <v>0</v>
      </c>
      <c r="AF15" s="654" t="str">
        <f>+(AF8*$U$16)/AA11</f>
        <v>#REF!</v>
      </c>
      <c r="AG15" s="292"/>
      <c r="AH15" s="175"/>
      <c r="AI15" s="175"/>
      <c r="AJ15" s="175"/>
      <c r="AK15" s="175"/>
      <c r="AL15" s="175"/>
      <c r="AM15" s="984" t="s">
        <v>485</v>
      </c>
      <c r="AN15" s="148"/>
      <c r="AO15" s="969"/>
      <c r="AP15" s="655" t="str">
        <f>'[4]proyeccion financiera'!D14</f>
        <v>#REF!</v>
      </c>
      <c r="AQ15" s="655" t="str">
        <f t="shared" ref="AQ15:AU15" si="9">+AP19</f>
        <v>#REF!</v>
      </c>
      <c r="AR15" s="655" t="str">
        <f t="shared" si="9"/>
        <v>#REF!</v>
      </c>
      <c r="AS15" s="655" t="str">
        <f t="shared" si="9"/>
        <v>#REF!</v>
      </c>
      <c r="AT15" s="655" t="str">
        <f t="shared" si="9"/>
        <v>#REF!</v>
      </c>
      <c r="AU15" s="655" t="str">
        <f t="shared" si="9"/>
        <v>#REF!</v>
      </c>
      <c r="AV15" s="290"/>
      <c r="AW15" s="506"/>
      <c r="BA15" s="175"/>
      <c r="BB15" s="999"/>
      <c r="BC15" s="984" t="s">
        <v>485</v>
      </c>
      <c r="BD15" s="148"/>
      <c r="BE15" s="969"/>
      <c r="BF15" s="654">
        <f t="shared" ref="BF15:BJ15" si="10">+BF8*$U$16</f>
        <v>0</v>
      </c>
      <c r="BG15" s="654">
        <f t="shared" si="10"/>
        <v>0</v>
      </c>
      <c r="BH15" s="654">
        <f t="shared" si="10"/>
        <v>0</v>
      </c>
      <c r="BI15" s="654">
        <f t="shared" si="10"/>
        <v>0</v>
      </c>
      <c r="BJ15" s="654">
        <f t="shared" si="10"/>
        <v>0</v>
      </c>
      <c r="BK15" s="863" t="str">
        <f>((BK8*$U$16)*(1-(X3/BN11))/(BF11-BM7))</f>
        <v>#REF!</v>
      </c>
      <c r="BL15" s="290"/>
      <c r="BM15" s="506"/>
      <c r="BQ15" s="933"/>
    </row>
    <row r="16" ht="14.25" customHeight="1">
      <c r="A16" s="175"/>
      <c r="B16" s="175"/>
      <c r="C16" s="175"/>
      <c r="D16" s="175"/>
      <c r="E16" s="175"/>
      <c r="F16" s="405"/>
      <c r="G16" s="934"/>
      <c r="H16" s="934"/>
      <c r="I16" s="934"/>
      <c r="J16" s="934"/>
      <c r="K16" s="934"/>
      <c r="L16" s="934"/>
      <c r="M16" s="863"/>
      <c r="N16" s="934"/>
      <c r="O16" s="934"/>
      <c r="P16" s="934"/>
      <c r="Q16" s="934"/>
      <c r="R16" s="934"/>
      <c r="S16" s="934"/>
      <c r="T16" s="934"/>
      <c r="U16" s="934"/>
      <c r="V16" s="1124"/>
      <c r="W16" s="1000"/>
      <c r="X16" s="969"/>
      <c r="Y16" s="969"/>
      <c r="Z16" s="969"/>
      <c r="AA16" s="654"/>
      <c r="AB16" s="654"/>
      <c r="AC16" s="654"/>
      <c r="AD16" s="654"/>
      <c r="AE16" s="654"/>
      <c r="AF16" s="654"/>
      <c r="AG16" s="292"/>
      <c r="AH16" s="175"/>
      <c r="AI16" s="175"/>
      <c r="AJ16" s="175"/>
      <c r="AK16" s="175"/>
      <c r="AL16" s="175"/>
      <c r="AM16" s="969"/>
      <c r="AN16" s="969"/>
      <c r="AO16" s="969"/>
      <c r="AP16" s="654"/>
      <c r="AQ16" s="654"/>
      <c r="AR16" s="654"/>
      <c r="AS16" s="654"/>
      <c r="AT16" s="654"/>
      <c r="AU16" s="654"/>
      <c r="AV16" s="290"/>
      <c r="AW16" s="506"/>
      <c r="AX16" s="506"/>
      <c r="AY16" s="506"/>
      <c r="AZ16" s="506"/>
      <c r="BA16" s="175"/>
      <c r="BB16" s="999"/>
      <c r="BC16" s="969"/>
      <c r="BD16" s="969"/>
      <c r="BE16" s="969"/>
      <c r="BF16" s="654"/>
      <c r="BG16" s="654"/>
      <c r="BH16" s="654"/>
      <c r="BI16" s="654"/>
      <c r="BJ16" s="654"/>
      <c r="BK16" s="654"/>
      <c r="BL16" s="290"/>
      <c r="BM16" s="506"/>
      <c r="BN16" s="506"/>
      <c r="BO16" s="506"/>
      <c r="BP16" s="506"/>
      <c r="BQ16" s="933"/>
    </row>
    <row r="17" ht="4.5" customHeight="1">
      <c r="A17" s="175"/>
      <c r="B17" s="175"/>
      <c r="C17" s="175"/>
      <c r="D17" s="175"/>
      <c r="E17" s="175"/>
      <c r="F17" s="405"/>
      <c r="G17" s="934"/>
      <c r="H17" s="934"/>
      <c r="I17" s="934"/>
      <c r="J17" s="1001"/>
      <c r="K17" s="948"/>
      <c r="L17" s="934"/>
      <c r="M17" s="863"/>
      <c r="N17" s="1002"/>
      <c r="O17" s="1002"/>
      <c r="P17" s="1002"/>
      <c r="Q17" s="1002"/>
      <c r="R17" s="1002"/>
      <c r="S17" s="1002"/>
      <c r="T17" s="1002"/>
      <c r="U17" s="1002"/>
      <c r="V17" s="1000"/>
      <c r="W17" s="999"/>
      <c r="X17" s="969"/>
      <c r="Y17" s="969"/>
      <c r="Z17" s="969"/>
      <c r="AA17" s="654"/>
      <c r="AB17" s="654"/>
      <c r="AC17" s="654"/>
      <c r="AD17" s="654"/>
      <c r="AE17" s="654"/>
      <c r="AF17" s="654"/>
      <c r="AG17" s="292"/>
      <c r="AH17" s="175"/>
      <c r="AI17" s="175"/>
      <c r="AJ17" s="175"/>
      <c r="AK17" s="175"/>
      <c r="AL17" s="175"/>
      <c r="AM17" s="969"/>
      <c r="AN17" s="969"/>
      <c r="AO17" s="969"/>
      <c r="AP17" s="654"/>
      <c r="AQ17" s="654"/>
      <c r="AR17" s="654"/>
      <c r="AS17" s="654"/>
      <c r="AT17" s="654"/>
      <c r="AU17" s="654"/>
      <c r="AV17" s="290"/>
      <c r="AW17" s="506"/>
      <c r="AX17" s="506"/>
      <c r="AY17" s="506"/>
      <c r="AZ17" s="506"/>
      <c r="BA17" s="175"/>
      <c r="BB17" s="999"/>
      <c r="BC17" s="969"/>
      <c r="BD17" s="969"/>
      <c r="BE17" s="969"/>
      <c r="BF17" s="654"/>
      <c r="BG17" s="654"/>
      <c r="BH17" s="654"/>
      <c r="BI17" s="654"/>
      <c r="BJ17" s="654"/>
      <c r="BK17" s="654"/>
      <c r="BL17" s="290"/>
      <c r="BM17" s="506"/>
      <c r="BN17" s="506"/>
      <c r="BO17" s="506"/>
      <c r="BP17" s="506"/>
      <c r="BQ17" s="933"/>
    </row>
    <row r="18" ht="14.25" customHeight="1">
      <c r="A18" s="175"/>
      <c r="B18" s="175"/>
      <c r="C18" s="175"/>
      <c r="D18" s="175"/>
      <c r="E18" s="175"/>
      <c r="F18" s="405"/>
      <c r="G18" s="934"/>
      <c r="H18" s="934"/>
      <c r="I18" s="934"/>
      <c r="J18" s="984" t="s">
        <v>486</v>
      </c>
      <c r="K18" s="148"/>
      <c r="L18" s="934"/>
      <c r="M18" s="868" t="str">
        <f>'[3]ACTIVO FIJO DEP'!D13</f>
        <v>#REF!</v>
      </c>
      <c r="N18" s="1003">
        <v>0.0</v>
      </c>
      <c r="O18" s="1003">
        <f>'2.Cálculos (2)'!C26</f>
        <v>0</v>
      </c>
      <c r="P18" s="1003" t="str">
        <f>'2.Cálculos (2)'!#REF!</f>
        <v>#ERROR!</v>
      </c>
      <c r="Q18" s="1003">
        <f>'2.Cálculos (2)'!D27</f>
        <v>0</v>
      </c>
      <c r="R18" s="1003">
        <f>'2.Cálculos (2)'!E27</f>
        <v>0</v>
      </c>
      <c r="S18" s="1003">
        <f>'2.Cálculos (2)'!F27</f>
        <v>0</v>
      </c>
      <c r="T18" s="1003">
        <f>'2.Cálculos (2)'!G27</f>
        <v>0</v>
      </c>
      <c r="U18" s="1003">
        <f>'2.Cálculos (2)'!H27</f>
        <v>0</v>
      </c>
      <c r="V18" s="1000"/>
      <c r="W18" s="999"/>
      <c r="X18" s="1004"/>
      <c r="Y18" s="138"/>
      <c r="Z18" s="969"/>
      <c r="AA18" s="728"/>
      <c r="AB18" s="728"/>
      <c r="AC18" s="728"/>
      <c r="AD18" s="728"/>
      <c r="AE18" s="728"/>
      <c r="AF18" s="728"/>
      <c r="AG18" s="292"/>
      <c r="AH18" s="175"/>
      <c r="AI18" s="175"/>
      <c r="AJ18" s="175"/>
      <c r="AK18" s="175"/>
      <c r="AL18" s="175"/>
      <c r="AM18" s="1004"/>
      <c r="AN18" s="138"/>
      <c r="AO18" s="969"/>
      <c r="AP18" s="1005" t="str">
        <f>'4.Resumen-Escenario'!X6</f>
        <v>#DIV/0!</v>
      </c>
      <c r="AQ18" s="1005" t="str">
        <f>+AP18</f>
        <v>#DIV/0!</v>
      </c>
      <c r="AR18" s="1005">
        <f>16%</f>
        <v>0.16</v>
      </c>
      <c r="AS18" s="1005">
        <f t="shared" ref="AS18:AT18" si="11">+AR18</f>
        <v>0.16</v>
      </c>
      <c r="AT18" s="1005">
        <f t="shared" si="11"/>
        <v>0.16</v>
      </c>
      <c r="AU18" s="1005">
        <f>+AW9</f>
        <v>0.0359</v>
      </c>
      <c r="AV18" s="290"/>
      <c r="AW18" s="1006" t="s">
        <v>487</v>
      </c>
      <c r="AX18" s="793"/>
      <c r="AY18" s="793"/>
      <c r="AZ18" s="506"/>
      <c r="BA18" s="175"/>
      <c r="BB18" s="999"/>
      <c r="BC18" s="1004"/>
      <c r="BD18" s="138"/>
      <c r="BE18" s="969"/>
      <c r="BF18" s="728"/>
      <c r="BG18" s="728"/>
      <c r="BH18" s="728"/>
      <c r="BI18" s="728"/>
      <c r="BJ18" s="728"/>
      <c r="BK18" s="728"/>
      <c r="BL18" s="290"/>
      <c r="BM18" s="1007"/>
      <c r="BN18" s="37"/>
      <c r="BO18" s="37"/>
      <c r="BP18" s="38"/>
      <c r="BQ18" s="933"/>
    </row>
    <row r="19" ht="35.25" customHeight="1">
      <c r="A19" s="175"/>
      <c r="B19" s="175"/>
      <c r="C19" s="175"/>
      <c r="D19" s="175"/>
      <c r="E19" s="175"/>
      <c r="F19" s="405"/>
      <c r="G19" s="934"/>
      <c r="H19" s="1008"/>
      <c r="I19" s="148"/>
      <c r="J19" s="1009" t="s">
        <v>488</v>
      </c>
      <c r="K19" s="148"/>
      <c r="L19" s="934"/>
      <c r="M19" s="998" t="str">
        <f t="shared" ref="M19:U19" si="12">M15+M18</f>
        <v>#ERROR!</v>
      </c>
      <c r="N19" s="998" t="str">
        <f t="shared" si="12"/>
        <v>#REF!</v>
      </c>
      <c r="O19" s="998">
        <f t="shared" si="12"/>
        <v>0</v>
      </c>
      <c r="P19" s="998" t="str">
        <f t="shared" si="12"/>
        <v>#ERROR!</v>
      </c>
      <c r="Q19" s="998">
        <f t="shared" si="12"/>
        <v>0</v>
      </c>
      <c r="R19" s="998">
        <f t="shared" si="12"/>
        <v>0</v>
      </c>
      <c r="S19" s="998">
        <f t="shared" si="12"/>
        <v>0</v>
      </c>
      <c r="T19" s="998">
        <f t="shared" si="12"/>
        <v>0</v>
      </c>
      <c r="U19" s="998">
        <f t="shared" si="12"/>
        <v>0</v>
      </c>
      <c r="V19" s="1000"/>
      <c r="W19" s="999"/>
      <c r="X19" s="1010" t="s">
        <v>485</v>
      </c>
      <c r="Y19" s="148"/>
      <c r="Z19" s="969"/>
      <c r="AA19" s="1011">
        <f t="shared" ref="AA19:AF19" si="13">AA15*(1+AA18)</f>
        <v>0</v>
      </c>
      <c r="AB19" s="1011">
        <f t="shared" si="13"/>
        <v>0</v>
      </c>
      <c r="AC19" s="1011">
        <f t="shared" si="13"/>
        <v>0</v>
      </c>
      <c r="AD19" s="1011">
        <f t="shared" si="13"/>
        <v>0</v>
      </c>
      <c r="AE19" s="1011">
        <f t="shared" si="13"/>
        <v>0</v>
      </c>
      <c r="AF19" s="1011" t="str">
        <f t="shared" si="13"/>
        <v>#REF!</v>
      </c>
      <c r="AG19" s="292"/>
      <c r="AH19" s="1012"/>
      <c r="AI19" s="138"/>
      <c r="AJ19" s="138"/>
      <c r="AK19" s="138"/>
      <c r="AL19" s="175"/>
      <c r="AM19" s="1013" t="s">
        <v>489</v>
      </c>
      <c r="AN19" s="148"/>
      <c r="AO19" s="969"/>
      <c r="AP19" s="1002" t="str">
        <f t="shared" ref="AP19:AT19" si="14">AP15*(1+AP18)</f>
        <v>#REF!</v>
      </c>
      <c r="AQ19" s="1002" t="str">
        <f t="shared" si="14"/>
        <v>#REF!</v>
      </c>
      <c r="AR19" s="1002" t="str">
        <f t="shared" si="14"/>
        <v>#REF!</v>
      </c>
      <c r="AS19" s="1002" t="str">
        <f t="shared" si="14"/>
        <v>#REF!</v>
      </c>
      <c r="AT19" s="1002" t="str">
        <f t="shared" si="14"/>
        <v>#REF!</v>
      </c>
      <c r="AU19" s="1002" t="str">
        <f>+(AU15*(1+AU18))/(AP11-AW9)</f>
        <v>#REF!</v>
      </c>
      <c r="AV19" s="290"/>
      <c r="AW19" s="793"/>
      <c r="AX19" s="1014" t="s">
        <v>490</v>
      </c>
      <c r="AY19" s="793"/>
      <c r="AZ19" s="506"/>
      <c r="BA19" s="175"/>
      <c r="BB19" s="999"/>
      <c r="BC19" s="1013" t="s">
        <v>489</v>
      </c>
      <c r="BD19" s="148"/>
      <c r="BE19" s="969"/>
      <c r="BF19" s="1002">
        <f t="shared" ref="BF19:BK19" si="15">BF15*(1+BF18)</f>
        <v>0</v>
      </c>
      <c r="BG19" s="1002">
        <f t="shared" si="15"/>
        <v>0</v>
      </c>
      <c r="BH19" s="1002">
        <f t="shared" si="15"/>
        <v>0</v>
      </c>
      <c r="BI19" s="1002">
        <f t="shared" si="15"/>
        <v>0</v>
      </c>
      <c r="BJ19" s="1002">
        <f t="shared" si="15"/>
        <v>0</v>
      </c>
      <c r="BK19" s="1002" t="str">
        <f t="shared" si="15"/>
        <v>#REF!</v>
      </c>
      <c r="BL19" s="290"/>
      <c r="BM19" s="591"/>
      <c r="BN19" s="138"/>
      <c r="BO19" s="138"/>
      <c r="BP19" s="139"/>
      <c r="BQ19" s="933"/>
    </row>
    <row r="20" ht="14.25" customHeight="1">
      <c r="A20" s="175"/>
      <c r="B20" s="175"/>
      <c r="C20" s="175"/>
      <c r="D20" s="175"/>
      <c r="E20" s="175"/>
      <c r="F20" s="405"/>
      <c r="G20" s="934"/>
      <c r="H20" s="934"/>
      <c r="I20" s="934"/>
      <c r="J20" s="1015"/>
      <c r="K20" s="1015"/>
      <c r="L20" s="934"/>
      <c r="M20" s="863"/>
      <c r="N20" s="1016"/>
      <c r="O20" s="863"/>
      <c r="P20" s="1016"/>
      <c r="Q20" s="1016"/>
      <c r="R20" s="1016"/>
      <c r="S20" s="1016"/>
      <c r="T20" s="1016"/>
      <c r="U20" s="1016"/>
      <c r="V20" s="1000"/>
      <c r="W20" s="999"/>
      <c r="X20" s="969"/>
      <c r="Y20" s="969"/>
      <c r="Z20" s="969"/>
      <c r="AA20" s="654"/>
      <c r="AB20" s="654"/>
      <c r="AC20" s="654"/>
      <c r="AD20" s="654"/>
      <c r="AE20" s="654"/>
      <c r="AF20" s="654"/>
      <c r="AG20" s="292"/>
      <c r="AH20" s="1007"/>
      <c r="AI20" s="37"/>
      <c r="AJ20" s="37"/>
      <c r="AK20" s="38"/>
      <c r="AL20" s="175"/>
      <c r="AM20" s="969"/>
      <c r="AN20" s="969"/>
      <c r="AO20" s="969"/>
      <c r="AP20" s="863"/>
      <c r="AQ20" s="863"/>
      <c r="AR20" s="863"/>
      <c r="AS20" s="863"/>
      <c r="AT20" s="863"/>
      <c r="AU20" s="863"/>
      <c r="AV20" s="290"/>
      <c r="AW20" s="175"/>
      <c r="AX20" s="175"/>
      <c r="AY20" s="175"/>
      <c r="AZ20" s="175"/>
      <c r="BA20" s="175"/>
      <c r="BB20" s="999"/>
      <c r="BC20" s="969"/>
      <c r="BD20" s="969"/>
      <c r="BE20" s="969"/>
      <c r="BF20" s="863"/>
      <c r="BG20" s="863"/>
      <c r="BH20" s="863"/>
      <c r="BI20" s="863"/>
      <c r="BJ20" s="863"/>
      <c r="BK20" s="863"/>
      <c r="BL20" s="290"/>
      <c r="BM20" s="175"/>
      <c r="BN20" s="175"/>
      <c r="BO20" s="175"/>
      <c r="BP20" s="175"/>
      <c r="BQ20" s="933"/>
    </row>
    <row r="21" ht="14.25" customHeight="1">
      <c r="A21" s="175"/>
      <c r="B21" s="175"/>
      <c r="C21" s="175"/>
      <c r="D21" s="175"/>
      <c r="E21" s="175"/>
      <c r="F21" s="445"/>
      <c r="G21" s="1017"/>
      <c r="H21" s="37"/>
      <c r="I21" s="38"/>
      <c r="J21" s="1018" t="str">
        <f>'2.Cálculos (2)'!B20</f>
        <v>Δ Capital de Trabajo</v>
      </c>
      <c r="K21" s="38"/>
      <c r="L21" s="934"/>
      <c r="M21" s="863"/>
      <c r="N21" s="655"/>
      <c r="O21" s="655">
        <f>+'2.Cálculos (2)'!C30</f>
        <v>0</v>
      </c>
      <c r="P21" s="655" t="str">
        <f>+'2.Cálculos (2)'!#REF!</f>
        <v>#ERROR!</v>
      </c>
      <c r="Q21" s="655">
        <f>+'2.Cálculos (2)'!D30</f>
        <v>0</v>
      </c>
      <c r="R21" s="655">
        <f>+'2.Cálculos (2)'!E30</f>
        <v>0</v>
      </c>
      <c r="S21" s="655">
        <f>+'2.Cálculos (2)'!F30</f>
        <v>0</v>
      </c>
      <c r="T21" s="1019">
        <f>+'2.Cálculos (2)'!G30</f>
        <v>0</v>
      </c>
      <c r="U21" s="1019">
        <f>+'2.Cálculos (2)'!H30</f>
        <v>0</v>
      </c>
      <c r="V21" s="1000"/>
      <c r="W21" s="999"/>
      <c r="X21" s="984" t="s">
        <v>491</v>
      </c>
      <c r="Y21" s="148"/>
      <c r="Z21" s="969"/>
      <c r="AA21" s="1020" t="str">
        <f>AF19</f>
        <v>#REF!</v>
      </c>
      <c r="AB21" s="147"/>
      <c r="AC21" s="147"/>
      <c r="AD21" s="147"/>
      <c r="AE21" s="147"/>
      <c r="AF21" s="148"/>
      <c r="AG21" s="292"/>
      <c r="AH21" s="591"/>
      <c r="AI21" s="138"/>
      <c r="AJ21" s="138"/>
      <c r="AK21" s="139"/>
      <c r="AL21" s="175"/>
      <c r="AM21" s="984" t="s">
        <v>491</v>
      </c>
      <c r="AN21" s="148"/>
      <c r="AO21" s="969"/>
      <c r="AP21" s="1020" t="str">
        <f>AU19</f>
        <v>#REF!</v>
      </c>
      <c r="AQ21" s="147"/>
      <c r="AR21" s="147"/>
      <c r="AS21" s="147"/>
      <c r="AT21" s="147"/>
      <c r="AU21" s="148"/>
      <c r="AV21" s="290"/>
      <c r="AW21" s="175"/>
      <c r="AX21" s="175"/>
      <c r="AY21" s="175"/>
      <c r="AZ21" s="175"/>
      <c r="BA21" s="175"/>
      <c r="BB21" s="999"/>
      <c r="BC21" s="984" t="s">
        <v>491</v>
      </c>
      <c r="BD21" s="148"/>
      <c r="BE21" s="969"/>
      <c r="BF21" s="1020" t="str">
        <f>BK19</f>
        <v>#REF!</v>
      </c>
      <c r="BG21" s="147"/>
      <c r="BH21" s="147"/>
      <c r="BI21" s="147"/>
      <c r="BJ21" s="147"/>
      <c r="BK21" s="148"/>
      <c r="BL21" s="290"/>
      <c r="BM21" s="175"/>
      <c r="BN21" s="175"/>
      <c r="BO21" s="175"/>
      <c r="BP21" s="175"/>
      <c r="BQ21" s="933"/>
    </row>
    <row r="22" ht="14.25" customHeight="1">
      <c r="A22" s="175"/>
      <c r="B22" s="175"/>
      <c r="C22" s="175"/>
      <c r="D22" s="175"/>
      <c r="E22" s="175"/>
      <c r="F22" s="445"/>
      <c r="G22" s="815"/>
      <c r="I22" s="40"/>
      <c r="J22" s="1021" t="str">
        <f>'2.Cálculos (2)'!B32</f>
        <v>Capex</v>
      </c>
      <c r="K22" s="148"/>
      <c r="L22" s="934"/>
      <c r="M22" s="863"/>
      <c r="N22" s="655"/>
      <c r="O22" s="655">
        <f>+'2.Cálculos (2)'!C32</f>
        <v>0</v>
      </c>
      <c r="P22" s="655" t="str">
        <f>+'2.Cálculos (2)'!#REF!</f>
        <v>#ERROR!</v>
      </c>
      <c r="Q22" s="655">
        <f>+'2.Cálculos (2)'!D32</f>
        <v>0</v>
      </c>
      <c r="R22" s="655">
        <f>+'2.Cálculos (2)'!E32</f>
        <v>0</v>
      </c>
      <c r="S22" s="655">
        <f>+'2.Cálculos (2)'!F32</f>
        <v>0</v>
      </c>
      <c r="T22" s="655">
        <f>+'2.Cálculos (2)'!G32</f>
        <v>0</v>
      </c>
      <c r="U22" s="655">
        <f>+'2.Cálculos (2)'!H32</f>
        <v>0</v>
      </c>
      <c r="V22" s="1000"/>
      <c r="W22" s="999"/>
      <c r="X22" s="1000"/>
      <c r="Y22" s="1000"/>
      <c r="Z22" s="1000"/>
      <c r="AA22" s="1016"/>
      <c r="AB22" s="1016"/>
      <c r="AC22" s="1016"/>
      <c r="AD22" s="1016"/>
      <c r="AE22" s="1016"/>
      <c r="AF22" s="1016"/>
      <c r="AG22" s="292"/>
      <c r="AH22" s="175"/>
      <c r="AI22" s="175"/>
      <c r="AJ22" s="175"/>
      <c r="AK22" s="175"/>
      <c r="AL22" s="175"/>
      <c r="AM22" s="1000"/>
      <c r="AN22" s="1000"/>
      <c r="AO22" s="1000"/>
      <c r="AP22" s="1022"/>
      <c r="AQ22" s="1022"/>
      <c r="AR22" s="1022"/>
      <c r="AS22" s="1022"/>
      <c r="AT22" s="1022"/>
      <c r="AU22" s="1023"/>
      <c r="AV22" s="290"/>
      <c r="AW22" s="175"/>
      <c r="AX22" s="175"/>
      <c r="AY22" s="175"/>
      <c r="AZ22" s="175"/>
      <c r="BA22" s="175"/>
      <c r="BB22" s="999"/>
      <c r="BC22" s="1000"/>
      <c r="BD22" s="1000"/>
      <c r="BE22" s="1000"/>
      <c r="BF22" s="1016"/>
      <c r="BG22" s="1016"/>
      <c r="BH22" s="1016"/>
      <c r="BI22" s="1016"/>
      <c r="BJ22" s="1016"/>
      <c r="BK22" s="1016"/>
      <c r="BL22" s="290"/>
      <c r="BM22" s="175"/>
      <c r="BN22" s="175"/>
      <c r="BO22" s="175"/>
      <c r="BP22" s="175"/>
      <c r="BQ22" s="933"/>
    </row>
    <row r="23" ht="14.25" customHeight="1">
      <c r="A23" s="175"/>
      <c r="B23" s="175"/>
      <c r="C23" s="175"/>
      <c r="D23" s="175"/>
      <c r="E23" s="175"/>
      <c r="F23" s="445"/>
      <c r="G23" s="815"/>
      <c r="I23" s="40"/>
      <c r="J23" s="1015"/>
      <c r="L23" s="934"/>
      <c r="M23" s="863"/>
      <c r="N23" s="1024"/>
      <c r="O23" s="1024"/>
      <c r="P23" s="1024"/>
      <c r="Q23" s="1024"/>
      <c r="R23" s="1024"/>
      <c r="S23" s="1024"/>
      <c r="T23" s="1024"/>
      <c r="U23" s="1024"/>
      <c r="V23" s="1000"/>
      <c r="W23" s="999"/>
      <c r="X23" s="984" t="s">
        <v>492</v>
      </c>
      <c r="Y23" s="148"/>
      <c r="Z23" s="969"/>
      <c r="AA23" s="654" t="str">
        <f t="shared" ref="AA23:AF23" si="16">AA19*$O$32</f>
        <v>#DIV/0!</v>
      </c>
      <c r="AB23" s="654" t="str">
        <f t="shared" si="16"/>
        <v>#DIV/0!</v>
      </c>
      <c r="AC23" s="654" t="str">
        <f t="shared" si="16"/>
        <v>#DIV/0!</v>
      </c>
      <c r="AD23" s="654" t="str">
        <f t="shared" si="16"/>
        <v>#DIV/0!</v>
      </c>
      <c r="AE23" s="654" t="str">
        <f t="shared" si="16"/>
        <v>#DIV/0!</v>
      </c>
      <c r="AF23" s="654" t="str">
        <f t="shared" si="16"/>
        <v>#REF!</v>
      </c>
      <c r="AG23" s="292"/>
      <c r="AH23" s="1008"/>
      <c r="AI23" s="147"/>
      <c r="AJ23" s="147"/>
      <c r="AK23" s="148"/>
      <c r="AL23" s="175"/>
      <c r="AM23" s="984" t="s">
        <v>492</v>
      </c>
      <c r="AN23" s="148"/>
      <c r="AO23" s="969"/>
      <c r="AP23" s="863" t="str">
        <f t="shared" ref="AP23:AU23" si="17">AP19-AP24</f>
        <v>#REF!</v>
      </c>
      <c r="AQ23" s="863" t="str">
        <f t="shared" si="17"/>
        <v>#REF!</v>
      </c>
      <c r="AR23" s="863" t="str">
        <f t="shared" si="17"/>
        <v>#REF!</v>
      </c>
      <c r="AS23" s="863" t="str">
        <f t="shared" si="17"/>
        <v>#REF!</v>
      </c>
      <c r="AT23" s="863" t="str">
        <f t="shared" si="17"/>
        <v>#REF!</v>
      </c>
      <c r="AU23" s="863" t="str">
        <f t="shared" si="17"/>
        <v>#REF!</v>
      </c>
      <c r="AV23" s="290"/>
      <c r="AW23" s="1008"/>
      <c r="AX23" s="147"/>
      <c r="AY23" s="147"/>
      <c r="AZ23" s="148"/>
      <c r="BA23" s="175"/>
      <c r="BB23" s="999"/>
      <c r="BC23" s="984" t="s">
        <v>492</v>
      </c>
      <c r="BD23" s="148"/>
      <c r="BE23" s="969"/>
      <c r="BF23" s="863" t="str">
        <f t="shared" ref="BF23:BK23" si="18">BF19*$O$32</f>
        <v>#DIV/0!</v>
      </c>
      <c r="BG23" s="863" t="str">
        <f t="shared" si="18"/>
        <v>#DIV/0!</v>
      </c>
      <c r="BH23" s="863" t="str">
        <f t="shared" si="18"/>
        <v>#DIV/0!</v>
      </c>
      <c r="BI23" s="863" t="str">
        <f t="shared" si="18"/>
        <v>#DIV/0!</v>
      </c>
      <c r="BJ23" s="863" t="str">
        <f t="shared" si="18"/>
        <v>#DIV/0!</v>
      </c>
      <c r="BK23" s="863" t="str">
        <f t="shared" si="18"/>
        <v>#REF!</v>
      </c>
      <c r="BL23" s="290"/>
      <c r="BM23" s="1008"/>
      <c r="BN23" s="147"/>
      <c r="BO23" s="147"/>
      <c r="BP23" s="148"/>
      <c r="BQ23" s="933"/>
    </row>
    <row r="24" ht="14.25" customHeight="1">
      <c r="A24" s="175"/>
      <c r="B24" s="175"/>
      <c r="C24" s="175"/>
      <c r="D24" s="175"/>
      <c r="E24" s="175"/>
      <c r="F24" s="445"/>
      <c r="G24" s="591"/>
      <c r="H24" s="138"/>
      <c r="I24" s="139"/>
      <c r="J24" s="1021" t="s">
        <v>493</v>
      </c>
      <c r="K24" s="148"/>
      <c r="L24" s="934"/>
      <c r="M24" s="863"/>
      <c r="N24" s="1025"/>
      <c r="O24" s="1025">
        <f t="shared" ref="O24:U24" si="19">SUM(O21:O23)</f>
        <v>0</v>
      </c>
      <c r="P24" s="1025" t="str">
        <f t="shared" si="19"/>
        <v>#ERROR!</v>
      </c>
      <c r="Q24" s="1025">
        <f t="shared" si="19"/>
        <v>0</v>
      </c>
      <c r="R24" s="1025">
        <f t="shared" si="19"/>
        <v>0</v>
      </c>
      <c r="S24" s="1025">
        <f t="shared" si="19"/>
        <v>0</v>
      </c>
      <c r="T24" s="1025">
        <f t="shared" si="19"/>
        <v>0</v>
      </c>
      <c r="U24" s="1025">
        <f t="shared" si="19"/>
        <v>0</v>
      </c>
      <c r="V24" s="1000"/>
      <c r="W24" s="999"/>
      <c r="X24" s="984" t="s">
        <v>494</v>
      </c>
      <c r="Y24" s="148"/>
      <c r="Z24" s="969"/>
      <c r="AA24" s="654" t="str">
        <f t="shared" ref="AA24:AF24" si="20">AA19-AA23</f>
        <v>#DIV/0!</v>
      </c>
      <c r="AB24" s="654" t="str">
        <f t="shared" si="20"/>
        <v>#DIV/0!</v>
      </c>
      <c r="AC24" s="654" t="str">
        <f t="shared" si="20"/>
        <v>#DIV/0!</v>
      </c>
      <c r="AD24" s="654" t="str">
        <f t="shared" si="20"/>
        <v>#DIV/0!</v>
      </c>
      <c r="AE24" s="654" t="str">
        <f t="shared" si="20"/>
        <v>#DIV/0!</v>
      </c>
      <c r="AF24" s="654" t="str">
        <f t="shared" si="20"/>
        <v>#REF!</v>
      </c>
      <c r="AG24" s="292"/>
      <c r="AH24" s="1008"/>
      <c r="AI24" s="147"/>
      <c r="AJ24" s="147"/>
      <c r="AK24" s="148"/>
      <c r="AL24" s="175"/>
      <c r="AM24" s="984" t="s">
        <v>494</v>
      </c>
      <c r="AN24" s="148"/>
      <c r="AO24" s="969"/>
      <c r="AP24" s="863" t="str">
        <f t="shared" ref="AP24:AU24" si="21">AP19*$O$35</f>
        <v>#REF!</v>
      </c>
      <c r="AQ24" s="863" t="str">
        <f t="shared" si="21"/>
        <v>#REF!</v>
      </c>
      <c r="AR24" s="863" t="str">
        <f t="shared" si="21"/>
        <v>#REF!</v>
      </c>
      <c r="AS24" s="863" t="str">
        <f t="shared" si="21"/>
        <v>#REF!</v>
      </c>
      <c r="AT24" s="863" t="str">
        <f t="shared" si="21"/>
        <v>#REF!</v>
      </c>
      <c r="AU24" s="863" t="str">
        <f t="shared" si="21"/>
        <v>#REF!</v>
      </c>
      <c r="AV24" s="290"/>
      <c r="AW24" s="1008"/>
      <c r="AX24" s="147"/>
      <c r="AY24" s="147"/>
      <c r="AZ24" s="148"/>
      <c r="BA24" s="175"/>
      <c r="BB24" s="999"/>
      <c r="BC24" s="984" t="s">
        <v>494</v>
      </c>
      <c r="BD24" s="148"/>
      <c r="BE24" s="969"/>
      <c r="BF24" s="863" t="str">
        <f t="shared" ref="BF24:BK24" si="22">BF19-BF23</f>
        <v>#DIV/0!</v>
      </c>
      <c r="BG24" s="863" t="str">
        <f t="shared" si="22"/>
        <v>#DIV/0!</v>
      </c>
      <c r="BH24" s="863" t="str">
        <f t="shared" si="22"/>
        <v>#DIV/0!</v>
      </c>
      <c r="BI24" s="863" t="str">
        <f t="shared" si="22"/>
        <v>#DIV/0!</v>
      </c>
      <c r="BJ24" s="863" t="str">
        <f t="shared" si="22"/>
        <v>#DIV/0!</v>
      </c>
      <c r="BK24" s="863" t="str">
        <f t="shared" si="22"/>
        <v>#REF!</v>
      </c>
      <c r="BL24" s="290"/>
      <c r="BM24" s="1008"/>
      <c r="BN24" s="147"/>
      <c r="BO24" s="147"/>
      <c r="BP24" s="148"/>
      <c r="BQ24" s="933"/>
    </row>
    <row r="25" ht="14.25" customHeight="1">
      <c r="A25" s="175"/>
      <c r="B25" s="175"/>
      <c r="C25" s="175"/>
      <c r="D25" s="175"/>
      <c r="E25" s="175"/>
      <c r="F25" s="405"/>
      <c r="G25" s="934"/>
      <c r="H25" s="934"/>
      <c r="I25" s="934"/>
      <c r="J25" s="1015"/>
      <c r="K25" s="1015"/>
      <c r="L25" s="934"/>
      <c r="M25" s="863"/>
      <c r="N25" s="868"/>
      <c r="O25" s="868"/>
      <c r="P25" s="1026"/>
      <c r="Q25" s="1026"/>
      <c r="R25" s="1026"/>
      <c r="S25" s="1026"/>
      <c r="T25" s="1026"/>
      <c r="U25" s="1026"/>
      <c r="V25" s="1000"/>
      <c r="W25" s="999"/>
      <c r="X25" s="1000"/>
      <c r="Y25" s="1000"/>
      <c r="Z25" s="1000"/>
      <c r="AA25" s="1016"/>
      <c r="AB25" s="1016"/>
      <c r="AC25" s="1016"/>
      <c r="AD25" s="1016"/>
      <c r="AE25" s="1016"/>
      <c r="AF25" s="1016"/>
      <c r="AG25" s="292"/>
      <c r="AH25" s="175"/>
      <c r="AI25" s="175"/>
      <c r="AJ25" s="175"/>
      <c r="AK25" s="175"/>
      <c r="AL25" s="175"/>
      <c r="AM25" s="1000"/>
      <c r="AN25" s="1000"/>
      <c r="AO25" s="1000"/>
      <c r="AP25" s="1016"/>
      <c r="AQ25" s="1016"/>
      <c r="AR25" s="1016"/>
      <c r="AS25" s="1016"/>
      <c r="AT25" s="1016"/>
      <c r="AU25" s="1016"/>
      <c r="AV25" s="290"/>
      <c r="AW25" s="175"/>
      <c r="AX25" s="175"/>
      <c r="AY25" s="175"/>
      <c r="AZ25" s="175"/>
      <c r="BA25" s="175"/>
      <c r="BB25" s="999"/>
      <c r="BC25" s="1000"/>
      <c r="BD25" s="1000"/>
      <c r="BE25" s="1000"/>
      <c r="BF25" s="1016"/>
      <c r="BG25" s="1016"/>
      <c r="BH25" s="1016"/>
      <c r="BI25" s="1016"/>
      <c r="BJ25" s="1016"/>
      <c r="BK25" s="1016"/>
      <c r="BL25" s="290"/>
      <c r="BM25" s="175"/>
      <c r="BN25" s="175"/>
      <c r="BO25" s="175"/>
      <c r="BP25" s="175"/>
      <c r="BQ25" s="933"/>
    </row>
    <row r="26" ht="14.25" customHeight="1">
      <c r="A26" s="175"/>
      <c r="B26" s="175"/>
      <c r="C26" s="175"/>
      <c r="D26" s="175"/>
      <c r="E26" s="175"/>
      <c r="F26" s="405"/>
      <c r="G26" s="934"/>
      <c r="H26" s="1008"/>
      <c r="I26" s="148"/>
      <c r="J26" s="1027" t="s">
        <v>495</v>
      </c>
      <c r="K26" s="148"/>
      <c r="L26" s="934"/>
      <c r="M26" s="863"/>
      <c r="N26" s="1025"/>
      <c r="O26" s="1025">
        <f t="shared" ref="O26:S26" si="23">+O19-O24</f>
        <v>0</v>
      </c>
      <c r="P26" s="1025" t="str">
        <f t="shared" si="23"/>
        <v>#ERROR!</v>
      </c>
      <c r="Q26" s="1025">
        <f t="shared" si="23"/>
        <v>0</v>
      </c>
      <c r="R26" s="1025">
        <f t="shared" si="23"/>
        <v>0</v>
      </c>
      <c r="S26" s="1025">
        <f t="shared" si="23"/>
        <v>0</v>
      </c>
      <c r="T26" s="1025">
        <f t="shared" ref="T26:U26" si="24">T19+T24</f>
        <v>0</v>
      </c>
      <c r="U26" s="1025">
        <f t="shared" si="24"/>
        <v>0</v>
      </c>
      <c r="V26" s="1000"/>
      <c r="W26" s="999"/>
      <c r="X26" s="984" t="s">
        <v>496</v>
      </c>
      <c r="Y26" s="148"/>
      <c r="Z26" s="969"/>
      <c r="AA26" s="654" t="str">
        <f t="shared" ref="AA26:AF26" si="25">AA23/((1+$AA$11)^AA6)</f>
        <v>#DIV/0!</v>
      </c>
      <c r="AB26" s="654" t="str">
        <f t="shared" si="25"/>
        <v>#DIV/0!</v>
      </c>
      <c r="AC26" s="654" t="str">
        <f t="shared" si="25"/>
        <v>#DIV/0!</v>
      </c>
      <c r="AD26" s="654" t="str">
        <f t="shared" si="25"/>
        <v>#DIV/0!</v>
      </c>
      <c r="AE26" s="654" t="str">
        <f t="shared" si="25"/>
        <v>#DIV/0!</v>
      </c>
      <c r="AF26" s="654" t="str">
        <f t="shared" si="25"/>
        <v>#REF!</v>
      </c>
      <c r="AG26" s="292"/>
      <c r="AH26" s="1007"/>
      <c r="AI26" s="37"/>
      <c r="AJ26" s="38"/>
      <c r="AK26" s="175"/>
      <c r="AL26" s="175"/>
      <c r="AM26" s="1028" t="s">
        <v>496</v>
      </c>
      <c r="AN26" s="148"/>
      <c r="AO26" s="969"/>
      <c r="AP26" s="863" t="str">
        <f t="shared" ref="AP26:AU26" si="26">AP23/((1+$AP$11)^AP6)</f>
        <v>#REF!</v>
      </c>
      <c r="AQ26" s="863" t="str">
        <f t="shared" si="26"/>
        <v>#REF!</v>
      </c>
      <c r="AR26" s="863" t="str">
        <f t="shared" si="26"/>
        <v>#REF!</v>
      </c>
      <c r="AS26" s="863" t="str">
        <f t="shared" si="26"/>
        <v>#REF!</v>
      </c>
      <c r="AT26" s="863" t="str">
        <f t="shared" si="26"/>
        <v>#REF!</v>
      </c>
      <c r="AU26" s="863" t="str">
        <f t="shared" si="26"/>
        <v>#REF!</v>
      </c>
      <c r="AV26" s="290"/>
      <c r="AW26" s="1007"/>
      <c r="AX26" s="37"/>
      <c r="AY26" s="38"/>
      <c r="AZ26" s="175"/>
      <c r="BA26" s="175"/>
      <c r="BB26" s="999"/>
      <c r="BC26" s="984" t="s">
        <v>496</v>
      </c>
      <c r="BD26" s="148"/>
      <c r="BE26" s="969"/>
      <c r="BF26" s="863" t="str">
        <f t="shared" ref="BF26:BK26" si="27">BF23/((1+$AA$11)^BF6)</f>
        <v>#DIV/0!</v>
      </c>
      <c r="BG26" s="863" t="str">
        <f t="shared" si="27"/>
        <v>#DIV/0!</v>
      </c>
      <c r="BH26" s="863" t="str">
        <f t="shared" si="27"/>
        <v>#DIV/0!</v>
      </c>
      <c r="BI26" s="863" t="str">
        <f t="shared" si="27"/>
        <v>#DIV/0!</v>
      </c>
      <c r="BJ26" s="863" t="str">
        <f t="shared" si="27"/>
        <v>#DIV/0!</v>
      </c>
      <c r="BK26" s="863" t="str">
        <f t="shared" si="27"/>
        <v>#REF!</v>
      </c>
      <c r="BL26" s="290"/>
      <c r="BM26" s="1007"/>
      <c r="BN26" s="37"/>
      <c r="BO26" s="38"/>
      <c r="BP26" s="175"/>
      <c r="BQ26" s="933"/>
    </row>
    <row r="27" ht="14.25" customHeight="1">
      <c r="A27" s="175"/>
      <c r="B27" s="175"/>
      <c r="C27" s="175"/>
      <c r="D27" s="175"/>
      <c r="E27" s="175"/>
      <c r="F27" s="405"/>
      <c r="G27" s="934"/>
      <c r="H27" s="1008"/>
      <c r="I27" s="148"/>
      <c r="J27" s="1027" t="s">
        <v>497</v>
      </c>
      <c r="K27" s="148"/>
      <c r="L27" s="934"/>
      <c r="M27" s="863"/>
      <c r="N27" s="1029"/>
      <c r="O27" s="1029" t="str">
        <f t="shared" ref="O27:U27" si="28">1-(O26/O15)</f>
        <v>#DIV/0!</v>
      </c>
      <c r="P27" s="1029" t="str">
        <f t="shared" si="28"/>
        <v>#ERROR!</v>
      </c>
      <c r="Q27" s="1029" t="str">
        <f t="shared" si="28"/>
        <v>#DIV/0!</v>
      </c>
      <c r="R27" s="1029" t="str">
        <f t="shared" si="28"/>
        <v>#DIV/0!</v>
      </c>
      <c r="S27" s="1029" t="str">
        <f t="shared" si="28"/>
        <v>#DIV/0!</v>
      </c>
      <c r="T27" s="1029" t="str">
        <f t="shared" si="28"/>
        <v>#DIV/0!</v>
      </c>
      <c r="U27" s="1029" t="str">
        <f t="shared" si="28"/>
        <v>#DIV/0!</v>
      </c>
      <c r="V27" s="1000"/>
      <c r="W27" s="999"/>
      <c r="X27" s="175"/>
      <c r="Y27" s="175"/>
      <c r="Z27" s="1000"/>
      <c r="AA27" s="1016"/>
      <c r="AB27" s="1016"/>
      <c r="AC27" s="1016"/>
      <c r="AD27" s="1016"/>
      <c r="AE27" s="1016"/>
      <c r="AF27" s="1016"/>
      <c r="AG27" s="292"/>
      <c r="AH27" s="591"/>
      <c r="AI27" s="138"/>
      <c r="AJ27" s="139"/>
      <c r="AK27" s="175"/>
      <c r="AL27" s="175"/>
      <c r="AM27" s="66"/>
      <c r="AN27" s="66"/>
      <c r="AO27" s="1000"/>
      <c r="AP27" s="1016"/>
      <c r="AQ27" s="1016"/>
      <c r="AR27" s="1016"/>
      <c r="AS27" s="1016"/>
      <c r="AT27" s="1016"/>
      <c r="AU27" s="1016"/>
      <c r="AV27" s="290"/>
      <c r="AW27" s="591"/>
      <c r="AX27" s="138"/>
      <c r="AY27" s="139"/>
      <c r="AZ27" s="175"/>
      <c r="BA27" s="175"/>
      <c r="BB27" s="999"/>
      <c r="BC27" s="175"/>
      <c r="BD27" s="175"/>
      <c r="BE27" s="1000"/>
      <c r="BF27" s="1016"/>
      <c r="BG27" s="1016"/>
      <c r="BH27" s="1016"/>
      <c r="BI27" s="1016"/>
      <c r="BJ27" s="1016"/>
      <c r="BK27" s="1016"/>
      <c r="BL27" s="290"/>
      <c r="BM27" s="591"/>
      <c r="BN27" s="138"/>
      <c r="BO27" s="139"/>
      <c r="BP27" s="175"/>
      <c r="BQ27" s="933"/>
    </row>
    <row r="28" ht="14.25" customHeight="1">
      <c r="A28" s="175"/>
      <c r="B28" s="175"/>
      <c r="C28" s="175"/>
      <c r="D28" s="175"/>
      <c r="E28" s="175"/>
      <c r="F28" s="405"/>
      <c r="G28" s="934"/>
      <c r="H28" s="1030"/>
      <c r="I28" s="148"/>
      <c r="J28" s="1027" t="s">
        <v>498</v>
      </c>
      <c r="K28" s="148"/>
      <c r="L28" s="819"/>
      <c r="M28" s="863"/>
      <c r="N28" s="1031"/>
      <c r="O28" s="1032" t="str">
        <f t="shared" ref="O28:U28" si="29">1-O27</f>
        <v>#DIV/0!</v>
      </c>
      <c r="P28" s="1032" t="str">
        <f t="shared" si="29"/>
        <v>#ERROR!</v>
      </c>
      <c r="Q28" s="1032" t="str">
        <f t="shared" si="29"/>
        <v>#DIV/0!</v>
      </c>
      <c r="R28" s="1032" t="str">
        <f t="shared" si="29"/>
        <v>#DIV/0!</v>
      </c>
      <c r="S28" s="1032" t="str">
        <f t="shared" si="29"/>
        <v>#DIV/0!</v>
      </c>
      <c r="T28" s="1032" t="str">
        <f t="shared" si="29"/>
        <v>#DIV/0!</v>
      </c>
      <c r="U28" s="1032" t="str">
        <f t="shared" si="29"/>
        <v>#DIV/0!</v>
      </c>
      <c r="V28" s="1000"/>
      <c r="W28" s="999"/>
      <c r="X28" s="984" t="s">
        <v>499</v>
      </c>
      <c r="Y28" s="148"/>
      <c r="Z28" s="175"/>
      <c r="AA28" s="1020" t="str">
        <f>SUM(AA26:AF26)</f>
        <v>#DIV/0!</v>
      </c>
      <c r="AB28" s="147"/>
      <c r="AC28" s="147"/>
      <c r="AD28" s="147"/>
      <c r="AE28" s="147"/>
      <c r="AF28" s="148"/>
      <c r="AG28" s="292"/>
      <c r="AH28" s="175"/>
      <c r="AI28" s="175"/>
      <c r="AJ28" s="175"/>
      <c r="AK28" s="175"/>
      <c r="AL28" s="175"/>
      <c r="AM28" s="1028" t="s">
        <v>499</v>
      </c>
      <c r="AN28" s="148"/>
      <c r="AO28" s="175"/>
      <c r="AP28" s="1020" t="str">
        <f>IF(SUM(AP26:AU26)&gt;0,SUM(AP26:AU26),0)</f>
        <v>#REF!</v>
      </c>
      <c r="AQ28" s="147"/>
      <c r="AR28" s="147"/>
      <c r="AS28" s="147"/>
      <c r="AT28" s="147"/>
      <c r="AU28" s="148"/>
      <c r="AV28" s="290"/>
      <c r="AW28" s="175"/>
      <c r="AX28" s="175"/>
      <c r="AY28" s="175"/>
      <c r="AZ28" s="175"/>
      <c r="BA28" s="175"/>
      <c r="BB28" s="999"/>
      <c r="BC28" s="984" t="s">
        <v>499</v>
      </c>
      <c r="BD28" s="148"/>
      <c r="BE28" s="175"/>
      <c r="BF28" s="1020" t="str">
        <f>SUM(BF26:BK26)</f>
        <v>#DIV/0!</v>
      </c>
      <c r="BG28" s="147"/>
      <c r="BH28" s="147"/>
      <c r="BI28" s="147"/>
      <c r="BJ28" s="147"/>
      <c r="BK28" s="148"/>
      <c r="BL28" s="290"/>
      <c r="BM28" s="175"/>
      <c r="BN28" s="175"/>
      <c r="BO28" s="175"/>
      <c r="BP28" s="175"/>
      <c r="BQ28" s="933"/>
    </row>
    <row r="29" ht="14.25" customHeight="1">
      <c r="A29" s="175"/>
      <c r="B29" s="175"/>
      <c r="C29" s="175"/>
      <c r="D29" s="175"/>
      <c r="E29" s="175"/>
      <c r="F29" s="405"/>
      <c r="G29" s="934"/>
      <c r="H29" s="175"/>
      <c r="I29" s="934"/>
      <c r="J29" s="1015"/>
      <c r="K29" s="1015"/>
      <c r="L29" s="934"/>
      <c r="M29" s="863"/>
      <c r="N29" s="934"/>
      <c r="O29" s="1033"/>
      <c r="P29" s="1029"/>
      <c r="Q29" s="1029"/>
      <c r="R29" s="1029"/>
      <c r="S29" s="1029"/>
      <c r="T29" s="1029"/>
      <c r="U29" s="1000"/>
      <c r="V29" s="1000"/>
      <c r="W29" s="999"/>
      <c r="X29" s="175"/>
      <c r="Y29" s="175"/>
      <c r="Z29" s="175"/>
      <c r="AA29" s="654"/>
      <c r="AB29" s="654"/>
      <c r="AC29" s="654"/>
      <c r="AD29" s="654"/>
      <c r="AE29" s="654"/>
      <c r="AF29" s="1016"/>
      <c r="AG29" s="292"/>
      <c r="AH29" s="175"/>
      <c r="AI29" s="175"/>
      <c r="AJ29" s="175"/>
      <c r="AK29" s="175"/>
      <c r="AL29" s="175"/>
      <c r="AM29" s="66"/>
      <c r="AN29" s="66"/>
      <c r="AO29" s="175"/>
      <c r="AP29" s="863"/>
      <c r="AQ29" s="863"/>
      <c r="AR29" s="863"/>
      <c r="AS29" s="863"/>
      <c r="AT29" s="863"/>
      <c r="AU29" s="1016"/>
      <c r="AV29" s="290"/>
      <c r="AW29" s="175"/>
      <c r="AX29" s="175"/>
      <c r="AY29" s="175"/>
      <c r="AZ29" s="175"/>
      <c r="BA29" s="175"/>
      <c r="BB29" s="999"/>
      <c r="BC29" s="175"/>
      <c r="BD29" s="175"/>
      <c r="BE29" s="175"/>
      <c r="BF29" s="863"/>
      <c r="BG29" s="863"/>
      <c r="BH29" s="863"/>
      <c r="BI29" s="863"/>
      <c r="BJ29" s="863"/>
      <c r="BK29" s="1016"/>
      <c r="BL29" s="290"/>
      <c r="BM29" s="175"/>
      <c r="BN29" s="175"/>
      <c r="BO29" s="175"/>
      <c r="BP29" s="175"/>
      <c r="BQ29" s="933"/>
    </row>
    <row r="30" ht="14.25" customHeight="1">
      <c r="A30" s="175"/>
      <c r="B30" s="175"/>
      <c r="C30" s="175"/>
      <c r="D30" s="175"/>
      <c r="E30" s="175"/>
      <c r="F30" s="405"/>
      <c r="G30" s="934"/>
      <c r="H30" s="934"/>
      <c r="I30" s="934"/>
      <c r="J30" s="1021" t="s">
        <v>500</v>
      </c>
      <c r="K30" s="148"/>
      <c r="L30" s="934"/>
      <c r="M30" s="934"/>
      <c r="N30" s="934"/>
      <c r="O30" s="1034" t="str">
        <f>+U28</f>
        <v>#DIV/0!</v>
      </c>
      <c r="P30" s="147"/>
      <c r="Q30" s="147"/>
      <c r="R30" s="147"/>
      <c r="S30" s="147"/>
      <c r="T30" s="147"/>
      <c r="U30" s="148"/>
      <c r="V30" s="1000"/>
      <c r="W30" s="999"/>
      <c r="X30" s="984" t="s">
        <v>501</v>
      </c>
      <c r="Y30" s="148"/>
      <c r="Z30" s="1000"/>
      <c r="AA30" s="1020" t="str">
        <f>'[3]3.Estimaciones WACC'!G272</f>
        <v>#REF!</v>
      </c>
      <c r="AB30" s="147"/>
      <c r="AC30" s="147"/>
      <c r="AD30" s="147"/>
      <c r="AE30" s="147"/>
      <c r="AF30" s="148"/>
      <c r="AG30" s="292"/>
      <c r="AH30" s="175"/>
      <c r="AI30" s="175"/>
      <c r="AJ30" s="175"/>
      <c r="AK30" s="175"/>
      <c r="AL30" s="175"/>
      <c r="AM30" s="1028" t="s">
        <v>502</v>
      </c>
      <c r="AN30" s="148"/>
      <c r="AO30" s="1000"/>
      <c r="AP30" s="1020" t="str">
        <f>+'1. Datos'!H119</f>
        <v/>
      </c>
      <c r="AQ30" s="147"/>
      <c r="AR30" s="147"/>
      <c r="AS30" s="147"/>
      <c r="AT30" s="147"/>
      <c r="AU30" s="148"/>
      <c r="AV30" s="290"/>
      <c r="AW30" s="175"/>
      <c r="AX30" s="175"/>
      <c r="AY30" s="175"/>
      <c r="AZ30" s="175"/>
      <c r="BA30" s="175"/>
      <c r="BB30" s="999"/>
      <c r="BC30" s="984" t="s">
        <v>501</v>
      </c>
      <c r="BD30" s="148"/>
      <c r="BE30" s="1000"/>
      <c r="BF30" s="1020" t="str">
        <f>'[3]3.Estimaciones WACC'!G272</f>
        <v>#REF!</v>
      </c>
      <c r="BG30" s="147"/>
      <c r="BH30" s="147"/>
      <c r="BI30" s="147"/>
      <c r="BJ30" s="147"/>
      <c r="BK30" s="148"/>
      <c r="BL30" s="290"/>
      <c r="BM30" s="175"/>
      <c r="BN30" s="175"/>
      <c r="BO30" s="175"/>
      <c r="BP30" s="175"/>
      <c r="BQ30" s="933"/>
    </row>
    <row r="31" ht="14.25" customHeight="1">
      <c r="A31" s="175"/>
      <c r="B31" s="175"/>
      <c r="C31" s="175"/>
      <c r="D31" s="175"/>
      <c r="E31" s="175"/>
      <c r="F31" s="405"/>
      <c r="G31" s="934"/>
      <c r="H31" s="934"/>
      <c r="I31" s="934"/>
      <c r="J31" s="1035"/>
      <c r="K31" s="1035"/>
      <c r="L31" s="934"/>
      <c r="M31" s="934"/>
      <c r="N31" s="934"/>
      <c r="O31" s="1033"/>
      <c r="P31" s="1029"/>
      <c r="Q31" s="1029"/>
      <c r="R31" s="1029"/>
      <c r="S31" s="1029"/>
      <c r="T31" s="1029"/>
      <c r="U31" s="1000"/>
      <c r="V31" s="1000"/>
      <c r="W31" s="999"/>
      <c r="X31" s="1036"/>
      <c r="Y31" s="1036"/>
      <c r="Z31" s="1000"/>
      <c r="AA31" s="1016"/>
      <c r="AB31" s="1016"/>
      <c r="AC31" s="1016"/>
      <c r="AD31" s="1016"/>
      <c r="AE31" s="1016"/>
      <c r="AF31" s="1016"/>
      <c r="AG31" s="292"/>
      <c r="AH31" s="175"/>
      <c r="AI31" s="175"/>
      <c r="AJ31" s="175"/>
      <c r="AK31" s="175"/>
      <c r="AL31" s="175"/>
      <c r="AM31" s="1037"/>
      <c r="AN31" s="1037"/>
      <c r="AO31" s="1000"/>
      <c r="AP31" s="1016"/>
      <c r="AQ31" s="1016"/>
      <c r="AR31" s="1016"/>
      <c r="AS31" s="1016"/>
      <c r="AT31" s="1016"/>
      <c r="AU31" s="1016"/>
      <c r="AV31" s="290"/>
      <c r="AW31" s="175"/>
      <c r="AX31" s="175"/>
      <c r="AY31" s="175"/>
      <c r="AZ31" s="175"/>
      <c r="BA31" s="175"/>
      <c r="BB31" s="999"/>
      <c r="BC31" s="1000"/>
      <c r="BD31" s="1000"/>
      <c r="BE31" s="1000"/>
      <c r="BF31" s="1016"/>
      <c r="BG31" s="1016"/>
      <c r="BH31" s="1016"/>
      <c r="BI31" s="1016"/>
      <c r="BJ31" s="1016"/>
      <c r="BK31" s="1016"/>
      <c r="BL31" s="290"/>
      <c r="BM31" s="175"/>
      <c r="BN31" s="175"/>
      <c r="BO31" s="175"/>
      <c r="BP31" s="175"/>
      <c r="BQ31" s="933"/>
    </row>
    <row r="32" ht="14.25" hidden="1" customHeight="1">
      <c r="A32" s="175"/>
      <c r="B32" s="175"/>
      <c r="C32" s="175"/>
      <c r="D32" s="175"/>
      <c r="E32" s="175"/>
      <c r="F32" s="405"/>
      <c r="G32" s="934"/>
      <c r="H32" s="934"/>
      <c r="I32" s="934"/>
      <c r="J32" s="1021" t="s">
        <v>503</v>
      </c>
      <c r="K32" s="148"/>
      <c r="L32" s="934"/>
      <c r="M32" s="934"/>
      <c r="N32" s="934"/>
      <c r="O32" s="1034" t="str">
        <f>+AVERAGE(N28:R28)</f>
        <v>#DIV/0!</v>
      </c>
      <c r="P32" s="147"/>
      <c r="Q32" s="147"/>
      <c r="R32" s="148"/>
      <c r="S32" s="1029"/>
      <c r="T32" s="1029"/>
      <c r="U32" s="934"/>
      <c r="V32" s="934"/>
      <c r="W32" s="946"/>
      <c r="X32" s="984" t="s">
        <v>410</v>
      </c>
      <c r="Y32" s="148"/>
      <c r="Z32" s="1000"/>
      <c r="AA32" s="1020" t="str">
        <f>#REF!</f>
        <v>#REF!</v>
      </c>
      <c r="AB32" s="147"/>
      <c r="AC32" s="147"/>
      <c r="AD32" s="147"/>
      <c r="AE32" s="147"/>
      <c r="AF32" s="148"/>
      <c r="AG32" s="292"/>
      <c r="AH32" s="1008"/>
      <c r="AI32" s="147"/>
      <c r="AJ32" s="148"/>
      <c r="AK32" s="175"/>
      <c r="AL32" s="175"/>
      <c r="AM32" s="1013" t="s">
        <v>504</v>
      </c>
      <c r="AN32" s="148"/>
      <c r="AO32" s="1000"/>
      <c r="AP32" s="1020" t="str">
        <f>ROUND(#REF!+#REF!,-3)</f>
        <v>#REF!</v>
      </c>
      <c r="AQ32" s="147"/>
      <c r="AR32" s="147"/>
      <c r="AS32" s="147"/>
      <c r="AT32" s="147"/>
      <c r="AU32" s="148"/>
      <c r="AV32" s="290"/>
      <c r="AW32" s="1008"/>
      <c r="AX32" s="147"/>
      <c r="AY32" s="147"/>
      <c r="AZ32" s="148"/>
      <c r="BA32" s="175"/>
      <c r="BB32" s="946"/>
      <c r="BC32" s="1038" t="s">
        <v>505</v>
      </c>
      <c r="BD32" s="148"/>
      <c r="BE32" s="1000"/>
      <c r="BF32" s="1020" t="str">
        <f>BF28-BF30</f>
        <v>#DIV/0!</v>
      </c>
      <c r="BG32" s="147"/>
      <c r="BH32" s="147"/>
      <c r="BI32" s="147"/>
      <c r="BJ32" s="147"/>
      <c r="BK32" s="148"/>
      <c r="BL32" s="290"/>
      <c r="BM32" s="1008"/>
      <c r="BN32" s="147"/>
      <c r="BO32" s="147"/>
      <c r="BP32" s="148"/>
      <c r="BQ32" s="933"/>
    </row>
    <row r="33" ht="24.75" hidden="1" customHeight="1">
      <c r="A33" s="175"/>
      <c r="B33" s="175"/>
      <c r="C33" s="175"/>
      <c r="D33" s="175"/>
      <c r="E33" s="175"/>
      <c r="F33" s="405"/>
      <c r="G33" s="934"/>
      <c r="H33" s="934"/>
      <c r="I33" s="934"/>
      <c r="J33" s="72" t="s">
        <v>506</v>
      </c>
      <c r="K33" s="175"/>
      <c r="L33" s="175"/>
      <c r="M33" s="175"/>
      <c r="N33" s="175"/>
      <c r="O33" s="175"/>
      <c r="P33" s="1039"/>
      <c r="Q33" s="1039"/>
      <c r="R33" s="1039"/>
      <c r="S33" s="1029"/>
      <c r="T33" s="1029"/>
      <c r="U33" s="934"/>
      <c r="V33" s="934"/>
      <c r="W33" s="946"/>
      <c r="X33" s="1036"/>
      <c r="Y33" s="1036"/>
      <c r="Z33" s="1000"/>
      <c r="AA33" s="1016"/>
      <c r="AB33" s="1016"/>
      <c r="AC33" s="1016"/>
      <c r="AD33" s="1016"/>
      <c r="AE33" s="1016"/>
      <c r="AF33" s="1016"/>
      <c r="AG33" s="292"/>
      <c r="AH33" s="175"/>
      <c r="AI33" s="175"/>
      <c r="AJ33" s="175"/>
      <c r="AK33" s="175"/>
      <c r="AL33" s="175"/>
      <c r="AM33" s="1036"/>
      <c r="AN33" s="1036"/>
      <c r="AO33" s="1000"/>
      <c r="AP33" s="1016"/>
      <c r="AQ33" s="1016"/>
      <c r="AR33" s="1016"/>
      <c r="AS33" s="1016"/>
      <c r="AT33" s="1016"/>
      <c r="AU33" s="1016"/>
      <c r="AV33" s="290"/>
      <c r="AW33" s="175"/>
      <c r="AX33" s="175"/>
      <c r="AY33" s="175"/>
      <c r="AZ33" s="175"/>
      <c r="BA33" s="175"/>
      <c r="BB33" s="946"/>
      <c r="BC33" s="1040"/>
      <c r="BD33" s="1040"/>
      <c r="BE33" s="1041"/>
      <c r="BF33" s="1042"/>
      <c r="BG33" s="1042"/>
      <c r="BH33" s="1042"/>
      <c r="BI33" s="1042"/>
      <c r="BJ33" s="1042"/>
      <c r="BK33" s="1042"/>
      <c r="BL33" s="290"/>
      <c r="BM33" s="175"/>
      <c r="BN33" s="175"/>
      <c r="BO33" s="175"/>
      <c r="BP33" s="175"/>
      <c r="BQ33" s="933"/>
    </row>
    <row r="34" ht="18.0" customHeight="1">
      <c r="A34" s="175"/>
      <c r="B34" s="175"/>
      <c r="C34" s="175"/>
      <c r="D34" s="175"/>
      <c r="E34" s="175"/>
      <c r="F34" s="405"/>
      <c r="G34" s="934"/>
      <c r="H34" s="934"/>
      <c r="I34" s="934"/>
      <c r="J34" s="175"/>
      <c r="K34" s="175"/>
      <c r="L34" s="175"/>
      <c r="M34" s="175"/>
      <c r="N34" s="175"/>
      <c r="O34" s="1029"/>
      <c r="P34" s="797"/>
      <c r="Q34" s="797"/>
      <c r="R34" s="797"/>
      <c r="S34" s="1029"/>
      <c r="T34" s="1029"/>
      <c r="U34" s="934"/>
      <c r="V34" s="934"/>
      <c r="W34" s="946"/>
      <c r="X34" s="984"/>
      <c r="Y34" s="148"/>
      <c r="Z34" s="1000"/>
      <c r="AA34" s="1020" t="str">
        <f>AA26+AA24</f>
        <v>#DIV/0!</v>
      </c>
      <c r="AB34" s="147"/>
      <c r="AC34" s="147"/>
      <c r="AD34" s="147"/>
      <c r="AE34" s="147"/>
      <c r="AF34" s="148"/>
      <c r="AG34" s="292"/>
      <c r="AH34" s="1008"/>
      <c r="AI34" s="147"/>
      <c r="AJ34" s="147"/>
      <c r="AK34" s="148"/>
      <c r="AL34" s="405"/>
      <c r="AM34" s="1038" t="s">
        <v>507</v>
      </c>
      <c r="AN34" s="148"/>
      <c r="AO34" s="1000"/>
      <c r="AP34" s="1020" t="str">
        <f>+AP28-AP30</f>
        <v>#REF!</v>
      </c>
      <c r="AQ34" s="147"/>
      <c r="AR34" s="147"/>
      <c r="AS34" s="147"/>
      <c r="AT34" s="147"/>
      <c r="AU34" s="148"/>
      <c r="AV34" s="290"/>
      <c r="AW34" s="175"/>
      <c r="AX34" s="175"/>
      <c r="AY34" s="175"/>
      <c r="AZ34" s="175"/>
      <c r="BA34" s="175"/>
      <c r="BB34" s="946"/>
      <c r="BC34" s="1044"/>
      <c r="BD34" s="1044"/>
      <c r="BE34" s="1045"/>
      <c r="BF34" s="1046"/>
      <c r="BG34" s="1046"/>
      <c r="BH34" s="1046"/>
      <c r="BI34" s="1046"/>
      <c r="BJ34" s="1046"/>
      <c r="BK34" s="1046"/>
      <c r="BL34" s="290"/>
      <c r="BM34" s="175"/>
      <c r="BN34" s="175"/>
      <c r="BO34" s="175"/>
      <c r="BP34" s="175"/>
      <c r="BQ34" s="933"/>
    </row>
    <row r="35" ht="18.0" customHeight="1">
      <c r="A35" s="175"/>
      <c r="B35" s="175"/>
      <c r="C35" s="175"/>
      <c r="D35" s="175"/>
      <c r="E35" s="175"/>
      <c r="F35" s="405"/>
      <c r="G35" s="934"/>
      <c r="H35" s="934"/>
      <c r="I35" s="934"/>
      <c r="J35" s="1021" t="s">
        <v>497</v>
      </c>
      <c r="K35" s="148"/>
      <c r="L35" s="934"/>
      <c r="M35" s="934"/>
      <c r="N35" s="1029"/>
      <c r="O35" s="1034">
        <v>0.3</v>
      </c>
      <c r="P35" s="147"/>
      <c r="Q35" s="147"/>
      <c r="R35" s="147"/>
      <c r="S35" s="147"/>
      <c r="T35" s="147"/>
      <c r="U35" s="148"/>
      <c r="V35" s="934"/>
      <c r="W35" s="946"/>
      <c r="X35" s="175"/>
      <c r="Y35" s="175"/>
      <c r="Z35" s="175"/>
      <c r="AA35" s="175"/>
      <c r="AB35" s="175"/>
      <c r="AC35" s="175"/>
      <c r="AD35" s="175"/>
      <c r="AE35" s="175"/>
      <c r="AF35" s="175"/>
      <c r="AG35" s="175"/>
      <c r="AH35" s="175"/>
      <c r="AI35" s="175"/>
      <c r="AJ35" s="175"/>
      <c r="AK35" s="175"/>
      <c r="AL35" s="175"/>
      <c r="AM35" s="175"/>
      <c r="AN35" s="175"/>
      <c r="AO35" s="175"/>
      <c r="AP35" s="175"/>
      <c r="AQ35" s="175"/>
      <c r="AR35" s="175"/>
      <c r="AS35" s="175"/>
      <c r="AT35" s="175"/>
      <c r="AU35" s="175"/>
      <c r="AV35" s="290"/>
      <c r="AW35" s="1008"/>
      <c r="AX35" s="147"/>
      <c r="AY35" s="148"/>
      <c r="AZ35" s="175"/>
      <c r="BA35" s="175"/>
      <c r="BB35" s="946"/>
      <c r="BC35" s="984" t="s">
        <v>410</v>
      </c>
      <c r="BD35" s="148"/>
      <c r="BE35" s="1000"/>
      <c r="BF35" s="1020" t="str">
        <f>BF32</f>
        <v>#DIV/0!</v>
      </c>
      <c r="BG35" s="147"/>
      <c r="BH35" s="147"/>
      <c r="BI35" s="147"/>
      <c r="BJ35" s="147"/>
      <c r="BK35" s="148"/>
      <c r="BL35" s="290"/>
      <c r="BM35" s="1008"/>
      <c r="BN35" s="147"/>
      <c r="BO35" s="148"/>
      <c r="BP35" s="175"/>
      <c r="BQ35" s="933"/>
    </row>
    <row r="36" ht="27.75" customHeight="1">
      <c r="A36" s="175"/>
      <c r="B36" s="175"/>
      <c r="C36" s="175"/>
      <c r="D36" s="175"/>
      <c r="E36" s="175"/>
      <c r="F36" s="405"/>
      <c r="G36" s="934"/>
      <c r="H36" s="934"/>
      <c r="I36" s="934"/>
      <c r="J36" s="1048"/>
      <c r="K36" s="175"/>
      <c r="L36" s="175"/>
      <c r="M36" s="175"/>
      <c r="N36" s="175"/>
      <c r="O36" s="175"/>
      <c r="P36" s="934"/>
      <c r="Q36" s="934"/>
      <c r="R36" s="934"/>
      <c r="S36" s="1029"/>
      <c r="T36" s="1029"/>
      <c r="U36" s="934"/>
      <c r="V36" s="934"/>
      <c r="W36" s="946"/>
      <c r="X36" s="1049"/>
      <c r="Y36" s="148"/>
      <c r="Z36" s="175"/>
      <c r="AA36" s="175"/>
      <c r="AB36" s="175"/>
      <c r="AC36" s="175"/>
      <c r="AD36" s="175"/>
      <c r="AE36" s="175"/>
      <c r="AF36" s="175"/>
      <c r="AG36" s="175"/>
      <c r="AH36" s="175"/>
      <c r="AI36" s="175"/>
      <c r="AJ36" s="175"/>
      <c r="AK36" s="175"/>
      <c r="AL36" s="175"/>
      <c r="AM36" s="1049" t="s">
        <v>508</v>
      </c>
      <c r="AN36" s="148"/>
      <c r="AO36" s="175"/>
      <c r="AP36" s="1051" t="str">
        <f>+ROUND(AP34,-3)</f>
        <v>#REF!</v>
      </c>
      <c r="AQ36" s="147"/>
      <c r="AR36" s="147"/>
      <c r="AS36" s="147"/>
      <c r="AT36" s="147"/>
      <c r="AU36" s="148"/>
      <c r="AV36" s="290"/>
      <c r="AW36" s="175"/>
      <c r="AX36" s="175"/>
      <c r="AY36" s="175"/>
      <c r="AZ36" s="175"/>
      <c r="BA36" s="175"/>
      <c r="BB36" s="946"/>
      <c r="BC36" s="1036"/>
      <c r="BD36" s="1036"/>
      <c r="BE36" s="1000"/>
      <c r="BF36" s="1016"/>
      <c r="BG36" s="1016"/>
      <c r="BH36" s="1016"/>
      <c r="BI36" s="1016"/>
      <c r="BJ36" s="1016"/>
      <c r="BK36" s="1016"/>
      <c r="BL36" s="290"/>
      <c r="BM36" s="175"/>
      <c r="BN36" s="175"/>
      <c r="BO36" s="175"/>
      <c r="BP36" s="175"/>
      <c r="BQ36" s="933"/>
    </row>
    <row r="37" ht="15.75" customHeight="1">
      <c r="A37" s="175"/>
      <c r="B37" s="175"/>
      <c r="C37" s="175"/>
      <c r="D37" s="175"/>
      <c r="E37" s="175"/>
      <c r="F37" s="405"/>
      <c r="G37" s="934"/>
      <c r="H37" s="934"/>
      <c r="I37" s="934"/>
      <c r="J37" s="1021" t="s">
        <v>509</v>
      </c>
      <c r="K37" s="148"/>
      <c r="L37" s="934"/>
      <c r="M37" s="934"/>
      <c r="N37" s="1029"/>
      <c r="O37" s="1034">
        <f>1-'reinvestment us'!D12</f>
        <v>1.337534731</v>
      </c>
      <c r="P37" s="147"/>
      <c r="Q37" s="147"/>
      <c r="R37" s="147"/>
      <c r="S37" s="147"/>
      <c r="T37" s="147"/>
      <c r="U37" s="148"/>
      <c r="V37" s="934"/>
      <c r="W37" s="934"/>
      <c r="X37" s="175"/>
      <c r="Y37" s="175"/>
      <c r="Z37" s="175"/>
      <c r="AA37" s="175"/>
      <c r="AB37" s="175"/>
      <c r="AC37" s="175"/>
      <c r="AD37" s="175"/>
      <c r="AE37" s="175"/>
      <c r="AF37" s="175"/>
      <c r="AG37" s="175"/>
      <c r="AH37" s="175"/>
      <c r="AI37" s="175"/>
      <c r="AJ37" s="175"/>
      <c r="AK37" s="175"/>
      <c r="AL37" s="175"/>
      <c r="AM37" s="175"/>
      <c r="AN37" s="175"/>
      <c r="AO37" s="175"/>
      <c r="AP37" s="175"/>
      <c r="AQ37" s="175"/>
      <c r="AR37" s="175"/>
      <c r="AS37" s="175"/>
      <c r="AT37" s="175"/>
      <c r="AU37" s="175"/>
      <c r="AV37" s="290"/>
      <c r="AW37" s="1008"/>
      <c r="AX37" s="147"/>
      <c r="AY37" s="147"/>
      <c r="AZ37" s="148"/>
      <c r="BA37" s="405"/>
      <c r="BB37" s="946"/>
      <c r="BC37" s="984" t="s">
        <v>406</v>
      </c>
      <c r="BD37" s="148"/>
      <c r="BE37" s="1000"/>
      <c r="BF37" s="1020" t="str">
        <f>BF32+BF30</f>
        <v>#DIV/0!</v>
      </c>
      <c r="BG37" s="147"/>
      <c r="BH37" s="147"/>
      <c r="BI37" s="147"/>
      <c r="BJ37" s="147"/>
      <c r="BK37" s="148"/>
      <c r="BL37" s="290"/>
      <c r="BM37" s="1008"/>
      <c r="BN37" s="147"/>
      <c r="BO37" s="147"/>
      <c r="BP37" s="148"/>
      <c r="BQ37" s="445"/>
    </row>
    <row r="38" ht="26.25" hidden="1" customHeight="1">
      <c r="A38" s="175"/>
      <c r="B38" s="175"/>
      <c r="C38" s="175"/>
      <c r="D38" s="175"/>
      <c r="E38" s="175"/>
      <c r="F38" s="405"/>
      <c r="G38" s="934"/>
      <c r="H38" s="934"/>
      <c r="I38" s="934"/>
      <c r="J38" s="1029"/>
      <c r="K38" s="1029"/>
      <c r="L38" s="1029"/>
      <c r="M38" s="819"/>
      <c r="N38" s="1029"/>
      <c r="O38" s="1029"/>
      <c r="P38" s="1029"/>
      <c r="Q38" s="1029"/>
      <c r="R38" s="1029"/>
      <c r="S38" s="1029"/>
      <c r="T38" s="1029"/>
      <c r="U38" s="934"/>
      <c r="V38" s="934"/>
      <c r="W38" s="934"/>
      <c r="X38" s="1049"/>
      <c r="Y38" s="148"/>
      <c r="Z38" s="175"/>
      <c r="AA38" s="175"/>
      <c r="AB38" s="175"/>
      <c r="AC38" s="175"/>
      <c r="AD38" s="175"/>
      <c r="AE38" s="175"/>
      <c r="AF38" s="175"/>
      <c r="AG38" s="175"/>
      <c r="AH38" s="175"/>
      <c r="AI38" s="175"/>
      <c r="AJ38" s="175"/>
      <c r="AK38" s="175"/>
      <c r="AL38" s="175"/>
      <c r="AM38" s="1049" t="s">
        <v>510</v>
      </c>
      <c r="AN38" s="148"/>
      <c r="AO38" s="175"/>
      <c r="AP38" s="1051" t="str">
        <f>+AP36+AP30</f>
        <v>#REF!</v>
      </c>
      <c r="AQ38" s="147"/>
      <c r="AR38" s="147"/>
      <c r="AS38" s="147"/>
      <c r="AT38" s="147"/>
      <c r="AU38" s="148"/>
      <c r="AV38" s="175"/>
      <c r="AW38" s="506"/>
      <c r="AX38" s="506"/>
      <c r="AY38" s="506"/>
      <c r="AZ38" s="506"/>
      <c r="BA38" s="175"/>
      <c r="BB38" s="934"/>
      <c r="BC38" s="1004"/>
      <c r="BD38" s="1004"/>
      <c r="BE38" s="1000"/>
      <c r="BF38" s="1052"/>
      <c r="BG38" s="1052"/>
      <c r="BH38" s="1052"/>
      <c r="BI38" s="1052"/>
      <c r="BJ38" s="1052"/>
      <c r="BK38" s="1052"/>
      <c r="BL38" s="290"/>
      <c r="BM38" s="506"/>
      <c r="BN38" s="506"/>
      <c r="BO38" s="506"/>
      <c r="BP38" s="506"/>
      <c r="BQ38" s="933"/>
    </row>
    <row r="39" ht="15.75" hidden="1" customHeight="1">
      <c r="A39" s="175"/>
      <c r="B39" s="175"/>
      <c r="C39" s="175"/>
      <c r="D39" s="175"/>
      <c r="E39" s="175"/>
      <c r="F39" s="405"/>
      <c r="G39" s="934"/>
      <c r="H39" s="934"/>
      <c r="I39" s="934"/>
      <c r="J39" s="1029"/>
      <c r="K39" s="1029"/>
      <c r="L39" s="1029"/>
      <c r="M39" s="934"/>
      <c r="N39" s="1029"/>
      <c r="O39" s="1029"/>
      <c r="P39" s="1029"/>
      <c r="Q39" s="1029"/>
      <c r="R39" s="1029"/>
      <c r="S39" s="1029"/>
      <c r="T39" s="1029"/>
      <c r="U39" s="934"/>
      <c r="V39" s="934"/>
      <c r="W39" s="934"/>
      <c r="X39" s="1053"/>
      <c r="Y39" s="1053"/>
      <c r="Z39" s="1053"/>
      <c r="AA39" s="1053"/>
      <c r="AB39" s="1053"/>
      <c r="AC39" s="1053"/>
      <c r="AD39" s="1053"/>
      <c r="AE39" s="1053"/>
      <c r="AF39" s="1053"/>
      <c r="AG39" s="1054"/>
      <c r="AH39" s="1055"/>
      <c r="AI39" s="1055"/>
      <c r="AJ39" s="1055"/>
      <c r="AK39" s="1055"/>
      <c r="AL39" s="1055"/>
      <c r="AM39" s="1053"/>
      <c r="AN39" s="1053"/>
      <c r="AO39" s="1053"/>
      <c r="AP39" s="1053"/>
      <c r="AQ39" s="1053"/>
      <c r="AR39" s="1053"/>
      <c r="AS39" s="1053"/>
      <c r="AT39" s="1053"/>
      <c r="AU39" s="1053"/>
      <c r="AV39" s="290"/>
      <c r="AW39" s="506" t="s">
        <v>511</v>
      </c>
      <c r="AX39" s="506"/>
      <c r="AY39" s="506"/>
      <c r="AZ39" s="506"/>
      <c r="BA39" s="175"/>
      <c r="BB39" s="934"/>
      <c r="BC39" s="984" t="s">
        <v>512</v>
      </c>
      <c r="BD39" s="148"/>
      <c r="BE39" s="1000"/>
      <c r="BF39" s="1056" t="str">
        <f>+AP36</f>
        <v>#REF!</v>
      </c>
      <c r="BG39" s="147"/>
      <c r="BH39" s="147"/>
      <c r="BI39" s="147"/>
      <c r="BJ39" s="147"/>
      <c r="BK39" s="148"/>
      <c r="BL39" s="290"/>
      <c r="BM39" s="506"/>
      <c r="BN39" s="506"/>
      <c r="BO39" s="506"/>
      <c r="BP39" s="506"/>
      <c r="BQ39" s="933"/>
    </row>
    <row r="40" ht="14.25" hidden="1" customHeight="1">
      <c r="A40" s="175"/>
      <c r="B40" s="175"/>
      <c r="C40" s="175"/>
      <c r="D40" s="175"/>
      <c r="E40" s="175"/>
      <c r="F40" s="405"/>
      <c r="G40" s="934"/>
      <c r="H40" s="934"/>
      <c r="I40" s="934"/>
      <c r="J40" s="1021"/>
      <c r="K40" s="148"/>
      <c r="L40" s="934"/>
      <c r="M40" s="934"/>
      <c r="N40" s="934"/>
      <c r="O40" s="1034"/>
      <c r="P40" s="147"/>
      <c r="Q40" s="147"/>
      <c r="R40" s="148"/>
      <c r="S40" s="934"/>
      <c r="T40" s="934"/>
      <c r="U40" s="934"/>
      <c r="V40" s="934"/>
      <c r="W40" s="934"/>
      <c r="X40" s="984" t="s">
        <v>406</v>
      </c>
      <c r="Y40" s="148"/>
      <c r="Z40" s="1000"/>
      <c r="AA40" s="1020" t="str">
        <f>#REF!+AA30</f>
        <v>#REF!</v>
      </c>
      <c r="AB40" s="147"/>
      <c r="AC40" s="147"/>
      <c r="AD40" s="147"/>
      <c r="AE40" s="147"/>
      <c r="AF40" s="148"/>
      <c r="AG40" s="292"/>
      <c r="AH40" s="1008"/>
      <c r="AI40" s="147"/>
      <c r="AJ40" s="147"/>
      <c r="AK40" s="148"/>
      <c r="AL40" s="405"/>
      <c r="AM40" s="1028" t="s">
        <v>513</v>
      </c>
      <c r="AN40" s="148"/>
      <c r="AO40" s="1000"/>
      <c r="AP40" s="1020" t="str">
        <f>+AP32+AP34</f>
        <v>#REF!</v>
      </c>
      <c r="AQ40" s="147"/>
      <c r="AR40" s="147"/>
      <c r="AS40" s="147"/>
      <c r="AT40" s="147"/>
      <c r="AU40" s="148"/>
      <c r="AV40" s="290"/>
      <c r="AW40" s="506"/>
      <c r="AX40" s="506"/>
      <c r="AY40" s="506"/>
      <c r="AZ40" s="506"/>
      <c r="BA40" s="175"/>
      <c r="BB40" s="934"/>
      <c r="BC40" s="1004"/>
      <c r="BD40" s="1004"/>
      <c r="BE40" s="1000"/>
      <c r="BF40" s="1052"/>
      <c r="BG40" s="1052"/>
      <c r="BH40" s="1052"/>
      <c r="BI40" s="1052"/>
      <c r="BJ40" s="1052"/>
      <c r="BK40" s="1052"/>
      <c r="BL40" s="290"/>
      <c r="BM40" s="506"/>
      <c r="BN40" s="506"/>
      <c r="BO40" s="506"/>
      <c r="BP40" s="506"/>
      <c r="BQ40" s="933"/>
    </row>
    <row r="41" ht="14.25" hidden="1" customHeight="1">
      <c r="A41" s="175"/>
      <c r="B41" s="175"/>
      <c r="C41" s="175"/>
      <c r="D41" s="175"/>
      <c r="E41" s="175"/>
      <c r="F41" s="405"/>
      <c r="G41" s="934"/>
      <c r="H41" s="934"/>
      <c r="I41" s="934"/>
      <c r="J41" s="793"/>
      <c r="K41" s="934"/>
      <c r="L41" s="934"/>
      <c r="M41" s="934"/>
      <c r="N41" s="934"/>
      <c r="O41" s="934"/>
      <c r="P41" s="934"/>
      <c r="Q41" s="934"/>
      <c r="R41" s="934"/>
      <c r="S41" s="934"/>
      <c r="T41" s="934"/>
      <c r="U41" s="934"/>
      <c r="V41" s="934"/>
      <c r="W41" s="1057"/>
      <c r="X41" s="1058"/>
      <c r="Y41" s="1058"/>
      <c r="Z41" s="1058"/>
      <c r="AA41" s="1058"/>
      <c r="AB41" s="175"/>
      <c r="AC41" s="1058" t="str">
        <f>+'[3]1.Datos'!R87</f>
        <v>#REF!</v>
      </c>
      <c r="AD41" s="1058"/>
      <c r="AE41" s="1058"/>
      <c r="AF41" s="1058"/>
      <c r="AG41" s="175"/>
      <c r="AH41" s="175"/>
      <c r="AI41" s="175"/>
      <c r="AJ41" s="175"/>
      <c r="AK41" s="175"/>
      <c r="AL41" s="175"/>
      <c r="AM41" s="175"/>
      <c r="AN41" s="175"/>
      <c r="AO41" s="175"/>
      <c r="AP41" s="175"/>
      <c r="AQ41" s="175"/>
      <c r="AR41" s="175"/>
      <c r="AS41" s="175"/>
      <c r="AT41" s="175"/>
      <c r="AU41" s="175"/>
      <c r="AV41" s="290"/>
      <c r="AW41" s="506"/>
      <c r="AX41" s="506"/>
      <c r="AY41" s="506"/>
      <c r="AZ41" s="506"/>
      <c r="BA41" s="175"/>
      <c r="BB41" s="934"/>
      <c r="BC41" s="984" t="s">
        <v>514</v>
      </c>
      <c r="BD41" s="148"/>
      <c r="BE41" s="1000"/>
      <c r="BF41" s="1059" t="str">
        <f>BF35/BF39</f>
        <v>#DIV/0!</v>
      </c>
      <c r="BG41" s="147"/>
      <c r="BH41" s="147"/>
      <c r="BI41" s="147"/>
      <c r="BJ41" s="147"/>
      <c r="BK41" s="148"/>
      <c r="BL41" s="290"/>
      <c r="BM41" s="506"/>
      <c r="BN41" s="506"/>
      <c r="BO41" s="506"/>
      <c r="BP41" s="506"/>
      <c r="BQ41" s="933"/>
    </row>
    <row r="42" ht="19.5" hidden="1" customHeight="1">
      <c r="A42" s="175"/>
      <c r="B42" s="175"/>
      <c r="C42" s="175"/>
      <c r="D42" s="175"/>
      <c r="E42" s="175"/>
      <c r="F42" s="1060"/>
      <c r="G42" s="1053"/>
      <c r="H42" s="1053"/>
      <c r="I42" s="1053"/>
      <c r="J42" s="959"/>
      <c r="K42" s="1053"/>
      <c r="L42" s="1057"/>
      <c r="M42" s="1057"/>
      <c r="N42" s="1057"/>
      <c r="O42" s="1057"/>
      <c r="P42" s="1057"/>
      <c r="Q42" s="1057"/>
      <c r="R42" s="1057"/>
      <c r="S42" s="1057"/>
      <c r="T42" s="1057"/>
      <c r="U42" s="1057"/>
      <c r="V42" s="1057"/>
      <c r="W42" s="175"/>
      <c r="X42" s="175"/>
      <c r="Y42" s="175"/>
      <c r="Z42" s="175"/>
      <c r="AA42" s="175"/>
      <c r="AB42" s="175"/>
      <c r="AC42" s="175"/>
      <c r="AD42" s="175"/>
      <c r="AE42" s="175"/>
      <c r="AF42" s="175"/>
      <c r="AG42" s="175"/>
      <c r="AH42" s="175"/>
      <c r="AI42" s="175"/>
      <c r="AJ42" s="175"/>
      <c r="AK42" s="175"/>
      <c r="AL42" s="175"/>
      <c r="AM42" s="175"/>
      <c r="AN42" s="175"/>
      <c r="AO42" s="175"/>
      <c r="AP42" s="175"/>
      <c r="AQ42" s="175"/>
      <c r="AR42" s="175"/>
      <c r="AS42" s="175"/>
      <c r="AT42" s="175"/>
      <c r="AU42" s="175"/>
      <c r="AV42" s="1054"/>
      <c r="AW42" s="1055"/>
      <c r="AX42" s="1055"/>
      <c r="AY42" s="1055"/>
      <c r="AZ42" s="1055"/>
      <c r="BA42" s="1055"/>
      <c r="BB42" s="1057"/>
      <c r="BC42" s="1053"/>
      <c r="BD42" s="1053"/>
      <c r="BE42" s="1053"/>
      <c r="BF42" s="1053"/>
      <c r="BG42" s="1053"/>
      <c r="BH42" s="1053"/>
      <c r="BI42" s="1053"/>
      <c r="BJ42" s="1053"/>
      <c r="BK42" s="1053"/>
      <c r="BL42" s="1054"/>
      <c r="BM42" s="1055"/>
      <c r="BN42" s="1055"/>
      <c r="BO42" s="1055"/>
      <c r="BP42" s="1055"/>
      <c r="BQ42" s="948"/>
    </row>
    <row r="43" ht="19.5" hidden="1" customHeight="1">
      <c r="A43" s="175"/>
      <c r="B43" s="175"/>
      <c r="C43" s="175"/>
      <c r="D43" s="175"/>
      <c r="E43" s="175"/>
      <c r="F43" s="175"/>
      <c r="G43" s="175"/>
      <c r="H43" s="175"/>
      <c r="I43" s="175"/>
      <c r="J43" s="175"/>
      <c r="K43" s="175"/>
      <c r="L43" s="175"/>
      <c r="M43" s="175"/>
      <c r="N43" s="175"/>
      <c r="O43" s="175"/>
      <c r="P43" s="175"/>
      <c r="Q43" s="175"/>
      <c r="R43" s="175"/>
      <c r="S43" s="175"/>
      <c r="T43" s="175"/>
      <c r="U43" s="175"/>
      <c r="V43" s="175"/>
      <c r="W43" s="175"/>
      <c r="X43" s="175"/>
      <c r="Y43" s="175"/>
      <c r="Z43" s="175"/>
      <c r="AA43" s="175"/>
      <c r="AB43" s="175"/>
      <c r="AC43" s="175"/>
      <c r="AD43" s="175"/>
      <c r="AE43" s="175"/>
      <c r="AF43" s="175"/>
      <c r="AG43" s="175"/>
      <c r="AH43" s="175"/>
      <c r="AI43" s="175"/>
      <c r="AJ43" s="175"/>
      <c r="AK43" s="175"/>
      <c r="AL43" s="175"/>
      <c r="AM43" s="175"/>
      <c r="AN43" s="175"/>
      <c r="AO43" s="175"/>
      <c r="AP43" s="175"/>
      <c r="AQ43" s="175"/>
      <c r="AR43" s="175"/>
      <c r="AS43" s="175"/>
      <c r="AT43" s="175"/>
      <c r="AU43" s="175"/>
      <c r="AV43" s="175"/>
      <c r="AW43" s="175"/>
      <c r="AX43" s="175"/>
      <c r="AY43" s="175"/>
      <c r="AZ43" s="175"/>
      <c r="BA43" s="175"/>
      <c r="BB43" s="175"/>
      <c r="BC43" s="175"/>
      <c r="BD43" s="175"/>
      <c r="BE43" s="175"/>
      <c r="BF43" s="175"/>
      <c r="BG43" s="175"/>
      <c r="BH43" s="175"/>
      <c r="BI43" s="175"/>
      <c r="BJ43" s="175"/>
      <c r="BK43" s="175"/>
      <c r="BL43" s="175"/>
      <c r="BM43" s="175"/>
      <c r="BN43" s="175"/>
      <c r="BO43" s="175"/>
      <c r="BP43" s="175"/>
      <c r="BQ43" s="175"/>
    </row>
    <row r="44" ht="19.5" hidden="1" customHeight="1">
      <c r="A44" s="175"/>
      <c r="B44" s="175"/>
      <c r="C44" s="175"/>
      <c r="D44" s="175"/>
      <c r="E44" s="175"/>
      <c r="F44" s="175"/>
      <c r="G44" s="175"/>
      <c r="H44" s="175"/>
      <c r="I44" s="175"/>
      <c r="J44" s="175"/>
      <c r="K44" s="175"/>
      <c r="L44" s="175"/>
      <c r="M44" s="175"/>
      <c r="N44" s="175"/>
      <c r="O44" s="175"/>
      <c r="P44" s="175"/>
      <c r="Q44" s="175"/>
      <c r="R44" s="175"/>
      <c r="S44" s="175"/>
      <c r="T44" s="175"/>
      <c r="U44" s="175"/>
      <c r="V44" s="175"/>
      <c r="W44" s="175"/>
      <c r="X44" s="175"/>
      <c r="Y44" s="175"/>
      <c r="Z44" s="175"/>
      <c r="AA44" s="175"/>
      <c r="AB44" s="175"/>
      <c r="AC44" s="175"/>
      <c r="AD44" s="175"/>
      <c r="AE44" s="175"/>
      <c r="AF44" s="175"/>
      <c r="AG44" s="175"/>
      <c r="AH44" s="175"/>
      <c r="AI44" s="175"/>
      <c r="AJ44" s="175"/>
      <c r="AK44" s="175"/>
      <c r="AL44" s="175"/>
      <c r="AM44" s="175"/>
      <c r="AN44" s="175"/>
      <c r="AO44" s="175"/>
      <c r="AP44" s="175"/>
      <c r="AQ44" s="175"/>
      <c r="AR44" s="175"/>
      <c r="AS44" s="175"/>
      <c r="AT44" s="175"/>
      <c r="AU44" s="175"/>
      <c r="AV44" s="175"/>
      <c r="AW44" s="175"/>
      <c r="AX44" s="175"/>
      <c r="AY44" s="175"/>
      <c r="AZ44" s="175"/>
      <c r="BA44" s="175"/>
      <c r="BB44" s="175"/>
      <c r="BC44" s="175"/>
      <c r="BD44" s="175"/>
      <c r="BE44" s="175"/>
      <c r="BF44" s="175"/>
      <c r="BG44" s="175"/>
      <c r="BH44" s="175"/>
      <c r="BI44" s="175"/>
      <c r="BJ44" s="175"/>
      <c r="BK44" s="175"/>
      <c r="BL44" s="175"/>
      <c r="BM44" s="175"/>
      <c r="BN44" s="175"/>
      <c r="BO44" s="175"/>
      <c r="BP44" s="175"/>
      <c r="BQ44" s="175"/>
    </row>
    <row r="45" ht="19.5" hidden="1" customHeight="1">
      <c r="A45" s="175"/>
      <c r="B45" s="175"/>
      <c r="C45" s="175"/>
      <c r="D45" s="175"/>
      <c r="E45" s="175"/>
      <c r="F45" s="175"/>
      <c r="G45" s="175"/>
      <c r="H45" s="175"/>
      <c r="I45" s="700"/>
      <c r="J45" s="700"/>
      <c r="K45" s="700"/>
      <c r="L45" s="175"/>
      <c r="M45" s="175"/>
      <c r="N45" s="175"/>
      <c r="O45" s="175"/>
      <c r="P45" s="175"/>
      <c r="Q45" s="175"/>
      <c r="R45" s="175"/>
      <c r="S45" s="175"/>
      <c r="T45" s="175"/>
      <c r="U45" s="175"/>
      <c r="V45" s="175"/>
      <c r="W45" s="175"/>
      <c r="X45" s="175"/>
      <c r="Y45" s="175"/>
      <c r="Z45" s="175"/>
      <c r="AA45" s="175"/>
      <c r="AB45" s="175"/>
      <c r="AC45" s="175"/>
      <c r="AD45" s="175"/>
      <c r="AE45" s="175"/>
      <c r="AF45" s="175"/>
      <c r="AG45" s="175"/>
      <c r="AH45" s="175"/>
      <c r="AI45" s="175"/>
      <c r="AJ45" s="175"/>
      <c r="AK45" s="175"/>
      <c r="AL45" s="175"/>
      <c r="AM45" s="175"/>
      <c r="AN45" s="175"/>
      <c r="AO45" s="175"/>
      <c r="AP45" s="175"/>
      <c r="AQ45" s="175"/>
      <c r="AR45" s="175"/>
      <c r="AS45" s="175"/>
      <c r="AT45" s="175"/>
      <c r="AU45" s="175"/>
      <c r="AV45" s="175"/>
      <c r="AW45" s="175"/>
      <c r="AX45" s="175"/>
      <c r="AY45" s="175"/>
      <c r="AZ45" s="175"/>
      <c r="BA45" s="175"/>
      <c r="BB45" s="175"/>
      <c r="BC45" s="175"/>
      <c r="BD45" s="175"/>
      <c r="BE45" s="175"/>
      <c r="BF45" s="175"/>
      <c r="BG45" s="175"/>
      <c r="BH45" s="175"/>
      <c r="BI45" s="175"/>
      <c r="BJ45" s="175"/>
      <c r="BK45" s="175"/>
      <c r="BL45" s="175"/>
      <c r="BM45" s="175"/>
      <c r="BN45" s="175"/>
      <c r="BO45" s="175"/>
      <c r="BP45" s="175"/>
      <c r="BQ45" s="175"/>
    </row>
    <row r="46" ht="19.5" customHeight="1">
      <c r="A46" s="175"/>
      <c r="B46" s="175"/>
      <c r="C46" s="175"/>
      <c r="D46" s="175"/>
      <c r="E46" s="175"/>
      <c r="F46" s="175"/>
      <c r="G46" s="175"/>
      <c r="H46" s="175"/>
      <c r="I46" s="700"/>
      <c r="J46" s="700"/>
      <c r="K46" s="700"/>
      <c r="L46" s="175"/>
      <c r="M46" s="175"/>
      <c r="N46" s="175"/>
      <c r="O46" s="175"/>
      <c r="P46" s="175"/>
      <c r="Q46" s="175"/>
      <c r="R46" s="175"/>
      <c r="S46" s="175"/>
      <c r="T46" s="175"/>
      <c r="U46" s="175"/>
      <c r="V46" s="175"/>
      <c r="W46" s="175"/>
      <c r="X46" s="175"/>
      <c r="Y46" s="175"/>
      <c r="Z46" s="175"/>
      <c r="AA46" s="175"/>
      <c r="AB46" s="175"/>
      <c r="AC46" s="175"/>
      <c r="AD46" s="175"/>
      <c r="AE46" s="175"/>
      <c r="AF46" s="175"/>
      <c r="AG46" s="175"/>
      <c r="AH46" s="175"/>
      <c r="AI46" s="175"/>
      <c r="AJ46" s="175"/>
      <c r="AK46" s="175"/>
      <c r="AL46" s="175"/>
      <c r="AM46" s="175"/>
      <c r="AN46" s="175"/>
      <c r="AO46" s="175"/>
      <c r="AP46" s="175"/>
      <c r="AQ46" s="175"/>
      <c r="AR46" s="175"/>
      <c r="AS46" s="175"/>
      <c r="AT46" s="175"/>
      <c r="AU46" s="175"/>
      <c r="AV46" s="175"/>
      <c r="AW46" s="175"/>
      <c r="AX46" s="175"/>
      <c r="AY46" s="175"/>
      <c r="AZ46" s="175"/>
      <c r="BA46" s="175"/>
      <c r="BB46" s="175"/>
      <c r="BC46" s="175"/>
      <c r="BD46" s="175"/>
      <c r="BE46" s="175"/>
      <c r="BF46" s="175"/>
      <c r="BG46" s="175"/>
      <c r="BH46" s="175"/>
      <c r="BI46" s="175"/>
      <c r="BJ46" s="175"/>
      <c r="BK46" s="175"/>
      <c r="BL46" s="175"/>
      <c r="BM46" s="175"/>
      <c r="BN46" s="175"/>
      <c r="BO46" s="175"/>
      <c r="BP46" s="175"/>
      <c r="BQ46" s="175"/>
    </row>
    <row r="47" ht="14.25" customHeight="1">
      <c r="A47" s="175"/>
      <c r="B47" s="175"/>
      <c r="C47" s="175"/>
      <c r="D47" s="175"/>
      <c r="E47" s="175"/>
      <c r="F47" s="175"/>
      <c r="G47" s="175"/>
      <c r="H47" s="175"/>
      <c r="I47" s="175"/>
      <c r="J47" s="175"/>
      <c r="K47" s="175"/>
      <c r="L47" s="175"/>
      <c r="M47" s="175"/>
      <c r="N47" s="175"/>
      <c r="O47" s="175"/>
      <c r="P47" s="175"/>
      <c r="Q47" s="175"/>
      <c r="R47" s="175"/>
      <c r="S47" s="175"/>
      <c r="T47" s="175"/>
      <c r="U47" s="175"/>
      <c r="V47" s="175"/>
      <c r="W47" s="175"/>
      <c r="X47" s="175"/>
      <c r="Y47" s="175"/>
      <c r="Z47" s="175"/>
      <c r="AA47" s="175"/>
      <c r="AB47" s="175"/>
      <c r="AC47" s="175"/>
      <c r="AD47" s="175"/>
      <c r="AE47" s="175"/>
      <c r="AF47" s="175"/>
      <c r="AG47" s="175"/>
      <c r="AH47" s="175"/>
      <c r="AI47" s="175"/>
      <c r="AJ47" s="175"/>
      <c r="AK47" s="175"/>
      <c r="AL47" s="175"/>
      <c r="AM47" s="175"/>
      <c r="AN47" s="175"/>
      <c r="AO47" s="175"/>
      <c r="AP47" s="175"/>
      <c r="AQ47" s="175"/>
      <c r="AR47" s="175"/>
      <c r="AS47" s="863"/>
      <c r="AT47" s="1061"/>
      <c r="AU47" s="1062"/>
      <c r="AV47" s="175"/>
      <c r="AW47" s="175"/>
      <c r="AX47" s="175"/>
      <c r="AY47" s="175"/>
      <c r="AZ47" s="175"/>
      <c r="BA47" s="175"/>
      <c r="BB47" s="175"/>
      <c r="BC47" s="175"/>
      <c r="BD47" s="175"/>
      <c r="BE47" s="175"/>
      <c r="BF47" s="175"/>
      <c r="BG47" s="175"/>
      <c r="BH47" s="175"/>
      <c r="BI47" s="175"/>
      <c r="BJ47" s="175"/>
      <c r="BK47" s="175"/>
      <c r="BL47" s="175"/>
      <c r="BM47" s="175"/>
      <c r="BN47" s="175"/>
      <c r="BO47" s="175"/>
      <c r="BP47" s="175"/>
      <c r="BQ47" s="175"/>
    </row>
    <row r="48" ht="14.25" customHeight="1">
      <c r="A48" s="175"/>
      <c r="B48" s="175"/>
      <c r="C48" s="175"/>
      <c r="D48" s="175"/>
      <c r="E48" s="175"/>
      <c r="F48" s="175"/>
      <c r="G48" s="175"/>
      <c r="H48" s="175"/>
      <c r="I48" s="175"/>
      <c r="J48" s="175"/>
      <c r="K48" s="175"/>
      <c r="L48" s="175"/>
      <c r="M48" s="175"/>
      <c r="N48" s="175"/>
      <c r="O48" s="175"/>
      <c r="P48" s="175"/>
      <c r="Q48" s="175"/>
      <c r="R48" s="175"/>
      <c r="S48" s="175"/>
      <c r="T48" s="175"/>
      <c r="U48" s="175"/>
      <c r="V48" s="175"/>
      <c r="W48" s="175"/>
      <c r="X48" s="175"/>
      <c r="Y48" s="175"/>
      <c r="Z48" s="175"/>
      <c r="AA48" s="175"/>
      <c r="AB48" s="175"/>
      <c r="AC48" s="175"/>
      <c r="AD48" s="175"/>
      <c r="AE48" s="175"/>
      <c r="AF48" s="175"/>
      <c r="AG48" s="175"/>
      <c r="AH48" s="175"/>
      <c r="AI48" s="175"/>
      <c r="AJ48" s="175"/>
      <c r="AK48" s="175"/>
      <c r="AL48" s="175"/>
      <c r="AM48" s="175"/>
      <c r="AN48" s="175"/>
      <c r="AO48" s="175"/>
      <c r="AP48" s="199" t="s">
        <v>515</v>
      </c>
      <c r="AQ48" s="1063" t="str">
        <f>AP36</f>
        <v>#REF!</v>
      </c>
      <c r="AR48" s="175"/>
      <c r="AS48" s="175"/>
      <c r="AT48" s="175"/>
      <c r="AU48" s="175"/>
      <c r="AV48" s="175"/>
      <c r="AW48" s="175"/>
      <c r="AX48" s="175"/>
      <c r="AY48" s="175"/>
      <c r="AZ48" s="175"/>
      <c r="BA48" s="175"/>
      <c r="BB48" s="175"/>
      <c r="BC48" s="175"/>
      <c r="BD48" s="175"/>
      <c r="BE48" s="175"/>
      <c r="BF48" s="175"/>
      <c r="BG48" s="175"/>
      <c r="BH48" s="175"/>
      <c r="BI48" s="175"/>
      <c r="BJ48" s="175"/>
      <c r="BK48" s="175"/>
      <c r="BL48" s="175"/>
      <c r="BM48" s="175"/>
      <c r="BN48" s="175"/>
      <c r="BO48" s="175"/>
      <c r="BP48" s="175"/>
      <c r="BQ48" s="175"/>
    </row>
    <row r="49" ht="14.25" customHeight="1">
      <c r="A49" s="175"/>
      <c r="B49" s="175"/>
      <c r="C49" s="175"/>
      <c r="D49" s="175"/>
      <c r="E49" s="175"/>
      <c r="F49" s="175"/>
      <c r="G49" s="175"/>
      <c r="H49" s="175"/>
      <c r="I49" s="175"/>
      <c r="J49" s="175"/>
      <c r="K49" s="175"/>
      <c r="L49" s="175"/>
      <c r="M49" s="175"/>
      <c r="N49" s="175"/>
      <c r="O49" s="175"/>
      <c r="P49" s="175"/>
      <c r="Q49" s="175"/>
      <c r="R49" s="175"/>
      <c r="S49" s="175"/>
      <c r="T49" s="175"/>
      <c r="U49" s="175"/>
      <c r="V49" s="175"/>
      <c r="W49" s="175"/>
      <c r="X49" s="175"/>
      <c r="Y49" s="175"/>
      <c r="Z49" s="175"/>
      <c r="AA49" s="175"/>
      <c r="AB49" s="175"/>
      <c r="AC49" s="175"/>
      <c r="AD49" s="175"/>
      <c r="AE49" s="175"/>
      <c r="AF49" s="175"/>
      <c r="AG49" s="175"/>
      <c r="AH49" s="175"/>
      <c r="AI49" s="175"/>
      <c r="AJ49" s="175"/>
      <c r="AK49" s="175"/>
      <c r="AL49" s="175"/>
      <c r="AM49" s="175"/>
      <c r="AN49" s="175"/>
      <c r="AO49" s="175"/>
      <c r="AP49" s="199" t="s">
        <v>516</v>
      </c>
      <c r="AQ49" s="1064"/>
      <c r="AR49" s="175"/>
      <c r="AS49" s="175"/>
      <c r="AT49" s="175"/>
      <c r="AU49" s="175"/>
      <c r="AV49" s="175"/>
      <c r="AW49" s="175"/>
      <c r="AX49" s="175"/>
      <c r="AY49" s="175"/>
      <c r="AZ49" s="175"/>
      <c r="BA49" s="175"/>
      <c r="BB49" s="175"/>
      <c r="BC49" s="175"/>
      <c r="BD49" s="175"/>
      <c r="BE49" s="175"/>
      <c r="BF49" s="175"/>
      <c r="BG49" s="175"/>
      <c r="BH49" s="175"/>
      <c r="BI49" s="175"/>
      <c r="BJ49" s="175"/>
      <c r="BK49" s="175"/>
      <c r="BL49" s="175"/>
      <c r="BM49" s="175"/>
      <c r="BN49" s="175"/>
      <c r="BO49" s="175"/>
      <c r="BP49" s="175"/>
      <c r="BQ49" s="175"/>
    </row>
    <row r="50" ht="14.25" customHeight="1">
      <c r="A50" s="175"/>
      <c r="B50" s="175"/>
      <c r="C50" s="175"/>
      <c r="D50" s="175"/>
      <c r="E50" s="175"/>
      <c r="F50" s="175"/>
      <c r="G50" s="175"/>
      <c r="H50" s="175"/>
      <c r="I50" s="175"/>
      <c r="J50" s="175"/>
      <c r="K50" s="175"/>
      <c r="L50" s="175"/>
      <c r="M50" s="175"/>
      <c r="N50" s="175"/>
      <c r="O50" s="175"/>
      <c r="P50" s="175"/>
      <c r="Q50" s="175"/>
      <c r="R50" s="175"/>
      <c r="S50" s="175"/>
      <c r="T50" s="175"/>
      <c r="U50" s="175"/>
      <c r="V50" s="175"/>
      <c r="W50" s="175"/>
      <c r="X50" s="175"/>
      <c r="Y50" s="175"/>
      <c r="Z50" s="175"/>
      <c r="AA50" s="175"/>
      <c r="AB50" s="175"/>
      <c r="AC50" s="175"/>
      <c r="AD50" s="175"/>
      <c r="AE50" s="175"/>
      <c r="AF50" s="175"/>
      <c r="AG50" s="175"/>
      <c r="AH50" s="175"/>
      <c r="AI50" s="175"/>
      <c r="AJ50" s="175"/>
      <c r="AK50" s="175"/>
      <c r="AL50" s="175"/>
      <c r="AM50" s="175"/>
      <c r="AN50" s="175"/>
      <c r="AO50" s="175"/>
      <c r="AP50" s="175"/>
      <c r="AQ50" s="175"/>
      <c r="AR50" s="175"/>
      <c r="AS50" s="175"/>
      <c r="AT50" s="175"/>
      <c r="AU50" s="175"/>
      <c r="AV50" s="175"/>
      <c r="AW50" s="175"/>
      <c r="AX50" s="175"/>
      <c r="AY50" s="175"/>
      <c r="AZ50" s="175"/>
      <c r="BA50" s="175"/>
      <c r="BB50" s="175"/>
      <c r="BC50" s="175"/>
      <c r="BD50" s="175"/>
      <c r="BE50" s="175"/>
      <c r="BF50" s="175"/>
      <c r="BG50" s="175"/>
      <c r="BH50" s="175"/>
      <c r="BI50" s="175"/>
      <c r="BJ50" s="175"/>
      <c r="BK50" s="175"/>
      <c r="BL50" s="175"/>
      <c r="BM50" s="175"/>
      <c r="BN50" s="175"/>
      <c r="BO50" s="175"/>
      <c r="BP50" s="175"/>
      <c r="BQ50" s="175"/>
    </row>
    <row r="51" ht="14.25" customHeight="1">
      <c r="A51" s="175"/>
      <c r="B51" s="175"/>
      <c r="C51" s="175"/>
      <c r="D51" s="175"/>
      <c r="E51" s="175"/>
      <c r="F51" s="175"/>
      <c r="G51" s="175"/>
      <c r="H51" s="175"/>
      <c r="I51" s="175"/>
      <c r="J51" s="175"/>
      <c r="K51" s="175"/>
      <c r="L51" s="175"/>
      <c r="M51" s="175"/>
      <c r="N51" s="175"/>
      <c r="O51" s="175"/>
      <c r="P51" s="175"/>
      <c r="Q51" s="175"/>
      <c r="R51" s="175"/>
      <c r="S51" s="175"/>
      <c r="T51" s="175"/>
      <c r="U51" s="175"/>
      <c r="V51" s="175"/>
      <c r="W51" s="175"/>
      <c r="X51" s="175"/>
      <c r="Y51" s="175"/>
      <c r="Z51" s="175"/>
      <c r="AA51" s="175"/>
      <c r="AB51" s="175"/>
      <c r="AC51" s="175"/>
      <c r="AD51" s="175"/>
      <c r="AE51" s="175"/>
      <c r="AF51" s="175"/>
      <c r="AG51" s="175"/>
      <c r="AH51" s="175"/>
      <c r="AI51" s="175"/>
      <c r="AJ51" s="175"/>
      <c r="AK51" s="175"/>
      <c r="AL51" s="175"/>
      <c r="AM51" s="175"/>
      <c r="AN51" s="1065" t="s">
        <v>517</v>
      </c>
      <c r="AO51" s="175"/>
      <c r="AP51" s="199" t="s">
        <v>518</v>
      </c>
      <c r="AQ51" s="1066"/>
      <c r="AR51" s="199"/>
      <c r="AS51" s="199"/>
      <c r="AT51" s="199"/>
      <c r="AU51" s="199"/>
      <c r="AV51" s="175"/>
      <c r="AW51" s="175"/>
      <c r="AX51" s="175"/>
      <c r="AY51" s="175"/>
      <c r="AZ51" s="175"/>
      <c r="BA51" s="175"/>
      <c r="BB51" s="175"/>
      <c r="BC51" s="175"/>
      <c r="BD51" s="175"/>
      <c r="BE51" s="175"/>
      <c r="BF51" s="175"/>
      <c r="BG51" s="175"/>
      <c r="BH51" s="175"/>
      <c r="BI51" s="175"/>
      <c r="BJ51" s="175"/>
      <c r="BK51" s="175"/>
      <c r="BL51" s="175"/>
      <c r="BM51" s="175"/>
      <c r="BN51" s="175"/>
      <c r="BO51" s="175"/>
      <c r="BP51" s="175"/>
      <c r="BQ51" s="175"/>
    </row>
    <row r="52" ht="14.25" customHeight="1">
      <c r="A52" s="175"/>
      <c r="B52" s="175"/>
      <c r="C52" s="175"/>
      <c r="D52" s="175"/>
      <c r="E52" s="175"/>
      <c r="F52" s="175"/>
      <c r="G52" s="175"/>
      <c r="H52" s="175"/>
      <c r="I52" s="175"/>
      <c r="J52" s="175"/>
      <c r="K52" s="175"/>
      <c r="L52" s="175"/>
      <c r="M52" s="175"/>
      <c r="N52" s="175"/>
      <c r="O52" s="175"/>
      <c r="P52" s="175"/>
      <c r="Q52" s="175"/>
      <c r="R52" s="175"/>
      <c r="S52" s="175"/>
      <c r="T52" s="175"/>
      <c r="U52" s="175"/>
      <c r="V52" s="175"/>
      <c r="W52" s="175"/>
      <c r="X52" s="175"/>
      <c r="Y52" s="175"/>
      <c r="Z52" s="175"/>
      <c r="AA52" s="175"/>
      <c r="AB52" s="175"/>
      <c r="AC52" s="175"/>
      <c r="AD52" s="175"/>
      <c r="AE52" s="175"/>
      <c r="AF52" s="175"/>
      <c r="AG52" s="175"/>
      <c r="AH52" s="175"/>
      <c r="AI52" s="175"/>
      <c r="AJ52" s="175"/>
      <c r="AK52" s="175"/>
      <c r="AL52" s="175"/>
      <c r="AM52" s="175"/>
      <c r="AN52" s="1065">
        <f>+AS48*'EV SALES'!E46</f>
        <v>0</v>
      </c>
      <c r="AO52" s="175"/>
      <c r="AP52" s="175"/>
      <c r="AQ52" s="175"/>
      <c r="AR52" s="1067"/>
      <c r="AS52" s="1068" t="s">
        <v>519</v>
      </c>
      <c r="AT52" s="1068" t="s">
        <v>66</v>
      </c>
      <c r="AU52" s="1068" t="s">
        <v>520</v>
      </c>
      <c r="AV52" s="175"/>
      <c r="AW52" s="175"/>
      <c r="AX52" s="175"/>
      <c r="AY52" s="175"/>
      <c r="AZ52" s="175"/>
      <c r="BA52" s="175"/>
      <c r="BB52" s="175"/>
      <c r="BC52" s="175"/>
      <c r="BD52" s="175"/>
      <c r="BE52" s="175"/>
      <c r="BF52" s="175"/>
      <c r="BG52" s="175"/>
      <c r="BH52" s="175"/>
      <c r="BI52" s="175"/>
      <c r="BJ52" s="175"/>
      <c r="BK52" s="175"/>
      <c r="BL52" s="175"/>
      <c r="BM52" s="175"/>
      <c r="BN52" s="175"/>
      <c r="BO52" s="175"/>
      <c r="BP52" s="175"/>
      <c r="BQ52" s="175"/>
    </row>
    <row r="53" ht="14.25" customHeight="1">
      <c r="A53" s="175"/>
      <c r="B53" s="175"/>
      <c r="C53" s="175"/>
      <c r="D53" s="175"/>
      <c r="E53" s="175"/>
      <c r="F53" s="175"/>
      <c r="G53" s="175"/>
      <c r="H53" s="175"/>
      <c r="I53" s="175"/>
      <c r="J53" s="175"/>
      <c r="K53" s="175"/>
      <c r="L53" s="175"/>
      <c r="M53" s="175"/>
      <c r="N53" s="175"/>
      <c r="O53" s="175"/>
      <c r="P53" s="175"/>
      <c r="Q53" s="175"/>
      <c r="R53" s="175"/>
      <c r="S53" s="175"/>
      <c r="T53" s="175"/>
      <c r="U53" s="175"/>
      <c r="V53" s="175"/>
      <c r="W53" s="175"/>
      <c r="X53" s="175"/>
      <c r="Y53" s="175"/>
      <c r="Z53" s="175"/>
      <c r="AA53" s="175"/>
      <c r="AB53" s="175"/>
      <c r="AC53" s="175"/>
      <c r="AD53" s="175"/>
      <c r="AE53" s="175"/>
      <c r="AF53" s="175"/>
      <c r="AG53" s="175"/>
      <c r="AH53" s="175"/>
      <c r="AI53" s="175"/>
      <c r="AJ53" s="175"/>
      <c r="AK53" s="175"/>
      <c r="AL53" s="175"/>
      <c r="AM53" s="175"/>
      <c r="AN53" s="175"/>
      <c r="AO53" s="175"/>
      <c r="AP53" s="1069" t="s">
        <v>521</v>
      </c>
      <c r="AQ53" s="8"/>
      <c r="AR53" s="1070">
        <v>0.8</v>
      </c>
      <c r="AS53" s="1073" t="str">
        <f>AP18</f>
        <v>#DIV/0!</v>
      </c>
      <c r="AT53" s="1070">
        <f>'reinvestment us'!E51</f>
        <v>0.07195448472</v>
      </c>
      <c r="AU53" s="1070">
        <v>0.8</v>
      </c>
      <c r="AV53" s="175"/>
      <c r="AW53" s="175"/>
      <c r="AX53" s="175"/>
      <c r="AY53" s="175"/>
      <c r="AZ53" s="175"/>
      <c r="BA53" s="175"/>
      <c r="BB53" s="175"/>
      <c r="BC53" s="175"/>
      <c r="BD53" s="175"/>
      <c r="BE53" s="175"/>
      <c r="BF53" s="175"/>
      <c r="BG53" s="175"/>
      <c r="BH53" s="175"/>
      <c r="BI53" s="175"/>
      <c r="BJ53" s="175"/>
      <c r="BK53" s="175"/>
      <c r="BL53" s="175"/>
      <c r="BM53" s="175"/>
      <c r="BN53" s="175"/>
      <c r="BO53" s="175"/>
      <c r="BP53" s="175"/>
      <c r="BQ53" s="175"/>
    </row>
    <row r="54" ht="14.25" customHeight="1">
      <c r="A54" s="175"/>
      <c r="B54" s="175"/>
      <c r="C54" s="175"/>
      <c r="D54" s="175"/>
      <c r="E54" s="175"/>
      <c r="F54" s="175"/>
      <c r="G54" s="175"/>
      <c r="H54" s="175"/>
      <c r="I54" s="175"/>
      <c r="J54" s="175"/>
      <c r="K54" s="175"/>
      <c r="L54" s="175"/>
      <c r="M54" s="175"/>
      <c r="N54" s="175"/>
      <c r="O54" s="175"/>
      <c r="P54" s="175"/>
      <c r="Q54" s="175"/>
      <c r="R54" s="175"/>
      <c r="S54" s="175"/>
      <c r="T54" s="175"/>
      <c r="U54" s="175"/>
      <c r="V54" s="175"/>
      <c r="W54" s="175"/>
      <c r="X54" s="175"/>
      <c r="Y54" s="175"/>
      <c r="Z54" s="175"/>
      <c r="AA54" s="175"/>
      <c r="AB54" s="175"/>
      <c r="AC54" s="175"/>
      <c r="AD54" s="175"/>
      <c r="AE54" s="175"/>
      <c r="AF54" s="175"/>
      <c r="AG54" s="175"/>
      <c r="AH54" s="175"/>
      <c r="AI54" s="175"/>
      <c r="AJ54" s="175"/>
      <c r="AK54" s="175"/>
      <c r="AL54" s="175"/>
      <c r="AM54" s="175"/>
      <c r="AN54" s="175"/>
      <c r="AO54" s="175"/>
      <c r="AP54" s="1071" t="s">
        <v>522</v>
      </c>
      <c r="AQ54" s="1072"/>
      <c r="AR54" s="1070">
        <v>0.2</v>
      </c>
      <c r="AS54" s="1074" t="s">
        <v>554</v>
      </c>
      <c r="AT54" s="1073">
        <f>'operating margin'!C52</f>
        <v>0.3824859975</v>
      </c>
      <c r="AU54" s="1070">
        <v>0.5</v>
      </c>
      <c r="AV54" s="175"/>
      <c r="AW54" s="175"/>
      <c r="AX54" s="175"/>
      <c r="AY54" s="175"/>
      <c r="AZ54" s="175"/>
      <c r="BA54" s="175"/>
      <c r="BB54" s="175"/>
      <c r="BC54" s="175"/>
      <c r="BD54" s="175"/>
      <c r="BE54" s="175"/>
      <c r="BF54" s="175"/>
      <c r="BG54" s="175"/>
      <c r="BH54" s="175"/>
      <c r="BI54" s="175"/>
      <c r="BJ54" s="175"/>
      <c r="BK54" s="175"/>
      <c r="BL54" s="175"/>
      <c r="BM54" s="175"/>
      <c r="BN54" s="175"/>
      <c r="BO54" s="175"/>
      <c r="BP54" s="175"/>
      <c r="BQ54" s="175"/>
    </row>
    <row r="55" ht="14.25" customHeight="1">
      <c r="A55" s="175"/>
      <c r="B55" s="175"/>
      <c r="C55" s="175"/>
      <c r="D55" s="175"/>
      <c r="E55" s="175"/>
      <c r="F55" s="175"/>
      <c r="G55" s="175"/>
      <c r="H55" s="175"/>
      <c r="I55" s="175"/>
      <c r="J55" s="175"/>
      <c r="K55" s="175"/>
      <c r="L55" s="175"/>
      <c r="M55" s="175"/>
      <c r="N55" s="175"/>
      <c r="O55" s="175"/>
      <c r="P55" s="175"/>
      <c r="Q55" s="175"/>
      <c r="R55" s="175"/>
      <c r="S55" s="175"/>
      <c r="T55" s="175"/>
      <c r="U55" s="175"/>
      <c r="V55" s="175"/>
      <c r="W55" s="175"/>
      <c r="X55" s="175"/>
      <c r="Y55" s="175"/>
      <c r="Z55" s="175"/>
      <c r="AA55" s="175"/>
      <c r="AB55" s="175"/>
      <c r="AC55" s="175"/>
      <c r="AD55" s="175"/>
      <c r="AE55" s="175"/>
      <c r="AF55" s="175"/>
      <c r="AG55" s="175"/>
      <c r="AH55" s="175"/>
      <c r="AI55" s="175"/>
      <c r="AJ55" s="175"/>
      <c r="AK55" s="175"/>
      <c r="AL55" s="175"/>
      <c r="AM55" s="175"/>
      <c r="AN55" s="175"/>
      <c r="AO55" s="175"/>
      <c r="AP55" s="1"/>
      <c r="AQ55" s="1"/>
      <c r="AR55" s="1074"/>
      <c r="AS55" s="1074"/>
      <c r="AT55" s="1074" t="s">
        <v>523</v>
      </c>
      <c r="AU55" s="1066">
        <v>0.5</v>
      </c>
      <c r="AV55" s="175"/>
      <c r="AW55" s="175"/>
      <c r="AX55" s="175"/>
      <c r="AY55" s="175"/>
      <c r="AZ55" s="175"/>
      <c r="BA55" s="175"/>
      <c r="BB55" s="175"/>
      <c r="BC55" s="175"/>
      <c r="BD55" s="175"/>
      <c r="BE55" s="175"/>
      <c r="BF55" s="175"/>
      <c r="BG55" s="175"/>
      <c r="BH55" s="175"/>
      <c r="BI55" s="175"/>
      <c r="BJ55" s="175"/>
      <c r="BK55" s="175"/>
      <c r="BL55" s="175"/>
      <c r="BM55" s="175"/>
      <c r="BN55" s="175"/>
      <c r="BO55" s="175"/>
      <c r="BP55" s="175"/>
      <c r="BQ55" s="175"/>
    </row>
    <row r="56" ht="14.25" customHeight="1">
      <c r="A56" s="175"/>
      <c r="B56" s="175"/>
      <c r="C56" s="175"/>
      <c r="D56" s="175"/>
      <c r="E56" s="175"/>
      <c r="F56" s="175"/>
      <c r="G56" s="175"/>
      <c r="H56" s="175"/>
      <c r="I56" s="175"/>
      <c r="J56" s="175"/>
      <c r="K56" s="175"/>
      <c r="L56" s="175"/>
      <c r="M56" s="175"/>
      <c r="N56" s="175"/>
      <c r="O56" s="175"/>
      <c r="P56" s="175"/>
      <c r="Q56" s="175"/>
      <c r="R56" s="175"/>
      <c r="S56" s="175"/>
      <c r="T56" s="175"/>
      <c r="U56" s="175"/>
      <c r="V56" s="175"/>
      <c r="W56" s="175"/>
      <c r="X56" s="175"/>
      <c r="Y56" s="175"/>
      <c r="Z56" s="175"/>
      <c r="AA56" s="175"/>
      <c r="AB56" s="175"/>
      <c r="AC56" s="175"/>
      <c r="AD56" s="175"/>
      <c r="AE56" s="175"/>
      <c r="AF56" s="175"/>
      <c r="AG56" s="175"/>
      <c r="AH56" s="175"/>
      <c r="AI56" s="175"/>
      <c r="AJ56" s="175"/>
      <c r="AK56" s="175"/>
      <c r="AL56" s="175"/>
      <c r="AM56" s="175"/>
      <c r="AN56" s="175"/>
      <c r="AO56" s="175"/>
      <c r="AP56" s="1"/>
      <c r="AQ56" s="1"/>
      <c r="AR56" s="1"/>
      <c r="AS56" s="1"/>
      <c r="AT56" s="1"/>
      <c r="AU56" s="76">
        <f>AVERAGE(AU53:AU55)</f>
        <v>0.6</v>
      </c>
      <c r="AV56" s="175"/>
      <c r="AW56" s="175"/>
      <c r="AX56" s="175"/>
      <c r="AY56" s="175"/>
      <c r="AZ56" s="175"/>
      <c r="BA56" s="175"/>
      <c r="BB56" s="175"/>
      <c r="BC56" s="175"/>
      <c r="BD56" s="175"/>
      <c r="BE56" s="175"/>
      <c r="BF56" s="175"/>
      <c r="BG56" s="175"/>
      <c r="BH56" s="175"/>
      <c r="BI56" s="175"/>
      <c r="BJ56" s="175"/>
      <c r="BK56" s="175"/>
      <c r="BL56" s="175"/>
      <c r="BM56" s="175"/>
      <c r="BN56" s="175"/>
      <c r="BO56" s="175"/>
      <c r="BP56" s="175"/>
      <c r="BQ56" s="175"/>
    </row>
    <row r="57" ht="14.25" customHeight="1">
      <c r="A57" s="175"/>
      <c r="B57" s="175"/>
      <c r="C57" s="175"/>
      <c r="D57" s="175"/>
      <c r="E57" s="175"/>
      <c r="F57" s="175"/>
      <c r="G57" s="175"/>
      <c r="H57" s="175"/>
      <c r="I57" s="175"/>
      <c r="J57" s="175"/>
      <c r="K57" s="175"/>
      <c r="L57" s="175"/>
      <c r="M57" s="175"/>
      <c r="N57" s="175"/>
      <c r="O57" s="175"/>
      <c r="P57" s="175"/>
      <c r="Q57" s="175"/>
      <c r="R57" s="175"/>
      <c r="S57" s="175"/>
      <c r="T57" s="175"/>
      <c r="U57" s="175"/>
      <c r="V57" s="175"/>
      <c r="W57" s="175"/>
      <c r="X57" s="175"/>
      <c r="Y57" s="175"/>
      <c r="Z57" s="175"/>
      <c r="AA57" s="175"/>
      <c r="AB57" s="175"/>
      <c r="AC57" s="175"/>
      <c r="AD57" s="175"/>
      <c r="AE57" s="175"/>
      <c r="AF57" s="175"/>
      <c r="AG57" s="175"/>
      <c r="AH57" s="175"/>
      <c r="AI57" s="175"/>
      <c r="AJ57" s="175"/>
      <c r="AK57" s="175"/>
      <c r="AL57" s="175"/>
      <c r="AM57" s="175"/>
      <c r="AN57" s="175"/>
      <c r="AO57" s="175"/>
      <c r="AP57" s="1"/>
      <c r="AQ57" s="1"/>
      <c r="AR57" s="1"/>
      <c r="AS57" s="1"/>
      <c r="AT57" s="1"/>
      <c r="AU57" s="1"/>
      <c r="AV57" s="175"/>
      <c r="AW57" s="175"/>
      <c r="AX57" s="175"/>
      <c r="AY57" s="175"/>
      <c r="AZ57" s="175"/>
      <c r="BA57" s="175"/>
      <c r="BB57" s="175"/>
      <c r="BC57" s="175"/>
      <c r="BD57" s="175"/>
      <c r="BE57" s="175"/>
      <c r="BF57" s="175"/>
      <c r="BG57" s="175"/>
      <c r="BH57" s="175"/>
      <c r="BI57" s="175"/>
      <c r="BJ57" s="175"/>
      <c r="BK57" s="175"/>
      <c r="BL57" s="175"/>
      <c r="BM57" s="175"/>
      <c r="BN57" s="175"/>
      <c r="BO57" s="175"/>
      <c r="BP57" s="175"/>
      <c r="BQ57" s="175"/>
    </row>
    <row r="58" ht="14.25" customHeight="1">
      <c r="A58" s="175"/>
      <c r="B58" s="175"/>
      <c r="C58" s="175"/>
      <c r="D58" s="175"/>
      <c r="E58" s="175"/>
      <c r="F58" s="175"/>
      <c r="G58" s="175"/>
      <c r="H58" s="175"/>
      <c r="I58" s="175"/>
      <c r="J58" s="175"/>
      <c r="K58" s="175"/>
      <c r="L58" s="175"/>
      <c r="M58" s="175"/>
      <c r="N58" s="175"/>
      <c r="O58" s="175"/>
      <c r="P58" s="175"/>
      <c r="Q58" s="175"/>
      <c r="R58" s="175"/>
      <c r="S58" s="175"/>
      <c r="T58" s="175"/>
      <c r="U58" s="175"/>
      <c r="V58" s="175"/>
      <c r="W58" s="175"/>
      <c r="X58" s="175"/>
      <c r="Y58" s="175"/>
      <c r="Z58" s="175"/>
      <c r="AA58" s="175"/>
      <c r="AB58" s="175"/>
      <c r="AC58" s="175"/>
      <c r="AD58" s="175"/>
      <c r="AE58" s="175"/>
      <c r="AF58" s="175"/>
      <c r="AG58" s="175"/>
      <c r="AH58" s="175"/>
      <c r="AI58" s="175"/>
      <c r="AJ58" s="175"/>
      <c r="AK58" s="175"/>
      <c r="AL58" s="175"/>
      <c r="AM58" s="175"/>
      <c r="AN58" s="175"/>
      <c r="AO58" s="175"/>
      <c r="AP58" s="1075"/>
      <c r="AQ58" s="1076" t="s">
        <v>524</v>
      </c>
      <c r="AR58" s="1076" t="s">
        <v>525</v>
      </c>
      <c r="AS58" s="1076" t="s">
        <v>526</v>
      </c>
      <c r="AT58" s="1"/>
      <c r="AU58" s="1"/>
      <c r="AV58" s="175"/>
      <c r="AW58" s="175"/>
      <c r="AX58" s="175"/>
      <c r="AY58" s="175"/>
      <c r="AZ58" s="175"/>
      <c r="BA58" s="175"/>
      <c r="BB58" s="175"/>
      <c r="BC58" s="175"/>
      <c r="BD58" s="175"/>
      <c r="BE58" s="175"/>
      <c r="BF58" s="175"/>
      <c r="BG58" s="175"/>
      <c r="BH58" s="175"/>
      <c r="BI58" s="175"/>
      <c r="BJ58" s="175"/>
      <c r="BK58" s="175"/>
      <c r="BL58" s="175"/>
      <c r="BM58" s="175"/>
      <c r="BN58" s="175"/>
      <c r="BO58" s="175"/>
      <c r="BP58" s="175"/>
      <c r="BQ58" s="175"/>
    </row>
    <row r="59" ht="14.25" customHeight="1">
      <c r="A59" s="175"/>
      <c r="B59" s="175"/>
      <c r="C59" s="175"/>
      <c r="D59" s="175"/>
      <c r="E59" s="175"/>
      <c r="F59" s="175"/>
      <c r="G59" s="175"/>
      <c r="H59" s="175"/>
      <c r="I59" s="175"/>
      <c r="J59" s="175"/>
      <c r="K59" s="175"/>
      <c r="L59" s="175"/>
      <c r="M59" s="175"/>
      <c r="N59" s="175"/>
      <c r="O59" s="175"/>
      <c r="P59" s="175"/>
      <c r="Q59" s="175"/>
      <c r="R59" s="175"/>
      <c r="S59" s="175"/>
      <c r="T59" s="175"/>
      <c r="U59" s="175"/>
      <c r="V59" s="175"/>
      <c r="W59" s="175"/>
      <c r="X59" s="175"/>
      <c r="Y59" s="175"/>
      <c r="Z59" s="175"/>
      <c r="AA59" s="175"/>
      <c r="AB59" s="175"/>
      <c r="AC59" s="175"/>
      <c r="AD59" s="175"/>
      <c r="AE59" s="175"/>
      <c r="AF59" s="175"/>
      <c r="AG59" s="175"/>
      <c r="AH59" s="175"/>
      <c r="AI59" s="175"/>
      <c r="AJ59" s="175"/>
      <c r="AK59" s="175"/>
      <c r="AL59" s="175"/>
      <c r="AM59" s="175"/>
      <c r="AN59" s="175"/>
      <c r="AO59" s="175"/>
      <c r="AP59" s="678" t="s">
        <v>527</v>
      </c>
      <c r="AQ59" s="1077" t="str">
        <f>AP36/U11</f>
        <v>#REF!</v>
      </c>
      <c r="AR59" s="1078">
        <f>'Industry Averages (3)'!I52</f>
        <v>17.99146419</v>
      </c>
      <c r="AS59" s="1079">
        <f t="shared" ref="AS59:AS60" si="30">AR59*AU54</f>
        <v>8.995732096</v>
      </c>
      <c r="AT59" s="1080"/>
      <c r="AU59" s="1"/>
      <c r="AV59" s="175"/>
      <c r="AW59" s="175"/>
      <c r="AX59" s="175"/>
      <c r="AY59" s="175"/>
      <c r="AZ59" s="175"/>
      <c r="BA59" s="175"/>
      <c r="BB59" s="175"/>
      <c r="BC59" s="175"/>
      <c r="BD59" s="175"/>
      <c r="BE59" s="175"/>
      <c r="BF59" s="175"/>
      <c r="BG59" s="175"/>
      <c r="BH59" s="175"/>
      <c r="BI59" s="175"/>
      <c r="BJ59" s="175"/>
      <c r="BK59" s="175"/>
      <c r="BL59" s="175"/>
      <c r="BM59" s="175"/>
      <c r="BN59" s="175"/>
      <c r="BO59" s="175"/>
      <c r="BP59" s="175"/>
      <c r="BQ59" s="175"/>
    </row>
    <row r="60" ht="14.25" customHeight="1">
      <c r="A60" s="175"/>
      <c r="B60" s="175"/>
      <c r="C60" s="175"/>
      <c r="D60" s="175"/>
      <c r="E60" s="175"/>
      <c r="F60" s="175"/>
      <c r="G60" s="175"/>
      <c r="H60" s="175"/>
      <c r="I60" s="175"/>
      <c r="J60" s="175"/>
      <c r="K60" s="175"/>
      <c r="L60" s="175"/>
      <c r="M60" s="175"/>
      <c r="N60" s="175"/>
      <c r="O60" s="175"/>
      <c r="P60" s="175"/>
      <c r="Q60" s="175"/>
      <c r="R60" s="175"/>
      <c r="S60" s="175"/>
      <c r="T60" s="175"/>
      <c r="U60" s="175"/>
      <c r="V60" s="175"/>
      <c r="W60" s="175"/>
      <c r="X60" s="175"/>
      <c r="Y60" s="175"/>
      <c r="Z60" s="175"/>
      <c r="AA60" s="175"/>
      <c r="AB60" s="175"/>
      <c r="AC60" s="175"/>
      <c r="AD60" s="175"/>
      <c r="AE60" s="175"/>
      <c r="AF60" s="175"/>
      <c r="AG60" s="175"/>
      <c r="AH60" s="175"/>
      <c r="AI60" s="175"/>
      <c r="AJ60" s="175"/>
      <c r="AK60" s="175"/>
      <c r="AL60" s="175"/>
      <c r="AM60" s="175"/>
      <c r="AN60" s="175"/>
      <c r="AO60" s="175"/>
      <c r="AP60" s="678" t="s">
        <v>528</v>
      </c>
      <c r="AQ60" s="1">
        <v>25.0</v>
      </c>
      <c r="AR60" s="1082">
        <f>'EV SALES'!E51</f>
        <v>1.48</v>
      </c>
      <c r="AS60" s="1079">
        <f t="shared" si="30"/>
        <v>0.74</v>
      </c>
      <c r="AT60" s="1"/>
      <c r="AU60" s="1"/>
      <c r="AV60" s="175"/>
      <c r="AW60" s="175"/>
      <c r="AX60" s="175"/>
      <c r="AY60" s="175"/>
      <c r="AZ60" s="175"/>
      <c r="BA60" s="175"/>
      <c r="BB60" s="175"/>
      <c r="BC60" s="175"/>
      <c r="BD60" s="175"/>
      <c r="BE60" s="175"/>
      <c r="BF60" s="175"/>
      <c r="BG60" s="175"/>
      <c r="BH60" s="175"/>
      <c r="BI60" s="175"/>
      <c r="BJ60" s="175"/>
      <c r="BK60" s="175"/>
      <c r="BL60" s="175"/>
      <c r="BM60" s="175"/>
      <c r="BN60" s="175"/>
      <c r="BO60" s="175"/>
      <c r="BP60" s="175"/>
      <c r="BQ60" s="175"/>
    </row>
    <row r="61" ht="14.25" customHeight="1">
      <c r="A61" s="175"/>
      <c r="B61" s="175"/>
      <c r="C61" s="175"/>
      <c r="D61" s="175"/>
      <c r="E61" s="175"/>
      <c r="F61" s="175"/>
      <c r="G61" s="175"/>
      <c r="H61" s="175"/>
      <c r="I61" s="175"/>
      <c r="J61" s="175"/>
      <c r="K61" s="175"/>
      <c r="L61" s="175"/>
      <c r="M61" s="175"/>
      <c r="N61" s="175"/>
      <c r="O61" s="175"/>
      <c r="P61" s="175"/>
      <c r="Q61" s="175"/>
      <c r="R61" s="175"/>
      <c r="S61" s="175"/>
      <c r="T61" s="175"/>
      <c r="U61" s="175"/>
      <c r="V61" s="175"/>
      <c r="W61" s="175"/>
      <c r="X61" s="175"/>
      <c r="Y61" s="175"/>
      <c r="Z61" s="175"/>
      <c r="AA61" s="175"/>
      <c r="AB61" s="175"/>
      <c r="AC61" s="175"/>
      <c r="AD61" s="175"/>
      <c r="AE61" s="175"/>
      <c r="AF61" s="175"/>
      <c r="AG61" s="175"/>
      <c r="AH61" s="175"/>
      <c r="AI61" s="175"/>
      <c r="AJ61" s="175"/>
      <c r="AK61" s="175"/>
      <c r="AL61" s="175"/>
      <c r="AM61" s="175"/>
      <c r="AN61" s="175"/>
      <c r="AO61" s="175"/>
      <c r="AP61" s="1"/>
      <c r="AQ61" s="1"/>
      <c r="AR61" s="1"/>
      <c r="AS61" s="1"/>
      <c r="AT61" s="1"/>
      <c r="AU61" s="1"/>
      <c r="AV61" s="175"/>
      <c r="AW61" s="175"/>
      <c r="AX61" s="175"/>
      <c r="AY61" s="175"/>
      <c r="AZ61" s="175"/>
      <c r="BA61" s="175"/>
      <c r="BB61" s="175"/>
      <c r="BC61" s="175"/>
      <c r="BD61" s="175"/>
      <c r="BE61" s="175"/>
      <c r="BF61" s="175"/>
      <c r="BG61" s="175"/>
      <c r="BH61" s="175"/>
      <c r="BI61" s="175"/>
      <c r="BJ61" s="175"/>
      <c r="BK61" s="175"/>
      <c r="BL61" s="175"/>
      <c r="BM61" s="175"/>
      <c r="BN61" s="175"/>
      <c r="BO61" s="175"/>
      <c r="BP61" s="175"/>
      <c r="BQ61" s="175"/>
    </row>
    <row r="62" ht="14.25" customHeight="1">
      <c r="A62" s="175"/>
      <c r="B62" s="175"/>
      <c r="C62" s="175"/>
      <c r="D62" s="175"/>
      <c r="E62" s="175"/>
      <c r="F62" s="175"/>
      <c r="G62" s="175"/>
      <c r="H62" s="175"/>
      <c r="I62" s="175"/>
      <c r="J62" s="175"/>
      <c r="K62" s="175"/>
      <c r="L62" s="175"/>
      <c r="M62" s="175"/>
      <c r="N62" s="175"/>
      <c r="O62" s="175"/>
      <c r="P62" s="175"/>
      <c r="Q62" s="175"/>
      <c r="R62" s="175"/>
      <c r="S62" s="175"/>
      <c r="T62" s="175"/>
      <c r="U62" s="175"/>
      <c r="V62" s="175"/>
      <c r="W62" s="175"/>
      <c r="X62" s="175"/>
      <c r="Y62" s="175"/>
      <c r="Z62" s="175"/>
      <c r="AA62" s="175"/>
      <c r="AB62" s="175"/>
      <c r="AC62" s="175"/>
      <c r="AD62" s="175"/>
      <c r="AE62" s="175"/>
      <c r="AF62" s="175"/>
      <c r="AG62" s="175"/>
      <c r="AH62" s="175"/>
      <c r="AI62" s="175"/>
      <c r="AJ62" s="175"/>
      <c r="AK62" s="175"/>
      <c r="AL62" s="175"/>
      <c r="AM62" s="175"/>
      <c r="AN62" s="175"/>
      <c r="AO62" s="175"/>
      <c r="AP62" s="1"/>
      <c r="AQ62" s="1"/>
      <c r="AR62" s="1075"/>
      <c r="AS62" s="1075"/>
      <c r="AT62" s="1"/>
      <c r="AU62" s="1"/>
      <c r="AV62" s="175"/>
      <c r="AW62" s="175"/>
      <c r="AX62" s="175"/>
      <c r="AY62" s="175"/>
      <c r="AZ62" s="175"/>
      <c r="BA62" s="175"/>
      <c r="BB62" s="175"/>
      <c r="BC62" s="175"/>
      <c r="BD62" s="175"/>
      <c r="BE62" s="175"/>
      <c r="BF62" s="175"/>
      <c r="BG62" s="175"/>
      <c r="BH62" s="175"/>
      <c r="BI62" s="175"/>
      <c r="BJ62" s="175"/>
      <c r="BK62" s="175"/>
      <c r="BL62" s="175"/>
      <c r="BM62" s="175"/>
      <c r="BN62" s="175"/>
      <c r="BO62" s="175"/>
      <c r="BP62" s="175"/>
      <c r="BQ62" s="175"/>
    </row>
    <row r="63" ht="14.25" customHeight="1">
      <c r="A63" s="175"/>
      <c r="B63" s="175"/>
      <c r="C63" s="175"/>
      <c r="D63" s="175"/>
      <c r="E63" s="175"/>
      <c r="F63" s="175"/>
      <c r="G63" s="175"/>
      <c r="H63" s="175"/>
      <c r="I63" s="175"/>
      <c r="J63" s="175"/>
      <c r="K63" s="175"/>
      <c r="L63" s="175"/>
      <c r="M63" s="175"/>
      <c r="N63" s="175"/>
      <c r="O63" s="175"/>
      <c r="P63" s="175"/>
      <c r="Q63" s="175"/>
      <c r="R63" s="175"/>
      <c r="S63" s="175"/>
      <c r="T63" s="175"/>
      <c r="U63" s="175"/>
      <c r="V63" s="175"/>
      <c r="W63" s="175"/>
      <c r="X63" s="175"/>
      <c r="Y63" s="175"/>
      <c r="Z63" s="175"/>
      <c r="AA63" s="175"/>
      <c r="AB63" s="175"/>
      <c r="AC63" s="175"/>
      <c r="AD63" s="175"/>
      <c r="AE63" s="175"/>
      <c r="AF63" s="175"/>
      <c r="AG63" s="175"/>
      <c r="AH63" s="175"/>
      <c r="AI63" s="175"/>
      <c r="AJ63" s="175"/>
      <c r="AK63" s="175"/>
      <c r="AL63" s="175"/>
      <c r="AM63" s="175"/>
      <c r="AN63" s="175"/>
      <c r="AO63" s="175"/>
      <c r="AP63" s="1"/>
      <c r="AQ63" s="1083"/>
      <c r="AR63" s="1084" t="s">
        <v>212</v>
      </c>
      <c r="AS63" s="1085" t="str">
        <f>(U11*AQ59)</f>
        <v>#REF!</v>
      </c>
      <c r="AT63" s="1"/>
      <c r="AU63" s="1"/>
      <c r="AV63" s="175"/>
      <c r="AW63" s="175"/>
      <c r="AX63" s="175"/>
      <c r="AY63" s="175"/>
      <c r="AZ63" s="175"/>
      <c r="BA63" s="175"/>
      <c r="BB63" s="175"/>
      <c r="BC63" s="175"/>
      <c r="BD63" s="175"/>
      <c r="BE63" s="175"/>
      <c r="BF63" s="175"/>
      <c r="BG63" s="175"/>
      <c r="BH63" s="175"/>
      <c r="BI63" s="175"/>
      <c r="BJ63" s="175"/>
      <c r="BK63" s="175"/>
      <c r="BL63" s="175"/>
      <c r="BM63" s="175"/>
      <c r="BN63" s="175"/>
      <c r="BO63" s="175"/>
      <c r="BP63" s="175"/>
      <c r="BQ63" s="175"/>
    </row>
    <row r="64" ht="14.25" customHeight="1">
      <c r="A64" s="175"/>
      <c r="B64" s="175"/>
      <c r="C64" s="175"/>
      <c r="D64" s="175"/>
      <c r="E64" s="175"/>
      <c r="F64" s="175"/>
      <c r="G64" s="175"/>
      <c r="H64" s="175"/>
      <c r="I64" s="175"/>
      <c r="J64" s="175"/>
      <c r="K64" s="175"/>
      <c r="L64" s="175"/>
      <c r="M64" s="175"/>
      <c r="N64" s="175"/>
      <c r="O64" s="175"/>
      <c r="P64" s="175"/>
      <c r="Q64" s="175"/>
      <c r="R64" s="175"/>
      <c r="S64" s="175"/>
      <c r="T64" s="175"/>
      <c r="U64" s="175"/>
      <c r="V64" s="175"/>
      <c r="W64" s="175"/>
      <c r="X64" s="175"/>
      <c r="Y64" s="175"/>
      <c r="Z64" s="175"/>
      <c r="AA64" s="175"/>
      <c r="AB64" s="175"/>
      <c r="AC64" s="175"/>
      <c r="AD64" s="175"/>
      <c r="AE64" s="175"/>
      <c r="AF64" s="175"/>
      <c r="AG64" s="175"/>
      <c r="AH64" s="175"/>
      <c r="AI64" s="175"/>
      <c r="AJ64" s="175"/>
      <c r="AK64" s="175"/>
      <c r="AL64" s="175"/>
      <c r="AM64" s="175"/>
      <c r="AN64" s="175"/>
      <c r="AO64" s="175"/>
      <c r="AP64" s="1"/>
      <c r="AQ64" s="1083"/>
      <c r="AR64" s="1084" t="s">
        <v>213</v>
      </c>
      <c r="AS64" s="1085">
        <f>AS59*U11</f>
        <v>0</v>
      </c>
      <c r="AT64" s="1"/>
      <c r="AU64" s="1"/>
      <c r="AV64" s="175"/>
      <c r="AW64" s="175"/>
      <c r="AX64" s="175"/>
      <c r="AY64" s="175"/>
      <c r="AZ64" s="175"/>
      <c r="BA64" s="175"/>
      <c r="BB64" s="175"/>
      <c r="BC64" s="175"/>
      <c r="BD64" s="175"/>
      <c r="BE64" s="175"/>
      <c r="BF64" s="175"/>
      <c r="BG64" s="175"/>
      <c r="BH64" s="175"/>
      <c r="BI64" s="175"/>
      <c r="BJ64" s="175"/>
      <c r="BK64" s="175"/>
      <c r="BL64" s="175"/>
      <c r="BM64" s="175"/>
      <c r="BN64" s="175"/>
      <c r="BO64" s="175"/>
      <c r="BP64" s="175"/>
      <c r="BQ64" s="175"/>
    </row>
    <row r="65" ht="14.25" customHeight="1">
      <c r="A65" s="175"/>
      <c r="B65" s="175"/>
      <c r="C65" s="175"/>
      <c r="D65" s="175"/>
      <c r="E65" s="175"/>
      <c r="F65" s="175"/>
      <c r="G65" s="175"/>
      <c r="H65" s="175"/>
      <c r="I65" s="175"/>
      <c r="J65" s="175"/>
      <c r="K65" s="175"/>
      <c r="L65" s="175"/>
      <c r="M65" s="175"/>
      <c r="N65" s="175"/>
      <c r="O65" s="175"/>
      <c r="P65" s="175"/>
      <c r="Q65" s="175"/>
      <c r="R65" s="175"/>
      <c r="S65" s="175"/>
      <c r="T65" s="175"/>
      <c r="U65" s="175"/>
      <c r="V65" s="175"/>
      <c r="W65" s="175"/>
      <c r="X65" s="175"/>
      <c r="Y65" s="175"/>
      <c r="Z65" s="175"/>
      <c r="AA65" s="175"/>
      <c r="AB65" s="175"/>
      <c r="AC65" s="175"/>
      <c r="AD65" s="175"/>
      <c r="AE65" s="175"/>
      <c r="AF65" s="175"/>
      <c r="AG65" s="175"/>
      <c r="AH65" s="175"/>
      <c r="AI65" s="175"/>
      <c r="AJ65" s="175"/>
      <c r="AK65" s="175"/>
      <c r="AL65" s="175"/>
      <c r="AM65" s="175"/>
      <c r="AN65" s="175"/>
      <c r="AO65" s="175"/>
      <c r="AP65" s="175"/>
      <c r="AQ65" s="175"/>
      <c r="AR65" s="175"/>
      <c r="AS65" s="175"/>
      <c r="AT65" s="175"/>
      <c r="AU65" s="175"/>
      <c r="AV65" s="175"/>
      <c r="AW65" s="175"/>
      <c r="AX65" s="175"/>
      <c r="AY65" s="175"/>
      <c r="AZ65" s="175"/>
      <c r="BA65" s="175"/>
      <c r="BB65" s="175"/>
      <c r="BC65" s="175"/>
      <c r="BD65" s="175"/>
      <c r="BE65" s="175"/>
      <c r="BF65" s="175"/>
      <c r="BG65" s="175"/>
      <c r="BH65" s="175"/>
      <c r="BI65" s="175"/>
      <c r="BJ65" s="175"/>
      <c r="BK65" s="175"/>
      <c r="BL65" s="175"/>
      <c r="BM65" s="175"/>
      <c r="BN65" s="175"/>
      <c r="BO65" s="175"/>
      <c r="BP65" s="175"/>
      <c r="BQ65" s="175"/>
    </row>
    <row r="66" ht="14.25" customHeight="1">
      <c r="A66" s="175"/>
      <c r="B66" s="175"/>
      <c r="C66" s="175"/>
      <c r="D66" s="175"/>
      <c r="E66" s="175"/>
      <c r="F66" s="175"/>
      <c r="G66" s="175"/>
      <c r="H66" s="175"/>
      <c r="I66" s="175"/>
      <c r="J66" s="175"/>
      <c r="K66" s="175"/>
      <c r="L66" s="175"/>
      <c r="M66" s="175"/>
      <c r="N66" s="175"/>
      <c r="O66" s="175"/>
      <c r="P66" s="175"/>
      <c r="Q66" s="175"/>
      <c r="R66" s="175"/>
      <c r="S66" s="175"/>
      <c r="T66" s="175"/>
      <c r="U66" s="175"/>
      <c r="V66" s="175"/>
      <c r="W66" s="175"/>
      <c r="X66" s="175"/>
      <c r="Y66" s="175"/>
      <c r="Z66" s="175"/>
      <c r="AA66" s="175"/>
      <c r="AB66" s="175"/>
      <c r="AC66" s="175"/>
      <c r="AD66" s="175"/>
      <c r="AE66" s="175"/>
      <c r="AF66" s="175"/>
      <c r="AG66" s="175"/>
      <c r="AH66" s="175"/>
      <c r="AI66" s="175"/>
      <c r="AJ66" s="175"/>
      <c r="AK66" s="175"/>
      <c r="AL66" s="175"/>
      <c r="AM66" s="175"/>
      <c r="AN66" s="175"/>
      <c r="AO66" s="175"/>
      <c r="AP66" s="175"/>
      <c r="AQ66" s="175"/>
      <c r="AR66" s="175"/>
      <c r="AS66" s="175"/>
      <c r="AT66" s="175"/>
      <c r="AU66" s="175"/>
      <c r="AV66" s="175"/>
      <c r="AW66" s="175"/>
      <c r="AX66" s="175"/>
      <c r="AY66" s="175"/>
      <c r="AZ66" s="175"/>
      <c r="BA66" s="175"/>
      <c r="BB66" s="175"/>
      <c r="BC66" s="175"/>
      <c r="BD66" s="175"/>
      <c r="BE66" s="175"/>
      <c r="BF66" s="175"/>
      <c r="BG66" s="175"/>
      <c r="BH66" s="175"/>
      <c r="BI66" s="175"/>
      <c r="BJ66" s="175"/>
      <c r="BK66" s="175"/>
      <c r="BL66" s="175"/>
      <c r="BM66" s="175"/>
      <c r="BN66" s="175"/>
      <c r="BO66" s="175"/>
      <c r="BP66" s="175"/>
      <c r="BQ66" s="175"/>
    </row>
    <row r="67" ht="14.25" customHeight="1">
      <c r="A67" s="175"/>
      <c r="B67" s="175"/>
      <c r="C67" s="175"/>
      <c r="D67" s="175"/>
      <c r="E67" s="175"/>
      <c r="F67" s="175"/>
      <c r="G67" s="175"/>
      <c r="H67" s="175"/>
      <c r="I67" s="175"/>
      <c r="J67" s="175"/>
      <c r="K67" s="175"/>
      <c r="L67" s="175"/>
      <c r="M67" s="175"/>
      <c r="N67" s="175"/>
      <c r="O67" s="175"/>
      <c r="P67" s="175"/>
      <c r="Q67" s="175"/>
      <c r="R67" s="175"/>
      <c r="S67" s="175"/>
      <c r="T67" s="175"/>
      <c r="U67" s="175"/>
      <c r="V67" s="175"/>
      <c r="W67" s="175"/>
      <c r="X67" s="175"/>
      <c r="Y67" s="175"/>
      <c r="Z67" s="175"/>
      <c r="AA67" s="175"/>
      <c r="AB67" s="175"/>
      <c r="AC67" s="175"/>
      <c r="AD67" s="175"/>
      <c r="AE67" s="175"/>
      <c r="AF67" s="175"/>
      <c r="AG67" s="175"/>
      <c r="AH67" s="175"/>
      <c r="AI67" s="175"/>
      <c r="AJ67" s="175"/>
      <c r="AK67" s="175"/>
      <c r="AL67" s="175"/>
      <c r="AM67" s="175"/>
      <c r="AN67" s="175"/>
      <c r="AO67" s="175"/>
      <c r="AP67" s="175"/>
      <c r="AQ67" s="175"/>
      <c r="AR67" s="175"/>
      <c r="AS67" s="175"/>
      <c r="AT67" s="175"/>
      <c r="AU67" s="175"/>
      <c r="AV67" s="175"/>
      <c r="AW67" s="175"/>
      <c r="AX67" s="175"/>
      <c r="AY67" s="175"/>
      <c r="AZ67" s="175"/>
      <c r="BA67" s="175"/>
      <c r="BB67" s="175"/>
      <c r="BC67" s="175"/>
      <c r="BD67" s="175"/>
      <c r="BE67" s="175"/>
      <c r="BF67" s="175"/>
      <c r="BG67" s="175"/>
      <c r="BH67" s="175"/>
      <c r="BI67" s="175"/>
      <c r="BJ67" s="175"/>
      <c r="BK67" s="175"/>
      <c r="BL67" s="175"/>
      <c r="BM67" s="175"/>
      <c r="BN67" s="175"/>
      <c r="BO67" s="175"/>
      <c r="BP67" s="175"/>
      <c r="BQ67" s="175"/>
    </row>
    <row r="68" ht="14.25" customHeight="1">
      <c r="A68" s="175"/>
      <c r="B68" s="175"/>
      <c r="C68" s="175"/>
      <c r="D68" s="175"/>
      <c r="E68" s="175"/>
      <c r="F68" s="175"/>
      <c r="G68" s="175"/>
      <c r="H68" s="175"/>
      <c r="I68" s="175"/>
      <c r="J68" s="175"/>
      <c r="K68" s="175"/>
      <c r="L68" s="175"/>
      <c r="M68" s="175"/>
      <c r="N68" s="175"/>
      <c r="O68" s="175"/>
      <c r="P68" s="175"/>
      <c r="Q68" s="175"/>
      <c r="R68" s="175"/>
      <c r="S68" s="175"/>
      <c r="T68" s="175"/>
      <c r="U68" s="175"/>
      <c r="V68" s="175"/>
      <c r="W68" s="175"/>
      <c r="X68" s="175"/>
      <c r="Y68" s="175"/>
      <c r="Z68" s="175"/>
      <c r="AA68" s="175"/>
      <c r="AB68" s="175"/>
      <c r="AC68" s="175"/>
      <c r="AD68" s="175"/>
      <c r="AE68" s="175"/>
      <c r="AF68" s="175"/>
      <c r="AG68" s="175"/>
      <c r="AH68" s="175"/>
      <c r="AI68" s="175"/>
      <c r="AJ68" s="175"/>
      <c r="AK68" s="175"/>
      <c r="AL68" s="175"/>
      <c r="AM68" s="175"/>
      <c r="AN68" s="175"/>
      <c r="AO68" s="175"/>
      <c r="AP68" s="175"/>
      <c r="AQ68" s="175"/>
      <c r="AR68" s="175"/>
      <c r="AS68" s="175"/>
      <c r="AT68" s="175"/>
      <c r="AU68" s="175"/>
      <c r="AV68" s="175"/>
      <c r="AW68" s="175"/>
      <c r="AX68" s="175"/>
      <c r="AY68" s="175"/>
      <c r="AZ68" s="175"/>
      <c r="BA68" s="175"/>
      <c r="BB68" s="175"/>
      <c r="BC68" s="175"/>
      <c r="BD68" s="175"/>
      <c r="BE68" s="175"/>
      <c r="BF68" s="175"/>
      <c r="BG68" s="175"/>
      <c r="BH68" s="175"/>
      <c r="BI68" s="175"/>
      <c r="BJ68" s="175"/>
      <c r="BK68" s="175"/>
      <c r="BL68" s="175"/>
      <c r="BM68" s="175"/>
      <c r="BN68" s="175"/>
      <c r="BO68" s="175"/>
      <c r="BP68" s="175"/>
      <c r="BQ68" s="175"/>
    </row>
    <row r="69" ht="39.0" customHeight="1">
      <c r="A69" s="175"/>
      <c r="B69" s="175"/>
      <c r="C69" s="175"/>
      <c r="D69" s="175"/>
      <c r="E69" s="175"/>
      <c r="F69" s="175"/>
      <c r="G69" s="175"/>
      <c r="H69" s="175"/>
      <c r="I69" s="175"/>
      <c r="J69" s="175"/>
      <c r="K69" s="175"/>
      <c r="L69" s="175"/>
      <c r="M69" s="175"/>
      <c r="N69" s="175"/>
      <c r="O69" s="175"/>
      <c r="P69" s="175"/>
      <c r="Q69" s="175"/>
      <c r="R69" s="175"/>
      <c r="S69" s="175"/>
      <c r="T69" s="175"/>
      <c r="U69" s="175"/>
      <c r="V69" s="175"/>
      <c r="W69" s="175"/>
      <c r="X69" s="175"/>
      <c r="Y69" s="175"/>
      <c r="Z69" s="175"/>
      <c r="AA69" s="175"/>
      <c r="AB69" s="175"/>
      <c r="AC69" s="175"/>
      <c r="AD69" s="175"/>
      <c r="AE69" s="175"/>
      <c r="AF69" s="175"/>
      <c r="AG69" s="175"/>
      <c r="AH69" s="175"/>
      <c r="AI69" s="175"/>
      <c r="AJ69" s="175"/>
      <c r="AK69" s="175"/>
      <c r="AL69" s="175"/>
      <c r="AM69" s="175"/>
      <c r="AN69" s="175"/>
      <c r="AO69" s="175"/>
      <c r="AP69" s="175"/>
      <c r="AQ69" s="1087" t="s">
        <v>533</v>
      </c>
      <c r="AR69" s="1087"/>
      <c r="AS69" s="175"/>
      <c r="AT69" s="175"/>
      <c r="AU69" s="175"/>
      <c r="AV69" s="175"/>
      <c r="AW69" s="175"/>
      <c r="AX69" s="175"/>
      <c r="AY69" s="175"/>
      <c r="AZ69" s="175"/>
      <c r="BA69" s="175"/>
      <c r="BB69" s="175"/>
      <c r="BC69" s="175"/>
      <c r="BD69" s="175"/>
      <c r="BE69" s="175"/>
      <c r="BF69" s="175"/>
      <c r="BG69" s="175"/>
      <c r="BH69" s="175"/>
      <c r="BI69" s="175"/>
      <c r="BJ69" s="175"/>
      <c r="BK69" s="175"/>
      <c r="BL69" s="175"/>
      <c r="BM69" s="175"/>
      <c r="BN69" s="175"/>
      <c r="BO69" s="175"/>
      <c r="BP69" s="175"/>
      <c r="BQ69" s="175"/>
    </row>
    <row r="70" ht="39.0" customHeight="1">
      <c r="A70" s="175"/>
      <c r="B70" s="175"/>
      <c r="C70" s="175"/>
      <c r="D70" s="175"/>
      <c r="E70" s="175"/>
      <c r="F70" s="175"/>
      <c r="G70" s="175"/>
      <c r="H70" s="175"/>
      <c r="I70" s="175"/>
      <c r="J70" s="175"/>
      <c r="K70" s="175"/>
      <c r="L70" s="175"/>
      <c r="M70" s="175"/>
      <c r="N70" s="175"/>
      <c r="O70" s="175"/>
      <c r="P70" s="175"/>
      <c r="Q70" s="175"/>
      <c r="R70" s="175"/>
      <c r="S70" s="175"/>
      <c r="T70" s="175"/>
      <c r="U70" s="175"/>
      <c r="V70" s="175"/>
      <c r="W70" s="175"/>
      <c r="X70" s="175"/>
      <c r="Y70" s="175"/>
      <c r="Z70" s="175"/>
      <c r="AA70" s="175"/>
      <c r="AB70" s="175"/>
      <c r="AC70" s="175"/>
      <c r="AD70" s="175"/>
      <c r="AE70" s="175"/>
      <c r="AF70" s="175"/>
      <c r="AG70" s="175"/>
      <c r="AH70" s="175"/>
      <c r="AI70" s="175"/>
      <c r="AJ70" s="175"/>
      <c r="AK70" s="175"/>
      <c r="AL70" s="175"/>
      <c r="AM70" s="175"/>
      <c r="AN70" s="175"/>
      <c r="AO70" s="175"/>
      <c r="AP70" s="175"/>
      <c r="AQ70" s="1087" t="s">
        <v>535</v>
      </c>
      <c r="AR70" s="1087"/>
      <c r="AS70" s="175"/>
      <c r="AT70" s="175"/>
      <c r="AU70" s="175"/>
      <c r="AV70" s="175"/>
      <c r="AW70" s="175"/>
      <c r="AX70" s="175"/>
      <c r="AY70" s="175"/>
      <c r="AZ70" s="175"/>
      <c r="BA70" s="175"/>
      <c r="BB70" s="175"/>
      <c r="BC70" s="175"/>
      <c r="BD70" s="175"/>
      <c r="BE70" s="175"/>
      <c r="BF70" s="175"/>
      <c r="BG70" s="175"/>
      <c r="BH70" s="175"/>
      <c r="BI70" s="175"/>
      <c r="BJ70" s="175"/>
      <c r="BK70" s="175"/>
      <c r="BL70" s="175"/>
      <c r="BM70" s="175"/>
      <c r="BN70" s="175"/>
      <c r="BO70" s="175"/>
      <c r="BP70" s="175"/>
      <c r="BQ70" s="175"/>
    </row>
    <row r="71" ht="39.0" customHeight="1">
      <c r="A71" s="175"/>
      <c r="B71" s="175"/>
      <c r="C71" s="175"/>
      <c r="D71" s="175"/>
      <c r="E71" s="175"/>
      <c r="F71" s="175"/>
      <c r="G71" s="175"/>
      <c r="H71" s="175"/>
      <c r="I71" s="175"/>
      <c r="J71" s="175"/>
      <c r="K71" s="175"/>
      <c r="L71" s="175"/>
      <c r="M71" s="175"/>
      <c r="N71" s="175"/>
      <c r="O71" s="175"/>
      <c r="P71" s="175"/>
      <c r="Q71" s="175"/>
      <c r="R71" s="175"/>
      <c r="S71" s="175"/>
      <c r="T71" s="175"/>
      <c r="U71" s="175"/>
      <c r="V71" s="175"/>
      <c r="W71" s="175"/>
      <c r="X71" s="175"/>
      <c r="Y71" s="175"/>
      <c r="Z71" s="175"/>
      <c r="AA71" s="175"/>
      <c r="AB71" s="175"/>
      <c r="AC71" s="175"/>
      <c r="AD71" s="175"/>
      <c r="AE71" s="175"/>
      <c r="AF71" s="175"/>
      <c r="AG71" s="175"/>
      <c r="AH71" s="175"/>
      <c r="AI71" s="175"/>
      <c r="AJ71" s="175"/>
      <c r="AK71" s="175"/>
      <c r="AL71" s="175"/>
      <c r="AM71" s="175"/>
      <c r="AN71" s="175"/>
      <c r="AO71" s="175"/>
      <c r="AP71" s="175"/>
      <c r="AQ71" s="1087" t="s">
        <v>536</v>
      </c>
      <c r="AR71" s="1088"/>
      <c r="AS71" s="175"/>
      <c r="AT71" s="175"/>
      <c r="AU71" s="175"/>
      <c r="AV71" s="175"/>
      <c r="AW71" s="175"/>
      <c r="AX71" s="175"/>
      <c r="AY71" s="175"/>
      <c r="AZ71" s="175"/>
      <c r="BA71" s="175"/>
      <c r="BB71" s="175"/>
      <c r="BC71" s="175"/>
      <c r="BD71" s="175"/>
      <c r="BE71" s="175"/>
      <c r="BF71" s="175"/>
      <c r="BG71" s="175"/>
      <c r="BH71" s="175"/>
      <c r="BI71" s="175"/>
      <c r="BJ71" s="175"/>
      <c r="BK71" s="175"/>
      <c r="BL71" s="175"/>
      <c r="BM71" s="175"/>
      <c r="BN71" s="175"/>
      <c r="BO71" s="175"/>
      <c r="BP71" s="175"/>
      <c r="BQ71" s="175"/>
    </row>
    <row r="72" ht="39.0" customHeight="1">
      <c r="A72" s="175"/>
      <c r="B72" s="175"/>
      <c r="C72" s="175"/>
      <c r="D72" s="175"/>
      <c r="E72" s="175"/>
      <c r="F72" s="175"/>
      <c r="G72" s="175"/>
      <c r="H72" s="175"/>
      <c r="I72" s="175"/>
      <c r="J72" s="175"/>
      <c r="K72" s="175"/>
      <c r="L72" s="175"/>
      <c r="M72" s="175"/>
      <c r="N72" s="175"/>
      <c r="O72" s="175"/>
      <c r="P72" s="175"/>
      <c r="Q72" s="175"/>
      <c r="R72" s="175"/>
      <c r="S72" s="175"/>
      <c r="T72" s="175"/>
      <c r="U72" s="175"/>
      <c r="V72" s="175"/>
      <c r="W72" s="175"/>
      <c r="X72" s="175"/>
      <c r="Y72" s="175"/>
      <c r="Z72" s="175"/>
      <c r="AA72" s="175"/>
      <c r="AB72" s="175"/>
      <c r="AC72" s="175"/>
      <c r="AD72" s="175"/>
      <c r="AE72" s="175"/>
      <c r="AF72" s="175"/>
      <c r="AG72" s="175"/>
      <c r="AH72" s="175"/>
      <c r="AI72" s="175"/>
      <c r="AJ72" s="175"/>
      <c r="AK72" s="175"/>
      <c r="AL72" s="175"/>
      <c r="AM72" s="175"/>
      <c r="AN72" s="175"/>
      <c r="AO72" s="175"/>
      <c r="AP72" s="175"/>
      <c r="AQ72" s="1087" t="s">
        <v>537</v>
      </c>
      <c r="AR72" s="1088"/>
      <c r="AS72" s="175"/>
      <c r="AT72" s="175"/>
      <c r="AU72" s="175"/>
      <c r="AV72" s="175"/>
      <c r="AW72" s="175"/>
      <c r="AX72" s="175"/>
      <c r="AY72" s="175"/>
      <c r="AZ72" s="175"/>
      <c r="BA72" s="175"/>
      <c r="BB72" s="175"/>
      <c r="BC72" s="175"/>
      <c r="BD72" s="175"/>
      <c r="BE72" s="175"/>
      <c r="BF72" s="175"/>
      <c r="BG72" s="175"/>
      <c r="BH72" s="175"/>
      <c r="BI72" s="175"/>
      <c r="BJ72" s="175"/>
      <c r="BK72" s="175"/>
      <c r="BL72" s="175"/>
      <c r="BM72" s="175"/>
      <c r="BN72" s="175"/>
      <c r="BO72" s="175"/>
      <c r="BP72" s="175"/>
      <c r="BQ72" s="175"/>
    </row>
    <row r="73" ht="39.0" customHeight="1">
      <c r="A73" s="175"/>
      <c r="B73" s="175"/>
      <c r="C73" s="175"/>
      <c r="D73" s="175"/>
      <c r="E73" s="175"/>
      <c r="F73" s="175"/>
      <c r="G73" s="175"/>
      <c r="H73" s="175"/>
      <c r="I73" s="175"/>
      <c r="J73" s="175"/>
      <c r="K73" s="175"/>
      <c r="L73" s="175"/>
      <c r="M73" s="175"/>
      <c r="N73" s="175"/>
      <c r="O73" s="175"/>
      <c r="P73" s="175"/>
      <c r="Q73" s="175"/>
      <c r="R73" s="175"/>
      <c r="S73" s="175"/>
      <c r="T73" s="175"/>
      <c r="U73" s="175"/>
      <c r="V73" s="175"/>
      <c r="W73" s="175"/>
      <c r="X73" s="175"/>
      <c r="Y73" s="175"/>
      <c r="Z73" s="175"/>
      <c r="AA73" s="175"/>
      <c r="AB73" s="175"/>
      <c r="AC73" s="175"/>
      <c r="AD73" s="175"/>
      <c r="AE73" s="175"/>
      <c r="AF73" s="175"/>
      <c r="AG73" s="175"/>
      <c r="AH73" s="175"/>
      <c r="AI73" s="175"/>
      <c r="AJ73" s="175"/>
      <c r="AK73" s="175"/>
      <c r="AL73" s="175"/>
      <c r="AM73" s="175"/>
      <c r="AN73" s="175"/>
      <c r="AO73" s="175"/>
      <c r="AP73" s="175"/>
      <c r="AQ73" s="1087" t="s">
        <v>538</v>
      </c>
      <c r="AR73" s="1088"/>
      <c r="AS73" s="175"/>
      <c r="AT73" s="175"/>
      <c r="AU73" s="175"/>
      <c r="AV73" s="175"/>
      <c r="AW73" s="175"/>
      <c r="AX73" s="175"/>
      <c r="AY73" s="175"/>
      <c r="AZ73" s="175"/>
      <c r="BA73" s="175"/>
      <c r="BB73" s="175"/>
      <c r="BC73" s="175"/>
      <c r="BD73" s="175"/>
      <c r="BE73" s="175"/>
      <c r="BF73" s="175"/>
      <c r="BG73" s="175"/>
      <c r="BH73" s="175"/>
      <c r="BI73" s="175"/>
      <c r="BJ73" s="175"/>
      <c r="BK73" s="175"/>
      <c r="BL73" s="175"/>
      <c r="BM73" s="175"/>
      <c r="BN73" s="175"/>
      <c r="BO73" s="175"/>
      <c r="BP73" s="175"/>
      <c r="BQ73" s="175"/>
    </row>
    <row r="74" ht="14.25" customHeight="1">
      <c r="A74" s="175"/>
      <c r="B74" s="175"/>
      <c r="C74" s="175"/>
      <c r="D74" s="175"/>
      <c r="E74" s="175"/>
      <c r="F74" s="175"/>
      <c r="G74" s="175"/>
      <c r="H74" s="175"/>
      <c r="I74" s="175"/>
      <c r="J74" s="175"/>
      <c r="K74" s="175"/>
      <c r="L74" s="175"/>
      <c r="M74" s="175"/>
      <c r="N74" s="175"/>
      <c r="O74" s="175"/>
      <c r="P74" s="175"/>
      <c r="Q74" s="175"/>
      <c r="R74" s="175"/>
      <c r="S74" s="175"/>
      <c r="T74" s="175"/>
      <c r="U74" s="175"/>
      <c r="V74" s="175"/>
      <c r="W74" s="175"/>
      <c r="X74" s="175"/>
      <c r="Y74" s="175"/>
      <c r="Z74" s="175"/>
      <c r="AA74" s="175"/>
      <c r="AB74" s="175"/>
      <c r="AC74" s="175"/>
      <c r="AD74" s="175"/>
      <c r="AE74" s="175"/>
      <c r="AF74" s="175"/>
      <c r="AG74" s="175"/>
      <c r="AH74" s="175"/>
      <c r="AI74" s="175"/>
      <c r="AJ74" s="175"/>
      <c r="AK74" s="175"/>
      <c r="AL74" s="175"/>
      <c r="AM74" s="175"/>
      <c r="AN74" s="175"/>
      <c r="AO74" s="175"/>
      <c r="AP74" s="175"/>
      <c r="AQ74" s="175"/>
      <c r="AR74" s="175"/>
      <c r="AS74" s="175"/>
      <c r="AT74" s="175"/>
      <c r="AU74" s="175"/>
      <c r="AV74" s="175"/>
      <c r="AW74" s="175"/>
      <c r="AX74" s="175"/>
      <c r="AY74" s="175"/>
      <c r="AZ74" s="175"/>
      <c r="BA74" s="175"/>
      <c r="BB74" s="175"/>
      <c r="BC74" s="175"/>
      <c r="BD74" s="175"/>
      <c r="BE74" s="175"/>
      <c r="BF74" s="175"/>
      <c r="BG74" s="175"/>
      <c r="BH74" s="175"/>
      <c r="BI74" s="175"/>
      <c r="BJ74" s="175"/>
      <c r="BK74" s="175"/>
      <c r="BL74" s="175"/>
      <c r="BM74" s="175"/>
      <c r="BN74" s="175"/>
      <c r="BO74" s="175"/>
      <c r="BP74" s="175"/>
      <c r="BQ74" s="175"/>
    </row>
    <row r="75" ht="14.25" customHeight="1">
      <c r="A75" s="175"/>
      <c r="B75" s="175"/>
      <c r="C75" s="175"/>
      <c r="D75" s="175"/>
      <c r="E75" s="175"/>
      <c r="F75" s="175"/>
      <c r="G75" s="175"/>
      <c r="H75" s="175"/>
      <c r="I75" s="175"/>
      <c r="J75" s="175"/>
      <c r="K75" s="175"/>
      <c r="L75" s="175"/>
      <c r="M75" s="175"/>
      <c r="N75" s="175"/>
      <c r="O75" s="175"/>
      <c r="P75" s="175"/>
      <c r="Q75" s="175"/>
      <c r="R75" s="175"/>
      <c r="S75" s="175"/>
      <c r="T75" s="175"/>
      <c r="U75" s="175"/>
      <c r="V75" s="175"/>
      <c r="W75" s="175"/>
      <c r="X75" s="175"/>
      <c r="Y75" s="175"/>
      <c r="Z75" s="175"/>
      <c r="AA75" s="175"/>
      <c r="AB75" s="175"/>
      <c r="AC75" s="175"/>
      <c r="AD75" s="175"/>
      <c r="AE75" s="175"/>
      <c r="AF75" s="175"/>
      <c r="AG75" s="175"/>
      <c r="AH75" s="175"/>
      <c r="AI75" s="175"/>
      <c r="AJ75" s="175"/>
      <c r="AK75" s="175"/>
      <c r="AL75" s="175"/>
      <c r="AM75" s="175"/>
      <c r="AN75" s="175"/>
      <c r="AO75" s="175"/>
      <c r="AP75" s="175"/>
      <c r="AQ75" s="175"/>
      <c r="AR75" s="175"/>
      <c r="AS75" s="175"/>
      <c r="AT75" s="175"/>
      <c r="AU75" s="175"/>
      <c r="AV75" s="175"/>
      <c r="AW75" s="175"/>
      <c r="AX75" s="175"/>
      <c r="AY75" s="175"/>
      <c r="AZ75" s="175"/>
      <c r="BA75" s="175"/>
      <c r="BB75" s="175"/>
      <c r="BC75" s="175"/>
      <c r="BD75" s="175"/>
      <c r="BE75" s="175"/>
      <c r="BF75" s="175"/>
      <c r="BG75" s="175"/>
      <c r="BH75" s="175"/>
      <c r="BI75" s="175"/>
      <c r="BJ75" s="175"/>
      <c r="BK75" s="175"/>
      <c r="BL75" s="175"/>
      <c r="BM75" s="175"/>
      <c r="BN75" s="175"/>
      <c r="BO75" s="175"/>
      <c r="BP75" s="175"/>
      <c r="BQ75" s="175"/>
    </row>
    <row r="76" ht="14.25" customHeight="1">
      <c r="A76" s="175"/>
      <c r="B76" s="175"/>
      <c r="C76" s="175"/>
      <c r="D76" s="175"/>
      <c r="E76" s="175"/>
      <c r="F76" s="175"/>
      <c r="G76" s="175"/>
      <c r="H76" s="175"/>
      <c r="I76" s="175"/>
      <c r="J76" s="175"/>
      <c r="K76" s="175"/>
      <c r="L76" s="175"/>
      <c r="M76" s="175"/>
      <c r="N76" s="175"/>
      <c r="O76" s="175"/>
      <c r="P76" s="175"/>
      <c r="Q76" s="175"/>
      <c r="R76" s="175"/>
      <c r="S76" s="175"/>
      <c r="T76" s="175"/>
      <c r="U76" s="175"/>
      <c r="V76" s="175"/>
      <c r="W76" s="175"/>
      <c r="X76" s="175"/>
      <c r="Y76" s="175"/>
      <c r="Z76" s="175"/>
      <c r="AA76" s="175"/>
      <c r="AB76" s="175"/>
      <c r="AC76" s="175"/>
      <c r="AD76" s="175"/>
      <c r="AE76" s="175"/>
      <c r="AF76" s="175"/>
      <c r="AG76" s="175"/>
      <c r="AH76" s="175"/>
      <c r="AI76" s="175"/>
      <c r="AJ76" s="175"/>
      <c r="AK76" s="175"/>
      <c r="AL76" s="175"/>
      <c r="AM76" s="175"/>
      <c r="AN76" s="175"/>
      <c r="AO76" s="175"/>
      <c r="AP76" s="175"/>
      <c r="AQ76" s="175"/>
      <c r="AR76" s="175"/>
      <c r="AS76" s="175"/>
      <c r="AT76" s="175"/>
      <c r="AU76" s="175"/>
      <c r="AV76" s="175"/>
      <c r="AW76" s="175"/>
      <c r="AX76" s="175"/>
      <c r="AY76" s="175"/>
      <c r="AZ76" s="175"/>
      <c r="BA76" s="175"/>
      <c r="BB76" s="175"/>
      <c r="BC76" s="175"/>
      <c r="BD76" s="175"/>
      <c r="BE76" s="175"/>
      <c r="BF76" s="175"/>
      <c r="BG76" s="175"/>
      <c r="BH76" s="175"/>
      <c r="BI76" s="175"/>
      <c r="BJ76" s="175"/>
      <c r="BK76" s="175"/>
      <c r="BL76" s="175"/>
      <c r="BM76" s="175"/>
      <c r="BN76" s="175"/>
      <c r="BO76" s="175"/>
      <c r="BP76" s="175"/>
      <c r="BQ76" s="175"/>
    </row>
    <row r="77" ht="14.25" customHeight="1">
      <c r="A77" s="175"/>
      <c r="B77" s="175"/>
      <c r="C77" s="175"/>
      <c r="D77" s="175"/>
      <c r="E77" s="175"/>
      <c r="F77" s="175"/>
      <c r="G77" s="175"/>
      <c r="H77" s="175"/>
      <c r="I77" s="175"/>
      <c r="J77" s="175"/>
      <c r="K77" s="175"/>
      <c r="L77" s="175"/>
      <c r="M77" s="175"/>
      <c r="N77" s="175"/>
      <c r="O77" s="175"/>
      <c r="P77" s="175"/>
      <c r="Q77" s="175"/>
      <c r="R77" s="175"/>
      <c r="S77" s="175"/>
      <c r="T77" s="175"/>
      <c r="U77" s="175"/>
      <c r="V77" s="175"/>
      <c r="W77" s="175"/>
      <c r="X77" s="175"/>
      <c r="Y77" s="175"/>
      <c r="Z77" s="175"/>
      <c r="AA77" s="175"/>
      <c r="AB77" s="175"/>
      <c r="AC77" s="175"/>
      <c r="AD77" s="175"/>
      <c r="AE77" s="175"/>
      <c r="AF77" s="175"/>
      <c r="AG77" s="175"/>
      <c r="AH77" s="175"/>
      <c r="AI77" s="175"/>
      <c r="AJ77" s="175"/>
      <c r="AK77" s="175"/>
      <c r="AL77" s="175"/>
      <c r="AM77" s="175"/>
      <c r="AN77" s="175"/>
      <c r="AO77" s="175"/>
      <c r="AP77" s="175"/>
      <c r="AQ77" s="175"/>
      <c r="AR77" s="175"/>
      <c r="AS77" s="175"/>
      <c r="AT77" s="175"/>
      <c r="AU77" s="175"/>
      <c r="AV77" s="175"/>
      <c r="AW77" s="175"/>
      <c r="AX77" s="175"/>
      <c r="AY77" s="175"/>
      <c r="AZ77" s="175"/>
      <c r="BA77" s="175"/>
      <c r="BB77" s="175"/>
      <c r="BC77" s="175"/>
      <c r="BD77" s="175"/>
      <c r="BE77" s="175"/>
      <c r="BF77" s="175"/>
      <c r="BG77" s="175"/>
      <c r="BH77" s="175"/>
      <c r="BI77" s="175"/>
      <c r="BJ77" s="175"/>
      <c r="BK77" s="175"/>
      <c r="BL77" s="175"/>
      <c r="BM77" s="175"/>
      <c r="BN77" s="175"/>
      <c r="BO77" s="175"/>
      <c r="BP77" s="175"/>
      <c r="BQ77" s="175"/>
    </row>
    <row r="78" ht="14.25" customHeight="1">
      <c r="A78" s="175"/>
      <c r="B78" s="175"/>
      <c r="C78" s="175"/>
      <c r="D78" s="175"/>
      <c r="E78" s="175"/>
      <c r="F78" s="175"/>
      <c r="G78" s="175"/>
      <c r="H78" s="175"/>
      <c r="I78" s="175"/>
      <c r="J78" s="175"/>
      <c r="K78" s="175"/>
      <c r="L78" s="175"/>
      <c r="M78" s="175"/>
      <c r="N78" s="175"/>
      <c r="O78" s="175"/>
      <c r="P78" s="175"/>
      <c r="Q78" s="175"/>
      <c r="R78" s="175"/>
      <c r="S78" s="175"/>
      <c r="T78" s="175"/>
      <c r="U78" s="175"/>
      <c r="V78" s="175"/>
      <c r="W78" s="175"/>
      <c r="X78" s="175"/>
      <c r="Y78" s="175"/>
      <c r="Z78" s="175"/>
      <c r="AA78" s="175"/>
      <c r="AB78" s="175"/>
      <c r="AC78" s="175"/>
      <c r="AD78" s="175"/>
      <c r="AE78" s="175"/>
      <c r="AF78" s="175"/>
      <c r="AG78" s="175"/>
      <c r="AH78" s="175"/>
      <c r="AI78" s="175"/>
      <c r="AJ78" s="175"/>
      <c r="AK78" s="175"/>
      <c r="AL78" s="175"/>
      <c r="AM78" s="175"/>
      <c r="AN78" s="175"/>
      <c r="AO78" s="175"/>
      <c r="AP78" s="175"/>
      <c r="AQ78" s="175"/>
      <c r="AR78" s="175"/>
      <c r="AS78" s="175"/>
      <c r="AT78" s="175"/>
      <c r="AU78" s="175"/>
      <c r="AV78" s="175"/>
      <c r="AW78" s="175"/>
      <c r="AX78" s="175"/>
      <c r="AY78" s="175"/>
      <c r="AZ78" s="175"/>
      <c r="BA78" s="175"/>
      <c r="BB78" s="175"/>
      <c r="BC78" s="175"/>
      <c r="BD78" s="175"/>
      <c r="BE78" s="175"/>
      <c r="BF78" s="175"/>
      <c r="BG78" s="175"/>
      <c r="BH78" s="175"/>
      <c r="BI78" s="175"/>
      <c r="BJ78" s="175"/>
      <c r="BK78" s="175"/>
      <c r="BL78" s="175"/>
      <c r="BM78" s="175"/>
      <c r="BN78" s="175"/>
      <c r="BO78" s="175"/>
      <c r="BP78" s="175"/>
      <c r="BQ78" s="175"/>
    </row>
    <row r="79" ht="14.25" customHeight="1">
      <c r="A79" s="175"/>
      <c r="B79" s="175"/>
      <c r="C79" s="175"/>
      <c r="D79" s="175"/>
      <c r="E79" s="175"/>
      <c r="F79" s="175"/>
      <c r="G79" s="175"/>
      <c r="H79" s="175"/>
      <c r="I79" s="175"/>
      <c r="J79" s="175"/>
      <c r="K79" s="175"/>
      <c r="L79" s="175"/>
      <c r="M79" s="175"/>
      <c r="N79" s="175"/>
      <c r="O79" s="175"/>
      <c r="P79" s="175"/>
      <c r="Q79" s="175"/>
      <c r="R79" s="175"/>
      <c r="S79" s="175"/>
      <c r="T79" s="175"/>
      <c r="U79" s="175"/>
      <c r="V79" s="175"/>
      <c r="W79" s="175"/>
      <c r="X79" s="175"/>
      <c r="Y79" s="175"/>
      <c r="Z79" s="175"/>
      <c r="AA79" s="175"/>
      <c r="AB79" s="175"/>
      <c r="AC79" s="175"/>
      <c r="AD79" s="175"/>
      <c r="AE79" s="175"/>
      <c r="AF79" s="175"/>
      <c r="AG79" s="175"/>
      <c r="AH79" s="175"/>
      <c r="AI79" s="175"/>
      <c r="AJ79" s="175"/>
      <c r="AK79" s="175"/>
      <c r="AL79" s="175"/>
      <c r="AM79" s="175"/>
      <c r="AN79" s="175"/>
      <c r="AO79" s="175"/>
      <c r="AP79" s="175"/>
      <c r="AQ79" s="175"/>
      <c r="AR79" s="175"/>
      <c r="AS79" s="175"/>
      <c r="AT79" s="175"/>
      <c r="AU79" s="175"/>
      <c r="AV79" s="175"/>
      <c r="AW79" s="175"/>
      <c r="AX79" s="175"/>
      <c r="AY79" s="175"/>
      <c r="AZ79" s="175"/>
      <c r="BA79" s="175"/>
      <c r="BB79" s="175"/>
      <c r="BC79" s="175"/>
      <c r="BD79" s="175"/>
      <c r="BE79" s="175"/>
      <c r="BF79" s="175"/>
      <c r="BG79" s="175"/>
      <c r="BH79" s="175"/>
      <c r="BI79" s="175"/>
      <c r="BJ79" s="175"/>
      <c r="BK79" s="175"/>
      <c r="BL79" s="175"/>
      <c r="BM79" s="175"/>
      <c r="BN79" s="175"/>
      <c r="BO79" s="175"/>
      <c r="BP79" s="175"/>
      <c r="BQ79" s="175"/>
    </row>
    <row r="80" ht="14.25" customHeight="1">
      <c r="A80" s="175"/>
      <c r="B80" s="175"/>
      <c r="C80" s="175"/>
      <c r="D80" s="175"/>
      <c r="E80" s="175"/>
      <c r="F80" s="175"/>
      <c r="G80" s="175"/>
      <c r="H80" s="175"/>
      <c r="I80" s="175"/>
      <c r="J80" s="175"/>
      <c r="K80" s="175"/>
      <c r="L80" s="175"/>
      <c r="M80" s="175"/>
      <c r="N80" s="175"/>
      <c r="O80" s="175"/>
      <c r="P80" s="175"/>
      <c r="Q80" s="175"/>
      <c r="R80" s="175"/>
      <c r="S80" s="175"/>
      <c r="T80" s="175"/>
      <c r="U80" s="175"/>
      <c r="V80" s="175"/>
      <c r="W80" s="175"/>
      <c r="X80" s="175"/>
      <c r="Y80" s="175"/>
      <c r="Z80" s="175"/>
      <c r="AA80" s="175"/>
      <c r="AB80" s="175"/>
      <c r="AC80" s="175"/>
      <c r="AD80" s="175"/>
      <c r="AE80" s="175"/>
      <c r="AF80" s="175"/>
      <c r="AG80" s="175"/>
      <c r="AH80" s="175"/>
      <c r="AI80" s="175"/>
      <c r="AJ80" s="175"/>
      <c r="AK80" s="175"/>
      <c r="AL80" s="175"/>
      <c r="AM80" s="175"/>
      <c r="AN80" s="175"/>
      <c r="AO80" s="175"/>
      <c r="AP80" s="175"/>
      <c r="AQ80" s="175"/>
      <c r="AR80" s="175"/>
      <c r="AS80" s="175"/>
      <c r="AT80" s="175"/>
      <c r="AU80" s="175"/>
      <c r="AV80" s="175"/>
      <c r="AW80" s="175"/>
      <c r="AX80" s="175"/>
      <c r="AY80" s="175"/>
      <c r="AZ80" s="175"/>
      <c r="BA80" s="175"/>
      <c r="BB80" s="175"/>
      <c r="BC80" s="175"/>
      <c r="BD80" s="175"/>
      <c r="BE80" s="175"/>
      <c r="BF80" s="175"/>
      <c r="BG80" s="175"/>
      <c r="BH80" s="175"/>
      <c r="BI80" s="175"/>
      <c r="BJ80" s="175"/>
      <c r="BK80" s="175"/>
      <c r="BL80" s="175"/>
      <c r="BM80" s="175"/>
      <c r="BN80" s="175"/>
      <c r="BO80" s="175"/>
      <c r="BP80" s="175"/>
      <c r="BQ80" s="175"/>
    </row>
    <row r="81" ht="14.25" customHeight="1">
      <c r="A81" s="175"/>
      <c r="B81" s="175"/>
      <c r="C81" s="175"/>
      <c r="D81" s="175"/>
      <c r="E81" s="175"/>
      <c r="F81" s="175"/>
      <c r="G81" s="175"/>
      <c r="H81" s="175"/>
      <c r="I81" s="175"/>
      <c r="J81" s="175"/>
      <c r="K81" s="175"/>
      <c r="L81" s="175"/>
      <c r="M81" s="175"/>
      <c r="N81" s="175"/>
      <c r="O81" s="175"/>
      <c r="P81" s="175"/>
      <c r="Q81" s="175"/>
      <c r="R81" s="175"/>
      <c r="S81" s="175"/>
      <c r="T81" s="175"/>
      <c r="U81" s="175"/>
      <c r="V81" s="175"/>
      <c r="W81" s="175"/>
      <c r="X81" s="175"/>
      <c r="Y81" s="175"/>
      <c r="Z81" s="175"/>
      <c r="AA81" s="175"/>
      <c r="AB81" s="175"/>
      <c r="AC81" s="175"/>
      <c r="AD81" s="175"/>
      <c r="AE81" s="175"/>
      <c r="AF81" s="175"/>
      <c r="AG81" s="175"/>
      <c r="AH81" s="175"/>
      <c r="AI81" s="175"/>
      <c r="AJ81" s="175"/>
      <c r="AK81" s="175"/>
      <c r="AL81" s="175"/>
      <c r="AM81" s="175"/>
      <c r="AN81" s="175"/>
      <c r="AO81" s="175"/>
      <c r="AP81" s="175"/>
      <c r="AQ81" s="175"/>
      <c r="AR81" s="175"/>
      <c r="AS81" s="175"/>
      <c r="AT81" s="175"/>
      <c r="AU81" s="175"/>
      <c r="AV81" s="175"/>
      <c r="AW81" s="175"/>
      <c r="AX81" s="175"/>
      <c r="AY81" s="175"/>
      <c r="AZ81" s="175"/>
      <c r="BA81" s="175"/>
      <c r="BB81" s="175"/>
      <c r="BC81" s="175"/>
      <c r="BD81" s="175"/>
      <c r="BE81" s="175"/>
      <c r="BF81" s="175"/>
      <c r="BG81" s="175"/>
      <c r="BH81" s="175"/>
      <c r="BI81" s="175"/>
      <c r="BJ81" s="175"/>
      <c r="BK81" s="175"/>
      <c r="BL81" s="175"/>
      <c r="BM81" s="175"/>
      <c r="BN81" s="175"/>
      <c r="BO81" s="175"/>
      <c r="BP81" s="175"/>
      <c r="BQ81" s="175"/>
    </row>
    <row r="82" ht="14.25" customHeight="1">
      <c r="A82" s="175"/>
      <c r="B82" s="175"/>
      <c r="C82" s="175"/>
      <c r="D82" s="175"/>
      <c r="E82" s="175"/>
      <c r="F82" s="175"/>
      <c r="G82" s="175"/>
      <c r="H82" s="175"/>
      <c r="I82" s="175"/>
      <c r="J82" s="175"/>
      <c r="K82" s="175"/>
      <c r="L82" s="175"/>
      <c r="M82" s="175"/>
      <c r="N82" s="175"/>
      <c r="O82" s="175"/>
      <c r="P82" s="175"/>
      <c r="Q82" s="175"/>
      <c r="R82" s="175"/>
      <c r="S82" s="175"/>
      <c r="T82" s="175"/>
      <c r="U82" s="175"/>
      <c r="V82" s="175"/>
      <c r="W82" s="175"/>
      <c r="X82" s="175"/>
      <c r="Y82" s="175"/>
      <c r="Z82" s="175"/>
      <c r="AA82" s="175"/>
      <c r="AB82" s="175"/>
      <c r="AC82" s="175"/>
      <c r="AD82" s="175"/>
      <c r="AE82" s="175"/>
      <c r="AF82" s="175"/>
      <c r="AG82" s="175"/>
      <c r="AH82" s="175"/>
      <c r="AI82" s="175"/>
      <c r="AJ82" s="175"/>
      <c r="AK82" s="175"/>
      <c r="AL82" s="175"/>
      <c r="AM82" s="175"/>
      <c r="AN82" s="175"/>
      <c r="AO82" s="175"/>
      <c r="AP82" s="175"/>
      <c r="AQ82" s="175"/>
      <c r="AR82" s="175"/>
      <c r="AS82" s="175"/>
      <c r="AT82" s="175"/>
      <c r="AU82" s="175"/>
      <c r="AV82" s="175"/>
      <c r="AW82" s="175"/>
      <c r="AX82" s="175"/>
      <c r="AY82" s="175"/>
      <c r="AZ82" s="175"/>
      <c r="BA82" s="175"/>
      <c r="BB82" s="175"/>
      <c r="BC82" s="175"/>
      <c r="BD82" s="175"/>
      <c r="BE82" s="175"/>
      <c r="BF82" s="175"/>
      <c r="BG82" s="175"/>
      <c r="BH82" s="175"/>
      <c r="BI82" s="175"/>
      <c r="BJ82" s="175"/>
      <c r="BK82" s="175"/>
      <c r="BL82" s="175"/>
      <c r="BM82" s="175"/>
      <c r="BN82" s="175"/>
      <c r="BO82" s="175"/>
      <c r="BP82" s="175"/>
      <c r="BQ82" s="175"/>
    </row>
    <row r="83" ht="14.25" customHeight="1">
      <c r="A83" s="175"/>
      <c r="B83" s="175"/>
      <c r="C83" s="175"/>
      <c r="D83" s="175"/>
      <c r="E83" s="175"/>
      <c r="F83" s="175"/>
      <c r="G83" s="175"/>
      <c r="H83" s="175"/>
      <c r="I83" s="175"/>
      <c r="J83" s="175"/>
      <c r="K83" s="175"/>
      <c r="L83" s="175"/>
      <c r="M83" s="175"/>
      <c r="N83" s="175"/>
      <c r="O83" s="175"/>
      <c r="P83" s="175"/>
      <c r="Q83" s="175"/>
      <c r="R83" s="175"/>
      <c r="S83" s="175"/>
      <c r="T83" s="175"/>
      <c r="U83" s="175"/>
      <c r="V83" s="175"/>
      <c r="W83" s="175"/>
      <c r="X83" s="175"/>
      <c r="Y83" s="175"/>
      <c r="Z83" s="175"/>
      <c r="AA83" s="175"/>
      <c r="AB83" s="175"/>
      <c r="AC83" s="175"/>
      <c r="AD83" s="175"/>
      <c r="AE83" s="175"/>
      <c r="AF83" s="175"/>
      <c r="AG83" s="175"/>
      <c r="AH83" s="175"/>
      <c r="AI83" s="175"/>
      <c r="AJ83" s="175"/>
      <c r="AK83" s="175"/>
      <c r="AL83" s="175"/>
      <c r="AM83" s="175"/>
      <c r="AN83" s="175"/>
      <c r="AO83" s="175"/>
      <c r="AP83" s="175"/>
      <c r="AQ83" s="175"/>
      <c r="AR83" s="175"/>
      <c r="AS83" s="175"/>
      <c r="AT83" s="175"/>
      <c r="AU83" s="175"/>
      <c r="AV83" s="175"/>
      <c r="AW83" s="175"/>
      <c r="AX83" s="175"/>
      <c r="AY83" s="175"/>
      <c r="AZ83" s="175"/>
      <c r="BA83" s="175"/>
      <c r="BB83" s="175"/>
      <c r="BC83" s="175"/>
      <c r="BD83" s="175"/>
      <c r="BE83" s="175"/>
      <c r="BF83" s="175"/>
      <c r="BG83" s="175"/>
      <c r="BH83" s="175"/>
      <c r="BI83" s="175"/>
      <c r="BJ83" s="175"/>
      <c r="BK83" s="175"/>
      <c r="BL83" s="175"/>
      <c r="BM83" s="175"/>
      <c r="BN83" s="175"/>
      <c r="BO83" s="175"/>
      <c r="BP83" s="175"/>
      <c r="BQ83" s="175"/>
    </row>
    <row r="84" ht="14.25" customHeight="1">
      <c r="A84" s="175"/>
      <c r="B84" s="175"/>
      <c r="C84" s="175"/>
      <c r="D84" s="175"/>
      <c r="E84" s="175"/>
      <c r="F84" s="175"/>
      <c r="G84" s="175"/>
      <c r="H84" s="175"/>
      <c r="I84" s="175"/>
      <c r="J84" s="175"/>
      <c r="K84" s="175"/>
      <c r="L84" s="175"/>
      <c r="M84" s="175"/>
      <c r="N84" s="175"/>
      <c r="O84" s="175"/>
      <c r="P84" s="175"/>
      <c r="Q84" s="175"/>
      <c r="R84" s="175"/>
      <c r="S84" s="175"/>
      <c r="T84" s="175"/>
      <c r="U84" s="175"/>
      <c r="V84" s="175"/>
      <c r="W84" s="175"/>
      <c r="X84" s="175"/>
      <c r="Y84" s="175"/>
      <c r="Z84" s="175"/>
      <c r="AA84" s="175"/>
      <c r="AB84" s="175"/>
      <c r="AC84" s="175"/>
      <c r="AD84" s="175"/>
      <c r="AE84" s="175"/>
      <c r="AF84" s="175"/>
      <c r="AG84" s="175"/>
      <c r="AH84" s="175"/>
      <c r="AI84" s="175"/>
      <c r="AJ84" s="175"/>
      <c r="AK84" s="175"/>
      <c r="AL84" s="175"/>
      <c r="AM84" s="175"/>
      <c r="AN84" s="175"/>
      <c r="AO84" s="175"/>
      <c r="AP84" s="175"/>
      <c r="AQ84" s="175"/>
      <c r="AR84" s="175"/>
      <c r="AS84" s="175"/>
      <c r="AT84" s="175"/>
      <c r="AU84" s="175"/>
      <c r="AV84" s="175"/>
      <c r="AW84" s="175"/>
      <c r="AX84" s="175"/>
      <c r="AY84" s="175"/>
      <c r="AZ84" s="175"/>
      <c r="BA84" s="175"/>
      <c r="BB84" s="175"/>
      <c r="BC84" s="175"/>
      <c r="BD84" s="175"/>
      <c r="BE84" s="175"/>
      <c r="BF84" s="175"/>
      <c r="BG84" s="175"/>
      <c r="BH84" s="175"/>
      <c r="BI84" s="175"/>
      <c r="BJ84" s="175"/>
      <c r="BK84" s="175"/>
      <c r="BL84" s="175"/>
      <c r="BM84" s="175"/>
      <c r="BN84" s="175"/>
      <c r="BO84" s="175"/>
      <c r="BP84" s="175"/>
      <c r="BQ84" s="175"/>
    </row>
    <row r="85" ht="14.25" customHeight="1">
      <c r="A85" s="175"/>
      <c r="B85" s="175"/>
      <c r="C85" s="175"/>
      <c r="D85" s="175"/>
      <c r="E85" s="175"/>
      <c r="F85" s="175"/>
      <c r="G85" s="175"/>
      <c r="H85" s="175"/>
      <c r="I85" s="175"/>
      <c r="J85" s="175"/>
      <c r="K85" s="175"/>
      <c r="L85" s="175"/>
      <c r="M85" s="175"/>
      <c r="N85" s="175"/>
      <c r="O85" s="175"/>
      <c r="P85" s="175"/>
      <c r="Q85" s="175"/>
      <c r="R85" s="175"/>
      <c r="S85" s="175"/>
      <c r="T85" s="175"/>
      <c r="U85" s="175"/>
      <c r="V85" s="175"/>
      <c r="W85" s="175"/>
      <c r="X85" s="175"/>
      <c r="Y85" s="175"/>
      <c r="Z85" s="175"/>
      <c r="AA85" s="175"/>
      <c r="AB85" s="175"/>
      <c r="AC85" s="175"/>
      <c r="AD85" s="175"/>
      <c r="AE85" s="175"/>
      <c r="AF85" s="175"/>
      <c r="AG85" s="175"/>
      <c r="AH85" s="175"/>
      <c r="AI85" s="175"/>
      <c r="AJ85" s="175"/>
      <c r="AK85" s="175"/>
      <c r="AL85" s="175"/>
      <c r="AM85" s="175"/>
      <c r="AN85" s="175"/>
      <c r="AO85" s="175"/>
      <c r="AP85" s="175"/>
      <c r="AQ85" s="175"/>
      <c r="AR85" s="175"/>
      <c r="AS85" s="175"/>
      <c r="AT85" s="175"/>
      <c r="AU85" s="175"/>
      <c r="AV85" s="175"/>
      <c r="AW85" s="175"/>
      <c r="AX85" s="175"/>
      <c r="AY85" s="175"/>
      <c r="AZ85" s="175"/>
      <c r="BA85" s="175"/>
      <c r="BB85" s="175"/>
      <c r="BC85" s="175"/>
      <c r="BD85" s="175"/>
      <c r="BE85" s="175"/>
      <c r="BF85" s="175"/>
      <c r="BG85" s="175"/>
      <c r="BH85" s="175"/>
      <c r="BI85" s="175"/>
      <c r="BJ85" s="175"/>
      <c r="BK85" s="175"/>
      <c r="BL85" s="175"/>
      <c r="BM85" s="175"/>
      <c r="BN85" s="175"/>
      <c r="BO85" s="175"/>
      <c r="BP85" s="175"/>
      <c r="BQ85" s="175"/>
    </row>
    <row r="86" ht="14.25" customHeight="1">
      <c r="A86" s="175"/>
      <c r="B86" s="175"/>
      <c r="C86" s="175"/>
      <c r="D86" s="175"/>
      <c r="E86" s="175"/>
      <c r="F86" s="175"/>
      <c r="G86" s="175"/>
      <c r="H86" s="175"/>
      <c r="I86" s="175"/>
      <c r="J86" s="175"/>
      <c r="K86" s="175"/>
      <c r="L86" s="175"/>
      <c r="M86" s="175"/>
      <c r="N86" s="175"/>
      <c r="O86" s="175"/>
      <c r="P86" s="175"/>
      <c r="Q86" s="175"/>
      <c r="R86" s="175"/>
      <c r="S86" s="175"/>
      <c r="T86" s="175"/>
      <c r="U86" s="175"/>
      <c r="V86" s="175"/>
      <c r="W86" s="175"/>
      <c r="X86" s="175"/>
      <c r="Y86" s="175"/>
      <c r="Z86" s="175"/>
      <c r="AA86" s="175"/>
      <c r="AB86" s="175"/>
      <c r="AC86" s="175"/>
      <c r="AD86" s="175"/>
      <c r="AE86" s="175"/>
      <c r="AF86" s="175"/>
      <c r="AG86" s="175"/>
      <c r="AH86" s="175"/>
      <c r="AI86" s="175"/>
      <c r="AJ86" s="175"/>
      <c r="AK86" s="175"/>
      <c r="AL86" s="175"/>
      <c r="AM86" s="175"/>
      <c r="AN86" s="175"/>
      <c r="AO86" s="175"/>
      <c r="AP86" s="175"/>
      <c r="AQ86" s="175"/>
      <c r="AR86" s="175"/>
      <c r="AS86" s="175"/>
      <c r="AT86" s="175"/>
      <c r="AU86" s="175"/>
      <c r="AV86" s="175"/>
      <c r="AW86" s="175"/>
      <c r="AX86" s="175"/>
      <c r="AY86" s="175"/>
      <c r="AZ86" s="175"/>
      <c r="BA86" s="175"/>
      <c r="BB86" s="175"/>
      <c r="BC86" s="175"/>
      <c r="BD86" s="175"/>
      <c r="BE86" s="175"/>
      <c r="BF86" s="175"/>
      <c r="BG86" s="175"/>
      <c r="BH86" s="175"/>
      <c r="BI86" s="175"/>
      <c r="BJ86" s="175"/>
      <c r="BK86" s="175"/>
      <c r="BL86" s="175"/>
      <c r="BM86" s="175"/>
      <c r="BN86" s="175"/>
      <c r="BO86" s="175"/>
      <c r="BP86" s="175"/>
      <c r="BQ86" s="175"/>
    </row>
    <row r="87" ht="14.25" customHeight="1">
      <c r="A87" s="175"/>
      <c r="B87" s="175"/>
      <c r="C87" s="175"/>
      <c r="D87" s="175"/>
      <c r="E87" s="175"/>
      <c r="F87" s="175"/>
      <c r="G87" s="175"/>
      <c r="H87" s="175"/>
      <c r="I87" s="175"/>
      <c r="J87" s="175"/>
      <c r="K87" s="175"/>
      <c r="L87" s="175"/>
      <c r="M87" s="175"/>
      <c r="N87" s="175"/>
      <c r="O87" s="175"/>
      <c r="P87" s="175"/>
      <c r="Q87" s="175"/>
      <c r="R87" s="175"/>
      <c r="S87" s="175"/>
      <c r="T87" s="175"/>
      <c r="U87" s="175"/>
      <c r="V87" s="175"/>
      <c r="W87" s="175"/>
      <c r="X87" s="175"/>
      <c r="Y87" s="175"/>
      <c r="Z87" s="175"/>
      <c r="AA87" s="175"/>
      <c r="AB87" s="175"/>
      <c r="AC87" s="175"/>
      <c r="AD87" s="175"/>
      <c r="AE87" s="175"/>
      <c r="AF87" s="175"/>
      <c r="AG87" s="175"/>
      <c r="AH87" s="175"/>
      <c r="AI87" s="175"/>
      <c r="AJ87" s="175"/>
      <c r="AK87" s="175"/>
      <c r="AL87" s="175"/>
      <c r="AM87" s="175"/>
      <c r="AN87" s="175"/>
      <c r="AO87" s="175"/>
      <c r="AP87" s="175"/>
      <c r="AQ87" s="175"/>
      <c r="AR87" s="175"/>
      <c r="AS87" s="175"/>
      <c r="AT87" s="175"/>
      <c r="AU87" s="175"/>
      <c r="AV87" s="175"/>
      <c r="AW87" s="175"/>
      <c r="AX87" s="175"/>
      <c r="AY87" s="175"/>
      <c r="AZ87" s="175"/>
      <c r="BA87" s="175"/>
      <c r="BB87" s="175"/>
      <c r="BC87" s="175"/>
      <c r="BD87" s="175"/>
      <c r="BE87" s="175"/>
      <c r="BF87" s="175"/>
      <c r="BG87" s="175"/>
      <c r="BH87" s="175"/>
      <c r="BI87" s="175"/>
      <c r="BJ87" s="175"/>
      <c r="BK87" s="175"/>
      <c r="BL87" s="175"/>
      <c r="BM87" s="175"/>
      <c r="BN87" s="175"/>
      <c r="BO87" s="175"/>
      <c r="BP87" s="175"/>
      <c r="BQ87" s="175"/>
    </row>
    <row r="88" ht="14.25" customHeight="1">
      <c r="A88" s="175"/>
      <c r="B88" s="175"/>
      <c r="C88" s="175"/>
      <c r="D88" s="175"/>
      <c r="E88" s="175"/>
      <c r="F88" s="175"/>
      <c r="G88" s="175"/>
      <c r="H88" s="175"/>
      <c r="I88" s="175"/>
      <c r="J88" s="175"/>
      <c r="K88" s="175"/>
      <c r="L88" s="175"/>
      <c r="M88" s="175"/>
      <c r="N88" s="175"/>
      <c r="O88" s="175"/>
      <c r="P88" s="175"/>
      <c r="Q88" s="175"/>
      <c r="R88" s="175"/>
      <c r="S88" s="175"/>
      <c r="T88" s="175"/>
      <c r="U88" s="175"/>
      <c r="V88" s="175"/>
      <c r="W88" s="175"/>
      <c r="X88" s="175"/>
      <c r="Y88" s="175"/>
      <c r="Z88" s="175"/>
      <c r="AA88" s="175"/>
      <c r="AB88" s="175"/>
      <c r="AC88" s="175"/>
      <c r="AD88" s="175"/>
      <c r="AE88" s="175"/>
      <c r="AF88" s="175"/>
      <c r="AG88" s="175"/>
      <c r="AH88" s="175"/>
      <c r="AI88" s="175"/>
      <c r="AJ88" s="175"/>
      <c r="AK88" s="175"/>
      <c r="AL88" s="175"/>
      <c r="AM88" s="175"/>
      <c r="AN88" s="175"/>
      <c r="AO88" s="175"/>
      <c r="AP88" s="175"/>
      <c r="AQ88" s="175"/>
      <c r="AR88" s="175"/>
      <c r="AS88" s="175"/>
      <c r="AT88" s="175"/>
      <c r="AU88" s="175"/>
      <c r="AV88" s="175"/>
      <c r="AW88" s="175"/>
      <c r="AX88" s="175"/>
      <c r="AY88" s="175"/>
      <c r="AZ88" s="175"/>
      <c r="BA88" s="175"/>
      <c r="BB88" s="175"/>
      <c r="BC88" s="175"/>
      <c r="BD88" s="175"/>
      <c r="BE88" s="175"/>
      <c r="BF88" s="175"/>
      <c r="BG88" s="175"/>
      <c r="BH88" s="175"/>
      <c r="BI88" s="175"/>
      <c r="BJ88" s="175"/>
      <c r="BK88" s="175"/>
      <c r="BL88" s="175"/>
      <c r="BM88" s="175"/>
      <c r="BN88" s="175"/>
      <c r="BO88" s="175"/>
      <c r="BP88" s="175"/>
      <c r="BQ88" s="175"/>
    </row>
    <row r="89" ht="14.25" customHeight="1">
      <c r="A89" s="175"/>
      <c r="B89" s="175"/>
      <c r="C89" s="175"/>
      <c r="D89" s="175"/>
      <c r="E89" s="175"/>
      <c r="F89" s="175"/>
      <c r="G89" s="175"/>
      <c r="H89" s="175"/>
      <c r="I89" s="175"/>
      <c r="J89" s="175"/>
      <c r="K89" s="175"/>
      <c r="L89" s="175"/>
      <c r="M89" s="175"/>
      <c r="N89" s="175"/>
      <c r="O89" s="175"/>
      <c r="P89" s="175"/>
      <c r="Q89" s="175"/>
      <c r="R89" s="175"/>
      <c r="S89" s="175"/>
      <c r="T89" s="175"/>
      <c r="U89" s="175"/>
      <c r="V89" s="175"/>
      <c r="W89" s="175"/>
      <c r="X89" s="175"/>
      <c r="Y89" s="175"/>
      <c r="Z89" s="175"/>
      <c r="AA89" s="175"/>
      <c r="AB89" s="175"/>
      <c r="AC89" s="175"/>
      <c r="AD89" s="175"/>
      <c r="AE89" s="175"/>
      <c r="AF89" s="175"/>
      <c r="AG89" s="175"/>
      <c r="AH89" s="175"/>
      <c r="AI89" s="175"/>
      <c r="AJ89" s="175"/>
      <c r="AK89" s="175"/>
      <c r="AL89" s="175"/>
      <c r="AM89" s="175"/>
      <c r="AN89" s="175"/>
      <c r="AO89" s="175"/>
      <c r="AP89" s="175"/>
      <c r="AQ89" s="175"/>
      <c r="AR89" s="175"/>
      <c r="AS89" s="175"/>
      <c r="AT89" s="175"/>
      <c r="AU89" s="175"/>
      <c r="AV89" s="175"/>
      <c r="AW89" s="175"/>
      <c r="AX89" s="175"/>
      <c r="AY89" s="175"/>
      <c r="AZ89" s="175"/>
      <c r="BA89" s="175"/>
      <c r="BB89" s="175"/>
      <c r="BC89" s="175"/>
      <c r="BD89" s="175"/>
      <c r="BE89" s="175"/>
      <c r="BF89" s="175"/>
      <c r="BG89" s="175"/>
      <c r="BH89" s="175"/>
      <c r="BI89" s="175"/>
      <c r="BJ89" s="175"/>
      <c r="BK89" s="175"/>
      <c r="BL89" s="175"/>
      <c r="BM89" s="175"/>
      <c r="BN89" s="175"/>
      <c r="BO89" s="175"/>
      <c r="BP89" s="175"/>
      <c r="BQ89" s="175"/>
    </row>
    <row r="90" ht="14.25" customHeight="1">
      <c r="A90" s="175"/>
      <c r="B90" s="175"/>
      <c r="C90" s="175"/>
      <c r="D90" s="175"/>
      <c r="E90" s="175"/>
      <c r="F90" s="175"/>
      <c r="G90" s="175"/>
      <c r="H90" s="175"/>
      <c r="I90" s="175"/>
      <c r="J90" s="175"/>
      <c r="K90" s="175"/>
      <c r="L90" s="175"/>
      <c r="M90" s="175"/>
      <c r="N90" s="175"/>
      <c r="O90" s="175"/>
      <c r="P90" s="175"/>
      <c r="Q90" s="175"/>
      <c r="R90" s="175"/>
      <c r="S90" s="175"/>
      <c r="T90" s="175"/>
      <c r="U90" s="175"/>
      <c r="V90" s="175"/>
      <c r="W90" s="175"/>
      <c r="X90" s="175"/>
      <c r="Y90" s="175"/>
      <c r="Z90" s="175"/>
      <c r="AA90" s="175"/>
      <c r="AB90" s="175"/>
      <c r="AC90" s="175"/>
      <c r="AD90" s="175"/>
      <c r="AE90" s="175"/>
      <c r="AF90" s="175"/>
      <c r="AG90" s="175"/>
      <c r="AH90" s="175"/>
      <c r="AI90" s="175"/>
      <c r="AJ90" s="175"/>
      <c r="AK90" s="175"/>
      <c r="AL90" s="175"/>
      <c r="AM90" s="175"/>
      <c r="AN90" s="175"/>
      <c r="AO90" s="175"/>
      <c r="AP90" s="175"/>
      <c r="AQ90" s="175"/>
      <c r="AR90" s="175"/>
      <c r="AS90" s="175"/>
      <c r="AT90" s="175"/>
      <c r="AU90" s="175"/>
      <c r="AV90" s="175"/>
      <c r="AW90" s="175"/>
      <c r="AX90" s="175"/>
      <c r="AY90" s="175"/>
      <c r="AZ90" s="175"/>
      <c r="BA90" s="175"/>
      <c r="BB90" s="175"/>
      <c r="BC90" s="175"/>
      <c r="BD90" s="175"/>
      <c r="BE90" s="175"/>
      <c r="BF90" s="175"/>
      <c r="BG90" s="175"/>
      <c r="BH90" s="175"/>
      <c r="BI90" s="175"/>
      <c r="BJ90" s="175"/>
      <c r="BK90" s="175"/>
      <c r="BL90" s="175"/>
      <c r="BM90" s="175"/>
      <c r="BN90" s="175"/>
      <c r="BO90" s="175"/>
      <c r="BP90" s="175"/>
      <c r="BQ90" s="175"/>
    </row>
    <row r="91" ht="14.25" customHeight="1">
      <c r="A91" s="175"/>
      <c r="B91" s="175"/>
      <c r="C91" s="175"/>
      <c r="D91" s="175"/>
      <c r="E91" s="175"/>
      <c r="F91" s="175"/>
      <c r="G91" s="175"/>
      <c r="H91" s="175"/>
      <c r="I91" s="175"/>
      <c r="J91" s="175"/>
      <c r="K91" s="175"/>
      <c r="L91" s="175"/>
      <c r="M91" s="175"/>
      <c r="N91" s="175"/>
      <c r="O91" s="175"/>
      <c r="P91" s="175"/>
      <c r="Q91" s="175"/>
      <c r="R91" s="175"/>
      <c r="S91" s="175"/>
      <c r="T91" s="175"/>
      <c r="U91" s="175"/>
      <c r="V91" s="175"/>
      <c r="W91" s="175"/>
      <c r="X91" s="175"/>
      <c r="Y91" s="175"/>
      <c r="Z91" s="175"/>
      <c r="AA91" s="175"/>
      <c r="AB91" s="175"/>
      <c r="AC91" s="175"/>
      <c r="AD91" s="175"/>
      <c r="AE91" s="175"/>
      <c r="AF91" s="175"/>
      <c r="AG91" s="175"/>
      <c r="AH91" s="175"/>
      <c r="AI91" s="175"/>
      <c r="AJ91" s="175"/>
      <c r="AK91" s="175"/>
      <c r="AL91" s="175"/>
      <c r="AM91" s="175"/>
      <c r="AN91" s="175"/>
      <c r="AO91" s="175"/>
      <c r="AP91" s="175"/>
      <c r="AQ91" s="175"/>
      <c r="AR91" s="175"/>
      <c r="AS91" s="175"/>
      <c r="AT91" s="175"/>
      <c r="AU91" s="175"/>
      <c r="AV91" s="175"/>
      <c r="AW91" s="175"/>
      <c r="AX91" s="175"/>
      <c r="AY91" s="175"/>
      <c r="AZ91" s="175"/>
      <c r="BA91" s="175"/>
      <c r="BB91" s="175"/>
      <c r="BC91" s="175"/>
      <c r="BD91" s="175"/>
      <c r="BE91" s="175"/>
      <c r="BF91" s="175"/>
      <c r="BG91" s="175"/>
      <c r="BH91" s="175"/>
      <c r="BI91" s="175"/>
      <c r="BJ91" s="175"/>
      <c r="BK91" s="175"/>
      <c r="BL91" s="175"/>
      <c r="BM91" s="175"/>
      <c r="BN91" s="175"/>
      <c r="BO91" s="175"/>
      <c r="BP91" s="175"/>
      <c r="BQ91" s="175"/>
    </row>
    <row r="92" ht="14.25" customHeight="1">
      <c r="A92" s="175"/>
      <c r="B92" s="175"/>
      <c r="C92" s="175"/>
      <c r="D92" s="175"/>
      <c r="E92" s="175"/>
      <c r="F92" s="175"/>
      <c r="G92" s="175"/>
      <c r="H92" s="175"/>
      <c r="I92" s="175"/>
      <c r="J92" s="175"/>
      <c r="K92" s="175"/>
      <c r="L92" s="175"/>
      <c r="M92" s="175"/>
      <c r="N92" s="175"/>
      <c r="O92" s="175"/>
      <c r="P92" s="175"/>
      <c r="Q92" s="175"/>
      <c r="R92" s="175"/>
      <c r="S92" s="175"/>
      <c r="T92" s="175"/>
      <c r="U92" s="175"/>
      <c r="V92" s="175"/>
      <c r="W92" s="175"/>
      <c r="X92" s="175"/>
      <c r="Y92" s="175"/>
      <c r="Z92" s="175"/>
      <c r="AA92" s="175"/>
      <c r="AB92" s="175"/>
      <c r="AC92" s="175"/>
      <c r="AD92" s="175"/>
      <c r="AE92" s="175"/>
      <c r="AF92" s="175"/>
      <c r="AG92" s="175"/>
      <c r="AH92" s="175"/>
      <c r="AI92" s="175"/>
      <c r="AJ92" s="175"/>
      <c r="AK92" s="175"/>
      <c r="AL92" s="175"/>
      <c r="AM92" s="175"/>
      <c r="AN92" s="175"/>
      <c r="AO92" s="175"/>
      <c r="AP92" s="175"/>
      <c r="AQ92" s="175"/>
      <c r="AR92" s="175"/>
      <c r="AS92" s="175"/>
      <c r="AT92" s="175"/>
      <c r="AU92" s="175"/>
      <c r="AV92" s="175"/>
      <c r="AW92" s="175"/>
      <c r="AX92" s="175"/>
      <c r="AY92" s="175"/>
      <c r="AZ92" s="175"/>
      <c r="BA92" s="175"/>
      <c r="BB92" s="175"/>
      <c r="BC92" s="175"/>
      <c r="BD92" s="175"/>
      <c r="BE92" s="175"/>
      <c r="BF92" s="175"/>
      <c r="BG92" s="175"/>
      <c r="BH92" s="175"/>
      <c r="BI92" s="175"/>
      <c r="BJ92" s="175"/>
      <c r="BK92" s="175"/>
      <c r="BL92" s="175"/>
      <c r="BM92" s="175"/>
      <c r="BN92" s="175"/>
      <c r="BO92" s="175"/>
      <c r="BP92" s="175"/>
      <c r="BQ92" s="175"/>
    </row>
    <row r="93" ht="14.25" customHeight="1">
      <c r="A93" s="175"/>
      <c r="B93" s="175"/>
      <c r="C93" s="175"/>
      <c r="D93" s="175"/>
      <c r="E93" s="175"/>
      <c r="F93" s="175"/>
      <c r="G93" s="175"/>
      <c r="H93" s="175"/>
      <c r="I93" s="175"/>
      <c r="J93" s="175"/>
      <c r="K93" s="175"/>
      <c r="L93" s="175"/>
      <c r="M93" s="175"/>
      <c r="N93" s="175"/>
      <c r="O93" s="175"/>
      <c r="P93" s="175"/>
      <c r="Q93" s="175"/>
      <c r="R93" s="175"/>
      <c r="S93" s="175"/>
      <c r="T93" s="175"/>
      <c r="U93" s="175"/>
      <c r="V93" s="175"/>
      <c r="W93" s="175"/>
      <c r="X93" s="175"/>
      <c r="Y93" s="175"/>
      <c r="Z93" s="175"/>
      <c r="AA93" s="175"/>
      <c r="AB93" s="175"/>
      <c r="AC93" s="175"/>
      <c r="AD93" s="175"/>
      <c r="AE93" s="175"/>
      <c r="AF93" s="175"/>
      <c r="AG93" s="175"/>
      <c r="AH93" s="175"/>
      <c r="AI93" s="175"/>
      <c r="AJ93" s="175"/>
      <c r="AK93" s="175"/>
      <c r="AL93" s="175"/>
      <c r="AM93" s="175"/>
      <c r="AN93" s="175"/>
      <c r="AO93" s="175"/>
      <c r="AP93" s="175"/>
      <c r="AQ93" s="175"/>
      <c r="AR93" s="175"/>
      <c r="AS93" s="175"/>
      <c r="AT93" s="175"/>
      <c r="AU93" s="175"/>
      <c r="AV93" s="175"/>
      <c r="AW93" s="175"/>
      <c r="AX93" s="175"/>
      <c r="AY93" s="175"/>
      <c r="AZ93" s="175"/>
      <c r="BA93" s="175"/>
      <c r="BB93" s="175"/>
      <c r="BC93" s="175"/>
      <c r="BD93" s="175"/>
      <c r="BE93" s="175"/>
      <c r="BF93" s="175"/>
      <c r="BG93" s="175"/>
      <c r="BH93" s="175"/>
      <c r="BI93" s="175"/>
      <c r="BJ93" s="175"/>
      <c r="BK93" s="175"/>
      <c r="BL93" s="175"/>
      <c r="BM93" s="175"/>
      <c r="BN93" s="175"/>
      <c r="BO93" s="175"/>
      <c r="BP93" s="175"/>
      <c r="BQ93" s="175"/>
    </row>
    <row r="94" ht="14.25" customHeight="1">
      <c r="A94" s="175"/>
      <c r="B94" s="175"/>
      <c r="C94" s="175"/>
      <c r="D94" s="175"/>
      <c r="E94" s="175"/>
      <c r="F94" s="175"/>
      <c r="G94" s="175"/>
      <c r="H94" s="175"/>
      <c r="I94" s="175"/>
      <c r="J94" s="175"/>
      <c r="K94" s="175"/>
      <c r="L94" s="175"/>
      <c r="M94" s="175"/>
      <c r="N94" s="175"/>
      <c r="O94" s="175"/>
      <c r="P94" s="175"/>
      <c r="Q94" s="175"/>
      <c r="R94" s="175"/>
      <c r="S94" s="175"/>
      <c r="T94" s="175"/>
      <c r="U94" s="175"/>
      <c r="V94" s="175"/>
      <c r="W94" s="175"/>
      <c r="X94" s="175"/>
      <c r="Y94" s="175"/>
      <c r="Z94" s="175"/>
      <c r="AA94" s="175"/>
      <c r="AB94" s="175"/>
      <c r="AC94" s="175"/>
      <c r="AD94" s="175"/>
      <c r="AE94" s="175"/>
      <c r="AF94" s="175"/>
      <c r="AG94" s="175"/>
      <c r="AH94" s="175"/>
      <c r="AI94" s="175"/>
      <c r="AJ94" s="175"/>
      <c r="AK94" s="175"/>
      <c r="AL94" s="175"/>
      <c r="AM94" s="175"/>
      <c r="AN94" s="175"/>
      <c r="AO94" s="175"/>
      <c r="AP94" s="175"/>
      <c r="AQ94" s="175"/>
      <c r="AR94" s="175"/>
      <c r="AS94" s="175"/>
      <c r="AT94" s="175"/>
      <c r="AU94" s="175"/>
      <c r="AV94" s="175"/>
      <c r="AW94" s="175"/>
      <c r="AX94" s="175"/>
      <c r="AY94" s="175"/>
      <c r="AZ94" s="175"/>
      <c r="BA94" s="175"/>
      <c r="BB94" s="175"/>
      <c r="BC94" s="175"/>
      <c r="BD94" s="175"/>
      <c r="BE94" s="175"/>
      <c r="BF94" s="175"/>
      <c r="BG94" s="175"/>
      <c r="BH94" s="175"/>
      <c r="BI94" s="175"/>
      <c r="BJ94" s="175"/>
      <c r="BK94" s="175"/>
      <c r="BL94" s="175"/>
      <c r="BM94" s="175"/>
      <c r="BN94" s="175"/>
      <c r="BO94" s="175"/>
      <c r="BP94" s="175"/>
      <c r="BQ94" s="175"/>
    </row>
    <row r="95" ht="14.25" customHeight="1">
      <c r="A95" s="175"/>
      <c r="B95" s="175"/>
      <c r="C95" s="175"/>
      <c r="D95" s="175"/>
      <c r="E95" s="175"/>
      <c r="F95" s="175"/>
      <c r="G95" s="175"/>
      <c r="H95" s="175"/>
      <c r="I95" s="175"/>
      <c r="J95" s="175"/>
      <c r="K95" s="175"/>
      <c r="L95" s="175"/>
      <c r="M95" s="175"/>
      <c r="N95" s="175"/>
      <c r="O95" s="175"/>
      <c r="P95" s="175"/>
      <c r="Q95" s="175"/>
      <c r="R95" s="175"/>
      <c r="S95" s="175"/>
      <c r="T95" s="175"/>
      <c r="U95" s="175"/>
      <c r="V95" s="175"/>
      <c r="W95" s="175"/>
      <c r="X95" s="175"/>
      <c r="Y95" s="175"/>
      <c r="Z95" s="175"/>
      <c r="AA95" s="175"/>
      <c r="AB95" s="175"/>
      <c r="AC95" s="175"/>
      <c r="AD95" s="175"/>
      <c r="AE95" s="175"/>
      <c r="AF95" s="175"/>
      <c r="AG95" s="175"/>
      <c r="AH95" s="175"/>
      <c r="AI95" s="175"/>
      <c r="AJ95" s="175"/>
      <c r="AK95" s="175"/>
      <c r="AL95" s="175"/>
      <c r="AM95" s="175"/>
      <c r="AN95" s="175"/>
      <c r="AO95" s="175"/>
      <c r="AP95" s="175"/>
      <c r="AQ95" s="175"/>
      <c r="AR95" s="175"/>
      <c r="AS95" s="175"/>
      <c r="AT95" s="175"/>
      <c r="AU95" s="175"/>
      <c r="AV95" s="175"/>
      <c r="AW95" s="175"/>
      <c r="AX95" s="175"/>
      <c r="AY95" s="175"/>
      <c r="AZ95" s="175"/>
      <c r="BA95" s="175"/>
      <c r="BB95" s="175"/>
      <c r="BC95" s="175"/>
      <c r="BD95" s="175"/>
      <c r="BE95" s="175"/>
      <c r="BF95" s="175"/>
      <c r="BG95" s="175"/>
      <c r="BH95" s="175"/>
      <c r="BI95" s="175"/>
      <c r="BJ95" s="175"/>
      <c r="BK95" s="175"/>
      <c r="BL95" s="175"/>
      <c r="BM95" s="175"/>
      <c r="BN95" s="175"/>
      <c r="BO95" s="175"/>
      <c r="BP95" s="175"/>
      <c r="BQ95" s="175"/>
    </row>
    <row r="96" ht="14.25" customHeight="1">
      <c r="A96" s="175"/>
      <c r="B96" s="175"/>
      <c r="C96" s="175"/>
      <c r="D96" s="175"/>
      <c r="E96" s="175"/>
      <c r="F96" s="175"/>
      <c r="G96" s="175"/>
      <c r="H96" s="175"/>
      <c r="I96" s="175"/>
      <c r="J96" s="175"/>
      <c r="K96" s="175"/>
      <c r="L96" s="175"/>
      <c r="M96" s="175"/>
      <c r="N96" s="175"/>
      <c r="O96" s="175"/>
      <c r="P96" s="175"/>
      <c r="Q96" s="175"/>
      <c r="R96" s="175"/>
      <c r="S96" s="175"/>
      <c r="T96" s="175"/>
      <c r="U96" s="175"/>
      <c r="V96" s="175"/>
      <c r="W96" s="175"/>
      <c r="X96" s="175"/>
      <c r="Y96" s="175"/>
      <c r="Z96" s="175"/>
      <c r="AA96" s="175"/>
      <c r="AB96" s="175"/>
      <c r="AC96" s="175"/>
      <c r="AD96" s="175"/>
      <c r="AE96" s="175"/>
      <c r="AF96" s="175"/>
      <c r="AG96" s="175"/>
      <c r="AH96" s="175"/>
      <c r="AI96" s="175"/>
      <c r="AJ96" s="175"/>
      <c r="AK96" s="175"/>
      <c r="AL96" s="175"/>
      <c r="AM96" s="175"/>
      <c r="AN96" s="175"/>
      <c r="AO96" s="175"/>
      <c r="AP96" s="175"/>
      <c r="AQ96" s="175"/>
      <c r="AR96" s="175"/>
      <c r="AS96" s="175"/>
      <c r="AT96" s="175"/>
      <c r="AU96" s="175"/>
      <c r="AV96" s="175"/>
      <c r="AW96" s="175"/>
      <c r="AX96" s="175"/>
      <c r="AY96" s="175"/>
      <c r="AZ96" s="175"/>
      <c r="BA96" s="175"/>
      <c r="BB96" s="175"/>
      <c r="BC96" s="175"/>
      <c r="BD96" s="175"/>
      <c r="BE96" s="175"/>
      <c r="BF96" s="175"/>
      <c r="BG96" s="175"/>
      <c r="BH96" s="175"/>
      <c r="BI96" s="175"/>
      <c r="BJ96" s="175"/>
      <c r="BK96" s="175"/>
      <c r="BL96" s="175"/>
      <c r="BM96" s="175"/>
      <c r="BN96" s="175"/>
      <c r="BO96" s="175"/>
      <c r="BP96" s="175"/>
      <c r="BQ96" s="175"/>
    </row>
    <row r="97" ht="14.25" customHeight="1">
      <c r="A97" s="175"/>
      <c r="B97" s="175"/>
      <c r="C97" s="175"/>
      <c r="D97" s="175"/>
      <c r="E97" s="175"/>
      <c r="F97" s="175"/>
      <c r="G97" s="175"/>
      <c r="H97" s="175"/>
      <c r="I97" s="175"/>
      <c r="J97" s="175"/>
      <c r="K97" s="175"/>
      <c r="L97" s="175"/>
      <c r="M97" s="175"/>
      <c r="N97" s="175"/>
      <c r="O97" s="175"/>
      <c r="P97" s="175"/>
      <c r="Q97" s="175"/>
      <c r="R97" s="175"/>
      <c r="S97" s="175"/>
      <c r="T97" s="175"/>
      <c r="U97" s="175"/>
      <c r="V97" s="175"/>
      <c r="W97" s="175"/>
      <c r="X97" s="175"/>
      <c r="Y97" s="175"/>
      <c r="Z97" s="175"/>
      <c r="AA97" s="175"/>
      <c r="AB97" s="175"/>
      <c r="AC97" s="175"/>
      <c r="AD97" s="175"/>
      <c r="AE97" s="175"/>
      <c r="AF97" s="175"/>
      <c r="AG97" s="175"/>
      <c r="AH97" s="175"/>
      <c r="AI97" s="175"/>
      <c r="AJ97" s="175"/>
      <c r="AK97" s="175"/>
      <c r="AL97" s="175"/>
      <c r="AM97" s="175"/>
      <c r="AN97" s="175"/>
      <c r="AO97" s="175"/>
      <c r="AP97" s="175"/>
      <c r="AQ97" s="175"/>
      <c r="AR97" s="175"/>
      <c r="AS97" s="175"/>
      <c r="AT97" s="175"/>
      <c r="AU97" s="175"/>
      <c r="AV97" s="175"/>
      <c r="AW97" s="175"/>
      <c r="AX97" s="175"/>
      <c r="AY97" s="175"/>
      <c r="AZ97" s="175"/>
      <c r="BA97" s="175"/>
      <c r="BB97" s="175"/>
      <c r="BC97" s="175"/>
      <c r="BD97" s="175"/>
      <c r="BE97" s="175"/>
      <c r="BF97" s="175"/>
      <c r="BG97" s="175"/>
      <c r="BH97" s="175"/>
      <c r="BI97" s="175"/>
      <c r="BJ97" s="175"/>
      <c r="BK97" s="175"/>
      <c r="BL97" s="175"/>
      <c r="BM97" s="175"/>
      <c r="BN97" s="175"/>
      <c r="BO97" s="175"/>
      <c r="BP97" s="175"/>
      <c r="BQ97" s="175"/>
    </row>
    <row r="98" ht="14.25" customHeight="1">
      <c r="A98" s="175"/>
      <c r="B98" s="175"/>
      <c r="C98" s="175"/>
      <c r="D98" s="175"/>
      <c r="E98" s="175"/>
      <c r="F98" s="175"/>
      <c r="G98" s="175"/>
      <c r="H98" s="175"/>
      <c r="I98" s="175"/>
      <c r="J98" s="175"/>
      <c r="K98" s="175"/>
      <c r="L98" s="175"/>
      <c r="M98" s="175"/>
      <c r="N98" s="175"/>
      <c r="O98" s="175"/>
      <c r="P98" s="175"/>
      <c r="Q98" s="175"/>
      <c r="R98" s="175"/>
      <c r="S98" s="175"/>
      <c r="T98" s="175"/>
      <c r="U98" s="175"/>
      <c r="V98" s="175"/>
      <c r="W98" s="175"/>
      <c r="X98" s="175"/>
      <c r="Y98" s="175"/>
      <c r="Z98" s="175"/>
      <c r="AA98" s="175"/>
      <c r="AB98" s="175"/>
      <c r="AC98" s="175"/>
      <c r="AD98" s="175"/>
      <c r="AE98" s="175"/>
      <c r="AF98" s="175"/>
      <c r="AG98" s="175"/>
      <c r="AH98" s="175"/>
      <c r="AI98" s="175"/>
      <c r="AJ98" s="175"/>
      <c r="AK98" s="175"/>
      <c r="AL98" s="175"/>
      <c r="AM98" s="175"/>
      <c r="AN98" s="175"/>
      <c r="AO98" s="175"/>
      <c r="AP98" s="175"/>
      <c r="AQ98" s="175"/>
      <c r="AR98" s="175"/>
      <c r="AS98" s="175"/>
      <c r="AT98" s="175"/>
      <c r="AU98" s="175"/>
      <c r="AV98" s="175"/>
      <c r="AW98" s="175"/>
      <c r="AX98" s="175"/>
      <c r="AY98" s="175"/>
      <c r="AZ98" s="175"/>
      <c r="BA98" s="175"/>
      <c r="BB98" s="175"/>
      <c r="BC98" s="175"/>
      <c r="BD98" s="175"/>
      <c r="BE98" s="175"/>
      <c r="BF98" s="175"/>
      <c r="BG98" s="175"/>
      <c r="BH98" s="175"/>
      <c r="BI98" s="175"/>
      <c r="BJ98" s="175"/>
      <c r="BK98" s="175"/>
      <c r="BL98" s="175"/>
      <c r="BM98" s="175"/>
      <c r="BN98" s="175"/>
      <c r="BO98" s="175"/>
      <c r="BP98" s="175"/>
      <c r="BQ98" s="175"/>
    </row>
    <row r="99" ht="14.25" customHeight="1">
      <c r="A99" s="175"/>
      <c r="B99" s="175"/>
      <c r="C99" s="175"/>
      <c r="D99" s="175"/>
      <c r="E99" s="175"/>
      <c r="F99" s="175"/>
      <c r="G99" s="175"/>
      <c r="H99" s="175"/>
      <c r="I99" s="175"/>
      <c r="J99" s="175"/>
      <c r="K99" s="175"/>
      <c r="L99" s="175"/>
      <c r="M99" s="175"/>
      <c r="N99" s="175"/>
      <c r="O99" s="175"/>
      <c r="P99" s="175"/>
      <c r="Q99" s="175"/>
      <c r="R99" s="175"/>
      <c r="S99" s="175"/>
      <c r="T99" s="175"/>
      <c r="U99" s="175"/>
      <c r="V99" s="175"/>
      <c r="W99" s="175"/>
      <c r="X99" s="175"/>
      <c r="Y99" s="175"/>
      <c r="Z99" s="175"/>
      <c r="AA99" s="175"/>
      <c r="AB99" s="175"/>
      <c r="AC99" s="175"/>
      <c r="AD99" s="175"/>
      <c r="AE99" s="175"/>
      <c r="AF99" s="175"/>
      <c r="AG99" s="175"/>
      <c r="AH99" s="175"/>
      <c r="AI99" s="175"/>
      <c r="AJ99" s="175"/>
      <c r="AK99" s="175"/>
      <c r="AL99" s="175"/>
      <c r="AM99" s="175"/>
      <c r="AN99" s="175"/>
      <c r="AO99" s="175"/>
      <c r="AP99" s="175"/>
      <c r="AQ99" s="175"/>
      <c r="AR99" s="175"/>
      <c r="AS99" s="175"/>
      <c r="AT99" s="175"/>
      <c r="AU99" s="175"/>
      <c r="AV99" s="175"/>
      <c r="AW99" s="175"/>
      <c r="AX99" s="175"/>
      <c r="AY99" s="175"/>
      <c r="AZ99" s="175"/>
      <c r="BA99" s="175"/>
      <c r="BB99" s="175"/>
      <c r="BC99" s="175"/>
      <c r="BD99" s="175"/>
      <c r="BE99" s="175"/>
      <c r="BF99" s="175"/>
      <c r="BG99" s="175"/>
      <c r="BH99" s="175"/>
      <c r="BI99" s="175"/>
      <c r="BJ99" s="175"/>
      <c r="BK99" s="175"/>
      <c r="BL99" s="175"/>
      <c r="BM99" s="175"/>
      <c r="BN99" s="175"/>
      <c r="BO99" s="175"/>
      <c r="BP99" s="175"/>
      <c r="BQ99" s="175"/>
    </row>
    <row r="100" ht="14.25" customHeight="1">
      <c r="A100" s="175"/>
      <c r="B100" s="175"/>
      <c r="C100" s="175"/>
      <c r="D100" s="175"/>
      <c r="E100" s="175"/>
      <c r="F100" s="175"/>
      <c r="G100" s="175"/>
      <c r="H100" s="175"/>
      <c r="I100" s="175"/>
      <c r="J100" s="175"/>
      <c r="K100" s="175"/>
      <c r="L100" s="175"/>
      <c r="M100" s="175"/>
      <c r="N100" s="175"/>
      <c r="O100" s="175"/>
      <c r="P100" s="175"/>
      <c r="Q100" s="175"/>
      <c r="R100" s="175"/>
      <c r="S100" s="175"/>
      <c r="T100" s="175"/>
      <c r="U100" s="175"/>
      <c r="V100" s="175"/>
      <c r="W100" s="175"/>
      <c r="X100" s="175"/>
      <c r="Y100" s="175"/>
      <c r="Z100" s="175"/>
      <c r="AA100" s="175"/>
      <c r="AB100" s="175"/>
      <c r="AC100" s="175"/>
      <c r="AD100" s="175"/>
      <c r="AE100" s="175"/>
      <c r="AF100" s="175"/>
      <c r="AG100" s="175"/>
      <c r="AH100" s="175"/>
      <c r="AI100" s="175"/>
      <c r="AJ100" s="175"/>
      <c r="AK100" s="175"/>
      <c r="AL100" s="175"/>
      <c r="AM100" s="175"/>
      <c r="AN100" s="175"/>
      <c r="AO100" s="175"/>
      <c r="AP100" s="175"/>
      <c r="AQ100" s="175"/>
      <c r="AR100" s="175"/>
      <c r="AS100" s="175"/>
      <c r="AT100" s="175"/>
      <c r="AU100" s="175"/>
      <c r="AV100" s="175"/>
      <c r="AW100" s="175"/>
      <c r="AX100" s="175"/>
      <c r="AY100" s="175"/>
      <c r="AZ100" s="175"/>
      <c r="BA100" s="175"/>
      <c r="BB100" s="175"/>
      <c r="BC100" s="175"/>
      <c r="BD100" s="175"/>
      <c r="BE100" s="175"/>
      <c r="BF100" s="175"/>
      <c r="BG100" s="175"/>
      <c r="BH100" s="175"/>
      <c r="BI100" s="175"/>
      <c r="BJ100" s="175"/>
      <c r="BK100" s="175"/>
      <c r="BL100" s="175"/>
      <c r="BM100" s="175"/>
      <c r="BN100" s="175"/>
      <c r="BO100" s="175"/>
      <c r="BP100" s="175"/>
      <c r="BQ100" s="175"/>
    </row>
    <row r="101" ht="14.25" customHeight="1">
      <c r="A101" s="175"/>
      <c r="B101" s="175"/>
      <c r="C101" s="175"/>
      <c r="D101" s="175"/>
      <c r="E101" s="175"/>
      <c r="F101" s="175"/>
      <c r="G101" s="175"/>
      <c r="H101" s="175"/>
      <c r="I101" s="175"/>
      <c r="J101" s="175"/>
      <c r="K101" s="175"/>
      <c r="L101" s="175"/>
      <c r="M101" s="175"/>
      <c r="N101" s="175"/>
      <c r="O101" s="175"/>
      <c r="P101" s="175"/>
      <c r="Q101" s="175"/>
      <c r="R101" s="175"/>
      <c r="S101" s="175"/>
      <c r="T101" s="175"/>
      <c r="U101" s="175"/>
      <c r="V101" s="175"/>
      <c r="W101" s="175"/>
      <c r="X101" s="175"/>
      <c r="Y101" s="175"/>
      <c r="Z101" s="175"/>
      <c r="AA101" s="175"/>
      <c r="AB101" s="175"/>
      <c r="AC101" s="175"/>
      <c r="AD101" s="175"/>
      <c r="AE101" s="175"/>
      <c r="AF101" s="175"/>
      <c r="AG101" s="175"/>
      <c r="AH101" s="175"/>
      <c r="AI101" s="175"/>
      <c r="AJ101" s="175"/>
      <c r="AK101" s="175"/>
      <c r="AL101" s="175"/>
      <c r="AM101" s="175"/>
      <c r="AN101" s="175"/>
      <c r="AO101" s="175"/>
      <c r="AP101" s="175"/>
      <c r="AQ101" s="175"/>
      <c r="AR101" s="175"/>
      <c r="AS101" s="175"/>
      <c r="AT101" s="175"/>
      <c r="AU101" s="175"/>
      <c r="AV101" s="175"/>
      <c r="AW101" s="175"/>
      <c r="AX101" s="175"/>
      <c r="AY101" s="175"/>
      <c r="AZ101" s="175"/>
      <c r="BA101" s="175"/>
      <c r="BB101" s="175"/>
      <c r="BC101" s="175"/>
      <c r="BD101" s="175"/>
      <c r="BE101" s="175"/>
      <c r="BF101" s="175"/>
      <c r="BG101" s="175"/>
      <c r="BH101" s="175"/>
      <c r="BI101" s="175"/>
      <c r="BJ101" s="175"/>
      <c r="BK101" s="175"/>
      <c r="BL101" s="175"/>
      <c r="BM101" s="175"/>
      <c r="BN101" s="175"/>
      <c r="BO101" s="175"/>
      <c r="BP101" s="175"/>
      <c r="BQ101" s="175"/>
    </row>
    <row r="102" ht="14.25" customHeight="1">
      <c r="A102" s="175"/>
      <c r="B102" s="175"/>
      <c r="C102" s="175"/>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c r="AA102" s="175"/>
      <c r="AB102" s="175"/>
      <c r="AC102" s="175"/>
      <c r="AD102" s="175"/>
      <c r="AE102" s="175"/>
      <c r="AF102" s="175"/>
      <c r="AG102" s="175"/>
      <c r="AH102" s="175"/>
      <c r="AI102" s="175"/>
      <c r="AJ102" s="175"/>
      <c r="AK102" s="175"/>
      <c r="AL102" s="175"/>
      <c r="AM102" s="175"/>
      <c r="AN102" s="175"/>
      <c r="AO102" s="175"/>
      <c r="AP102" s="175"/>
      <c r="AQ102" s="175"/>
      <c r="AR102" s="175"/>
      <c r="AS102" s="175"/>
      <c r="AT102" s="175"/>
      <c r="AU102" s="175"/>
      <c r="AV102" s="175"/>
      <c r="AW102" s="175"/>
      <c r="AX102" s="175"/>
      <c r="AY102" s="175"/>
      <c r="AZ102" s="175"/>
      <c r="BA102" s="175"/>
      <c r="BB102" s="175"/>
      <c r="BC102" s="175"/>
      <c r="BD102" s="175"/>
      <c r="BE102" s="175"/>
      <c r="BF102" s="175"/>
      <c r="BG102" s="175"/>
      <c r="BH102" s="175"/>
      <c r="BI102" s="175"/>
      <c r="BJ102" s="175"/>
      <c r="BK102" s="175"/>
      <c r="BL102" s="175"/>
      <c r="BM102" s="175"/>
      <c r="BN102" s="175"/>
      <c r="BO102" s="175"/>
      <c r="BP102" s="175"/>
      <c r="BQ102" s="175"/>
    </row>
    <row r="103" ht="14.25" customHeight="1">
      <c r="A103" s="175"/>
      <c r="B103" s="175"/>
      <c r="C103" s="175"/>
      <c r="D103" s="175"/>
      <c r="E103" s="175"/>
      <c r="F103" s="175"/>
      <c r="G103" s="175"/>
      <c r="H103" s="175"/>
      <c r="I103" s="175"/>
      <c r="J103" s="175"/>
      <c r="K103" s="175"/>
      <c r="L103" s="175"/>
      <c r="M103" s="175"/>
      <c r="N103" s="175"/>
      <c r="O103" s="175"/>
      <c r="P103" s="175"/>
      <c r="Q103" s="175"/>
      <c r="R103" s="175"/>
      <c r="S103" s="175"/>
      <c r="T103" s="175"/>
      <c r="U103" s="175"/>
      <c r="V103" s="175"/>
      <c r="W103" s="175"/>
      <c r="X103" s="175"/>
      <c r="Y103" s="175"/>
      <c r="Z103" s="175"/>
      <c r="AA103" s="175"/>
      <c r="AB103" s="175"/>
      <c r="AC103" s="175"/>
      <c r="AD103" s="175"/>
      <c r="AE103" s="175"/>
      <c r="AF103" s="175"/>
      <c r="AG103" s="175"/>
      <c r="AH103" s="175"/>
      <c r="AI103" s="175"/>
      <c r="AJ103" s="175"/>
      <c r="AK103" s="175"/>
      <c r="AL103" s="175"/>
      <c r="AM103" s="175"/>
      <c r="AN103" s="175"/>
      <c r="AO103" s="175"/>
      <c r="AP103" s="175"/>
      <c r="AQ103" s="175"/>
      <c r="AR103" s="175"/>
      <c r="AS103" s="175"/>
      <c r="AT103" s="175"/>
      <c r="AU103" s="175"/>
      <c r="AV103" s="175"/>
      <c r="AW103" s="175"/>
      <c r="AX103" s="175"/>
      <c r="AY103" s="175"/>
      <c r="AZ103" s="175"/>
      <c r="BA103" s="175"/>
      <c r="BB103" s="175"/>
      <c r="BC103" s="175"/>
      <c r="BD103" s="175"/>
      <c r="BE103" s="175"/>
      <c r="BF103" s="175"/>
      <c r="BG103" s="175"/>
      <c r="BH103" s="175"/>
      <c r="BI103" s="175"/>
      <c r="BJ103" s="175"/>
      <c r="BK103" s="175"/>
      <c r="BL103" s="175"/>
      <c r="BM103" s="175"/>
      <c r="BN103" s="175"/>
      <c r="BO103" s="175"/>
      <c r="BP103" s="175"/>
      <c r="BQ103" s="175"/>
    </row>
    <row r="104" ht="14.25" customHeight="1">
      <c r="A104" s="175"/>
      <c r="B104" s="175"/>
      <c r="C104" s="175"/>
      <c r="D104" s="175"/>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c r="AA104" s="175"/>
      <c r="AB104" s="175"/>
      <c r="AC104" s="175"/>
      <c r="AD104" s="175"/>
      <c r="AE104" s="175"/>
      <c r="AF104" s="175"/>
      <c r="AG104" s="175"/>
      <c r="AH104" s="175"/>
      <c r="AI104" s="175"/>
      <c r="AJ104" s="175"/>
      <c r="AK104" s="175"/>
      <c r="AL104" s="175"/>
      <c r="AM104" s="175"/>
      <c r="AN104" s="175"/>
      <c r="AO104" s="175"/>
      <c r="AP104" s="175"/>
      <c r="AQ104" s="175"/>
      <c r="AR104" s="175"/>
      <c r="AS104" s="175"/>
      <c r="AT104" s="175"/>
      <c r="AU104" s="175"/>
      <c r="AV104" s="175"/>
      <c r="AW104" s="175"/>
      <c r="AX104" s="175"/>
      <c r="AY104" s="175"/>
      <c r="AZ104" s="175"/>
      <c r="BA104" s="175"/>
      <c r="BB104" s="175"/>
      <c r="BC104" s="175"/>
      <c r="BD104" s="175"/>
      <c r="BE104" s="175"/>
      <c r="BF104" s="175"/>
      <c r="BG104" s="175"/>
      <c r="BH104" s="175"/>
      <c r="BI104" s="175"/>
      <c r="BJ104" s="175"/>
      <c r="BK104" s="175"/>
      <c r="BL104" s="175"/>
      <c r="BM104" s="175"/>
      <c r="BN104" s="175"/>
      <c r="BO104" s="175"/>
      <c r="BP104" s="175"/>
      <c r="BQ104" s="175"/>
    </row>
    <row r="105" ht="14.25" customHeight="1">
      <c r="A105" s="175"/>
      <c r="B105" s="175"/>
      <c r="C105" s="175"/>
      <c r="D105" s="175"/>
      <c r="E105" s="175"/>
      <c r="F105" s="175"/>
      <c r="G105" s="175"/>
      <c r="H105" s="175"/>
      <c r="I105" s="175"/>
      <c r="J105" s="175"/>
      <c r="K105" s="175"/>
      <c r="L105" s="175"/>
      <c r="M105" s="175"/>
      <c r="N105" s="175"/>
      <c r="O105" s="175"/>
      <c r="P105" s="175"/>
      <c r="Q105" s="175"/>
      <c r="R105" s="175"/>
      <c r="S105" s="175"/>
      <c r="T105" s="175"/>
      <c r="U105" s="175"/>
      <c r="V105" s="175"/>
      <c r="W105" s="175"/>
      <c r="X105" s="175"/>
      <c r="Y105" s="175"/>
      <c r="Z105" s="175"/>
      <c r="AA105" s="175"/>
      <c r="AB105" s="175"/>
      <c r="AC105" s="175"/>
      <c r="AD105" s="175"/>
      <c r="AE105" s="175"/>
      <c r="AF105" s="175"/>
      <c r="AG105" s="175"/>
      <c r="AH105" s="175"/>
      <c r="AI105" s="175"/>
      <c r="AJ105" s="175"/>
      <c r="AK105" s="175"/>
      <c r="AL105" s="175"/>
      <c r="AM105" s="175"/>
      <c r="AN105" s="175"/>
      <c r="AO105" s="175"/>
      <c r="AP105" s="175"/>
      <c r="AQ105" s="175"/>
      <c r="AR105" s="175"/>
      <c r="AS105" s="175"/>
      <c r="AT105" s="175"/>
      <c r="AU105" s="175"/>
      <c r="AV105" s="175"/>
      <c r="AW105" s="175"/>
      <c r="AX105" s="175"/>
      <c r="AY105" s="175"/>
      <c r="AZ105" s="175"/>
      <c r="BA105" s="175"/>
      <c r="BB105" s="175"/>
      <c r="BC105" s="175"/>
      <c r="BD105" s="175"/>
      <c r="BE105" s="175"/>
      <c r="BF105" s="175"/>
      <c r="BG105" s="175"/>
      <c r="BH105" s="175"/>
      <c r="BI105" s="175"/>
      <c r="BJ105" s="175"/>
      <c r="BK105" s="175"/>
      <c r="BL105" s="175"/>
      <c r="BM105" s="175"/>
      <c r="BN105" s="175"/>
      <c r="BO105" s="175"/>
      <c r="BP105" s="175"/>
      <c r="BQ105" s="175"/>
    </row>
    <row r="106" ht="14.25" customHeight="1">
      <c r="A106" s="175"/>
      <c r="B106" s="175"/>
      <c r="C106" s="175"/>
      <c r="D106" s="175"/>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c r="AA106" s="175"/>
      <c r="AB106" s="175"/>
      <c r="AC106" s="175"/>
      <c r="AD106" s="175"/>
      <c r="AE106" s="175"/>
      <c r="AF106" s="175"/>
      <c r="AG106" s="175"/>
      <c r="AH106" s="175"/>
      <c r="AI106" s="175"/>
      <c r="AJ106" s="175"/>
      <c r="AK106" s="175"/>
      <c r="AL106" s="175"/>
      <c r="AM106" s="175"/>
      <c r="AN106" s="175"/>
      <c r="AO106" s="175"/>
      <c r="AP106" s="175"/>
      <c r="AQ106" s="175"/>
      <c r="AR106" s="175"/>
      <c r="AS106" s="175"/>
      <c r="AT106" s="175"/>
      <c r="AU106" s="175"/>
      <c r="AV106" s="175"/>
      <c r="AW106" s="175"/>
      <c r="AX106" s="175"/>
      <c r="AY106" s="175"/>
      <c r="AZ106" s="175"/>
      <c r="BA106" s="175"/>
      <c r="BB106" s="175"/>
      <c r="BC106" s="175"/>
      <c r="BD106" s="175"/>
      <c r="BE106" s="175"/>
      <c r="BF106" s="175"/>
      <c r="BG106" s="175"/>
      <c r="BH106" s="175"/>
      <c r="BI106" s="175"/>
      <c r="BJ106" s="175"/>
      <c r="BK106" s="175"/>
      <c r="BL106" s="175"/>
      <c r="BM106" s="175"/>
      <c r="BN106" s="175"/>
      <c r="BO106" s="175"/>
      <c r="BP106" s="175"/>
      <c r="BQ106" s="175"/>
    </row>
    <row r="107" ht="14.25" customHeight="1">
      <c r="A107" s="175"/>
      <c r="B107" s="175"/>
      <c r="C107" s="175"/>
      <c r="D107" s="175"/>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c r="AA107" s="175"/>
      <c r="AB107" s="175"/>
      <c r="AC107" s="175"/>
      <c r="AD107" s="175"/>
      <c r="AE107" s="175"/>
      <c r="AF107" s="175"/>
      <c r="AG107" s="175"/>
      <c r="AH107" s="175"/>
      <c r="AI107" s="175"/>
      <c r="AJ107" s="175"/>
      <c r="AK107" s="175"/>
      <c r="AL107" s="175"/>
      <c r="AM107" s="175"/>
      <c r="AN107" s="175"/>
      <c r="AO107" s="175"/>
      <c r="AP107" s="175"/>
      <c r="AQ107" s="175"/>
      <c r="AR107" s="175"/>
      <c r="AS107" s="175"/>
      <c r="AT107" s="175"/>
      <c r="AU107" s="175"/>
      <c r="AV107" s="175"/>
      <c r="AW107" s="175"/>
      <c r="AX107" s="175"/>
      <c r="AY107" s="175"/>
      <c r="AZ107" s="175"/>
      <c r="BA107" s="175"/>
      <c r="BB107" s="175"/>
      <c r="BC107" s="175"/>
      <c r="BD107" s="175"/>
      <c r="BE107" s="175"/>
      <c r="BF107" s="175"/>
      <c r="BG107" s="175"/>
      <c r="BH107" s="175"/>
      <c r="BI107" s="175"/>
      <c r="BJ107" s="175"/>
      <c r="BK107" s="175"/>
      <c r="BL107" s="175"/>
      <c r="BM107" s="175"/>
      <c r="BN107" s="175"/>
      <c r="BO107" s="175"/>
      <c r="BP107" s="175"/>
      <c r="BQ107" s="175"/>
    </row>
    <row r="108" ht="14.25" customHeight="1">
      <c r="A108" s="175"/>
      <c r="B108" s="175"/>
      <c r="C108" s="175"/>
      <c r="D108" s="175"/>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c r="AA108" s="175"/>
      <c r="AB108" s="175"/>
      <c r="AC108" s="175"/>
      <c r="AD108" s="175"/>
      <c r="AE108" s="175"/>
      <c r="AF108" s="175"/>
      <c r="AG108" s="175"/>
      <c r="AH108" s="175"/>
      <c r="AI108" s="175"/>
      <c r="AJ108" s="175"/>
      <c r="AK108" s="175"/>
      <c r="AL108" s="175"/>
      <c r="AM108" s="175"/>
      <c r="AN108" s="175"/>
      <c r="AO108" s="175"/>
      <c r="AP108" s="175"/>
      <c r="AQ108" s="175"/>
      <c r="AR108" s="175"/>
      <c r="AS108" s="175"/>
      <c r="AT108" s="175"/>
      <c r="AU108" s="175"/>
      <c r="AV108" s="175"/>
      <c r="AW108" s="175"/>
      <c r="AX108" s="175"/>
      <c r="AY108" s="175"/>
      <c r="AZ108" s="175"/>
      <c r="BA108" s="175"/>
      <c r="BB108" s="175"/>
      <c r="BC108" s="175"/>
      <c r="BD108" s="175"/>
      <c r="BE108" s="175"/>
      <c r="BF108" s="175"/>
      <c r="BG108" s="175"/>
      <c r="BH108" s="175"/>
      <c r="BI108" s="175"/>
      <c r="BJ108" s="175"/>
      <c r="BK108" s="175"/>
      <c r="BL108" s="175"/>
      <c r="BM108" s="175"/>
      <c r="BN108" s="175"/>
      <c r="BO108" s="175"/>
      <c r="BP108" s="175"/>
      <c r="BQ108" s="175"/>
    </row>
    <row r="109" ht="14.25" customHeight="1">
      <c r="A109" s="175"/>
      <c r="B109" s="175"/>
      <c r="C109" s="175"/>
      <c r="D109" s="175"/>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c r="AA109" s="175"/>
      <c r="AB109" s="175"/>
      <c r="AC109" s="175"/>
      <c r="AD109" s="175"/>
      <c r="AE109" s="175"/>
      <c r="AF109" s="175"/>
      <c r="AG109" s="175"/>
      <c r="AH109" s="175"/>
      <c r="AI109" s="175"/>
      <c r="AJ109" s="175"/>
      <c r="AK109" s="175"/>
      <c r="AL109" s="175"/>
      <c r="AM109" s="175"/>
      <c r="AN109" s="175"/>
      <c r="AO109" s="175"/>
      <c r="AP109" s="175"/>
      <c r="AQ109" s="175"/>
      <c r="AR109" s="175"/>
      <c r="AS109" s="175"/>
      <c r="AT109" s="175"/>
      <c r="AU109" s="175"/>
      <c r="AV109" s="175"/>
      <c r="AW109" s="175"/>
      <c r="AX109" s="175"/>
      <c r="AY109" s="175"/>
      <c r="AZ109" s="175"/>
      <c r="BA109" s="175"/>
      <c r="BB109" s="175"/>
      <c r="BC109" s="175"/>
      <c r="BD109" s="175"/>
      <c r="BE109" s="175"/>
      <c r="BF109" s="175"/>
      <c r="BG109" s="175"/>
      <c r="BH109" s="175"/>
      <c r="BI109" s="175"/>
      <c r="BJ109" s="175"/>
      <c r="BK109" s="175"/>
      <c r="BL109" s="175"/>
      <c r="BM109" s="175"/>
      <c r="BN109" s="175"/>
      <c r="BO109" s="175"/>
      <c r="BP109" s="175"/>
      <c r="BQ109" s="175"/>
    </row>
    <row r="110" ht="14.25" customHeight="1">
      <c r="A110" s="175"/>
      <c r="B110" s="175"/>
      <c r="C110" s="175"/>
      <c r="D110" s="175"/>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c r="AA110" s="175"/>
      <c r="AB110" s="175"/>
      <c r="AC110" s="175"/>
      <c r="AD110" s="175"/>
      <c r="AE110" s="175"/>
      <c r="AF110" s="175"/>
      <c r="AG110" s="175"/>
      <c r="AH110" s="175"/>
      <c r="AI110" s="175"/>
      <c r="AJ110" s="175"/>
      <c r="AK110" s="175"/>
      <c r="AL110" s="175"/>
      <c r="AM110" s="175"/>
      <c r="AN110" s="175"/>
      <c r="AO110" s="175"/>
      <c r="AP110" s="175"/>
      <c r="AQ110" s="175"/>
      <c r="AR110" s="175"/>
      <c r="AS110" s="175"/>
      <c r="AT110" s="175"/>
      <c r="AU110" s="175"/>
      <c r="AV110" s="175"/>
      <c r="AW110" s="175"/>
      <c r="AX110" s="175"/>
      <c r="AY110" s="175"/>
      <c r="AZ110" s="175"/>
      <c r="BA110" s="175"/>
      <c r="BB110" s="175"/>
      <c r="BC110" s="175"/>
      <c r="BD110" s="175"/>
      <c r="BE110" s="175"/>
      <c r="BF110" s="175"/>
      <c r="BG110" s="175"/>
      <c r="BH110" s="175"/>
      <c r="BI110" s="175"/>
      <c r="BJ110" s="175"/>
      <c r="BK110" s="175"/>
      <c r="BL110" s="175"/>
      <c r="BM110" s="175"/>
      <c r="BN110" s="175"/>
      <c r="BO110" s="175"/>
      <c r="BP110" s="175"/>
      <c r="BQ110" s="175"/>
    </row>
    <row r="111" ht="14.25" customHeight="1">
      <c r="A111" s="175"/>
      <c r="B111" s="175"/>
      <c r="C111" s="175"/>
      <c r="D111" s="175"/>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c r="AA111" s="175"/>
      <c r="AB111" s="175"/>
      <c r="AC111" s="175"/>
      <c r="AD111" s="175"/>
      <c r="AE111" s="175"/>
      <c r="AF111" s="175"/>
      <c r="AG111" s="175"/>
      <c r="AH111" s="175"/>
      <c r="AI111" s="175"/>
      <c r="AJ111" s="175"/>
      <c r="AK111" s="175"/>
      <c r="AL111" s="175"/>
      <c r="AM111" s="175"/>
      <c r="AN111" s="175"/>
      <c r="AO111" s="175"/>
      <c r="AP111" s="175"/>
      <c r="AQ111" s="175"/>
      <c r="AR111" s="175"/>
      <c r="AS111" s="175"/>
      <c r="AT111" s="175"/>
      <c r="AU111" s="175"/>
      <c r="AV111" s="175"/>
      <c r="AW111" s="175"/>
      <c r="AX111" s="175"/>
      <c r="AY111" s="175"/>
      <c r="AZ111" s="175"/>
      <c r="BA111" s="175"/>
      <c r="BB111" s="175"/>
      <c r="BC111" s="175"/>
      <c r="BD111" s="175"/>
      <c r="BE111" s="175"/>
      <c r="BF111" s="175"/>
      <c r="BG111" s="175"/>
      <c r="BH111" s="175"/>
      <c r="BI111" s="175"/>
      <c r="BJ111" s="175"/>
      <c r="BK111" s="175"/>
      <c r="BL111" s="175"/>
      <c r="BM111" s="175"/>
      <c r="BN111" s="175"/>
      <c r="BO111" s="175"/>
      <c r="BP111" s="175"/>
      <c r="BQ111" s="175"/>
    </row>
    <row r="112" ht="14.25" customHeight="1">
      <c r="A112" s="175"/>
      <c r="B112" s="175"/>
      <c r="C112" s="175"/>
      <c r="D112" s="175"/>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c r="AA112" s="175"/>
      <c r="AB112" s="175"/>
      <c r="AC112" s="175"/>
      <c r="AD112" s="175"/>
      <c r="AE112" s="175"/>
      <c r="AF112" s="175"/>
      <c r="AG112" s="175"/>
      <c r="AH112" s="175"/>
      <c r="AI112" s="175"/>
      <c r="AJ112" s="175"/>
      <c r="AK112" s="175"/>
      <c r="AL112" s="175"/>
      <c r="AM112" s="175"/>
      <c r="AN112" s="175"/>
      <c r="AO112" s="175"/>
      <c r="AP112" s="175"/>
      <c r="AQ112" s="175"/>
      <c r="AR112" s="175"/>
      <c r="AS112" s="175"/>
      <c r="AT112" s="175"/>
      <c r="AU112" s="175"/>
      <c r="AV112" s="175"/>
      <c r="AW112" s="175"/>
      <c r="AX112" s="175"/>
      <c r="AY112" s="175"/>
      <c r="AZ112" s="175"/>
      <c r="BA112" s="175"/>
      <c r="BB112" s="175"/>
      <c r="BC112" s="175"/>
      <c r="BD112" s="175"/>
      <c r="BE112" s="175"/>
      <c r="BF112" s="175"/>
      <c r="BG112" s="175"/>
      <c r="BH112" s="175"/>
      <c r="BI112" s="175"/>
      <c r="BJ112" s="175"/>
      <c r="BK112" s="175"/>
      <c r="BL112" s="175"/>
      <c r="BM112" s="175"/>
      <c r="BN112" s="175"/>
      <c r="BO112" s="175"/>
      <c r="BP112" s="175"/>
      <c r="BQ112" s="175"/>
    </row>
    <row r="113" ht="14.25" customHeight="1">
      <c r="A113" s="175"/>
      <c r="B113" s="175"/>
      <c r="C113" s="175"/>
      <c r="D113" s="175"/>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c r="AA113" s="175"/>
      <c r="AB113" s="175"/>
      <c r="AC113" s="175"/>
      <c r="AD113" s="175"/>
      <c r="AE113" s="175"/>
      <c r="AF113" s="175"/>
      <c r="AG113" s="175"/>
      <c r="AH113" s="175"/>
      <c r="AI113" s="175"/>
      <c r="AJ113" s="175"/>
      <c r="AK113" s="175"/>
      <c r="AL113" s="175"/>
      <c r="AM113" s="175"/>
      <c r="AN113" s="175"/>
      <c r="AO113" s="175"/>
      <c r="AP113" s="175"/>
      <c r="AQ113" s="175"/>
      <c r="AR113" s="175"/>
      <c r="AS113" s="175"/>
      <c r="AT113" s="175"/>
      <c r="AU113" s="175"/>
      <c r="AV113" s="175"/>
      <c r="AW113" s="175"/>
      <c r="AX113" s="175"/>
      <c r="AY113" s="175"/>
      <c r="AZ113" s="175"/>
      <c r="BA113" s="175"/>
      <c r="BB113" s="175"/>
      <c r="BC113" s="175"/>
      <c r="BD113" s="175"/>
      <c r="BE113" s="175"/>
      <c r="BF113" s="175"/>
      <c r="BG113" s="175"/>
      <c r="BH113" s="175"/>
      <c r="BI113" s="175"/>
      <c r="BJ113" s="175"/>
      <c r="BK113" s="175"/>
      <c r="BL113" s="175"/>
      <c r="BM113" s="175"/>
      <c r="BN113" s="175"/>
      <c r="BO113" s="175"/>
      <c r="BP113" s="175"/>
      <c r="BQ113" s="175"/>
    </row>
    <row r="114" ht="14.25" customHeight="1">
      <c r="A114" s="175"/>
      <c r="B114" s="175"/>
      <c r="C114" s="175"/>
      <c r="D114" s="175"/>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c r="AA114" s="175"/>
      <c r="AB114" s="175"/>
      <c r="AC114" s="175"/>
      <c r="AD114" s="175"/>
      <c r="AE114" s="175"/>
      <c r="AF114" s="175"/>
      <c r="AG114" s="175"/>
      <c r="AH114" s="175"/>
      <c r="AI114" s="175"/>
      <c r="AJ114" s="175"/>
      <c r="AK114" s="175"/>
      <c r="AL114" s="175"/>
      <c r="AM114" s="175"/>
      <c r="AN114" s="175"/>
      <c r="AO114" s="175"/>
      <c r="AP114" s="175"/>
      <c r="AQ114" s="175"/>
      <c r="AR114" s="175"/>
      <c r="AS114" s="175"/>
      <c r="AT114" s="175"/>
      <c r="AU114" s="175"/>
      <c r="AV114" s="175"/>
      <c r="AW114" s="175"/>
      <c r="AX114" s="175"/>
      <c r="AY114" s="175"/>
      <c r="AZ114" s="175"/>
      <c r="BA114" s="175"/>
      <c r="BB114" s="175"/>
      <c r="BC114" s="175"/>
      <c r="BD114" s="175"/>
      <c r="BE114" s="175"/>
      <c r="BF114" s="175"/>
      <c r="BG114" s="175"/>
      <c r="BH114" s="175"/>
      <c r="BI114" s="175"/>
      <c r="BJ114" s="175"/>
      <c r="BK114" s="175"/>
      <c r="BL114" s="175"/>
      <c r="BM114" s="175"/>
      <c r="BN114" s="175"/>
      <c r="BO114" s="175"/>
      <c r="BP114" s="175"/>
      <c r="BQ114" s="175"/>
    </row>
    <row r="115" ht="14.25" customHeight="1">
      <c r="A115" s="175"/>
      <c r="B115" s="175"/>
      <c r="C115" s="175"/>
      <c r="D115" s="175"/>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c r="AA115" s="175"/>
      <c r="AB115" s="175"/>
      <c r="AC115" s="175"/>
      <c r="AD115" s="175"/>
      <c r="AE115" s="175"/>
      <c r="AF115" s="175"/>
      <c r="AG115" s="175"/>
      <c r="AH115" s="175"/>
      <c r="AI115" s="175"/>
      <c r="AJ115" s="175"/>
      <c r="AK115" s="175"/>
      <c r="AL115" s="175"/>
      <c r="AM115" s="175"/>
      <c r="AN115" s="175"/>
      <c r="AO115" s="175"/>
      <c r="AP115" s="175"/>
      <c r="AQ115" s="175"/>
      <c r="AR115" s="175"/>
      <c r="AS115" s="175"/>
      <c r="AT115" s="175"/>
      <c r="AU115" s="175"/>
      <c r="AV115" s="175"/>
      <c r="AW115" s="175"/>
      <c r="AX115" s="175"/>
      <c r="AY115" s="175"/>
      <c r="AZ115" s="175"/>
      <c r="BA115" s="175"/>
      <c r="BB115" s="175"/>
      <c r="BC115" s="175"/>
      <c r="BD115" s="175"/>
      <c r="BE115" s="175"/>
      <c r="BF115" s="175"/>
      <c r="BG115" s="175"/>
      <c r="BH115" s="175"/>
      <c r="BI115" s="175"/>
      <c r="BJ115" s="175"/>
      <c r="BK115" s="175"/>
      <c r="BL115" s="175"/>
      <c r="BM115" s="175"/>
      <c r="BN115" s="175"/>
      <c r="BO115" s="175"/>
      <c r="BP115" s="175"/>
      <c r="BQ115" s="175"/>
    </row>
    <row r="116" ht="14.25" customHeight="1">
      <c r="A116" s="175"/>
      <c r="B116" s="175"/>
      <c r="C116" s="175"/>
      <c r="D116" s="175"/>
      <c r="E116" s="175"/>
      <c r="F116" s="175"/>
      <c r="G116" s="175"/>
      <c r="H116" s="175"/>
      <c r="I116" s="175"/>
      <c r="J116" s="175"/>
      <c r="K116" s="175"/>
      <c r="L116" s="175"/>
      <c r="M116" s="175"/>
      <c r="N116" s="175"/>
      <c r="O116" s="175"/>
      <c r="P116" s="175"/>
      <c r="Q116" s="175"/>
      <c r="R116" s="175"/>
      <c r="S116" s="175"/>
      <c r="T116" s="175"/>
      <c r="U116" s="175"/>
      <c r="V116" s="175"/>
      <c r="W116" s="175"/>
      <c r="X116" s="175"/>
      <c r="Y116" s="175"/>
      <c r="Z116" s="175"/>
      <c r="AA116" s="175"/>
      <c r="AB116" s="175"/>
      <c r="AC116" s="175"/>
      <c r="AD116" s="175"/>
      <c r="AE116" s="175"/>
      <c r="AF116" s="175"/>
      <c r="AG116" s="175"/>
      <c r="AH116" s="175"/>
      <c r="AI116" s="175"/>
      <c r="AJ116" s="175"/>
      <c r="AK116" s="175"/>
      <c r="AL116" s="175"/>
      <c r="AM116" s="175"/>
      <c r="AN116" s="175"/>
      <c r="AO116" s="175"/>
      <c r="AP116" s="175"/>
      <c r="AQ116" s="175"/>
      <c r="AR116" s="175"/>
      <c r="AS116" s="175"/>
      <c r="AT116" s="175"/>
      <c r="AU116" s="175"/>
      <c r="AV116" s="175"/>
      <c r="AW116" s="175"/>
      <c r="AX116" s="175"/>
      <c r="AY116" s="175"/>
      <c r="AZ116" s="175"/>
      <c r="BA116" s="175"/>
      <c r="BB116" s="175"/>
      <c r="BC116" s="175"/>
      <c r="BD116" s="175"/>
      <c r="BE116" s="175"/>
      <c r="BF116" s="175"/>
      <c r="BG116" s="175"/>
      <c r="BH116" s="175"/>
      <c r="BI116" s="175"/>
      <c r="BJ116" s="175"/>
      <c r="BK116" s="175"/>
      <c r="BL116" s="175"/>
      <c r="BM116" s="175"/>
      <c r="BN116" s="175"/>
      <c r="BO116" s="175"/>
      <c r="BP116" s="175"/>
      <c r="BQ116" s="175"/>
    </row>
    <row r="117" ht="14.25" customHeight="1">
      <c r="A117" s="175"/>
      <c r="B117" s="175"/>
      <c r="C117" s="175"/>
      <c r="D117" s="175"/>
      <c r="E117" s="175"/>
      <c r="F117" s="175"/>
      <c r="G117" s="175"/>
      <c r="H117" s="175"/>
      <c r="I117" s="175"/>
      <c r="J117" s="175"/>
      <c r="K117" s="175"/>
      <c r="L117" s="175"/>
      <c r="M117" s="175"/>
      <c r="N117" s="175"/>
      <c r="O117" s="175"/>
      <c r="P117" s="175"/>
      <c r="Q117" s="175"/>
      <c r="R117" s="175"/>
      <c r="S117" s="175"/>
      <c r="T117" s="175"/>
      <c r="U117" s="175"/>
      <c r="V117" s="175"/>
      <c r="W117" s="175"/>
      <c r="X117" s="175"/>
      <c r="Y117" s="175"/>
      <c r="Z117" s="175"/>
      <c r="AA117" s="175"/>
      <c r="AB117" s="175"/>
      <c r="AC117" s="175"/>
      <c r="AD117" s="175"/>
      <c r="AE117" s="175"/>
      <c r="AF117" s="175"/>
      <c r="AG117" s="175"/>
      <c r="AH117" s="175"/>
      <c r="AI117" s="175"/>
      <c r="AJ117" s="175"/>
      <c r="AK117" s="175"/>
      <c r="AL117" s="175"/>
      <c r="AM117" s="175"/>
      <c r="AN117" s="175"/>
      <c r="AO117" s="175"/>
      <c r="AP117" s="175"/>
      <c r="AQ117" s="175"/>
      <c r="AR117" s="175"/>
      <c r="AS117" s="175"/>
      <c r="AT117" s="175"/>
      <c r="AU117" s="175"/>
      <c r="AV117" s="175"/>
      <c r="AW117" s="175"/>
      <c r="AX117" s="175"/>
      <c r="AY117" s="175"/>
      <c r="AZ117" s="175"/>
      <c r="BA117" s="175"/>
      <c r="BB117" s="175"/>
      <c r="BC117" s="175"/>
      <c r="BD117" s="175"/>
      <c r="BE117" s="175"/>
      <c r="BF117" s="175"/>
      <c r="BG117" s="175"/>
      <c r="BH117" s="175"/>
      <c r="BI117" s="175"/>
      <c r="BJ117" s="175"/>
      <c r="BK117" s="175"/>
      <c r="BL117" s="175"/>
      <c r="BM117" s="175"/>
      <c r="BN117" s="175"/>
      <c r="BO117" s="175"/>
      <c r="BP117" s="175"/>
      <c r="BQ117" s="175"/>
    </row>
    <row r="118" ht="14.25" customHeight="1">
      <c r="A118" s="175"/>
      <c r="B118" s="175"/>
      <c r="C118" s="175"/>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c r="AA118" s="175"/>
      <c r="AB118" s="175"/>
      <c r="AC118" s="175"/>
      <c r="AD118" s="175"/>
      <c r="AE118" s="175"/>
      <c r="AF118" s="175"/>
      <c r="AG118" s="175"/>
      <c r="AH118" s="175"/>
      <c r="AI118" s="175"/>
      <c r="AJ118" s="175"/>
      <c r="AK118" s="175"/>
      <c r="AL118" s="175"/>
      <c r="AM118" s="175"/>
      <c r="AN118" s="175"/>
      <c r="AO118" s="175"/>
      <c r="AP118" s="175"/>
      <c r="AQ118" s="175"/>
      <c r="AR118" s="175"/>
      <c r="AS118" s="175"/>
      <c r="AT118" s="175"/>
      <c r="AU118" s="175"/>
      <c r="AV118" s="175"/>
      <c r="AW118" s="175"/>
      <c r="AX118" s="175"/>
      <c r="AY118" s="175"/>
      <c r="AZ118" s="175"/>
      <c r="BA118" s="175"/>
      <c r="BB118" s="175"/>
      <c r="BC118" s="175"/>
      <c r="BD118" s="175"/>
      <c r="BE118" s="175"/>
      <c r="BF118" s="175"/>
      <c r="BG118" s="175"/>
      <c r="BH118" s="175"/>
      <c r="BI118" s="175"/>
      <c r="BJ118" s="175"/>
      <c r="BK118" s="175"/>
      <c r="BL118" s="175"/>
      <c r="BM118" s="175"/>
      <c r="BN118" s="175"/>
      <c r="BO118" s="175"/>
      <c r="BP118" s="175"/>
      <c r="BQ118" s="175"/>
    </row>
    <row r="119" ht="14.25" customHeight="1">
      <c r="A119" s="175"/>
      <c r="B119" s="175"/>
      <c r="C119" s="175"/>
      <c r="D119" s="175"/>
      <c r="E119" s="175"/>
      <c r="F119" s="175"/>
      <c r="G119" s="175"/>
      <c r="H119" s="175"/>
      <c r="I119" s="175"/>
      <c r="J119" s="175"/>
      <c r="K119" s="175"/>
      <c r="L119" s="175"/>
      <c r="M119" s="175"/>
      <c r="N119" s="175"/>
      <c r="O119" s="175"/>
      <c r="P119" s="175"/>
      <c r="Q119" s="175"/>
      <c r="R119" s="175"/>
      <c r="S119" s="175"/>
      <c r="T119" s="175"/>
      <c r="U119" s="175"/>
      <c r="V119" s="175"/>
      <c r="W119" s="175"/>
      <c r="X119" s="175"/>
      <c r="Y119" s="175"/>
      <c r="Z119" s="175"/>
      <c r="AA119" s="175"/>
      <c r="AB119" s="175"/>
      <c r="AC119" s="175"/>
      <c r="AD119" s="175"/>
      <c r="AE119" s="175"/>
      <c r="AF119" s="175"/>
      <c r="AG119" s="175"/>
      <c r="AH119" s="175"/>
      <c r="AI119" s="175"/>
      <c r="AJ119" s="175"/>
      <c r="AK119" s="175"/>
      <c r="AL119" s="175"/>
      <c r="AM119" s="175"/>
      <c r="AN119" s="175"/>
      <c r="AO119" s="175"/>
      <c r="AP119" s="175"/>
      <c r="AQ119" s="175"/>
      <c r="AR119" s="175"/>
      <c r="AS119" s="175"/>
      <c r="AT119" s="175"/>
      <c r="AU119" s="175"/>
      <c r="AV119" s="175"/>
      <c r="AW119" s="175"/>
      <c r="AX119" s="175"/>
      <c r="AY119" s="175"/>
      <c r="AZ119" s="175"/>
      <c r="BA119" s="175"/>
      <c r="BB119" s="175"/>
      <c r="BC119" s="175"/>
      <c r="BD119" s="175"/>
      <c r="BE119" s="175"/>
      <c r="BF119" s="175"/>
      <c r="BG119" s="175"/>
      <c r="BH119" s="175"/>
      <c r="BI119" s="175"/>
      <c r="BJ119" s="175"/>
      <c r="BK119" s="175"/>
      <c r="BL119" s="175"/>
      <c r="BM119" s="175"/>
      <c r="BN119" s="175"/>
      <c r="BO119" s="175"/>
      <c r="BP119" s="175"/>
      <c r="BQ119" s="175"/>
    </row>
    <row r="120" ht="14.25" customHeight="1">
      <c r="A120" s="175"/>
      <c r="B120" s="175"/>
      <c r="C120" s="175"/>
      <c r="D120" s="175"/>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c r="AA120" s="175"/>
      <c r="AB120" s="175"/>
      <c r="AC120" s="175"/>
      <c r="AD120" s="175"/>
      <c r="AE120" s="175"/>
      <c r="AF120" s="175"/>
      <c r="AG120" s="175"/>
      <c r="AH120" s="175"/>
      <c r="AI120" s="175"/>
      <c r="AJ120" s="175"/>
      <c r="AK120" s="175"/>
      <c r="AL120" s="175"/>
      <c r="AM120" s="175"/>
      <c r="AN120" s="175"/>
      <c r="AO120" s="175"/>
      <c r="AP120" s="175"/>
      <c r="AQ120" s="175"/>
      <c r="AR120" s="175"/>
      <c r="AS120" s="175"/>
      <c r="AT120" s="175"/>
      <c r="AU120" s="175"/>
      <c r="AV120" s="175"/>
      <c r="AW120" s="175"/>
      <c r="AX120" s="175"/>
      <c r="AY120" s="175"/>
      <c r="AZ120" s="175"/>
      <c r="BA120" s="175"/>
      <c r="BB120" s="175"/>
      <c r="BC120" s="175"/>
      <c r="BD120" s="175"/>
      <c r="BE120" s="175"/>
      <c r="BF120" s="175"/>
      <c r="BG120" s="175"/>
      <c r="BH120" s="175"/>
      <c r="BI120" s="175"/>
      <c r="BJ120" s="175"/>
      <c r="BK120" s="175"/>
      <c r="BL120" s="175"/>
      <c r="BM120" s="175"/>
      <c r="BN120" s="175"/>
      <c r="BO120" s="175"/>
      <c r="BP120" s="175"/>
      <c r="BQ120" s="175"/>
    </row>
    <row r="121" ht="14.25" customHeight="1">
      <c r="A121" s="175"/>
      <c r="B121" s="175"/>
      <c r="C121" s="175"/>
      <c r="D121" s="175"/>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c r="AA121" s="175"/>
      <c r="AB121" s="175"/>
      <c r="AC121" s="175"/>
      <c r="AD121" s="175"/>
      <c r="AE121" s="175"/>
      <c r="AF121" s="175"/>
      <c r="AG121" s="175"/>
      <c r="AH121" s="175"/>
      <c r="AI121" s="175"/>
      <c r="AJ121" s="175"/>
      <c r="AK121" s="175"/>
      <c r="AL121" s="175"/>
      <c r="AM121" s="175"/>
      <c r="AN121" s="175"/>
      <c r="AO121" s="175"/>
      <c r="AP121" s="175"/>
      <c r="AQ121" s="175"/>
      <c r="AR121" s="175"/>
      <c r="AS121" s="175"/>
      <c r="AT121" s="175"/>
      <c r="AU121" s="175"/>
      <c r="AV121" s="175"/>
      <c r="AW121" s="175"/>
      <c r="AX121" s="175"/>
      <c r="AY121" s="175"/>
      <c r="AZ121" s="175"/>
      <c r="BA121" s="175"/>
      <c r="BB121" s="175"/>
      <c r="BC121" s="175"/>
      <c r="BD121" s="175"/>
      <c r="BE121" s="175"/>
      <c r="BF121" s="175"/>
      <c r="BG121" s="175"/>
      <c r="BH121" s="175"/>
      <c r="BI121" s="175"/>
      <c r="BJ121" s="175"/>
      <c r="BK121" s="175"/>
      <c r="BL121" s="175"/>
      <c r="BM121" s="175"/>
      <c r="BN121" s="175"/>
      <c r="BO121" s="175"/>
      <c r="BP121" s="175"/>
      <c r="BQ121" s="175"/>
    </row>
    <row r="122" ht="14.25" customHeight="1">
      <c r="A122" s="175"/>
      <c r="B122" s="175"/>
      <c r="C122" s="175"/>
      <c r="D122" s="175"/>
      <c r="E122" s="175"/>
      <c r="F122" s="175"/>
      <c r="G122" s="175"/>
      <c r="H122" s="175"/>
      <c r="I122" s="175"/>
      <c r="J122" s="175"/>
      <c r="K122" s="175"/>
      <c r="L122" s="175"/>
      <c r="M122" s="175"/>
      <c r="N122" s="175"/>
      <c r="O122" s="175"/>
      <c r="P122" s="175"/>
      <c r="Q122" s="175"/>
      <c r="R122" s="175"/>
      <c r="S122" s="175"/>
      <c r="T122" s="175"/>
      <c r="U122" s="175"/>
      <c r="V122" s="175"/>
      <c r="W122" s="175"/>
      <c r="X122" s="175"/>
      <c r="Y122" s="175"/>
      <c r="Z122" s="175"/>
      <c r="AA122" s="175"/>
      <c r="AB122" s="175"/>
      <c r="AC122" s="175"/>
      <c r="AD122" s="175"/>
      <c r="AE122" s="175"/>
      <c r="AF122" s="175"/>
      <c r="AG122" s="175"/>
      <c r="AH122" s="175"/>
      <c r="AI122" s="175"/>
      <c r="AJ122" s="175"/>
      <c r="AK122" s="175"/>
      <c r="AL122" s="175"/>
      <c r="AM122" s="175"/>
      <c r="AN122" s="175"/>
      <c r="AO122" s="175"/>
      <c r="AP122" s="175"/>
      <c r="AQ122" s="175"/>
      <c r="AR122" s="175"/>
      <c r="AS122" s="175"/>
      <c r="AT122" s="175"/>
      <c r="AU122" s="175"/>
      <c r="AV122" s="175"/>
      <c r="AW122" s="175"/>
      <c r="AX122" s="175"/>
      <c r="AY122" s="175"/>
      <c r="AZ122" s="175"/>
      <c r="BA122" s="175"/>
      <c r="BB122" s="175"/>
      <c r="BC122" s="175"/>
      <c r="BD122" s="175"/>
      <c r="BE122" s="175"/>
      <c r="BF122" s="175"/>
      <c r="BG122" s="175"/>
      <c r="BH122" s="175"/>
      <c r="BI122" s="175"/>
      <c r="BJ122" s="175"/>
      <c r="BK122" s="175"/>
      <c r="BL122" s="175"/>
      <c r="BM122" s="175"/>
      <c r="BN122" s="175"/>
      <c r="BO122" s="175"/>
      <c r="BP122" s="175"/>
      <c r="BQ122" s="175"/>
    </row>
    <row r="123" ht="14.25" customHeight="1">
      <c r="A123" s="175"/>
      <c r="B123" s="175"/>
      <c r="C123" s="175"/>
      <c r="D123" s="175"/>
      <c r="E123" s="175"/>
      <c r="F123" s="175"/>
      <c r="G123" s="175"/>
      <c r="H123" s="175"/>
      <c r="I123" s="175"/>
      <c r="J123" s="175"/>
      <c r="K123" s="175"/>
      <c r="L123" s="175"/>
      <c r="M123" s="175"/>
      <c r="N123" s="175"/>
      <c r="O123" s="175"/>
      <c r="P123" s="175"/>
      <c r="Q123" s="175"/>
      <c r="R123" s="175"/>
      <c r="S123" s="175"/>
      <c r="T123" s="175"/>
      <c r="U123" s="175"/>
      <c r="V123" s="175"/>
      <c r="W123" s="175"/>
      <c r="X123" s="175"/>
      <c r="Y123" s="175"/>
      <c r="Z123" s="175"/>
      <c r="AA123" s="175"/>
      <c r="AB123" s="175"/>
      <c r="AC123" s="175"/>
      <c r="AD123" s="175"/>
      <c r="AE123" s="175"/>
      <c r="AF123" s="175"/>
      <c r="AG123" s="175"/>
      <c r="AH123" s="175"/>
      <c r="AI123" s="175"/>
      <c r="AJ123" s="175"/>
      <c r="AK123" s="175"/>
      <c r="AL123" s="175"/>
      <c r="AM123" s="175"/>
      <c r="AN123" s="175"/>
      <c r="AO123" s="175"/>
      <c r="AP123" s="175"/>
      <c r="AQ123" s="175"/>
      <c r="AR123" s="175"/>
      <c r="AS123" s="175"/>
      <c r="AT123" s="175"/>
      <c r="AU123" s="175"/>
      <c r="AV123" s="175"/>
      <c r="AW123" s="175"/>
      <c r="AX123" s="175"/>
      <c r="AY123" s="175"/>
      <c r="AZ123" s="175"/>
      <c r="BA123" s="175"/>
      <c r="BB123" s="175"/>
      <c r="BC123" s="175"/>
      <c r="BD123" s="175"/>
      <c r="BE123" s="175"/>
      <c r="BF123" s="175"/>
      <c r="BG123" s="175"/>
      <c r="BH123" s="175"/>
      <c r="BI123" s="175"/>
      <c r="BJ123" s="175"/>
      <c r="BK123" s="175"/>
      <c r="BL123" s="175"/>
      <c r="BM123" s="175"/>
      <c r="BN123" s="175"/>
      <c r="BO123" s="175"/>
      <c r="BP123" s="175"/>
      <c r="BQ123" s="175"/>
    </row>
    <row r="124" ht="14.25" customHeight="1">
      <c r="A124" s="175"/>
      <c r="B124" s="175"/>
      <c r="C124" s="175"/>
      <c r="D124" s="175"/>
      <c r="E124" s="175"/>
      <c r="F124" s="175"/>
      <c r="G124" s="175"/>
      <c r="H124" s="175"/>
      <c r="I124" s="175"/>
      <c r="J124" s="175"/>
      <c r="K124" s="175"/>
      <c r="L124" s="175"/>
      <c r="M124" s="175"/>
      <c r="N124" s="175"/>
      <c r="O124" s="175"/>
      <c r="P124" s="175"/>
      <c r="Q124" s="175"/>
      <c r="R124" s="175"/>
      <c r="S124" s="175"/>
      <c r="T124" s="175"/>
      <c r="U124" s="175"/>
      <c r="V124" s="175"/>
      <c r="W124" s="175"/>
      <c r="X124" s="175"/>
      <c r="Y124" s="175"/>
      <c r="Z124" s="175"/>
      <c r="AA124" s="175"/>
      <c r="AB124" s="175"/>
      <c r="AC124" s="175"/>
      <c r="AD124" s="175"/>
      <c r="AE124" s="175"/>
      <c r="AF124" s="175"/>
      <c r="AG124" s="175"/>
      <c r="AH124" s="175"/>
      <c r="AI124" s="175"/>
      <c r="AJ124" s="175"/>
      <c r="AK124" s="175"/>
      <c r="AL124" s="175"/>
      <c r="AM124" s="175"/>
      <c r="AN124" s="175"/>
      <c r="AO124" s="175"/>
      <c r="AP124" s="175"/>
      <c r="AQ124" s="175"/>
      <c r="AR124" s="175"/>
      <c r="AS124" s="175"/>
      <c r="AT124" s="175"/>
      <c r="AU124" s="175"/>
      <c r="AV124" s="175"/>
      <c r="AW124" s="175"/>
      <c r="AX124" s="175"/>
      <c r="AY124" s="175"/>
      <c r="AZ124" s="175"/>
      <c r="BA124" s="175"/>
      <c r="BB124" s="175"/>
      <c r="BC124" s="175"/>
      <c r="BD124" s="175"/>
      <c r="BE124" s="175"/>
      <c r="BF124" s="175"/>
      <c r="BG124" s="175"/>
      <c r="BH124" s="175"/>
      <c r="BI124" s="175"/>
      <c r="BJ124" s="175"/>
      <c r="BK124" s="175"/>
      <c r="BL124" s="175"/>
      <c r="BM124" s="175"/>
      <c r="BN124" s="175"/>
      <c r="BO124" s="175"/>
      <c r="BP124" s="175"/>
      <c r="BQ124" s="175"/>
    </row>
    <row r="125" ht="14.25" customHeight="1">
      <c r="A125" s="175"/>
      <c r="B125" s="175"/>
      <c r="C125" s="175"/>
      <c r="D125" s="175"/>
      <c r="E125" s="175"/>
      <c r="F125" s="175"/>
      <c r="G125" s="175"/>
      <c r="H125" s="175"/>
      <c r="I125" s="175"/>
      <c r="J125" s="175"/>
      <c r="K125" s="175"/>
      <c r="L125" s="175"/>
      <c r="M125" s="175"/>
      <c r="N125" s="175"/>
      <c r="O125" s="175"/>
      <c r="P125" s="175"/>
      <c r="Q125" s="175"/>
      <c r="R125" s="175"/>
      <c r="S125" s="175"/>
      <c r="T125" s="175"/>
      <c r="U125" s="175"/>
      <c r="V125" s="175"/>
      <c r="W125" s="175"/>
      <c r="X125" s="175"/>
      <c r="Y125" s="175"/>
      <c r="Z125" s="175"/>
      <c r="AA125" s="175"/>
      <c r="AB125" s="175"/>
      <c r="AC125" s="175"/>
      <c r="AD125" s="175"/>
      <c r="AE125" s="175"/>
      <c r="AF125" s="175"/>
      <c r="AG125" s="175"/>
      <c r="AH125" s="175"/>
      <c r="AI125" s="175"/>
      <c r="AJ125" s="175"/>
      <c r="AK125" s="175"/>
      <c r="AL125" s="175"/>
      <c r="AM125" s="175"/>
      <c r="AN125" s="175"/>
      <c r="AO125" s="175"/>
      <c r="AP125" s="175"/>
      <c r="AQ125" s="175"/>
      <c r="AR125" s="175"/>
      <c r="AS125" s="175"/>
      <c r="AT125" s="175"/>
      <c r="AU125" s="175"/>
      <c r="AV125" s="175"/>
      <c r="AW125" s="175"/>
      <c r="AX125" s="175"/>
      <c r="AY125" s="175"/>
      <c r="AZ125" s="175"/>
      <c r="BA125" s="175"/>
      <c r="BB125" s="175"/>
      <c r="BC125" s="175"/>
      <c r="BD125" s="175"/>
      <c r="BE125" s="175"/>
      <c r="BF125" s="175"/>
      <c r="BG125" s="175"/>
      <c r="BH125" s="175"/>
      <c r="BI125" s="175"/>
      <c r="BJ125" s="175"/>
      <c r="BK125" s="175"/>
      <c r="BL125" s="175"/>
      <c r="BM125" s="175"/>
      <c r="BN125" s="175"/>
      <c r="BO125" s="175"/>
      <c r="BP125" s="175"/>
      <c r="BQ125" s="175"/>
    </row>
    <row r="126" ht="14.25" customHeight="1">
      <c r="A126" s="175"/>
      <c r="B126" s="175"/>
      <c r="C126" s="175"/>
      <c r="D126" s="175"/>
      <c r="E126" s="175"/>
      <c r="F126" s="175"/>
      <c r="G126" s="175"/>
      <c r="H126" s="175"/>
      <c r="I126" s="175"/>
      <c r="J126" s="175"/>
      <c r="K126" s="175"/>
      <c r="L126" s="175"/>
      <c r="M126" s="175"/>
      <c r="N126" s="175"/>
      <c r="O126" s="175"/>
      <c r="P126" s="175"/>
      <c r="Q126" s="175"/>
      <c r="R126" s="175"/>
      <c r="S126" s="175"/>
      <c r="T126" s="175"/>
      <c r="U126" s="175"/>
      <c r="V126" s="175"/>
      <c r="W126" s="175"/>
      <c r="X126" s="175"/>
      <c r="Y126" s="175"/>
      <c r="Z126" s="175"/>
      <c r="AA126" s="175"/>
      <c r="AB126" s="175"/>
      <c r="AC126" s="175"/>
      <c r="AD126" s="175"/>
      <c r="AE126" s="175"/>
      <c r="AF126" s="175"/>
      <c r="AG126" s="175"/>
      <c r="AH126" s="175"/>
      <c r="AI126" s="175"/>
      <c r="AJ126" s="175"/>
      <c r="AK126" s="175"/>
      <c r="AL126" s="175"/>
      <c r="AM126" s="175"/>
      <c r="AN126" s="175"/>
      <c r="AO126" s="175"/>
      <c r="AP126" s="175"/>
      <c r="AQ126" s="175"/>
      <c r="AR126" s="175"/>
      <c r="AS126" s="175"/>
      <c r="AT126" s="175"/>
      <c r="AU126" s="175"/>
      <c r="AV126" s="175"/>
      <c r="AW126" s="175"/>
      <c r="AX126" s="175"/>
      <c r="AY126" s="175"/>
      <c r="AZ126" s="175"/>
      <c r="BA126" s="175"/>
      <c r="BB126" s="175"/>
      <c r="BC126" s="175"/>
      <c r="BD126" s="175"/>
      <c r="BE126" s="175"/>
      <c r="BF126" s="175"/>
      <c r="BG126" s="175"/>
      <c r="BH126" s="175"/>
      <c r="BI126" s="175"/>
      <c r="BJ126" s="175"/>
      <c r="BK126" s="175"/>
      <c r="BL126" s="175"/>
      <c r="BM126" s="175"/>
      <c r="BN126" s="175"/>
      <c r="BO126" s="175"/>
      <c r="BP126" s="175"/>
      <c r="BQ126" s="175"/>
    </row>
    <row r="127" ht="14.25" customHeight="1">
      <c r="A127" s="175"/>
      <c r="B127" s="175"/>
      <c r="C127" s="175"/>
      <c r="D127" s="175"/>
      <c r="E127" s="175"/>
      <c r="F127" s="175"/>
      <c r="G127" s="175"/>
      <c r="H127" s="175"/>
      <c r="I127" s="175"/>
      <c r="J127" s="175"/>
      <c r="K127" s="175"/>
      <c r="L127" s="175"/>
      <c r="M127" s="175"/>
      <c r="N127" s="175"/>
      <c r="O127" s="175"/>
      <c r="P127" s="175"/>
      <c r="Q127" s="175"/>
      <c r="R127" s="175"/>
      <c r="S127" s="175"/>
      <c r="T127" s="175"/>
      <c r="U127" s="175"/>
      <c r="V127" s="175"/>
      <c r="W127" s="175"/>
      <c r="X127" s="175"/>
      <c r="Y127" s="175"/>
      <c r="Z127" s="175"/>
      <c r="AA127" s="175"/>
      <c r="AB127" s="175"/>
      <c r="AC127" s="175"/>
      <c r="AD127" s="175"/>
      <c r="AE127" s="175"/>
      <c r="AF127" s="175"/>
      <c r="AG127" s="175"/>
      <c r="AH127" s="175"/>
      <c r="AI127" s="175"/>
      <c r="AJ127" s="175"/>
      <c r="AK127" s="175"/>
      <c r="AL127" s="175"/>
      <c r="AM127" s="175"/>
      <c r="AN127" s="175"/>
      <c r="AO127" s="175"/>
      <c r="AP127" s="175"/>
      <c r="AQ127" s="175"/>
      <c r="AR127" s="175"/>
      <c r="AS127" s="175"/>
      <c r="AT127" s="175"/>
      <c r="AU127" s="175"/>
      <c r="AV127" s="175"/>
      <c r="AW127" s="175"/>
      <c r="AX127" s="175"/>
      <c r="AY127" s="175"/>
      <c r="AZ127" s="175"/>
      <c r="BA127" s="175"/>
      <c r="BB127" s="175"/>
      <c r="BC127" s="175"/>
      <c r="BD127" s="175"/>
      <c r="BE127" s="175"/>
      <c r="BF127" s="175"/>
      <c r="BG127" s="175"/>
      <c r="BH127" s="175"/>
      <c r="BI127" s="175"/>
      <c r="BJ127" s="175"/>
      <c r="BK127" s="175"/>
      <c r="BL127" s="175"/>
      <c r="BM127" s="175"/>
      <c r="BN127" s="175"/>
      <c r="BO127" s="175"/>
      <c r="BP127" s="175"/>
      <c r="BQ127" s="175"/>
    </row>
    <row r="128" ht="14.25" customHeight="1">
      <c r="A128" s="175"/>
      <c r="B128" s="175"/>
      <c r="C128" s="175"/>
      <c r="D128" s="175"/>
      <c r="E128" s="175"/>
      <c r="F128" s="175"/>
      <c r="G128" s="175"/>
      <c r="H128" s="175"/>
      <c r="I128" s="175"/>
      <c r="J128" s="175"/>
      <c r="K128" s="175"/>
      <c r="L128" s="175"/>
      <c r="M128" s="175"/>
      <c r="N128" s="175"/>
      <c r="O128" s="175"/>
      <c r="P128" s="175"/>
      <c r="Q128" s="175"/>
      <c r="R128" s="175"/>
      <c r="S128" s="175"/>
      <c r="T128" s="175"/>
      <c r="U128" s="175"/>
      <c r="V128" s="175"/>
      <c r="W128" s="175"/>
      <c r="X128" s="175"/>
      <c r="Y128" s="175"/>
      <c r="Z128" s="175"/>
      <c r="AA128" s="175"/>
      <c r="AB128" s="175"/>
      <c r="AC128" s="175"/>
      <c r="AD128" s="175"/>
      <c r="AE128" s="175"/>
      <c r="AF128" s="175"/>
      <c r="AG128" s="175"/>
      <c r="AH128" s="175"/>
      <c r="AI128" s="175"/>
      <c r="AJ128" s="175"/>
      <c r="AK128" s="175"/>
      <c r="AL128" s="175"/>
      <c r="AM128" s="175"/>
      <c r="AN128" s="175"/>
      <c r="AO128" s="175"/>
      <c r="AP128" s="175"/>
      <c r="AQ128" s="175"/>
      <c r="AR128" s="175"/>
      <c r="AS128" s="175"/>
      <c r="AT128" s="175"/>
      <c r="AU128" s="175"/>
      <c r="AV128" s="175"/>
      <c r="AW128" s="175"/>
      <c r="AX128" s="175"/>
      <c r="AY128" s="175"/>
      <c r="AZ128" s="175"/>
      <c r="BA128" s="175"/>
      <c r="BB128" s="175"/>
      <c r="BC128" s="175"/>
      <c r="BD128" s="175"/>
      <c r="BE128" s="175"/>
      <c r="BF128" s="175"/>
      <c r="BG128" s="175"/>
      <c r="BH128" s="175"/>
      <c r="BI128" s="175"/>
      <c r="BJ128" s="175"/>
      <c r="BK128" s="175"/>
      <c r="BL128" s="175"/>
      <c r="BM128" s="175"/>
      <c r="BN128" s="175"/>
      <c r="BO128" s="175"/>
      <c r="BP128" s="175"/>
      <c r="BQ128" s="175"/>
    </row>
    <row r="129" ht="14.25" customHeight="1">
      <c r="A129" s="175"/>
      <c r="B129" s="175"/>
      <c r="C129" s="175"/>
      <c r="D129" s="175"/>
      <c r="E129" s="175"/>
      <c r="F129" s="175"/>
      <c r="G129" s="175"/>
      <c r="H129" s="175"/>
      <c r="I129" s="175"/>
      <c r="J129" s="175"/>
      <c r="K129" s="175"/>
      <c r="L129" s="175"/>
      <c r="M129" s="175"/>
      <c r="N129" s="175"/>
      <c r="O129" s="175"/>
      <c r="P129" s="175"/>
      <c r="Q129" s="175"/>
      <c r="R129" s="175"/>
      <c r="S129" s="175"/>
      <c r="T129" s="175"/>
      <c r="U129" s="175"/>
      <c r="V129" s="175"/>
      <c r="W129" s="175"/>
      <c r="X129" s="175"/>
      <c r="Y129" s="175"/>
      <c r="Z129" s="175"/>
      <c r="AA129" s="175"/>
      <c r="AB129" s="175"/>
      <c r="AC129" s="175"/>
      <c r="AD129" s="175"/>
      <c r="AE129" s="175"/>
      <c r="AF129" s="175"/>
      <c r="AG129" s="175"/>
      <c r="AH129" s="175"/>
      <c r="AI129" s="175"/>
      <c r="AJ129" s="175"/>
      <c r="AK129" s="175"/>
      <c r="AL129" s="175"/>
      <c r="AM129" s="175"/>
      <c r="AN129" s="175"/>
      <c r="AO129" s="175"/>
      <c r="AP129" s="175"/>
      <c r="AQ129" s="175"/>
      <c r="AR129" s="175"/>
      <c r="AS129" s="175"/>
      <c r="AT129" s="175"/>
      <c r="AU129" s="175"/>
      <c r="AV129" s="175"/>
      <c r="AW129" s="175"/>
      <c r="AX129" s="175"/>
      <c r="AY129" s="175"/>
      <c r="AZ129" s="175"/>
      <c r="BA129" s="175"/>
      <c r="BB129" s="175"/>
      <c r="BC129" s="175"/>
      <c r="BD129" s="175"/>
      <c r="BE129" s="175"/>
      <c r="BF129" s="175"/>
      <c r="BG129" s="175"/>
      <c r="BH129" s="175"/>
      <c r="BI129" s="175"/>
      <c r="BJ129" s="175"/>
      <c r="BK129" s="175"/>
      <c r="BL129" s="175"/>
      <c r="BM129" s="175"/>
      <c r="BN129" s="175"/>
      <c r="BO129" s="175"/>
      <c r="BP129" s="175"/>
      <c r="BQ129" s="175"/>
    </row>
    <row r="130" ht="14.25" customHeight="1">
      <c r="A130" s="175"/>
      <c r="B130" s="175"/>
      <c r="C130" s="175"/>
      <c r="D130" s="175"/>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5"/>
      <c r="AA130" s="175"/>
      <c r="AB130" s="175"/>
      <c r="AC130" s="175"/>
      <c r="AD130" s="175"/>
      <c r="AE130" s="175"/>
      <c r="AF130" s="175"/>
      <c r="AG130" s="175"/>
      <c r="AH130" s="175"/>
      <c r="AI130" s="175"/>
      <c r="AJ130" s="175"/>
      <c r="AK130" s="175"/>
      <c r="AL130" s="175"/>
      <c r="AM130" s="175"/>
      <c r="AN130" s="175"/>
      <c r="AO130" s="175"/>
      <c r="AP130" s="175"/>
      <c r="AQ130" s="175"/>
      <c r="AR130" s="175"/>
      <c r="AS130" s="175"/>
      <c r="AT130" s="175"/>
      <c r="AU130" s="175"/>
      <c r="AV130" s="175"/>
      <c r="AW130" s="175"/>
      <c r="AX130" s="175"/>
      <c r="AY130" s="175"/>
      <c r="AZ130" s="175"/>
      <c r="BA130" s="175"/>
      <c r="BB130" s="175"/>
      <c r="BC130" s="175"/>
      <c r="BD130" s="175"/>
      <c r="BE130" s="175"/>
      <c r="BF130" s="175"/>
      <c r="BG130" s="175"/>
      <c r="BH130" s="175"/>
      <c r="BI130" s="175"/>
      <c r="BJ130" s="175"/>
      <c r="BK130" s="175"/>
      <c r="BL130" s="175"/>
      <c r="BM130" s="175"/>
      <c r="BN130" s="175"/>
      <c r="BO130" s="175"/>
      <c r="BP130" s="175"/>
      <c r="BQ130" s="175"/>
    </row>
    <row r="131" ht="14.25" customHeight="1">
      <c r="A131" s="175"/>
      <c r="B131" s="175"/>
      <c r="C131" s="175"/>
      <c r="D131" s="175"/>
      <c r="E131" s="175"/>
      <c r="F131" s="175"/>
      <c r="G131" s="175"/>
      <c r="H131" s="175"/>
      <c r="I131" s="175"/>
      <c r="J131" s="175"/>
      <c r="K131" s="175"/>
      <c r="L131" s="175"/>
      <c r="M131" s="175"/>
      <c r="N131" s="175"/>
      <c r="O131" s="175"/>
      <c r="P131" s="175"/>
      <c r="Q131" s="175"/>
      <c r="R131" s="175"/>
      <c r="S131" s="175"/>
      <c r="T131" s="175"/>
      <c r="U131" s="175"/>
      <c r="V131" s="175"/>
      <c r="W131" s="175"/>
      <c r="X131" s="175"/>
      <c r="Y131" s="175"/>
      <c r="Z131" s="175"/>
      <c r="AA131" s="175"/>
      <c r="AB131" s="175"/>
      <c r="AC131" s="175"/>
      <c r="AD131" s="175"/>
      <c r="AE131" s="175"/>
      <c r="AF131" s="175"/>
      <c r="AG131" s="175"/>
      <c r="AH131" s="175"/>
      <c r="AI131" s="175"/>
      <c r="AJ131" s="175"/>
      <c r="AK131" s="175"/>
      <c r="AL131" s="175"/>
      <c r="AM131" s="175"/>
      <c r="AN131" s="175"/>
      <c r="AO131" s="175"/>
      <c r="AP131" s="175"/>
      <c r="AQ131" s="175"/>
      <c r="AR131" s="175"/>
      <c r="AS131" s="175"/>
      <c r="AT131" s="175"/>
      <c r="AU131" s="175"/>
      <c r="AV131" s="175"/>
      <c r="AW131" s="175"/>
      <c r="AX131" s="175"/>
      <c r="AY131" s="175"/>
      <c r="AZ131" s="175"/>
      <c r="BA131" s="175"/>
      <c r="BB131" s="175"/>
      <c r="BC131" s="175"/>
      <c r="BD131" s="175"/>
      <c r="BE131" s="175"/>
      <c r="BF131" s="175"/>
      <c r="BG131" s="175"/>
      <c r="BH131" s="175"/>
      <c r="BI131" s="175"/>
      <c r="BJ131" s="175"/>
      <c r="BK131" s="175"/>
      <c r="BL131" s="175"/>
      <c r="BM131" s="175"/>
      <c r="BN131" s="175"/>
      <c r="BO131" s="175"/>
      <c r="BP131" s="175"/>
      <c r="BQ131" s="175"/>
    </row>
    <row r="132" ht="14.25" customHeight="1">
      <c r="A132" s="175"/>
      <c r="B132" s="175"/>
      <c r="C132" s="175"/>
      <c r="D132" s="175"/>
      <c r="E132" s="175"/>
      <c r="F132" s="175"/>
      <c r="G132" s="175"/>
      <c r="H132" s="175"/>
      <c r="I132" s="175"/>
      <c r="J132" s="175"/>
      <c r="K132" s="175"/>
      <c r="L132" s="175"/>
      <c r="M132" s="175"/>
      <c r="N132" s="175"/>
      <c r="O132" s="175"/>
      <c r="P132" s="175"/>
      <c r="Q132" s="175"/>
      <c r="R132" s="175"/>
      <c r="S132" s="175"/>
      <c r="T132" s="175"/>
      <c r="U132" s="175"/>
      <c r="V132" s="175"/>
      <c r="W132" s="175"/>
      <c r="X132" s="175"/>
      <c r="Y132" s="175"/>
      <c r="Z132" s="175"/>
      <c r="AA132" s="175"/>
      <c r="AB132" s="175"/>
      <c r="AC132" s="175"/>
      <c r="AD132" s="175"/>
      <c r="AE132" s="175"/>
      <c r="AF132" s="175"/>
      <c r="AG132" s="175"/>
      <c r="AH132" s="175"/>
      <c r="AI132" s="175"/>
      <c r="AJ132" s="175"/>
      <c r="AK132" s="175"/>
      <c r="AL132" s="175"/>
      <c r="AM132" s="175"/>
      <c r="AN132" s="175"/>
      <c r="AO132" s="175"/>
      <c r="AP132" s="175"/>
      <c r="AQ132" s="175"/>
      <c r="AR132" s="175"/>
      <c r="AS132" s="175"/>
      <c r="AT132" s="175"/>
      <c r="AU132" s="175"/>
      <c r="AV132" s="175"/>
      <c r="AW132" s="175"/>
      <c r="AX132" s="175"/>
      <c r="AY132" s="175"/>
      <c r="AZ132" s="175"/>
      <c r="BA132" s="175"/>
      <c r="BB132" s="175"/>
      <c r="BC132" s="175"/>
      <c r="BD132" s="175"/>
      <c r="BE132" s="175"/>
      <c r="BF132" s="175"/>
      <c r="BG132" s="175"/>
      <c r="BH132" s="175"/>
      <c r="BI132" s="175"/>
      <c r="BJ132" s="175"/>
      <c r="BK132" s="175"/>
      <c r="BL132" s="175"/>
      <c r="BM132" s="175"/>
      <c r="BN132" s="175"/>
      <c r="BO132" s="175"/>
      <c r="BP132" s="175"/>
      <c r="BQ132" s="175"/>
    </row>
    <row r="133" ht="14.25" customHeight="1">
      <c r="A133" s="175"/>
      <c r="B133" s="175"/>
      <c r="C133" s="175"/>
      <c r="D133" s="175"/>
      <c r="E133" s="175"/>
      <c r="F133" s="175"/>
      <c r="G133" s="175"/>
      <c r="H133" s="175"/>
      <c r="I133" s="175"/>
      <c r="J133" s="175"/>
      <c r="K133" s="175"/>
      <c r="L133" s="175"/>
      <c r="M133" s="175"/>
      <c r="N133" s="175"/>
      <c r="O133" s="175"/>
      <c r="P133" s="175"/>
      <c r="Q133" s="175"/>
      <c r="R133" s="175"/>
      <c r="S133" s="175"/>
      <c r="T133" s="175"/>
      <c r="U133" s="175"/>
      <c r="V133" s="175"/>
      <c r="W133" s="175"/>
      <c r="X133" s="175"/>
      <c r="Y133" s="175"/>
      <c r="Z133" s="175"/>
      <c r="AA133" s="175"/>
      <c r="AB133" s="175"/>
      <c r="AC133" s="175"/>
      <c r="AD133" s="175"/>
      <c r="AE133" s="175"/>
      <c r="AF133" s="175"/>
      <c r="AG133" s="175"/>
      <c r="AH133" s="175"/>
      <c r="AI133" s="175"/>
      <c r="AJ133" s="175"/>
      <c r="AK133" s="175"/>
      <c r="AL133" s="175"/>
      <c r="AM133" s="175"/>
      <c r="AN133" s="175"/>
      <c r="AO133" s="175"/>
      <c r="AP133" s="175"/>
      <c r="AQ133" s="175"/>
      <c r="AR133" s="175"/>
      <c r="AS133" s="175"/>
      <c r="AT133" s="175"/>
      <c r="AU133" s="175"/>
      <c r="AV133" s="175"/>
      <c r="AW133" s="175"/>
      <c r="AX133" s="175"/>
      <c r="AY133" s="175"/>
      <c r="AZ133" s="175"/>
      <c r="BA133" s="175"/>
      <c r="BB133" s="175"/>
      <c r="BC133" s="175"/>
      <c r="BD133" s="175"/>
      <c r="BE133" s="175"/>
      <c r="BF133" s="175"/>
      <c r="BG133" s="175"/>
      <c r="BH133" s="175"/>
      <c r="BI133" s="175"/>
      <c r="BJ133" s="175"/>
      <c r="BK133" s="175"/>
      <c r="BL133" s="175"/>
      <c r="BM133" s="175"/>
      <c r="BN133" s="175"/>
      <c r="BO133" s="175"/>
      <c r="BP133" s="175"/>
      <c r="BQ133" s="175"/>
    </row>
    <row r="134" ht="14.25" customHeight="1">
      <c r="A134" s="175"/>
      <c r="B134" s="175"/>
      <c r="C134" s="175"/>
      <c r="D134" s="175"/>
      <c r="E134" s="175"/>
      <c r="F134" s="175"/>
      <c r="G134" s="175"/>
      <c r="H134" s="175"/>
      <c r="I134" s="175"/>
      <c r="J134" s="175"/>
      <c r="K134" s="175"/>
      <c r="L134" s="175"/>
      <c r="M134" s="175"/>
      <c r="N134" s="175"/>
      <c r="O134" s="175"/>
      <c r="P134" s="175"/>
      <c r="Q134" s="175"/>
      <c r="R134" s="175"/>
      <c r="S134" s="175"/>
      <c r="T134" s="175"/>
      <c r="U134" s="175"/>
      <c r="V134" s="175"/>
      <c r="W134" s="175"/>
      <c r="X134" s="175"/>
      <c r="Y134" s="175"/>
      <c r="Z134" s="175"/>
      <c r="AA134" s="175"/>
      <c r="AB134" s="175"/>
      <c r="AC134" s="175"/>
      <c r="AD134" s="175"/>
      <c r="AE134" s="175"/>
      <c r="AF134" s="175"/>
      <c r="AG134" s="175"/>
      <c r="AH134" s="175"/>
      <c r="AI134" s="175"/>
      <c r="AJ134" s="175"/>
      <c r="AK134" s="175"/>
      <c r="AL134" s="175"/>
      <c r="AM134" s="175"/>
      <c r="AN134" s="175"/>
      <c r="AO134" s="175"/>
      <c r="AP134" s="175"/>
      <c r="AQ134" s="175"/>
      <c r="AR134" s="175"/>
      <c r="AS134" s="175"/>
      <c r="AT134" s="175"/>
      <c r="AU134" s="175"/>
      <c r="AV134" s="175"/>
      <c r="AW134" s="175"/>
      <c r="AX134" s="175"/>
      <c r="AY134" s="175"/>
      <c r="AZ134" s="175"/>
      <c r="BA134" s="175"/>
      <c r="BB134" s="175"/>
      <c r="BC134" s="175"/>
      <c r="BD134" s="175"/>
      <c r="BE134" s="175"/>
      <c r="BF134" s="175"/>
      <c r="BG134" s="175"/>
      <c r="BH134" s="175"/>
      <c r="BI134" s="175"/>
      <c r="BJ134" s="175"/>
      <c r="BK134" s="175"/>
      <c r="BL134" s="175"/>
      <c r="BM134" s="175"/>
      <c r="BN134" s="175"/>
      <c r="BO134" s="175"/>
      <c r="BP134" s="175"/>
      <c r="BQ134" s="175"/>
    </row>
    <row r="135" ht="14.25" customHeight="1">
      <c r="A135" s="175"/>
      <c r="B135" s="175"/>
      <c r="C135" s="175"/>
      <c r="D135" s="175"/>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c r="AA135" s="175"/>
      <c r="AB135" s="175"/>
      <c r="AC135" s="175"/>
      <c r="AD135" s="175"/>
      <c r="AE135" s="175"/>
      <c r="AF135" s="175"/>
      <c r="AG135" s="175"/>
      <c r="AH135" s="175"/>
      <c r="AI135" s="175"/>
      <c r="AJ135" s="175"/>
      <c r="AK135" s="175"/>
      <c r="AL135" s="175"/>
      <c r="AM135" s="175"/>
      <c r="AN135" s="175"/>
      <c r="AO135" s="175"/>
      <c r="AP135" s="175"/>
      <c r="AQ135" s="175"/>
      <c r="AR135" s="175"/>
      <c r="AS135" s="175"/>
      <c r="AT135" s="175"/>
      <c r="AU135" s="175"/>
      <c r="AV135" s="175"/>
      <c r="AW135" s="175"/>
      <c r="AX135" s="175"/>
      <c r="AY135" s="175"/>
      <c r="AZ135" s="175"/>
      <c r="BA135" s="175"/>
      <c r="BB135" s="175"/>
      <c r="BC135" s="175"/>
      <c r="BD135" s="175"/>
      <c r="BE135" s="175"/>
      <c r="BF135" s="175"/>
      <c r="BG135" s="175"/>
      <c r="BH135" s="175"/>
      <c r="BI135" s="175"/>
      <c r="BJ135" s="175"/>
      <c r="BK135" s="175"/>
      <c r="BL135" s="175"/>
      <c r="BM135" s="175"/>
      <c r="BN135" s="175"/>
      <c r="BO135" s="175"/>
      <c r="BP135" s="175"/>
      <c r="BQ135" s="175"/>
    </row>
    <row r="136" ht="14.25" customHeight="1">
      <c r="A136" s="175"/>
      <c r="B136" s="175"/>
      <c r="C136" s="175"/>
      <c r="D136" s="175"/>
      <c r="E136" s="175"/>
      <c r="F136" s="175"/>
      <c r="G136" s="175"/>
      <c r="H136" s="175"/>
      <c r="I136" s="175"/>
      <c r="J136" s="175"/>
      <c r="K136" s="175"/>
      <c r="L136" s="175"/>
      <c r="M136" s="175"/>
      <c r="N136" s="175"/>
      <c r="O136" s="175"/>
      <c r="P136" s="175"/>
      <c r="Q136" s="175"/>
      <c r="R136" s="175"/>
      <c r="S136" s="175"/>
      <c r="T136" s="175"/>
      <c r="U136" s="175"/>
      <c r="V136" s="175"/>
      <c r="W136" s="175"/>
      <c r="X136" s="175"/>
      <c r="Y136" s="175"/>
      <c r="Z136" s="175"/>
      <c r="AA136" s="175"/>
      <c r="AB136" s="175"/>
      <c r="AC136" s="175"/>
      <c r="AD136" s="175"/>
      <c r="AE136" s="175"/>
      <c r="AF136" s="175"/>
      <c r="AG136" s="175"/>
      <c r="AH136" s="175"/>
      <c r="AI136" s="175"/>
      <c r="AJ136" s="175"/>
      <c r="AK136" s="175"/>
      <c r="AL136" s="175"/>
      <c r="AM136" s="175"/>
      <c r="AN136" s="175"/>
      <c r="AO136" s="175"/>
      <c r="AP136" s="175"/>
      <c r="AQ136" s="175"/>
      <c r="AR136" s="175"/>
      <c r="AS136" s="175"/>
      <c r="AT136" s="175"/>
      <c r="AU136" s="175"/>
      <c r="AV136" s="175"/>
      <c r="AW136" s="175"/>
      <c r="AX136" s="175"/>
      <c r="AY136" s="175"/>
      <c r="AZ136" s="175"/>
      <c r="BA136" s="175"/>
      <c r="BB136" s="175"/>
      <c r="BC136" s="175"/>
      <c r="BD136" s="175"/>
      <c r="BE136" s="175"/>
      <c r="BF136" s="175"/>
      <c r="BG136" s="175"/>
      <c r="BH136" s="175"/>
      <c r="BI136" s="175"/>
      <c r="BJ136" s="175"/>
      <c r="BK136" s="175"/>
      <c r="BL136" s="175"/>
      <c r="BM136" s="175"/>
      <c r="BN136" s="175"/>
      <c r="BO136" s="175"/>
      <c r="BP136" s="175"/>
      <c r="BQ136" s="175"/>
    </row>
    <row r="137" ht="14.25" customHeight="1">
      <c r="A137" s="175"/>
      <c r="B137" s="175"/>
      <c r="C137" s="175"/>
      <c r="D137" s="175"/>
      <c r="E137" s="175"/>
      <c r="F137" s="175"/>
      <c r="G137" s="175"/>
      <c r="H137" s="175"/>
      <c r="I137" s="175"/>
      <c r="J137" s="175"/>
      <c r="K137" s="175"/>
      <c r="L137" s="175"/>
      <c r="M137" s="175"/>
      <c r="N137" s="175"/>
      <c r="O137" s="175"/>
      <c r="P137" s="175"/>
      <c r="Q137" s="175"/>
      <c r="R137" s="175"/>
      <c r="S137" s="175"/>
      <c r="T137" s="175"/>
      <c r="U137" s="175"/>
      <c r="V137" s="175"/>
      <c r="W137" s="175"/>
      <c r="X137" s="175"/>
      <c r="Y137" s="175"/>
      <c r="Z137" s="175"/>
      <c r="AA137" s="175"/>
      <c r="AB137" s="175"/>
      <c r="AC137" s="175"/>
      <c r="AD137" s="175"/>
      <c r="AE137" s="175"/>
      <c r="AF137" s="175"/>
      <c r="AG137" s="175"/>
      <c r="AH137" s="175"/>
      <c r="AI137" s="175"/>
      <c r="AJ137" s="175"/>
      <c r="AK137" s="175"/>
      <c r="AL137" s="175"/>
      <c r="AM137" s="175"/>
      <c r="AN137" s="175"/>
      <c r="AO137" s="175"/>
      <c r="AP137" s="175"/>
      <c r="AQ137" s="175"/>
      <c r="AR137" s="175"/>
      <c r="AS137" s="175"/>
      <c r="AT137" s="175"/>
      <c r="AU137" s="175"/>
      <c r="AV137" s="175"/>
      <c r="AW137" s="175"/>
      <c r="AX137" s="175"/>
      <c r="AY137" s="175"/>
      <c r="AZ137" s="175"/>
      <c r="BA137" s="175"/>
      <c r="BB137" s="175"/>
      <c r="BC137" s="175"/>
      <c r="BD137" s="175"/>
      <c r="BE137" s="175"/>
      <c r="BF137" s="175"/>
      <c r="BG137" s="175"/>
      <c r="BH137" s="175"/>
      <c r="BI137" s="175"/>
      <c r="BJ137" s="175"/>
      <c r="BK137" s="175"/>
      <c r="BL137" s="175"/>
      <c r="BM137" s="175"/>
      <c r="BN137" s="175"/>
      <c r="BO137" s="175"/>
      <c r="BP137" s="175"/>
      <c r="BQ137" s="175"/>
    </row>
    <row r="138" ht="14.25" customHeight="1">
      <c r="A138" s="175"/>
      <c r="B138" s="175"/>
      <c r="C138" s="175"/>
      <c r="D138" s="175"/>
      <c r="E138" s="175"/>
      <c r="F138" s="175"/>
      <c r="G138" s="175"/>
      <c r="H138" s="175"/>
      <c r="I138" s="175"/>
      <c r="J138" s="175"/>
      <c r="K138" s="175"/>
      <c r="L138" s="175"/>
      <c r="M138" s="175"/>
      <c r="N138" s="175"/>
      <c r="O138" s="175"/>
      <c r="P138" s="175"/>
      <c r="Q138" s="175"/>
      <c r="R138" s="175"/>
      <c r="S138" s="175"/>
      <c r="T138" s="175"/>
      <c r="U138" s="175"/>
      <c r="V138" s="175"/>
      <c r="W138" s="175"/>
      <c r="X138" s="175"/>
      <c r="Y138" s="175"/>
      <c r="Z138" s="175"/>
      <c r="AA138" s="175"/>
      <c r="AB138" s="175"/>
      <c r="AC138" s="175"/>
      <c r="AD138" s="175"/>
      <c r="AE138" s="175"/>
      <c r="AF138" s="175"/>
      <c r="AG138" s="175"/>
      <c r="AH138" s="175"/>
      <c r="AI138" s="175"/>
      <c r="AJ138" s="175"/>
      <c r="AK138" s="175"/>
      <c r="AL138" s="175"/>
      <c r="AM138" s="175"/>
      <c r="AN138" s="175"/>
      <c r="AO138" s="175"/>
      <c r="AP138" s="175"/>
      <c r="AQ138" s="175"/>
      <c r="AR138" s="175"/>
      <c r="AS138" s="175"/>
      <c r="AT138" s="175"/>
      <c r="AU138" s="175"/>
      <c r="AV138" s="175"/>
      <c r="AW138" s="175"/>
      <c r="AX138" s="175"/>
      <c r="AY138" s="175"/>
      <c r="AZ138" s="175"/>
      <c r="BA138" s="175"/>
      <c r="BB138" s="175"/>
      <c r="BC138" s="175"/>
      <c r="BD138" s="175"/>
      <c r="BE138" s="175"/>
      <c r="BF138" s="175"/>
      <c r="BG138" s="175"/>
      <c r="BH138" s="175"/>
      <c r="BI138" s="175"/>
      <c r="BJ138" s="175"/>
      <c r="BK138" s="175"/>
      <c r="BL138" s="175"/>
      <c r="BM138" s="175"/>
      <c r="BN138" s="175"/>
      <c r="BO138" s="175"/>
      <c r="BP138" s="175"/>
      <c r="BQ138" s="175"/>
    </row>
    <row r="139" ht="14.25" customHeight="1">
      <c r="A139" s="175"/>
      <c r="B139" s="175"/>
      <c r="C139" s="175"/>
      <c r="D139" s="175"/>
      <c r="E139" s="175"/>
      <c r="F139" s="175"/>
      <c r="G139" s="175"/>
      <c r="H139" s="175"/>
      <c r="I139" s="175"/>
      <c r="J139" s="175"/>
      <c r="K139" s="175"/>
      <c r="L139" s="175"/>
      <c r="M139" s="175"/>
      <c r="N139" s="175"/>
      <c r="O139" s="175"/>
      <c r="P139" s="175"/>
      <c r="Q139" s="175"/>
      <c r="R139" s="175"/>
      <c r="S139" s="175"/>
      <c r="T139" s="175"/>
      <c r="U139" s="175"/>
      <c r="V139" s="175"/>
      <c r="W139" s="175"/>
      <c r="X139" s="175"/>
      <c r="Y139" s="175"/>
      <c r="Z139" s="175"/>
      <c r="AA139" s="175"/>
      <c r="AB139" s="175"/>
      <c r="AC139" s="175"/>
      <c r="AD139" s="175"/>
      <c r="AE139" s="175"/>
      <c r="AF139" s="175"/>
      <c r="AG139" s="175"/>
      <c r="AH139" s="175"/>
      <c r="AI139" s="175"/>
      <c r="AJ139" s="175"/>
      <c r="AK139" s="175"/>
      <c r="AL139" s="175"/>
      <c r="AM139" s="175"/>
      <c r="AN139" s="175"/>
      <c r="AO139" s="175"/>
      <c r="AP139" s="175"/>
      <c r="AQ139" s="175"/>
      <c r="AR139" s="175"/>
      <c r="AS139" s="175"/>
      <c r="AT139" s="175"/>
      <c r="AU139" s="175"/>
      <c r="AV139" s="175"/>
      <c r="AW139" s="175"/>
      <c r="AX139" s="175"/>
      <c r="AY139" s="175"/>
      <c r="AZ139" s="175"/>
      <c r="BA139" s="175"/>
      <c r="BB139" s="175"/>
      <c r="BC139" s="175"/>
      <c r="BD139" s="175"/>
      <c r="BE139" s="175"/>
      <c r="BF139" s="175"/>
      <c r="BG139" s="175"/>
      <c r="BH139" s="175"/>
      <c r="BI139" s="175"/>
      <c r="BJ139" s="175"/>
      <c r="BK139" s="175"/>
      <c r="BL139" s="175"/>
      <c r="BM139" s="175"/>
      <c r="BN139" s="175"/>
      <c r="BO139" s="175"/>
      <c r="BP139" s="175"/>
      <c r="BQ139" s="175"/>
    </row>
    <row r="140" ht="14.25" customHeight="1">
      <c r="A140" s="175"/>
      <c r="B140" s="175"/>
      <c r="C140" s="175"/>
      <c r="D140" s="175"/>
      <c r="E140" s="175"/>
      <c r="F140" s="175"/>
      <c r="G140" s="175"/>
      <c r="H140" s="175"/>
      <c r="I140" s="175"/>
      <c r="J140" s="175"/>
      <c r="K140" s="175"/>
      <c r="L140" s="175"/>
      <c r="M140" s="175"/>
      <c r="N140" s="175"/>
      <c r="O140" s="175"/>
      <c r="P140" s="175"/>
      <c r="Q140" s="175"/>
      <c r="R140" s="175"/>
      <c r="S140" s="175"/>
      <c r="T140" s="175"/>
      <c r="U140" s="175"/>
      <c r="V140" s="175"/>
      <c r="W140" s="175"/>
      <c r="X140" s="175"/>
      <c r="Y140" s="175"/>
      <c r="Z140" s="175"/>
      <c r="AA140" s="175"/>
      <c r="AB140" s="175"/>
      <c r="AC140" s="175"/>
      <c r="AD140" s="175"/>
      <c r="AE140" s="175"/>
      <c r="AF140" s="175"/>
      <c r="AG140" s="175"/>
      <c r="AH140" s="175"/>
      <c r="AI140" s="175"/>
      <c r="AJ140" s="175"/>
      <c r="AK140" s="175"/>
      <c r="AL140" s="175"/>
      <c r="AM140" s="175"/>
      <c r="AN140" s="175"/>
      <c r="AO140" s="175"/>
      <c r="AP140" s="175"/>
      <c r="AQ140" s="175"/>
      <c r="AR140" s="175"/>
      <c r="AS140" s="175"/>
      <c r="AT140" s="175"/>
      <c r="AU140" s="175"/>
      <c r="AV140" s="175"/>
      <c r="AW140" s="175"/>
      <c r="AX140" s="175"/>
      <c r="AY140" s="175"/>
      <c r="AZ140" s="175"/>
      <c r="BA140" s="175"/>
      <c r="BB140" s="175"/>
      <c r="BC140" s="175"/>
      <c r="BD140" s="175"/>
      <c r="BE140" s="175"/>
      <c r="BF140" s="175"/>
      <c r="BG140" s="175"/>
      <c r="BH140" s="175"/>
      <c r="BI140" s="175"/>
      <c r="BJ140" s="175"/>
      <c r="BK140" s="175"/>
      <c r="BL140" s="175"/>
      <c r="BM140" s="175"/>
      <c r="BN140" s="175"/>
      <c r="BO140" s="175"/>
      <c r="BP140" s="175"/>
      <c r="BQ140" s="175"/>
    </row>
    <row r="141" ht="14.25" customHeight="1">
      <c r="A141" s="175"/>
      <c r="B141" s="175"/>
      <c r="C141" s="175"/>
      <c r="D141" s="175"/>
      <c r="E141" s="175"/>
      <c r="F141" s="175"/>
      <c r="G141" s="175"/>
      <c r="H141" s="175"/>
      <c r="I141" s="175"/>
      <c r="J141" s="175"/>
      <c r="K141" s="175"/>
      <c r="L141" s="175"/>
      <c r="M141" s="175"/>
      <c r="N141" s="175"/>
      <c r="O141" s="175"/>
      <c r="P141" s="175"/>
      <c r="Q141" s="175"/>
      <c r="R141" s="175"/>
      <c r="S141" s="175"/>
      <c r="T141" s="175"/>
      <c r="U141" s="175"/>
      <c r="V141" s="175"/>
      <c r="W141" s="175"/>
      <c r="X141" s="175"/>
      <c r="Y141" s="175"/>
      <c r="Z141" s="175"/>
      <c r="AA141" s="175"/>
      <c r="AB141" s="175"/>
      <c r="AC141" s="175"/>
      <c r="AD141" s="175"/>
      <c r="AE141" s="175"/>
      <c r="AF141" s="175"/>
      <c r="AG141" s="175"/>
      <c r="AH141" s="175"/>
      <c r="AI141" s="175"/>
      <c r="AJ141" s="175"/>
      <c r="AK141" s="175"/>
      <c r="AL141" s="175"/>
      <c r="AM141" s="175"/>
      <c r="AN141" s="175"/>
      <c r="AO141" s="175"/>
      <c r="AP141" s="175"/>
      <c r="AQ141" s="175"/>
      <c r="AR141" s="175"/>
      <c r="AS141" s="175"/>
      <c r="AT141" s="175"/>
      <c r="AU141" s="175"/>
      <c r="AV141" s="175"/>
      <c r="AW141" s="175"/>
      <c r="AX141" s="175"/>
      <c r="AY141" s="175"/>
      <c r="AZ141" s="175"/>
      <c r="BA141" s="175"/>
      <c r="BB141" s="175"/>
      <c r="BC141" s="175"/>
      <c r="BD141" s="175"/>
      <c r="BE141" s="175"/>
      <c r="BF141" s="175"/>
      <c r="BG141" s="175"/>
      <c r="BH141" s="175"/>
      <c r="BI141" s="175"/>
      <c r="BJ141" s="175"/>
      <c r="BK141" s="175"/>
      <c r="BL141" s="175"/>
      <c r="BM141" s="175"/>
      <c r="BN141" s="175"/>
      <c r="BO141" s="175"/>
      <c r="BP141" s="175"/>
      <c r="BQ141" s="175"/>
    </row>
    <row r="142" ht="14.25" customHeight="1">
      <c r="A142" s="175"/>
      <c r="B142" s="175"/>
      <c r="C142" s="175"/>
      <c r="D142" s="175"/>
      <c r="E142" s="175"/>
      <c r="F142" s="175"/>
      <c r="G142" s="175"/>
      <c r="H142" s="175"/>
      <c r="I142" s="175"/>
      <c r="J142" s="175"/>
      <c r="K142" s="175"/>
      <c r="L142" s="175"/>
      <c r="M142" s="175"/>
      <c r="N142" s="175"/>
      <c r="O142" s="175"/>
      <c r="P142" s="175"/>
      <c r="Q142" s="175"/>
      <c r="R142" s="175"/>
      <c r="S142" s="175"/>
      <c r="T142" s="175"/>
      <c r="U142" s="175"/>
      <c r="V142" s="175"/>
      <c r="W142" s="175"/>
      <c r="X142" s="175"/>
      <c r="Y142" s="175"/>
      <c r="Z142" s="175"/>
      <c r="AA142" s="175"/>
      <c r="AB142" s="175"/>
      <c r="AC142" s="175"/>
      <c r="AD142" s="175"/>
      <c r="AE142" s="175"/>
      <c r="AF142" s="175"/>
      <c r="AG142" s="175"/>
      <c r="AH142" s="175"/>
      <c r="AI142" s="175"/>
      <c r="AJ142" s="175"/>
      <c r="AK142" s="175"/>
      <c r="AL142" s="175"/>
      <c r="AM142" s="175"/>
      <c r="AN142" s="175"/>
      <c r="AO142" s="175"/>
      <c r="AP142" s="175"/>
      <c r="AQ142" s="175"/>
      <c r="AR142" s="175"/>
      <c r="AS142" s="175"/>
      <c r="AT142" s="175"/>
      <c r="AU142" s="175"/>
      <c r="AV142" s="175"/>
      <c r="AW142" s="175"/>
      <c r="AX142" s="175"/>
      <c r="AY142" s="175"/>
      <c r="AZ142" s="175"/>
      <c r="BA142" s="175"/>
      <c r="BB142" s="175"/>
      <c r="BC142" s="175"/>
      <c r="BD142" s="175"/>
      <c r="BE142" s="175"/>
      <c r="BF142" s="175"/>
      <c r="BG142" s="175"/>
      <c r="BH142" s="175"/>
      <c r="BI142" s="175"/>
      <c r="BJ142" s="175"/>
      <c r="BK142" s="175"/>
      <c r="BL142" s="175"/>
      <c r="BM142" s="175"/>
      <c r="BN142" s="175"/>
      <c r="BO142" s="175"/>
      <c r="BP142" s="175"/>
      <c r="BQ142" s="175"/>
    </row>
    <row r="143" ht="14.25" customHeight="1">
      <c r="A143" s="175"/>
      <c r="B143" s="175"/>
      <c r="C143" s="175"/>
      <c r="D143" s="175"/>
      <c r="E143" s="175"/>
      <c r="F143" s="175"/>
      <c r="G143" s="175"/>
      <c r="H143" s="175"/>
      <c r="I143" s="175"/>
      <c r="J143" s="175"/>
      <c r="K143" s="175"/>
      <c r="L143" s="175"/>
      <c r="M143" s="175"/>
      <c r="N143" s="175"/>
      <c r="O143" s="175"/>
      <c r="P143" s="175"/>
      <c r="Q143" s="175"/>
      <c r="R143" s="175"/>
      <c r="S143" s="175"/>
      <c r="T143" s="175"/>
      <c r="U143" s="175"/>
      <c r="V143" s="175"/>
      <c r="W143" s="175"/>
      <c r="X143" s="175"/>
      <c r="Y143" s="175"/>
      <c r="Z143" s="175"/>
      <c r="AA143" s="175"/>
      <c r="AB143" s="175"/>
      <c r="AC143" s="175"/>
      <c r="AD143" s="175"/>
      <c r="AE143" s="175"/>
      <c r="AF143" s="175"/>
      <c r="AG143" s="175"/>
      <c r="AH143" s="175"/>
      <c r="AI143" s="175"/>
      <c r="AJ143" s="175"/>
      <c r="AK143" s="175"/>
      <c r="AL143" s="175"/>
      <c r="AM143" s="175"/>
      <c r="AN143" s="175"/>
      <c r="AO143" s="175"/>
      <c r="AP143" s="175"/>
      <c r="AQ143" s="175"/>
      <c r="AR143" s="175"/>
      <c r="AS143" s="175"/>
      <c r="AT143" s="175"/>
      <c r="AU143" s="175"/>
      <c r="AV143" s="175"/>
      <c r="AW143" s="175"/>
      <c r="AX143" s="175"/>
      <c r="AY143" s="175"/>
      <c r="AZ143" s="175"/>
      <c r="BA143" s="175"/>
      <c r="BB143" s="175"/>
      <c r="BC143" s="175"/>
      <c r="BD143" s="175"/>
      <c r="BE143" s="175"/>
      <c r="BF143" s="175"/>
      <c r="BG143" s="175"/>
      <c r="BH143" s="175"/>
      <c r="BI143" s="175"/>
      <c r="BJ143" s="175"/>
      <c r="BK143" s="175"/>
      <c r="BL143" s="175"/>
      <c r="BM143" s="175"/>
      <c r="BN143" s="175"/>
      <c r="BO143" s="175"/>
      <c r="BP143" s="175"/>
      <c r="BQ143" s="175"/>
    </row>
    <row r="144" ht="14.25" customHeight="1">
      <c r="A144" s="175"/>
      <c r="B144" s="175"/>
      <c r="C144" s="175"/>
      <c r="D144" s="175"/>
      <c r="E144" s="175"/>
      <c r="F144" s="175"/>
      <c r="G144" s="175"/>
      <c r="H144" s="175"/>
      <c r="I144" s="175"/>
      <c r="J144" s="175"/>
      <c r="K144" s="175"/>
      <c r="L144" s="175"/>
      <c r="M144" s="175"/>
      <c r="N144" s="175"/>
      <c r="O144" s="175"/>
      <c r="P144" s="175"/>
      <c r="Q144" s="175"/>
      <c r="R144" s="175"/>
      <c r="S144" s="175"/>
      <c r="T144" s="175"/>
      <c r="U144" s="175"/>
      <c r="V144" s="175"/>
      <c r="W144" s="175"/>
      <c r="X144" s="175"/>
      <c r="Y144" s="175"/>
      <c r="Z144" s="175"/>
      <c r="AA144" s="175"/>
      <c r="AB144" s="175"/>
      <c r="AC144" s="175"/>
      <c r="AD144" s="175"/>
      <c r="AE144" s="175"/>
      <c r="AF144" s="175"/>
      <c r="AG144" s="175"/>
      <c r="AH144" s="175"/>
      <c r="AI144" s="175"/>
      <c r="AJ144" s="175"/>
      <c r="AK144" s="175"/>
      <c r="AL144" s="175"/>
      <c r="AM144" s="175"/>
      <c r="AN144" s="175"/>
      <c r="AO144" s="175"/>
      <c r="AP144" s="175"/>
      <c r="AQ144" s="175"/>
      <c r="AR144" s="175"/>
      <c r="AS144" s="175"/>
      <c r="AT144" s="175"/>
      <c r="AU144" s="175"/>
      <c r="AV144" s="175"/>
      <c r="AW144" s="175"/>
      <c r="AX144" s="175"/>
      <c r="AY144" s="175"/>
      <c r="AZ144" s="175"/>
      <c r="BA144" s="175"/>
      <c r="BB144" s="175"/>
      <c r="BC144" s="175"/>
      <c r="BD144" s="175"/>
      <c r="BE144" s="175"/>
      <c r="BF144" s="175"/>
      <c r="BG144" s="175"/>
      <c r="BH144" s="175"/>
      <c r="BI144" s="175"/>
      <c r="BJ144" s="175"/>
      <c r="BK144" s="175"/>
      <c r="BL144" s="175"/>
      <c r="BM144" s="175"/>
      <c r="BN144" s="175"/>
      <c r="BO144" s="175"/>
      <c r="BP144" s="175"/>
      <c r="BQ144" s="175"/>
    </row>
    <row r="145" ht="14.25" customHeight="1">
      <c r="A145" s="175"/>
      <c r="B145" s="175"/>
      <c r="C145" s="175"/>
      <c r="D145" s="175"/>
      <c r="E145" s="175"/>
      <c r="F145" s="175"/>
      <c r="G145" s="175"/>
      <c r="H145" s="175"/>
      <c r="I145" s="175"/>
      <c r="J145" s="175"/>
      <c r="K145" s="175"/>
      <c r="L145" s="175"/>
      <c r="M145" s="175"/>
      <c r="N145" s="175"/>
      <c r="O145" s="175"/>
      <c r="P145" s="175"/>
      <c r="Q145" s="175"/>
      <c r="R145" s="175"/>
      <c r="S145" s="175"/>
      <c r="T145" s="175"/>
      <c r="U145" s="175"/>
      <c r="V145" s="175"/>
      <c r="W145" s="175"/>
      <c r="X145" s="175"/>
      <c r="Y145" s="175"/>
      <c r="Z145" s="175"/>
      <c r="AA145" s="175"/>
      <c r="AB145" s="175"/>
      <c r="AC145" s="175"/>
      <c r="AD145" s="175"/>
      <c r="AE145" s="175"/>
      <c r="AF145" s="175"/>
      <c r="AG145" s="175"/>
      <c r="AH145" s="175"/>
      <c r="AI145" s="175"/>
      <c r="AJ145" s="175"/>
      <c r="AK145" s="175"/>
      <c r="AL145" s="175"/>
      <c r="AM145" s="175"/>
      <c r="AN145" s="175"/>
      <c r="AO145" s="175"/>
      <c r="AP145" s="175"/>
      <c r="AQ145" s="175"/>
      <c r="AR145" s="175"/>
      <c r="AS145" s="175"/>
      <c r="AT145" s="175"/>
      <c r="AU145" s="175"/>
      <c r="AV145" s="175"/>
      <c r="AW145" s="175"/>
      <c r="AX145" s="175"/>
      <c r="AY145" s="175"/>
      <c r="AZ145" s="175"/>
      <c r="BA145" s="175"/>
      <c r="BB145" s="175"/>
      <c r="BC145" s="175"/>
      <c r="BD145" s="175"/>
      <c r="BE145" s="175"/>
      <c r="BF145" s="175"/>
      <c r="BG145" s="175"/>
      <c r="BH145" s="175"/>
      <c r="BI145" s="175"/>
      <c r="BJ145" s="175"/>
      <c r="BK145" s="175"/>
      <c r="BL145" s="175"/>
      <c r="BM145" s="175"/>
      <c r="BN145" s="175"/>
      <c r="BO145" s="175"/>
      <c r="BP145" s="175"/>
      <c r="BQ145" s="175"/>
    </row>
    <row r="146" ht="14.25" customHeight="1">
      <c r="A146" s="175"/>
      <c r="B146" s="175"/>
      <c r="C146" s="175"/>
      <c r="D146" s="175"/>
      <c r="E146" s="175"/>
      <c r="F146" s="175"/>
      <c r="G146" s="175"/>
      <c r="H146" s="175"/>
      <c r="I146" s="175"/>
      <c r="J146" s="175"/>
      <c r="K146" s="175"/>
      <c r="L146" s="175"/>
      <c r="M146" s="175"/>
      <c r="N146" s="175"/>
      <c r="O146" s="175"/>
      <c r="P146" s="175"/>
      <c r="Q146" s="175"/>
      <c r="R146" s="175"/>
      <c r="S146" s="175"/>
      <c r="T146" s="175"/>
      <c r="U146" s="175"/>
      <c r="V146" s="175"/>
      <c r="W146" s="175"/>
      <c r="X146" s="175"/>
      <c r="Y146" s="175"/>
      <c r="Z146" s="175"/>
      <c r="AA146" s="175"/>
      <c r="AB146" s="175"/>
      <c r="AC146" s="175"/>
      <c r="AD146" s="175"/>
      <c r="AE146" s="175"/>
      <c r="AF146" s="175"/>
      <c r="AG146" s="175"/>
      <c r="AH146" s="175"/>
      <c r="AI146" s="175"/>
      <c r="AJ146" s="175"/>
      <c r="AK146" s="175"/>
      <c r="AL146" s="175"/>
      <c r="AM146" s="175"/>
      <c r="AN146" s="175"/>
      <c r="AO146" s="175"/>
      <c r="AP146" s="175"/>
      <c r="AQ146" s="175"/>
      <c r="AR146" s="175"/>
      <c r="AS146" s="175"/>
      <c r="AT146" s="175"/>
      <c r="AU146" s="175"/>
      <c r="AV146" s="175"/>
      <c r="AW146" s="175"/>
      <c r="AX146" s="175"/>
      <c r="AY146" s="175"/>
      <c r="AZ146" s="175"/>
      <c r="BA146" s="175"/>
      <c r="BB146" s="175"/>
      <c r="BC146" s="175"/>
      <c r="BD146" s="175"/>
      <c r="BE146" s="175"/>
      <c r="BF146" s="175"/>
      <c r="BG146" s="175"/>
      <c r="BH146" s="175"/>
      <c r="BI146" s="175"/>
      <c r="BJ146" s="175"/>
      <c r="BK146" s="175"/>
      <c r="BL146" s="175"/>
      <c r="BM146" s="175"/>
      <c r="BN146" s="175"/>
      <c r="BO146" s="175"/>
      <c r="BP146" s="175"/>
      <c r="BQ146" s="175"/>
    </row>
    <row r="147" ht="14.25" customHeight="1">
      <c r="A147" s="175"/>
      <c r="B147" s="175"/>
      <c r="C147" s="175"/>
      <c r="D147" s="175"/>
      <c r="E147" s="175"/>
      <c r="F147" s="175"/>
      <c r="G147" s="175"/>
      <c r="H147" s="175"/>
      <c r="I147" s="175"/>
      <c r="J147" s="175"/>
      <c r="K147" s="175"/>
      <c r="L147" s="175"/>
      <c r="M147" s="175"/>
      <c r="N147" s="175"/>
      <c r="O147" s="175"/>
      <c r="P147" s="175"/>
      <c r="Q147" s="175"/>
      <c r="R147" s="175"/>
      <c r="S147" s="175"/>
      <c r="T147" s="175"/>
      <c r="U147" s="175"/>
      <c r="V147" s="175"/>
      <c r="W147" s="175"/>
      <c r="X147" s="175"/>
      <c r="Y147" s="175"/>
      <c r="Z147" s="175"/>
      <c r="AA147" s="175"/>
      <c r="AB147" s="175"/>
      <c r="AC147" s="175"/>
      <c r="AD147" s="175"/>
      <c r="AE147" s="175"/>
      <c r="AF147" s="175"/>
      <c r="AG147" s="175"/>
      <c r="AH147" s="175"/>
      <c r="AI147" s="175"/>
      <c r="AJ147" s="175"/>
      <c r="AK147" s="175"/>
      <c r="AL147" s="175"/>
      <c r="AM147" s="175"/>
      <c r="AN147" s="175"/>
      <c r="AO147" s="175"/>
      <c r="AP147" s="175"/>
      <c r="AQ147" s="175"/>
      <c r="AR147" s="175"/>
      <c r="AS147" s="175"/>
      <c r="AT147" s="175"/>
      <c r="AU147" s="175"/>
      <c r="AV147" s="175"/>
      <c r="AW147" s="175"/>
      <c r="AX147" s="175"/>
      <c r="AY147" s="175"/>
      <c r="AZ147" s="175"/>
      <c r="BA147" s="175"/>
      <c r="BB147" s="175"/>
      <c r="BC147" s="175"/>
      <c r="BD147" s="175"/>
      <c r="BE147" s="175"/>
      <c r="BF147" s="175"/>
      <c r="BG147" s="175"/>
      <c r="BH147" s="175"/>
      <c r="BI147" s="175"/>
      <c r="BJ147" s="175"/>
      <c r="BK147" s="175"/>
      <c r="BL147" s="175"/>
      <c r="BM147" s="175"/>
      <c r="BN147" s="175"/>
      <c r="BO147" s="175"/>
      <c r="BP147" s="175"/>
      <c r="BQ147" s="175"/>
    </row>
    <row r="148" ht="14.25" customHeight="1">
      <c r="A148" s="175"/>
      <c r="B148" s="175"/>
      <c r="C148" s="175"/>
      <c r="D148" s="175"/>
      <c r="E148" s="175"/>
      <c r="F148" s="175"/>
      <c r="G148" s="175"/>
      <c r="H148" s="175"/>
      <c r="I148" s="175"/>
      <c r="J148" s="175"/>
      <c r="K148" s="175"/>
      <c r="L148" s="175"/>
      <c r="M148" s="175"/>
      <c r="N148" s="175"/>
      <c r="O148" s="175"/>
      <c r="P148" s="175"/>
      <c r="Q148" s="175"/>
      <c r="R148" s="175"/>
      <c r="S148" s="175"/>
      <c r="T148" s="175"/>
      <c r="U148" s="175"/>
      <c r="V148" s="175"/>
      <c r="W148" s="175"/>
      <c r="X148" s="175"/>
      <c r="Y148" s="175"/>
      <c r="Z148" s="175"/>
      <c r="AA148" s="175"/>
      <c r="AB148" s="175"/>
      <c r="AC148" s="175"/>
      <c r="AD148" s="175"/>
      <c r="AE148" s="175"/>
      <c r="AF148" s="175"/>
      <c r="AG148" s="175"/>
      <c r="AH148" s="175"/>
      <c r="AI148" s="175"/>
      <c r="AJ148" s="175"/>
      <c r="AK148" s="175"/>
      <c r="AL148" s="175"/>
      <c r="AM148" s="175"/>
      <c r="AN148" s="175"/>
      <c r="AO148" s="175"/>
      <c r="AP148" s="175"/>
      <c r="AQ148" s="175"/>
      <c r="AR148" s="175"/>
      <c r="AS148" s="175"/>
      <c r="AT148" s="175"/>
      <c r="AU148" s="175"/>
      <c r="AV148" s="175"/>
      <c r="AW148" s="175"/>
      <c r="AX148" s="175"/>
      <c r="AY148" s="175"/>
      <c r="AZ148" s="175"/>
      <c r="BA148" s="175"/>
      <c r="BB148" s="175"/>
      <c r="BC148" s="175"/>
      <c r="BD148" s="175"/>
      <c r="BE148" s="175"/>
      <c r="BF148" s="175"/>
      <c r="BG148" s="175"/>
      <c r="BH148" s="175"/>
      <c r="BI148" s="175"/>
      <c r="BJ148" s="175"/>
      <c r="BK148" s="175"/>
      <c r="BL148" s="175"/>
      <c r="BM148" s="175"/>
      <c r="BN148" s="175"/>
      <c r="BO148" s="175"/>
      <c r="BP148" s="175"/>
      <c r="BQ148" s="175"/>
    </row>
    <row r="149" ht="14.25" customHeight="1">
      <c r="A149" s="175"/>
      <c r="B149" s="175"/>
      <c r="C149" s="175"/>
      <c r="D149" s="175"/>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c r="AA149" s="175"/>
      <c r="AB149" s="175"/>
      <c r="AC149" s="175"/>
      <c r="AD149" s="175"/>
      <c r="AE149" s="175"/>
      <c r="AF149" s="175"/>
      <c r="AG149" s="175"/>
      <c r="AH149" s="175"/>
      <c r="AI149" s="175"/>
      <c r="AJ149" s="175"/>
      <c r="AK149" s="175"/>
      <c r="AL149" s="175"/>
      <c r="AM149" s="175"/>
      <c r="AN149" s="175"/>
      <c r="AO149" s="175"/>
      <c r="AP149" s="175"/>
      <c r="AQ149" s="175"/>
      <c r="AR149" s="175"/>
      <c r="AS149" s="175"/>
      <c r="AT149" s="175"/>
      <c r="AU149" s="175"/>
      <c r="AV149" s="175"/>
      <c r="AW149" s="175"/>
      <c r="AX149" s="175"/>
      <c r="AY149" s="175"/>
      <c r="AZ149" s="175"/>
      <c r="BA149" s="175"/>
      <c r="BB149" s="175"/>
      <c r="BC149" s="175"/>
      <c r="BD149" s="175"/>
      <c r="BE149" s="175"/>
      <c r="BF149" s="175"/>
      <c r="BG149" s="175"/>
      <c r="BH149" s="175"/>
      <c r="BI149" s="175"/>
      <c r="BJ149" s="175"/>
      <c r="BK149" s="175"/>
      <c r="BL149" s="175"/>
      <c r="BM149" s="175"/>
      <c r="BN149" s="175"/>
      <c r="BO149" s="175"/>
      <c r="BP149" s="175"/>
      <c r="BQ149" s="175"/>
    </row>
    <row r="150" ht="14.25" customHeight="1">
      <c r="A150" s="175"/>
      <c r="B150" s="175"/>
      <c r="C150" s="175"/>
      <c r="D150" s="175"/>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c r="AA150" s="175"/>
      <c r="AB150" s="175"/>
      <c r="AC150" s="175"/>
      <c r="AD150" s="175"/>
      <c r="AE150" s="175"/>
      <c r="AF150" s="175"/>
      <c r="AG150" s="175"/>
      <c r="AH150" s="175"/>
      <c r="AI150" s="175"/>
      <c r="AJ150" s="175"/>
      <c r="AK150" s="175"/>
      <c r="AL150" s="175"/>
      <c r="AM150" s="175"/>
      <c r="AN150" s="175"/>
      <c r="AO150" s="175"/>
      <c r="AP150" s="175"/>
      <c r="AQ150" s="175"/>
      <c r="AR150" s="175"/>
      <c r="AS150" s="175"/>
      <c r="AT150" s="175"/>
      <c r="AU150" s="175"/>
      <c r="AV150" s="175"/>
      <c r="AW150" s="175"/>
      <c r="AX150" s="175"/>
      <c r="AY150" s="175"/>
      <c r="AZ150" s="175"/>
      <c r="BA150" s="175"/>
      <c r="BB150" s="175"/>
      <c r="BC150" s="175"/>
      <c r="BD150" s="175"/>
      <c r="BE150" s="175"/>
      <c r="BF150" s="175"/>
      <c r="BG150" s="175"/>
      <c r="BH150" s="175"/>
      <c r="BI150" s="175"/>
      <c r="BJ150" s="175"/>
      <c r="BK150" s="175"/>
      <c r="BL150" s="175"/>
      <c r="BM150" s="175"/>
      <c r="BN150" s="175"/>
      <c r="BO150" s="175"/>
      <c r="BP150" s="175"/>
      <c r="BQ150" s="175"/>
    </row>
    <row r="151" ht="14.25" customHeight="1">
      <c r="A151" s="175"/>
      <c r="B151" s="175"/>
      <c r="C151" s="175"/>
      <c r="D151" s="175"/>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c r="AA151" s="175"/>
      <c r="AB151" s="175"/>
      <c r="AC151" s="175"/>
      <c r="AD151" s="175"/>
      <c r="AE151" s="175"/>
      <c r="AF151" s="175"/>
      <c r="AG151" s="175"/>
      <c r="AH151" s="175"/>
      <c r="AI151" s="175"/>
      <c r="AJ151" s="175"/>
      <c r="AK151" s="175"/>
      <c r="AL151" s="175"/>
      <c r="AM151" s="175"/>
      <c r="AN151" s="175"/>
      <c r="AO151" s="175"/>
      <c r="AP151" s="175"/>
      <c r="AQ151" s="175"/>
      <c r="AR151" s="175"/>
      <c r="AS151" s="175"/>
      <c r="AT151" s="175"/>
      <c r="AU151" s="175"/>
      <c r="AV151" s="175"/>
      <c r="AW151" s="175"/>
      <c r="AX151" s="175"/>
      <c r="AY151" s="175"/>
      <c r="AZ151" s="175"/>
      <c r="BA151" s="175"/>
      <c r="BB151" s="175"/>
      <c r="BC151" s="175"/>
      <c r="BD151" s="175"/>
      <c r="BE151" s="175"/>
      <c r="BF151" s="175"/>
      <c r="BG151" s="175"/>
      <c r="BH151" s="175"/>
      <c r="BI151" s="175"/>
      <c r="BJ151" s="175"/>
      <c r="BK151" s="175"/>
      <c r="BL151" s="175"/>
      <c r="BM151" s="175"/>
      <c r="BN151" s="175"/>
      <c r="BO151" s="175"/>
      <c r="BP151" s="175"/>
      <c r="BQ151" s="175"/>
    </row>
    <row r="152" ht="14.25" customHeight="1">
      <c r="A152" s="175"/>
      <c r="B152" s="175"/>
      <c r="C152" s="175"/>
      <c r="D152" s="175"/>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c r="AA152" s="175"/>
      <c r="AB152" s="175"/>
      <c r="AC152" s="175"/>
      <c r="AD152" s="175"/>
      <c r="AE152" s="175"/>
      <c r="AF152" s="175"/>
      <c r="AG152" s="175"/>
      <c r="AH152" s="175"/>
      <c r="AI152" s="175"/>
      <c r="AJ152" s="175"/>
      <c r="AK152" s="175"/>
      <c r="AL152" s="175"/>
      <c r="AM152" s="175"/>
      <c r="AN152" s="175"/>
      <c r="AO152" s="175"/>
      <c r="AP152" s="175"/>
      <c r="AQ152" s="175"/>
      <c r="AR152" s="175"/>
      <c r="AS152" s="175"/>
      <c r="AT152" s="175"/>
      <c r="AU152" s="175"/>
      <c r="AV152" s="175"/>
      <c r="AW152" s="175"/>
      <c r="AX152" s="175"/>
      <c r="AY152" s="175"/>
      <c r="AZ152" s="175"/>
      <c r="BA152" s="175"/>
      <c r="BB152" s="175"/>
      <c r="BC152" s="175"/>
      <c r="BD152" s="175"/>
      <c r="BE152" s="175"/>
      <c r="BF152" s="175"/>
      <c r="BG152" s="175"/>
      <c r="BH152" s="175"/>
      <c r="BI152" s="175"/>
      <c r="BJ152" s="175"/>
      <c r="BK152" s="175"/>
      <c r="BL152" s="175"/>
      <c r="BM152" s="175"/>
      <c r="BN152" s="175"/>
      <c r="BO152" s="175"/>
      <c r="BP152" s="175"/>
      <c r="BQ152" s="175"/>
    </row>
    <row r="153" ht="14.25" customHeight="1">
      <c r="A153" s="175"/>
      <c r="B153" s="175"/>
      <c r="C153" s="175"/>
      <c r="D153" s="175"/>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c r="AA153" s="175"/>
      <c r="AB153" s="175"/>
      <c r="AC153" s="175"/>
      <c r="AD153" s="175"/>
      <c r="AE153" s="175"/>
      <c r="AF153" s="175"/>
      <c r="AG153" s="175"/>
      <c r="AH153" s="175"/>
      <c r="AI153" s="175"/>
      <c r="AJ153" s="175"/>
      <c r="AK153" s="175"/>
      <c r="AL153" s="175"/>
      <c r="AM153" s="175"/>
      <c r="AN153" s="175"/>
      <c r="AO153" s="175"/>
      <c r="AP153" s="175"/>
      <c r="AQ153" s="175"/>
      <c r="AR153" s="175"/>
      <c r="AS153" s="175"/>
      <c r="AT153" s="175"/>
      <c r="AU153" s="175"/>
      <c r="AV153" s="175"/>
      <c r="AW153" s="175"/>
      <c r="AX153" s="175"/>
      <c r="AY153" s="175"/>
      <c r="AZ153" s="175"/>
      <c r="BA153" s="175"/>
      <c r="BB153" s="175"/>
      <c r="BC153" s="175"/>
      <c r="BD153" s="175"/>
      <c r="BE153" s="175"/>
      <c r="BF153" s="175"/>
      <c r="BG153" s="175"/>
      <c r="BH153" s="175"/>
      <c r="BI153" s="175"/>
      <c r="BJ153" s="175"/>
      <c r="BK153" s="175"/>
      <c r="BL153" s="175"/>
      <c r="BM153" s="175"/>
      <c r="BN153" s="175"/>
      <c r="BO153" s="175"/>
      <c r="BP153" s="175"/>
      <c r="BQ153" s="175"/>
    </row>
    <row r="154" ht="14.25" customHeight="1">
      <c r="A154" s="175"/>
      <c r="B154" s="175"/>
      <c r="C154" s="175"/>
      <c r="D154" s="175"/>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c r="AA154" s="175"/>
      <c r="AB154" s="175"/>
      <c r="AC154" s="175"/>
      <c r="AD154" s="175"/>
      <c r="AE154" s="175"/>
      <c r="AF154" s="175"/>
      <c r="AG154" s="175"/>
      <c r="AH154" s="175"/>
      <c r="AI154" s="175"/>
      <c r="AJ154" s="175"/>
      <c r="AK154" s="175"/>
      <c r="AL154" s="175"/>
      <c r="AM154" s="175"/>
      <c r="AN154" s="175"/>
      <c r="AO154" s="175"/>
      <c r="AP154" s="175"/>
      <c r="AQ154" s="175"/>
      <c r="AR154" s="175"/>
      <c r="AS154" s="175"/>
      <c r="AT154" s="175"/>
      <c r="AU154" s="175"/>
      <c r="AV154" s="175"/>
      <c r="AW154" s="175"/>
      <c r="AX154" s="175"/>
      <c r="AY154" s="175"/>
      <c r="AZ154" s="175"/>
      <c r="BA154" s="175"/>
      <c r="BB154" s="175"/>
      <c r="BC154" s="175"/>
      <c r="BD154" s="175"/>
      <c r="BE154" s="175"/>
      <c r="BF154" s="175"/>
      <c r="BG154" s="175"/>
      <c r="BH154" s="175"/>
      <c r="BI154" s="175"/>
      <c r="BJ154" s="175"/>
      <c r="BK154" s="175"/>
      <c r="BL154" s="175"/>
      <c r="BM154" s="175"/>
      <c r="BN154" s="175"/>
      <c r="BO154" s="175"/>
      <c r="BP154" s="175"/>
      <c r="BQ154" s="175"/>
    </row>
    <row r="155" ht="14.25" customHeight="1">
      <c r="A155" s="175"/>
      <c r="B155" s="175"/>
      <c r="C155" s="175"/>
      <c r="D155" s="175"/>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c r="AA155" s="175"/>
      <c r="AB155" s="175"/>
      <c r="AC155" s="175"/>
      <c r="AD155" s="175"/>
      <c r="AE155" s="175"/>
      <c r="AF155" s="175"/>
      <c r="AG155" s="175"/>
      <c r="AH155" s="175"/>
      <c r="AI155" s="175"/>
      <c r="AJ155" s="175"/>
      <c r="AK155" s="175"/>
      <c r="AL155" s="175"/>
      <c r="AM155" s="175"/>
      <c r="AN155" s="175"/>
      <c r="AO155" s="175"/>
      <c r="AP155" s="175"/>
      <c r="AQ155" s="175"/>
      <c r="AR155" s="175"/>
      <c r="AS155" s="175"/>
      <c r="AT155" s="175"/>
      <c r="AU155" s="175"/>
      <c r="AV155" s="175"/>
      <c r="AW155" s="175"/>
      <c r="AX155" s="175"/>
      <c r="AY155" s="175"/>
      <c r="AZ155" s="175"/>
      <c r="BA155" s="175"/>
      <c r="BB155" s="175"/>
      <c r="BC155" s="175"/>
      <c r="BD155" s="175"/>
      <c r="BE155" s="175"/>
      <c r="BF155" s="175"/>
      <c r="BG155" s="175"/>
      <c r="BH155" s="175"/>
      <c r="BI155" s="175"/>
      <c r="BJ155" s="175"/>
      <c r="BK155" s="175"/>
      <c r="BL155" s="175"/>
      <c r="BM155" s="175"/>
      <c r="BN155" s="175"/>
      <c r="BO155" s="175"/>
      <c r="BP155" s="175"/>
      <c r="BQ155" s="175"/>
    </row>
    <row r="156" ht="14.25" customHeight="1">
      <c r="A156" s="175"/>
      <c r="B156" s="175"/>
      <c r="C156" s="175"/>
      <c r="D156" s="175"/>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c r="AA156" s="175"/>
      <c r="AB156" s="175"/>
      <c r="AC156" s="175"/>
      <c r="AD156" s="175"/>
      <c r="AE156" s="175"/>
      <c r="AF156" s="175"/>
      <c r="AG156" s="175"/>
      <c r="AH156" s="175"/>
      <c r="AI156" s="175"/>
      <c r="AJ156" s="175"/>
      <c r="AK156" s="175"/>
      <c r="AL156" s="175"/>
      <c r="AM156" s="175"/>
      <c r="AN156" s="175"/>
      <c r="AO156" s="175"/>
      <c r="AP156" s="175"/>
      <c r="AQ156" s="175"/>
      <c r="AR156" s="175"/>
      <c r="AS156" s="175"/>
      <c r="AT156" s="175"/>
      <c r="AU156" s="175"/>
      <c r="AV156" s="175"/>
      <c r="AW156" s="175"/>
      <c r="AX156" s="175"/>
      <c r="AY156" s="175"/>
      <c r="AZ156" s="175"/>
      <c r="BA156" s="175"/>
      <c r="BB156" s="175"/>
      <c r="BC156" s="175"/>
      <c r="BD156" s="175"/>
      <c r="BE156" s="175"/>
      <c r="BF156" s="175"/>
      <c r="BG156" s="175"/>
      <c r="BH156" s="175"/>
      <c r="BI156" s="175"/>
      <c r="BJ156" s="175"/>
      <c r="BK156" s="175"/>
      <c r="BL156" s="175"/>
      <c r="BM156" s="175"/>
      <c r="BN156" s="175"/>
      <c r="BO156" s="175"/>
      <c r="BP156" s="175"/>
      <c r="BQ156" s="175"/>
    </row>
    <row r="157" ht="14.25" customHeight="1">
      <c r="A157" s="175"/>
      <c r="B157" s="175"/>
      <c r="C157" s="175"/>
      <c r="D157" s="175"/>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c r="AA157" s="175"/>
      <c r="AB157" s="175"/>
      <c r="AC157" s="175"/>
      <c r="AD157" s="175"/>
      <c r="AE157" s="175"/>
      <c r="AF157" s="175"/>
      <c r="AG157" s="175"/>
      <c r="AH157" s="175"/>
      <c r="AI157" s="175"/>
      <c r="AJ157" s="175"/>
      <c r="AK157" s="175"/>
      <c r="AL157" s="175"/>
      <c r="AM157" s="175"/>
      <c r="AN157" s="175"/>
      <c r="AO157" s="175"/>
      <c r="AP157" s="175"/>
      <c r="AQ157" s="175"/>
      <c r="AR157" s="175"/>
      <c r="AS157" s="175"/>
      <c r="AT157" s="175"/>
      <c r="AU157" s="175"/>
      <c r="AV157" s="175"/>
      <c r="AW157" s="175"/>
      <c r="AX157" s="175"/>
      <c r="AY157" s="175"/>
      <c r="AZ157" s="175"/>
      <c r="BA157" s="175"/>
      <c r="BB157" s="175"/>
      <c r="BC157" s="175"/>
      <c r="BD157" s="175"/>
      <c r="BE157" s="175"/>
      <c r="BF157" s="175"/>
      <c r="BG157" s="175"/>
      <c r="BH157" s="175"/>
      <c r="BI157" s="175"/>
      <c r="BJ157" s="175"/>
      <c r="BK157" s="175"/>
      <c r="BL157" s="175"/>
      <c r="BM157" s="175"/>
      <c r="BN157" s="175"/>
      <c r="BO157" s="175"/>
      <c r="BP157" s="175"/>
      <c r="BQ157" s="175"/>
    </row>
    <row r="158" ht="14.25" customHeight="1">
      <c r="A158" s="175"/>
      <c r="B158" s="175"/>
      <c r="C158" s="175"/>
      <c r="D158" s="175"/>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c r="AA158" s="175"/>
      <c r="AB158" s="175"/>
      <c r="AC158" s="175"/>
      <c r="AD158" s="175"/>
      <c r="AE158" s="175"/>
      <c r="AF158" s="175"/>
      <c r="AG158" s="175"/>
      <c r="AH158" s="175"/>
      <c r="AI158" s="175"/>
      <c r="AJ158" s="175"/>
      <c r="AK158" s="175"/>
      <c r="AL158" s="175"/>
      <c r="AM158" s="175"/>
      <c r="AN158" s="175"/>
      <c r="AO158" s="175"/>
      <c r="AP158" s="175"/>
      <c r="AQ158" s="175"/>
      <c r="AR158" s="175"/>
      <c r="AS158" s="175"/>
      <c r="AT158" s="175"/>
      <c r="AU158" s="175"/>
      <c r="AV158" s="175"/>
      <c r="AW158" s="175"/>
      <c r="AX158" s="175"/>
      <c r="AY158" s="175"/>
      <c r="AZ158" s="175"/>
      <c r="BA158" s="175"/>
      <c r="BB158" s="175"/>
      <c r="BC158" s="175"/>
      <c r="BD158" s="175"/>
      <c r="BE158" s="175"/>
      <c r="BF158" s="175"/>
      <c r="BG158" s="175"/>
      <c r="BH158" s="175"/>
      <c r="BI158" s="175"/>
      <c r="BJ158" s="175"/>
      <c r="BK158" s="175"/>
      <c r="BL158" s="175"/>
      <c r="BM158" s="175"/>
      <c r="BN158" s="175"/>
      <c r="BO158" s="175"/>
      <c r="BP158" s="175"/>
      <c r="BQ158" s="175"/>
    </row>
    <row r="159" ht="14.25" customHeight="1">
      <c r="A159" s="175"/>
      <c r="B159" s="175"/>
      <c r="C159" s="175"/>
      <c r="D159" s="175"/>
      <c r="E159" s="175"/>
      <c r="F159" s="175"/>
      <c r="G159" s="175"/>
      <c r="H159" s="175"/>
      <c r="I159" s="175"/>
      <c r="J159" s="175"/>
      <c r="K159" s="175"/>
      <c r="L159" s="175"/>
      <c r="M159" s="175"/>
      <c r="N159" s="175"/>
      <c r="O159" s="175"/>
      <c r="P159" s="175"/>
      <c r="Q159" s="175"/>
      <c r="R159" s="175"/>
      <c r="S159" s="175"/>
      <c r="T159" s="175"/>
      <c r="U159" s="175"/>
      <c r="V159" s="175"/>
      <c r="W159" s="175"/>
      <c r="X159" s="175"/>
      <c r="Y159" s="175"/>
      <c r="Z159" s="175"/>
      <c r="AA159" s="175"/>
      <c r="AB159" s="175"/>
      <c r="AC159" s="175"/>
      <c r="AD159" s="175"/>
      <c r="AE159" s="175"/>
      <c r="AF159" s="175"/>
      <c r="AG159" s="175"/>
      <c r="AH159" s="175"/>
      <c r="AI159" s="175"/>
      <c r="AJ159" s="175"/>
      <c r="AK159" s="175"/>
      <c r="AL159" s="175"/>
      <c r="AM159" s="175"/>
      <c r="AN159" s="175"/>
      <c r="AO159" s="175"/>
      <c r="AP159" s="175"/>
      <c r="AQ159" s="175"/>
      <c r="AR159" s="175"/>
      <c r="AS159" s="175"/>
      <c r="AT159" s="175"/>
      <c r="AU159" s="175"/>
      <c r="AV159" s="175"/>
      <c r="AW159" s="175"/>
      <c r="AX159" s="175"/>
      <c r="AY159" s="175"/>
      <c r="AZ159" s="175"/>
      <c r="BA159" s="175"/>
      <c r="BB159" s="175"/>
      <c r="BC159" s="175"/>
      <c r="BD159" s="175"/>
      <c r="BE159" s="175"/>
      <c r="BF159" s="175"/>
      <c r="BG159" s="175"/>
      <c r="BH159" s="175"/>
      <c r="BI159" s="175"/>
      <c r="BJ159" s="175"/>
      <c r="BK159" s="175"/>
      <c r="BL159" s="175"/>
      <c r="BM159" s="175"/>
      <c r="BN159" s="175"/>
      <c r="BO159" s="175"/>
      <c r="BP159" s="175"/>
      <c r="BQ159" s="175"/>
    </row>
    <row r="160" ht="14.25" customHeight="1">
      <c r="A160" s="175"/>
      <c r="B160" s="175"/>
      <c r="C160" s="175"/>
      <c r="D160" s="175"/>
      <c r="E160" s="175"/>
      <c r="F160" s="175"/>
      <c r="G160" s="175"/>
      <c r="H160" s="175"/>
      <c r="I160" s="175"/>
      <c r="J160" s="175"/>
      <c r="K160" s="175"/>
      <c r="L160" s="175"/>
      <c r="M160" s="175"/>
      <c r="N160" s="175"/>
      <c r="O160" s="175"/>
      <c r="P160" s="175"/>
      <c r="Q160" s="175"/>
      <c r="R160" s="175"/>
      <c r="S160" s="175"/>
      <c r="T160" s="175"/>
      <c r="U160" s="175"/>
      <c r="V160" s="175"/>
      <c r="W160" s="175"/>
      <c r="X160" s="175"/>
      <c r="Y160" s="175"/>
      <c r="Z160" s="175"/>
      <c r="AA160" s="175"/>
      <c r="AB160" s="175"/>
      <c r="AC160" s="175"/>
      <c r="AD160" s="175"/>
      <c r="AE160" s="175"/>
      <c r="AF160" s="175"/>
      <c r="AG160" s="175"/>
      <c r="AH160" s="175"/>
      <c r="AI160" s="175"/>
      <c r="AJ160" s="175"/>
      <c r="AK160" s="175"/>
      <c r="AL160" s="175"/>
      <c r="AM160" s="175"/>
      <c r="AN160" s="175"/>
      <c r="AO160" s="175"/>
      <c r="AP160" s="175"/>
      <c r="AQ160" s="175"/>
      <c r="AR160" s="175"/>
      <c r="AS160" s="175"/>
      <c r="AT160" s="175"/>
      <c r="AU160" s="175"/>
      <c r="AV160" s="175"/>
      <c r="AW160" s="175"/>
      <c r="AX160" s="175"/>
      <c r="AY160" s="175"/>
      <c r="AZ160" s="175"/>
      <c r="BA160" s="175"/>
      <c r="BB160" s="175"/>
      <c r="BC160" s="175"/>
      <c r="BD160" s="175"/>
      <c r="BE160" s="175"/>
      <c r="BF160" s="175"/>
      <c r="BG160" s="175"/>
      <c r="BH160" s="175"/>
      <c r="BI160" s="175"/>
      <c r="BJ160" s="175"/>
      <c r="BK160" s="175"/>
      <c r="BL160" s="175"/>
      <c r="BM160" s="175"/>
      <c r="BN160" s="175"/>
      <c r="BO160" s="175"/>
      <c r="BP160" s="175"/>
      <c r="BQ160" s="175"/>
    </row>
    <row r="161" ht="14.25" customHeight="1">
      <c r="A161" s="175"/>
      <c r="B161" s="175"/>
      <c r="C161" s="175"/>
      <c r="D161" s="175"/>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c r="AA161" s="175"/>
      <c r="AB161" s="175"/>
      <c r="AC161" s="175"/>
      <c r="AD161" s="175"/>
      <c r="AE161" s="175"/>
      <c r="AF161" s="175"/>
      <c r="AG161" s="175"/>
      <c r="AH161" s="175"/>
      <c r="AI161" s="175"/>
      <c r="AJ161" s="175"/>
      <c r="AK161" s="175"/>
      <c r="AL161" s="175"/>
      <c r="AM161" s="175"/>
      <c r="AN161" s="175"/>
      <c r="AO161" s="175"/>
      <c r="AP161" s="175"/>
      <c r="AQ161" s="175"/>
      <c r="AR161" s="175"/>
      <c r="AS161" s="175"/>
      <c r="AT161" s="175"/>
      <c r="AU161" s="175"/>
      <c r="AV161" s="175"/>
      <c r="AW161" s="175"/>
      <c r="AX161" s="175"/>
      <c r="AY161" s="175"/>
      <c r="AZ161" s="175"/>
      <c r="BA161" s="175"/>
      <c r="BB161" s="175"/>
      <c r="BC161" s="175"/>
      <c r="BD161" s="175"/>
      <c r="BE161" s="175"/>
      <c r="BF161" s="175"/>
      <c r="BG161" s="175"/>
      <c r="BH161" s="175"/>
      <c r="BI161" s="175"/>
      <c r="BJ161" s="175"/>
      <c r="BK161" s="175"/>
      <c r="BL161" s="175"/>
      <c r="BM161" s="175"/>
      <c r="BN161" s="175"/>
      <c r="BO161" s="175"/>
      <c r="BP161" s="175"/>
      <c r="BQ161" s="175"/>
    </row>
    <row r="162" ht="14.25" customHeight="1">
      <c r="A162" s="175"/>
      <c r="B162" s="175"/>
      <c r="C162" s="175"/>
      <c r="D162" s="175"/>
      <c r="E162" s="175"/>
      <c r="F162" s="175"/>
      <c r="G162" s="175"/>
      <c r="H162" s="175"/>
      <c r="I162" s="175"/>
      <c r="J162" s="175"/>
      <c r="K162" s="175"/>
      <c r="L162" s="175"/>
      <c r="M162" s="175"/>
      <c r="N162" s="175"/>
      <c r="O162" s="175"/>
      <c r="P162" s="175"/>
      <c r="Q162" s="175"/>
      <c r="R162" s="175"/>
      <c r="S162" s="175"/>
      <c r="T162" s="175"/>
      <c r="U162" s="175"/>
      <c r="V162" s="175"/>
      <c r="W162" s="175"/>
      <c r="X162" s="175"/>
      <c r="Y162" s="175"/>
      <c r="Z162" s="175"/>
      <c r="AA162" s="175"/>
      <c r="AB162" s="175"/>
      <c r="AC162" s="175"/>
      <c r="AD162" s="175"/>
      <c r="AE162" s="175"/>
      <c r="AF162" s="175"/>
      <c r="AG162" s="175"/>
      <c r="AH162" s="175"/>
      <c r="AI162" s="175"/>
      <c r="AJ162" s="175"/>
      <c r="AK162" s="175"/>
      <c r="AL162" s="175"/>
      <c r="AM162" s="175"/>
      <c r="AN162" s="175"/>
      <c r="AO162" s="175"/>
      <c r="AP162" s="175"/>
      <c r="AQ162" s="175"/>
      <c r="AR162" s="175"/>
      <c r="AS162" s="175"/>
      <c r="AT162" s="175"/>
      <c r="AU162" s="175"/>
      <c r="AV162" s="175"/>
      <c r="AW162" s="175"/>
      <c r="AX162" s="175"/>
      <c r="AY162" s="175"/>
      <c r="AZ162" s="175"/>
      <c r="BA162" s="175"/>
      <c r="BB162" s="175"/>
      <c r="BC162" s="175"/>
      <c r="BD162" s="175"/>
      <c r="BE162" s="175"/>
      <c r="BF162" s="175"/>
      <c r="BG162" s="175"/>
      <c r="BH162" s="175"/>
      <c r="BI162" s="175"/>
      <c r="BJ162" s="175"/>
      <c r="BK162" s="175"/>
      <c r="BL162" s="175"/>
      <c r="BM162" s="175"/>
      <c r="BN162" s="175"/>
      <c r="BO162" s="175"/>
      <c r="BP162" s="175"/>
      <c r="BQ162" s="175"/>
    </row>
    <row r="163" ht="14.25" customHeight="1">
      <c r="A163" s="175"/>
      <c r="B163" s="175"/>
      <c r="C163" s="175"/>
      <c r="D163" s="175"/>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c r="AA163" s="175"/>
      <c r="AB163" s="175"/>
      <c r="AC163" s="175"/>
      <c r="AD163" s="175"/>
      <c r="AE163" s="175"/>
      <c r="AF163" s="175"/>
      <c r="AG163" s="175"/>
      <c r="AH163" s="175"/>
      <c r="AI163" s="175"/>
      <c r="AJ163" s="175"/>
      <c r="AK163" s="175"/>
      <c r="AL163" s="175"/>
      <c r="AM163" s="175"/>
      <c r="AN163" s="175"/>
      <c r="AO163" s="175"/>
      <c r="AP163" s="175"/>
      <c r="AQ163" s="175"/>
      <c r="AR163" s="175"/>
      <c r="AS163" s="175"/>
      <c r="AT163" s="175"/>
      <c r="AU163" s="175"/>
      <c r="AV163" s="175"/>
      <c r="AW163" s="175"/>
      <c r="AX163" s="175"/>
      <c r="AY163" s="175"/>
      <c r="AZ163" s="175"/>
      <c r="BA163" s="175"/>
      <c r="BB163" s="175"/>
      <c r="BC163" s="175"/>
      <c r="BD163" s="175"/>
      <c r="BE163" s="175"/>
      <c r="BF163" s="175"/>
      <c r="BG163" s="175"/>
      <c r="BH163" s="175"/>
      <c r="BI163" s="175"/>
      <c r="BJ163" s="175"/>
      <c r="BK163" s="175"/>
      <c r="BL163" s="175"/>
      <c r="BM163" s="175"/>
      <c r="BN163" s="175"/>
      <c r="BO163" s="175"/>
      <c r="BP163" s="175"/>
      <c r="BQ163" s="175"/>
    </row>
    <row r="164" ht="14.25" customHeight="1">
      <c r="A164" s="175"/>
      <c r="B164" s="175"/>
      <c r="C164" s="175"/>
      <c r="D164" s="175"/>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c r="AA164" s="175"/>
      <c r="AB164" s="175"/>
      <c r="AC164" s="175"/>
      <c r="AD164" s="175"/>
      <c r="AE164" s="175"/>
      <c r="AF164" s="175"/>
      <c r="AG164" s="175"/>
      <c r="AH164" s="175"/>
      <c r="AI164" s="175"/>
      <c r="AJ164" s="175"/>
      <c r="AK164" s="175"/>
      <c r="AL164" s="175"/>
      <c r="AM164" s="175"/>
      <c r="AN164" s="175"/>
      <c r="AO164" s="175"/>
      <c r="AP164" s="175"/>
      <c r="AQ164" s="175"/>
      <c r="AR164" s="175"/>
      <c r="AS164" s="175"/>
      <c r="AT164" s="175"/>
      <c r="AU164" s="175"/>
      <c r="AV164" s="175"/>
      <c r="AW164" s="175"/>
      <c r="AX164" s="175"/>
      <c r="AY164" s="175"/>
      <c r="AZ164" s="175"/>
      <c r="BA164" s="175"/>
      <c r="BB164" s="175"/>
      <c r="BC164" s="175"/>
      <c r="BD164" s="175"/>
      <c r="BE164" s="175"/>
      <c r="BF164" s="175"/>
      <c r="BG164" s="175"/>
      <c r="BH164" s="175"/>
      <c r="BI164" s="175"/>
      <c r="BJ164" s="175"/>
      <c r="BK164" s="175"/>
      <c r="BL164" s="175"/>
      <c r="BM164" s="175"/>
      <c r="BN164" s="175"/>
      <c r="BO164" s="175"/>
      <c r="BP164" s="175"/>
      <c r="BQ164" s="175"/>
    </row>
    <row r="165" ht="14.25" customHeight="1">
      <c r="A165" s="175"/>
      <c r="B165" s="175"/>
      <c r="C165" s="175"/>
      <c r="D165" s="175"/>
      <c r="E165" s="175"/>
      <c r="F165" s="175"/>
      <c r="G165" s="175"/>
      <c r="H165" s="175"/>
      <c r="I165" s="175"/>
      <c r="J165" s="175"/>
      <c r="K165" s="175"/>
      <c r="L165" s="175"/>
      <c r="M165" s="175"/>
      <c r="N165" s="175"/>
      <c r="O165" s="175"/>
      <c r="P165" s="175"/>
      <c r="Q165" s="175"/>
      <c r="R165" s="175"/>
      <c r="S165" s="175"/>
      <c r="T165" s="175"/>
      <c r="U165" s="175"/>
      <c r="V165" s="175"/>
      <c r="W165" s="175"/>
      <c r="X165" s="175"/>
      <c r="Y165" s="175"/>
      <c r="Z165" s="175"/>
      <c r="AA165" s="175"/>
      <c r="AB165" s="175"/>
      <c r="AC165" s="175"/>
      <c r="AD165" s="175"/>
      <c r="AE165" s="175"/>
      <c r="AF165" s="175"/>
      <c r="AG165" s="175"/>
      <c r="AH165" s="175"/>
      <c r="AI165" s="175"/>
      <c r="AJ165" s="175"/>
      <c r="AK165" s="175"/>
      <c r="AL165" s="175"/>
      <c r="AM165" s="175"/>
      <c r="AN165" s="175"/>
      <c r="AO165" s="175"/>
      <c r="AP165" s="175"/>
      <c r="AQ165" s="175"/>
      <c r="AR165" s="175"/>
      <c r="AS165" s="175"/>
      <c r="AT165" s="175"/>
      <c r="AU165" s="175"/>
      <c r="AV165" s="175"/>
      <c r="AW165" s="175"/>
      <c r="AX165" s="175"/>
      <c r="AY165" s="175"/>
      <c r="AZ165" s="175"/>
      <c r="BA165" s="175"/>
      <c r="BB165" s="175"/>
      <c r="BC165" s="175"/>
      <c r="BD165" s="175"/>
      <c r="BE165" s="175"/>
      <c r="BF165" s="175"/>
      <c r="BG165" s="175"/>
      <c r="BH165" s="175"/>
      <c r="BI165" s="175"/>
      <c r="BJ165" s="175"/>
      <c r="BK165" s="175"/>
      <c r="BL165" s="175"/>
      <c r="BM165" s="175"/>
      <c r="BN165" s="175"/>
      <c r="BO165" s="175"/>
      <c r="BP165" s="175"/>
      <c r="BQ165" s="175"/>
    </row>
    <row r="166" ht="14.25" customHeight="1">
      <c r="A166" s="175"/>
      <c r="B166" s="175"/>
      <c r="C166" s="175"/>
      <c r="D166" s="175"/>
      <c r="E166" s="175"/>
      <c r="F166" s="175"/>
      <c r="G166" s="175"/>
      <c r="H166" s="175"/>
      <c r="I166" s="175"/>
      <c r="J166" s="175"/>
      <c r="K166" s="175"/>
      <c r="L166" s="175"/>
      <c r="M166" s="175"/>
      <c r="N166" s="175"/>
      <c r="O166" s="175"/>
      <c r="P166" s="175"/>
      <c r="Q166" s="175"/>
      <c r="R166" s="175"/>
      <c r="S166" s="175"/>
      <c r="T166" s="175"/>
      <c r="U166" s="175"/>
      <c r="V166" s="175"/>
      <c r="W166" s="175"/>
      <c r="X166" s="175"/>
      <c r="Y166" s="175"/>
      <c r="Z166" s="175"/>
      <c r="AA166" s="175"/>
      <c r="AB166" s="175"/>
      <c r="AC166" s="175"/>
      <c r="AD166" s="175"/>
      <c r="AE166" s="175"/>
      <c r="AF166" s="175"/>
      <c r="AG166" s="175"/>
      <c r="AH166" s="175"/>
      <c r="AI166" s="175"/>
      <c r="AJ166" s="175"/>
      <c r="AK166" s="175"/>
      <c r="AL166" s="175"/>
      <c r="AM166" s="175"/>
      <c r="AN166" s="175"/>
      <c r="AO166" s="175"/>
      <c r="AP166" s="175"/>
      <c r="AQ166" s="175"/>
      <c r="AR166" s="175"/>
      <c r="AS166" s="175"/>
      <c r="AT166" s="175"/>
      <c r="AU166" s="175"/>
      <c r="AV166" s="175"/>
      <c r="AW166" s="175"/>
      <c r="AX166" s="175"/>
      <c r="AY166" s="175"/>
      <c r="AZ166" s="175"/>
      <c r="BA166" s="175"/>
      <c r="BB166" s="175"/>
      <c r="BC166" s="175"/>
      <c r="BD166" s="175"/>
      <c r="BE166" s="175"/>
      <c r="BF166" s="175"/>
      <c r="BG166" s="175"/>
      <c r="BH166" s="175"/>
      <c r="BI166" s="175"/>
      <c r="BJ166" s="175"/>
      <c r="BK166" s="175"/>
      <c r="BL166" s="175"/>
      <c r="BM166" s="175"/>
      <c r="BN166" s="175"/>
      <c r="BO166" s="175"/>
      <c r="BP166" s="175"/>
      <c r="BQ166" s="175"/>
    </row>
    <row r="167" ht="14.25" customHeight="1">
      <c r="A167" s="175"/>
      <c r="B167" s="175"/>
      <c r="C167" s="175"/>
      <c r="D167" s="175"/>
      <c r="E167" s="175"/>
      <c r="F167" s="175"/>
      <c r="G167" s="175"/>
      <c r="H167" s="175"/>
      <c r="I167" s="175"/>
      <c r="J167" s="175"/>
      <c r="K167" s="175"/>
      <c r="L167" s="175"/>
      <c r="M167" s="175"/>
      <c r="N167" s="175"/>
      <c r="O167" s="175"/>
      <c r="P167" s="175"/>
      <c r="Q167" s="175"/>
      <c r="R167" s="175"/>
      <c r="S167" s="175"/>
      <c r="T167" s="175"/>
      <c r="U167" s="175"/>
      <c r="V167" s="175"/>
      <c r="W167" s="175"/>
      <c r="X167" s="175"/>
      <c r="Y167" s="175"/>
      <c r="Z167" s="175"/>
      <c r="AA167" s="175"/>
      <c r="AB167" s="175"/>
      <c r="AC167" s="175"/>
      <c r="AD167" s="175"/>
      <c r="AE167" s="175"/>
      <c r="AF167" s="175"/>
      <c r="AG167" s="175"/>
      <c r="AH167" s="175"/>
      <c r="AI167" s="175"/>
      <c r="AJ167" s="175"/>
      <c r="AK167" s="175"/>
      <c r="AL167" s="175"/>
      <c r="AM167" s="175"/>
      <c r="AN167" s="175"/>
      <c r="AO167" s="175"/>
      <c r="AP167" s="175"/>
      <c r="AQ167" s="175"/>
      <c r="AR167" s="175"/>
      <c r="AS167" s="175"/>
      <c r="AT167" s="175"/>
      <c r="AU167" s="175"/>
      <c r="AV167" s="175"/>
      <c r="AW167" s="175"/>
      <c r="AX167" s="175"/>
      <c r="AY167" s="175"/>
      <c r="AZ167" s="175"/>
      <c r="BA167" s="175"/>
      <c r="BB167" s="175"/>
      <c r="BC167" s="175"/>
      <c r="BD167" s="175"/>
      <c r="BE167" s="175"/>
      <c r="BF167" s="175"/>
      <c r="BG167" s="175"/>
      <c r="BH167" s="175"/>
      <c r="BI167" s="175"/>
      <c r="BJ167" s="175"/>
      <c r="BK167" s="175"/>
      <c r="BL167" s="175"/>
      <c r="BM167" s="175"/>
      <c r="BN167" s="175"/>
      <c r="BO167" s="175"/>
      <c r="BP167" s="175"/>
      <c r="BQ167" s="175"/>
    </row>
    <row r="168" ht="14.25" customHeight="1">
      <c r="A168" s="175"/>
      <c r="B168" s="175"/>
      <c r="C168" s="175"/>
      <c r="D168" s="175"/>
      <c r="E168" s="175"/>
      <c r="F168" s="175"/>
      <c r="G168" s="175"/>
      <c r="H168" s="175"/>
      <c r="I168" s="175"/>
      <c r="J168" s="175"/>
      <c r="K168" s="175"/>
      <c r="L168" s="175"/>
      <c r="M168" s="175"/>
      <c r="N168" s="175"/>
      <c r="O168" s="175"/>
      <c r="P168" s="175"/>
      <c r="Q168" s="175"/>
      <c r="R168" s="175"/>
      <c r="S168" s="175"/>
      <c r="T168" s="175"/>
      <c r="U168" s="175"/>
      <c r="V168" s="175"/>
      <c r="W168" s="175"/>
      <c r="X168" s="175"/>
      <c r="Y168" s="175"/>
      <c r="Z168" s="175"/>
      <c r="AA168" s="175"/>
      <c r="AB168" s="175"/>
      <c r="AC168" s="175"/>
      <c r="AD168" s="175"/>
      <c r="AE168" s="175"/>
      <c r="AF168" s="175"/>
      <c r="AG168" s="175"/>
      <c r="AH168" s="175"/>
      <c r="AI168" s="175"/>
      <c r="AJ168" s="175"/>
      <c r="AK168" s="175"/>
      <c r="AL168" s="175"/>
      <c r="AM168" s="175"/>
      <c r="AN168" s="175"/>
      <c r="AO168" s="175"/>
      <c r="AP168" s="175"/>
      <c r="AQ168" s="175"/>
      <c r="AR168" s="175"/>
      <c r="AS168" s="175"/>
      <c r="AT168" s="175"/>
      <c r="AU168" s="175"/>
      <c r="AV168" s="175"/>
      <c r="AW168" s="175"/>
      <c r="AX168" s="175"/>
      <c r="AY168" s="175"/>
      <c r="AZ168" s="175"/>
      <c r="BA168" s="175"/>
      <c r="BB168" s="175"/>
      <c r="BC168" s="175"/>
      <c r="BD168" s="175"/>
      <c r="BE168" s="175"/>
      <c r="BF168" s="175"/>
      <c r="BG168" s="175"/>
      <c r="BH168" s="175"/>
      <c r="BI168" s="175"/>
      <c r="BJ168" s="175"/>
      <c r="BK168" s="175"/>
      <c r="BL168" s="175"/>
      <c r="BM168" s="175"/>
      <c r="BN168" s="175"/>
      <c r="BO168" s="175"/>
      <c r="BP168" s="175"/>
      <c r="BQ168" s="175"/>
    </row>
    <row r="169" ht="14.25" customHeight="1">
      <c r="A169" s="175"/>
      <c r="B169" s="175"/>
      <c r="C169" s="175"/>
      <c r="D169" s="175"/>
      <c r="E169" s="175"/>
      <c r="F169" s="175"/>
      <c r="G169" s="175"/>
      <c r="H169" s="175"/>
      <c r="I169" s="175"/>
      <c r="J169" s="175"/>
      <c r="K169" s="175"/>
      <c r="L169" s="175"/>
      <c r="M169" s="175"/>
      <c r="N169" s="175"/>
      <c r="O169" s="175"/>
      <c r="P169" s="175"/>
      <c r="Q169" s="175"/>
      <c r="R169" s="175"/>
      <c r="S169" s="175"/>
      <c r="T169" s="175"/>
      <c r="U169" s="175"/>
      <c r="V169" s="175"/>
      <c r="W169" s="175"/>
      <c r="X169" s="175"/>
      <c r="Y169" s="175"/>
      <c r="Z169" s="175"/>
      <c r="AA169" s="175"/>
      <c r="AB169" s="175"/>
      <c r="AC169" s="175"/>
      <c r="AD169" s="175"/>
      <c r="AE169" s="175"/>
      <c r="AF169" s="175"/>
      <c r="AG169" s="175"/>
      <c r="AH169" s="175"/>
      <c r="AI169" s="175"/>
      <c r="AJ169" s="175"/>
      <c r="AK169" s="175"/>
      <c r="AL169" s="175"/>
      <c r="AM169" s="175"/>
      <c r="AN169" s="175"/>
      <c r="AO169" s="175"/>
      <c r="AP169" s="175"/>
      <c r="AQ169" s="175"/>
      <c r="AR169" s="175"/>
      <c r="AS169" s="175"/>
      <c r="AT169" s="175"/>
      <c r="AU169" s="175"/>
      <c r="AV169" s="175"/>
      <c r="AW169" s="175"/>
      <c r="AX169" s="175"/>
      <c r="AY169" s="175"/>
      <c r="AZ169" s="175"/>
      <c r="BA169" s="175"/>
      <c r="BB169" s="175"/>
      <c r="BC169" s="175"/>
      <c r="BD169" s="175"/>
      <c r="BE169" s="175"/>
      <c r="BF169" s="175"/>
      <c r="BG169" s="175"/>
      <c r="BH169" s="175"/>
      <c r="BI169" s="175"/>
      <c r="BJ169" s="175"/>
      <c r="BK169" s="175"/>
      <c r="BL169" s="175"/>
      <c r="BM169" s="175"/>
      <c r="BN169" s="175"/>
      <c r="BO169" s="175"/>
      <c r="BP169" s="175"/>
      <c r="BQ169" s="175"/>
    </row>
    <row r="170" ht="14.25" customHeight="1">
      <c r="A170" s="175"/>
      <c r="B170" s="175"/>
      <c r="C170" s="175"/>
      <c r="D170" s="175"/>
      <c r="E170" s="175"/>
      <c r="F170" s="175"/>
      <c r="G170" s="175"/>
      <c r="H170" s="175"/>
      <c r="I170" s="175"/>
      <c r="J170" s="175"/>
      <c r="K170" s="175"/>
      <c r="L170" s="175"/>
      <c r="M170" s="175"/>
      <c r="N170" s="175"/>
      <c r="O170" s="175"/>
      <c r="P170" s="175"/>
      <c r="Q170" s="175"/>
      <c r="R170" s="175"/>
      <c r="S170" s="175"/>
      <c r="T170" s="175"/>
      <c r="U170" s="175"/>
      <c r="V170" s="175"/>
      <c r="W170" s="175"/>
      <c r="X170" s="175"/>
      <c r="Y170" s="175"/>
      <c r="Z170" s="175"/>
      <c r="AA170" s="175"/>
      <c r="AB170" s="175"/>
      <c r="AC170" s="175"/>
      <c r="AD170" s="175"/>
      <c r="AE170" s="175"/>
      <c r="AF170" s="175"/>
      <c r="AG170" s="175"/>
      <c r="AH170" s="175"/>
      <c r="AI170" s="175"/>
      <c r="AJ170" s="175"/>
      <c r="AK170" s="175"/>
      <c r="AL170" s="175"/>
      <c r="AM170" s="175"/>
      <c r="AN170" s="175"/>
      <c r="AO170" s="175"/>
      <c r="AP170" s="175"/>
      <c r="AQ170" s="175"/>
      <c r="AR170" s="175"/>
      <c r="AS170" s="175"/>
      <c r="AT170" s="175"/>
      <c r="AU170" s="175"/>
      <c r="AV170" s="175"/>
      <c r="AW170" s="175"/>
      <c r="AX170" s="175"/>
      <c r="AY170" s="175"/>
      <c r="AZ170" s="175"/>
      <c r="BA170" s="175"/>
      <c r="BB170" s="175"/>
      <c r="BC170" s="175"/>
      <c r="BD170" s="175"/>
      <c r="BE170" s="175"/>
      <c r="BF170" s="175"/>
      <c r="BG170" s="175"/>
      <c r="BH170" s="175"/>
      <c r="BI170" s="175"/>
      <c r="BJ170" s="175"/>
      <c r="BK170" s="175"/>
      <c r="BL170" s="175"/>
      <c r="BM170" s="175"/>
      <c r="BN170" s="175"/>
      <c r="BO170" s="175"/>
      <c r="BP170" s="175"/>
      <c r="BQ170" s="175"/>
    </row>
    <row r="171" ht="14.25" customHeight="1">
      <c r="A171" s="175"/>
      <c r="B171" s="175"/>
      <c r="C171" s="175"/>
      <c r="D171" s="175"/>
      <c r="E171" s="175"/>
      <c r="F171" s="175"/>
      <c r="G171" s="175"/>
      <c r="H171" s="175"/>
      <c r="I171" s="175"/>
      <c r="J171" s="175"/>
      <c r="K171" s="175"/>
      <c r="L171" s="175"/>
      <c r="M171" s="175"/>
      <c r="N171" s="175"/>
      <c r="O171" s="175"/>
      <c r="P171" s="175"/>
      <c r="Q171" s="175"/>
      <c r="R171" s="175"/>
      <c r="S171" s="175"/>
      <c r="T171" s="175"/>
      <c r="U171" s="175"/>
      <c r="V171" s="175"/>
      <c r="W171" s="175"/>
      <c r="X171" s="175"/>
      <c r="Y171" s="175"/>
      <c r="Z171" s="175"/>
      <c r="AA171" s="175"/>
      <c r="AB171" s="175"/>
      <c r="AC171" s="175"/>
      <c r="AD171" s="175"/>
      <c r="AE171" s="175"/>
      <c r="AF171" s="175"/>
      <c r="AG171" s="175"/>
      <c r="AH171" s="175"/>
      <c r="AI171" s="175"/>
      <c r="AJ171" s="175"/>
      <c r="AK171" s="175"/>
      <c r="AL171" s="175"/>
      <c r="AM171" s="175"/>
      <c r="AN171" s="175"/>
      <c r="AO171" s="175"/>
      <c r="AP171" s="175"/>
      <c r="AQ171" s="175"/>
      <c r="AR171" s="175"/>
      <c r="AS171" s="175"/>
      <c r="AT171" s="175"/>
      <c r="AU171" s="175"/>
      <c r="AV171" s="175"/>
      <c r="AW171" s="175"/>
      <c r="AX171" s="175"/>
      <c r="AY171" s="175"/>
      <c r="AZ171" s="175"/>
      <c r="BA171" s="175"/>
      <c r="BB171" s="175"/>
      <c r="BC171" s="175"/>
      <c r="BD171" s="175"/>
      <c r="BE171" s="175"/>
      <c r="BF171" s="175"/>
      <c r="BG171" s="175"/>
      <c r="BH171" s="175"/>
      <c r="BI171" s="175"/>
      <c r="BJ171" s="175"/>
      <c r="BK171" s="175"/>
      <c r="BL171" s="175"/>
      <c r="BM171" s="175"/>
      <c r="BN171" s="175"/>
      <c r="BO171" s="175"/>
      <c r="BP171" s="175"/>
      <c r="BQ171" s="175"/>
    </row>
    <row r="172" ht="14.25" customHeight="1">
      <c r="A172" s="175"/>
      <c r="B172" s="175"/>
      <c r="C172" s="175"/>
      <c r="D172" s="175"/>
      <c r="E172" s="175"/>
      <c r="F172" s="175"/>
      <c r="G172" s="175"/>
      <c r="H172" s="175"/>
      <c r="I172" s="175"/>
      <c r="J172" s="175"/>
      <c r="K172" s="175"/>
      <c r="L172" s="175"/>
      <c r="M172" s="175"/>
      <c r="N172" s="175"/>
      <c r="O172" s="175"/>
      <c r="P172" s="175"/>
      <c r="Q172" s="175"/>
      <c r="R172" s="175"/>
      <c r="S172" s="175"/>
      <c r="T172" s="175"/>
      <c r="U172" s="175"/>
      <c r="V172" s="175"/>
      <c r="W172" s="175"/>
      <c r="X172" s="175"/>
      <c r="Y172" s="175"/>
      <c r="Z172" s="175"/>
      <c r="AA172" s="175"/>
      <c r="AB172" s="175"/>
      <c r="AC172" s="175"/>
      <c r="AD172" s="175"/>
      <c r="AE172" s="175"/>
      <c r="AF172" s="175"/>
      <c r="AG172" s="175"/>
      <c r="AH172" s="175"/>
      <c r="AI172" s="175"/>
      <c r="AJ172" s="175"/>
      <c r="AK172" s="175"/>
      <c r="AL172" s="175"/>
      <c r="AM172" s="175"/>
      <c r="AN172" s="175"/>
      <c r="AO172" s="175"/>
      <c r="AP172" s="175"/>
      <c r="AQ172" s="175"/>
      <c r="AR172" s="175"/>
      <c r="AS172" s="175"/>
      <c r="AT172" s="175"/>
      <c r="AU172" s="175"/>
      <c r="AV172" s="175"/>
      <c r="AW172" s="175"/>
      <c r="AX172" s="175"/>
      <c r="AY172" s="175"/>
      <c r="AZ172" s="175"/>
      <c r="BA172" s="175"/>
      <c r="BB172" s="175"/>
      <c r="BC172" s="175"/>
      <c r="BD172" s="175"/>
      <c r="BE172" s="175"/>
      <c r="BF172" s="175"/>
      <c r="BG172" s="175"/>
      <c r="BH172" s="175"/>
      <c r="BI172" s="175"/>
      <c r="BJ172" s="175"/>
      <c r="BK172" s="175"/>
      <c r="BL172" s="175"/>
      <c r="BM172" s="175"/>
      <c r="BN172" s="175"/>
      <c r="BO172" s="175"/>
      <c r="BP172" s="175"/>
      <c r="BQ172" s="175"/>
    </row>
    <row r="173" ht="14.25" customHeight="1">
      <c r="A173" s="175"/>
      <c r="B173" s="175"/>
      <c r="C173" s="175"/>
      <c r="D173" s="175"/>
      <c r="E173" s="175"/>
      <c r="F173" s="175"/>
      <c r="G173" s="175"/>
      <c r="H173" s="175"/>
      <c r="I173" s="175"/>
      <c r="J173" s="175"/>
      <c r="K173" s="175"/>
      <c r="L173" s="175"/>
      <c r="M173" s="175"/>
      <c r="N173" s="175"/>
      <c r="O173" s="175"/>
      <c r="P173" s="175"/>
      <c r="Q173" s="175"/>
      <c r="R173" s="175"/>
      <c r="S173" s="175"/>
      <c r="T173" s="175"/>
      <c r="U173" s="175"/>
      <c r="V173" s="175"/>
      <c r="W173" s="175"/>
      <c r="X173" s="175"/>
      <c r="Y173" s="175"/>
      <c r="Z173" s="175"/>
      <c r="AA173" s="175"/>
      <c r="AB173" s="175"/>
      <c r="AC173" s="175"/>
      <c r="AD173" s="175"/>
      <c r="AE173" s="175"/>
      <c r="AF173" s="175"/>
      <c r="AG173" s="175"/>
      <c r="AH173" s="175"/>
      <c r="AI173" s="175"/>
      <c r="AJ173" s="175"/>
      <c r="AK173" s="175"/>
      <c r="AL173" s="175"/>
      <c r="AM173" s="175"/>
      <c r="AN173" s="175"/>
      <c r="AO173" s="175"/>
      <c r="AP173" s="175"/>
      <c r="AQ173" s="175"/>
      <c r="AR173" s="175"/>
      <c r="AS173" s="175"/>
      <c r="AT173" s="175"/>
      <c r="AU173" s="175"/>
      <c r="AV173" s="175"/>
      <c r="AW173" s="175"/>
      <c r="AX173" s="175"/>
      <c r="AY173" s="175"/>
      <c r="AZ173" s="175"/>
      <c r="BA173" s="175"/>
      <c r="BB173" s="175"/>
      <c r="BC173" s="175"/>
      <c r="BD173" s="175"/>
      <c r="BE173" s="175"/>
      <c r="BF173" s="175"/>
      <c r="BG173" s="175"/>
      <c r="BH173" s="175"/>
      <c r="BI173" s="175"/>
      <c r="BJ173" s="175"/>
      <c r="BK173" s="175"/>
      <c r="BL173" s="175"/>
      <c r="BM173" s="175"/>
      <c r="BN173" s="175"/>
      <c r="BO173" s="175"/>
      <c r="BP173" s="175"/>
      <c r="BQ173" s="175"/>
    </row>
    <row r="174" ht="14.25" customHeight="1">
      <c r="A174" s="175"/>
      <c r="B174" s="175"/>
      <c r="C174" s="175"/>
      <c r="D174" s="175"/>
      <c r="E174" s="175"/>
      <c r="F174" s="175"/>
      <c r="G174" s="175"/>
      <c r="H174" s="175"/>
      <c r="I174" s="175"/>
      <c r="J174" s="175"/>
      <c r="K174" s="175"/>
      <c r="L174" s="175"/>
      <c r="M174" s="175"/>
      <c r="N174" s="175"/>
      <c r="O174" s="175"/>
      <c r="P174" s="175"/>
      <c r="Q174" s="175"/>
      <c r="R174" s="175"/>
      <c r="S174" s="175"/>
      <c r="T174" s="175"/>
      <c r="U174" s="175"/>
      <c r="V174" s="175"/>
      <c r="W174" s="175"/>
      <c r="X174" s="175"/>
      <c r="Y174" s="175"/>
      <c r="Z174" s="175"/>
      <c r="AA174" s="175"/>
      <c r="AB174" s="175"/>
      <c r="AC174" s="175"/>
      <c r="AD174" s="175"/>
      <c r="AE174" s="175"/>
      <c r="AF174" s="175"/>
      <c r="AG174" s="175"/>
      <c r="AH174" s="175"/>
      <c r="AI174" s="175"/>
      <c r="AJ174" s="175"/>
      <c r="AK174" s="175"/>
      <c r="AL174" s="175"/>
      <c r="AM174" s="175"/>
      <c r="AN174" s="175"/>
      <c r="AO174" s="175"/>
      <c r="AP174" s="175"/>
      <c r="AQ174" s="175"/>
      <c r="AR174" s="175"/>
      <c r="AS174" s="175"/>
      <c r="AT174" s="175"/>
      <c r="AU174" s="175"/>
      <c r="AV174" s="175"/>
      <c r="AW174" s="175"/>
      <c r="AX174" s="175"/>
      <c r="AY174" s="175"/>
      <c r="AZ174" s="175"/>
      <c r="BA174" s="175"/>
      <c r="BB174" s="175"/>
      <c r="BC174" s="175"/>
      <c r="BD174" s="175"/>
      <c r="BE174" s="175"/>
      <c r="BF174" s="175"/>
      <c r="BG174" s="175"/>
      <c r="BH174" s="175"/>
      <c r="BI174" s="175"/>
      <c r="BJ174" s="175"/>
      <c r="BK174" s="175"/>
      <c r="BL174" s="175"/>
      <c r="BM174" s="175"/>
      <c r="BN174" s="175"/>
      <c r="BO174" s="175"/>
      <c r="BP174" s="175"/>
      <c r="BQ174" s="175"/>
    </row>
    <row r="175" ht="14.25" customHeight="1">
      <c r="A175" s="175"/>
      <c r="B175" s="175"/>
      <c r="C175" s="175"/>
      <c r="D175" s="175"/>
      <c r="E175" s="175"/>
      <c r="F175" s="175"/>
      <c r="G175" s="175"/>
      <c r="H175" s="175"/>
      <c r="I175" s="175"/>
      <c r="J175" s="175"/>
      <c r="K175" s="175"/>
      <c r="L175" s="175"/>
      <c r="M175" s="175"/>
      <c r="N175" s="175"/>
      <c r="O175" s="175"/>
      <c r="P175" s="175"/>
      <c r="Q175" s="175"/>
      <c r="R175" s="175"/>
      <c r="S175" s="175"/>
      <c r="T175" s="175"/>
      <c r="U175" s="175"/>
      <c r="V175" s="175"/>
      <c r="W175" s="175"/>
      <c r="X175" s="175"/>
      <c r="Y175" s="175"/>
      <c r="Z175" s="175"/>
      <c r="AA175" s="175"/>
      <c r="AB175" s="175"/>
      <c r="AC175" s="175"/>
      <c r="AD175" s="175"/>
      <c r="AE175" s="175"/>
      <c r="AF175" s="175"/>
      <c r="AG175" s="175"/>
      <c r="AH175" s="175"/>
      <c r="AI175" s="175"/>
      <c r="AJ175" s="175"/>
      <c r="AK175" s="175"/>
      <c r="AL175" s="175"/>
      <c r="AM175" s="175"/>
      <c r="AN175" s="175"/>
      <c r="AO175" s="175"/>
      <c r="AP175" s="175"/>
      <c r="AQ175" s="175"/>
      <c r="AR175" s="175"/>
      <c r="AS175" s="175"/>
      <c r="AT175" s="175"/>
      <c r="AU175" s="175"/>
      <c r="AV175" s="175"/>
      <c r="AW175" s="175"/>
      <c r="AX175" s="175"/>
      <c r="AY175" s="175"/>
      <c r="AZ175" s="175"/>
      <c r="BA175" s="175"/>
      <c r="BB175" s="175"/>
      <c r="BC175" s="175"/>
      <c r="BD175" s="175"/>
      <c r="BE175" s="175"/>
      <c r="BF175" s="175"/>
      <c r="BG175" s="175"/>
      <c r="BH175" s="175"/>
      <c r="BI175" s="175"/>
      <c r="BJ175" s="175"/>
      <c r="BK175" s="175"/>
      <c r="BL175" s="175"/>
      <c r="BM175" s="175"/>
      <c r="BN175" s="175"/>
      <c r="BO175" s="175"/>
      <c r="BP175" s="175"/>
      <c r="BQ175" s="175"/>
    </row>
    <row r="176" ht="14.25" customHeight="1">
      <c r="A176" s="175"/>
      <c r="B176" s="175"/>
      <c r="C176" s="175"/>
      <c r="D176" s="175"/>
      <c r="E176" s="175"/>
      <c r="F176" s="175"/>
      <c r="G176" s="175"/>
      <c r="H176" s="175"/>
      <c r="I176" s="175"/>
      <c r="J176" s="175"/>
      <c r="K176" s="175"/>
      <c r="L176" s="175"/>
      <c r="M176" s="175"/>
      <c r="N176" s="175"/>
      <c r="O176" s="175"/>
      <c r="P176" s="175"/>
      <c r="Q176" s="175"/>
      <c r="R176" s="175"/>
      <c r="S176" s="175"/>
      <c r="T176" s="175"/>
      <c r="U176" s="175"/>
      <c r="V176" s="175"/>
      <c r="W176" s="175"/>
      <c r="X176" s="175"/>
      <c r="Y176" s="175"/>
      <c r="Z176" s="175"/>
      <c r="AA176" s="175"/>
      <c r="AB176" s="175"/>
      <c r="AC176" s="175"/>
      <c r="AD176" s="175"/>
      <c r="AE176" s="175"/>
      <c r="AF176" s="175"/>
      <c r="AG176" s="175"/>
      <c r="AH176" s="175"/>
      <c r="AI176" s="175"/>
      <c r="AJ176" s="175"/>
      <c r="AK176" s="175"/>
      <c r="AL176" s="175"/>
      <c r="AM176" s="175"/>
      <c r="AN176" s="175"/>
      <c r="AO176" s="175"/>
      <c r="AP176" s="175"/>
      <c r="AQ176" s="175"/>
      <c r="AR176" s="175"/>
      <c r="AS176" s="175"/>
      <c r="AT176" s="175"/>
      <c r="AU176" s="175"/>
      <c r="AV176" s="175"/>
      <c r="AW176" s="175"/>
      <c r="AX176" s="175"/>
      <c r="AY176" s="175"/>
      <c r="AZ176" s="175"/>
      <c r="BA176" s="175"/>
      <c r="BB176" s="175"/>
      <c r="BC176" s="175"/>
      <c r="BD176" s="175"/>
      <c r="BE176" s="175"/>
      <c r="BF176" s="175"/>
      <c r="BG176" s="175"/>
      <c r="BH176" s="175"/>
      <c r="BI176" s="175"/>
      <c r="BJ176" s="175"/>
      <c r="BK176" s="175"/>
      <c r="BL176" s="175"/>
      <c r="BM176" s="175"/>
      <c r="BN176" s="175"/>
      <c r="BO176" s="175"/>
      <c r="BP176" s="175"/>
      <c r="BQ176" s="175"/>
    </row>
    <row r="177" ht="14.25" customHeight="1">
      <c r="A177" s="175"/>
      <c r="B177" s="175"/>
      <c r="C177" s="175"/>
      <c r="D177" s="175"/>
      <c r="E177" s="175"/>
      <c r="F177" s="175"/>
      <c r="G177" s="175"/>
      <c r="H177" s="175"/>
      <c r="I177" s="175"/>
      <c r="J177" s="175"/>
      <c r="K177" s="175"/>
      <c r="L177" s="175"/>
      <c r="M177" s="175"/>
      <c r="N177" s="175"/>
      <c r="O177" s="175"/>
      <c r="P177" s="175"/>
      <c r="Q177" s="175"/>
      <c r="R177" s="175"/>
      <c r="S177" s="175"/>
      <c r="T177" s="175"/>
      <c r="U177" s="175"/>
      <c r="V177" s="175"/>
      <c r="W177" s="175"/>
      <c r="X177" s="175"/>
      <c r="Y177" s="175"/>
      <c r="Z177" s="175"/>
      <c r="AA177" s="175"/>
      <c r="AB177" s="175"/>
      <c r="AC177" s="175"/>
      <c r="AD177" s="175"/>
      <c r="AE177" s="175"/>
      <c r="AF177" s="175"/>
      <c r="AG177" s="175"/>
      <c r="AH177" s="175"/>
      <c r="AI177" s="175"/>
      <c r="AJ177" s="175"/>
      <c r="AK177" s="175"/>
      <c r="AL177" s="175"/>
      <c r="AM177" s="175"/>
      <c r="AN177" s="175"/>
      <c r="AO177" s="175"/>
      <c r="AP177" s="175"/>
      <c r="AQ177" s="175"/>
      <c r="AR177" s="175"/>
      <c r="AS177" s="175"/>
      <c r="AT177" s="175"/>
      <c r="AU177" s="175"/>
      <c r="AV177" s="175"/>
      <c r="AW177" s="175"/>
      <c r="AX177" s="175"/>
      <c r="AY177" s="175"/>
      <c r="AZ177" s="175"/>
      <c r="BA177" s="175"/>
      <c r="BB177" s="175"/>
      <c r="BC177" s="175"/>
      <c r="BD177" s="175"/>
      <c r="BE177" s="175"/>
      <c r="BF177" s="175"/>
      <c r="BG177" s="175"/>
      <c r="BH177" s="175"/>
      <c r="BI177" s="175"/>
      <c r="BJ177" s="175"/>
      <c r="BK177" s="175"/>
      <c r="BL177" s="175"/>
      <c r="BM177" s="175"/>
      <c r="BN177" s="175"/>
      <c r="BO177" s="175"/>
      <c r="BP177" s="175"/>
      <c r="BQ177" s="175"/>
    </row>
    <row r="178" ht="14.25" customHeight="1">
      <c r="A178" s="175"/>
      <c r="B178" s="175"/>
      <c r="C178" s="175"/>
      <c r="D178" s="175"/>
      <c r="E178" s="175"/>
      <c r="F178" s="175"/>
      <c r="G178" s="175"/>
      <c r="H178" s="175"/>
      <c r="I178" s="175"/>
      <c r="J178" s="175"/>
      <c r="K178" s="175"/>
      <c r="L178" s="175"/>
      <c r="M178" s="175"/>
      <c r="N178" s="175"/>
      <c r="O178" s="175"/>
      <c r="P178" s="175"/>
      <c r="Q178" s="175"/>
      <c r="R178" s="175"/>
      <c r="S178" s="175"/>
      <c r="T178" s="175"/>
      <c r="U178" s="175"/>
      <c r="V178" s="175"/>
      <c r="W178" s="175"/>
      <c r="X178" s="175"/>
      <c r="Y178" s="175"/>
      <c r="Z178" s="175"/>
      <c r="AA178" s="175"/>
      <c r="AB178" s="175"/>
      <c r="AC178" s="175"/>
      <c r="AD178" s="175"/>
      <c r="AE178" s="175"/>
      <c r="AF178" s="175"/>
      <c r="AG178" s="175"/>
      <c r="AH178" s="175"/>
      <c r="AI178" s="175"/>
      <c r="AJ178" s="175"/>
      <c r="AK178" s="175"/>
      <c r="AL178" s="175"/>
      <c r="AM178" s="175"/>
      <c r="AN178" s="175"/>
      <c r="AO178" s="175"/>
      <c r="AP178" s="175"/>
      <c r="AQ178" s="175"/>
      <c r="AR178" s="175"/>
      <c r="AS178" s="175"/>
      <c r="AT178" s="175"/>
      <c r="AU178" s="175"/>
      <c r="AV178" s="175"/>
      <c r="AW178" s="175"/>
      <c r="AX178" s="175"/>
      <c r="AY178" s="175"/>
      <c r="AZ178" s="175"/>
      <c r="BA178" s="175"/>
      <c r="BB178" s="175"/>
      <c r="BC178" s="175"/>
      <c r="BD178" s="175"/>
      <c r="BE178" s="175"/>
      <c r="BF178" s="175"/>
      <c r="BG178" s="175"/>
      <c r="BH178" s="175"/>
      <c r="BI178" s="175"/>
      <c r="BJ178" s="175"/>
      <c r="BK178" s="175"/>
      <c r="BL178" s="175"/>
      <c r="BM178" s="175"/>
      <c r="BN178" s="175"/>
      <c r="BO178" s="175"/>
      <c r="BP178" s="175"/>
      <c r="BQ178" s="175"/>
    </row>
    <row r="179" ht="14.25" customHeight="1">
      <c r="A179" s="175"/>
      <c r="B179" s="175"/>
      <c r="C179" s="175"/>
      <c r="D179" s="175"/>
      <c r="E179" s="175"/>
      <c r="F179" s="175"/>
      <c r="G179" s="175"/>
      <c r="H179" s="175"/>
      <c r="I179" s="175"/>
      <c r="J179" s="175"/>
      <c r="K179" s="175"/>
      <c r="L179" s="175"/>
      <c r="M179" s="175"/>
      <c r="N179" s="175"/>
      <c r="O179" s="175"/>
      <c r="P179" s="175"/>
      <c r="Q179" s="175"/>
      <c r="R179" s="175"/>
      <c r="S179" s="175"/>
      <c r="T179" s="175"/>
      <c r="U179" s="175"/>
      <c r="V179" s="175"/>
      <c r="W179" s="175"/>
      <c r="X179" s="175"/>
      <c r="Y179" s="175"/>
      <c r="Z179" s="175"/>
      <c r="AA179" s="175"/>
      <c r="AB179" s="175"/>
      <c r="AC179" s="175"/>
      <c r="AD179" s="175"/>
      <c r="AE179" s="175"/>
      <c r="AF179" s="175"/>
      <c r="AG179" s="175"/>
      <c r="AH179" s="175"/>
      <c r="AI179" s="175"/>
      <c r="AJ179" s="175"/>
      <c r="AK179" s="175"/>
      <c r="AL179" s="175"/>
      <c r="AM179" s="175"/>
      <c r="AN179" s="175"/>
      <c r="AO179" s="175"/>
      <c r="AP179" s="175"/>
      <c r="AQ179" s="175"/>
      <c r="AR179" s="175"/>
      <c r="AS179" s="175"/>
      <c r="AT179" s="175"/>
      <c r="AU179" s="175"/>
      <c r="AV179" s="175"/>
      <c r="AW179" s="175"/>
      <c r="AX179" s="175"/>
      <c r="AY179" s="175"/>
      <c r="AZ179" s="175"/>
      <c r="BA179" s="175"/>
      <c r="BB179" s="175"/>
      <c r="BC179" s="175"/>
      <c r="BD179" s="175"/>
      <c r="BE179" s="175"/>
      <c r="BF179" s="175"/>
      <c r="BG179" s="175"/>
      <c r="BH179" s="175"/>
      <c r="BI179" s="175"/>
      <c r="BJ179" s="175"/>
      <c r="BK179" s="175"/>
      <c r="BL179" s="175"/>
      <c r="BM179" s="175"/>
      <c r="BN179" s="175"/>
      <c r="BO179" s="175"/>
      <c r="BP179" s="175"/>
      <c r="BQ179" s="175"/>
    </row>
    <row r="180" ht="14.25" customHeight="1">
      <c r="A180" s="175"/>
      <c r="B180" s="175"/>
      <c r="C180" s="175"/>
      <c r="D180" s="175"/>
      <c r="E180" s="175"/>
      <c r="F180" s="175"/>
      <c r="G180" s="175"/>
      <c r="H180" s="175"/>
      <c r="I180" s="175"/>
      <c r="J180" s="175"/>
      <c r="K180" s="175"/>
      <c r="L180" s="175"/>
      <c r="M180" s="175"/>
      <c r="N180" s="175"/>
      <c r="O180" s="175"/>
      <c r="P180" s="175"/>
      <c r="Q180" s="175"/>
      <c r="R180" s="175"/>
      <c r="S180" s="175"/>
      <c r="T180" s="175"/>
      <c r="U180" s="175"/>
      <c r="V180" s="175"/>
      <c r="W180" s="175"/>
      <c r="X180" s="175"/>
      <c r="Y180" s="175"/>
      <c r="Z180" s="175"/>
      <c r="AA180" s="175"/>
      <c r="AB180" s="175"/>
      <c r="AC180" s="175"/>
      <c r="AD180" s="175"/>
      <c r="AE180" s="175"/>
      <c r="AF180" s="175"/>
      <c r="AG180" s="175"/>
      <c r="AH180" s="175"/>
      <c r="AI180" s="175"/>
      <c r="AJ180" s="175"/>
      <c r="AK180" s="175"/>
      <c r="AL180" s="175"/>
      <c r="AM180" s="175"/>
      <c r="AN180" s="175"/>
      <c r="AO180" s="175"/>
      <c r="AP180" s="175"/>
      <c r="AQ180" s="175"/>
      <c r="AR180" s="175"/>
      <c r="AS180" s="175"/>
      <c r="AT180" s="175"/>
      <c r="AU180" s="175"/>
      <c r="AV180" s="175"/>
      <c r="AW180" s="175"/>
      <c r="AX180" s="175"/>
      <c r="AY180" s="175"/>
      <c r="AZ180" s="175"/>
      <c r="BA180" s="175"/>
      <c r="BB180" s="175"/>
      <c r="BC180" s="175"/>
      <c r="BD180" s="175"/>
      <c r="BE180" s="175"/>
      <c r="BF180" s="175"/>
      <c r="BG180" s="175"/>
      <c r="BH180" s="175"/>
      <c r="BI180" s="175"/>
      <c r="BJ180" s="175"/>
      <c r="BK180" s="175"/>
      <c r="BL180" s="175"/>
      <c r="BM180" s="175"/>
      <c r="BN180" s="175"/>
      <c r="BO180" s="175"/>
      <c r="BP180" s="175"/>
      <c r="BQ180" s="175"/>
    </row>
    <row r="181" ht="14.25" customHeight="1">
      <c r="A181" s="175"/>
      <c r="B181" s="175"/>
      <c r="C181" s="175"/>
      <c r="D181" s="175"/>
      <c r="E181" s="175"/>
      <c r="F181" s="175"/>
      <c r="G181" s="175"/>
      <c r="H181" s="175"/>
      <c r="I181" s="175"/>
      <c r="J181" s="175"/>
      <c r="K181" s="175"/>
      <c r="L181" s="175"/>
      <c r="M181" s="175"/>
      <c r="N181" s="175"/>
      <c r="O181" s="175"/>
      <c r="P181" s="175"/>
      <c r="Q181" s="175"/>
      <c r="R181" s="175"/>
      <c r="S181" s="175"/>
      <c r="T181" s="175"/>
      <c r="U181" s="175"/>
      <c r="V181" s="175"/>
      <c r="W181" s="175"/>
      <c r="X181" s="175"/>
      <c r="Y181" s="175"/>
      <c r="Z181" s="175"/>
      <c r="AA181" s="175"/>
      <c r="AB181" s="175"/>
      <c r="AC181" s="175"/>
      <c r="AD181" s="175"/>
      <c r="AE181" s="175"/>
      <c r="AF181" s="175"/>
      <c r="AG181" s="175"/>
      <c r="AH181" s="175"/>
      <c r="AI181" s="175"/>
      <c r="AJ181" s="175"/>
      <c r="AK181" s="175"/>
      <c r="AL181" s="175"/>
      <c r="AM181" s="175"/>
      <c r="AN181" s="175"/>
      <c r="AO181" s="175"/>
      <c r="AP181" s="175"/>
      <c r="AQ181" s="175"/>
      <c r="AR181" s="175"/>
      <c r="AS181" s="175"/>
      <c r="AT181" s="175"/>
      <c r="AU181" s="175"/>
      <c r="AV181" s="175"/>
      <c r="AW181" s="175"/>
      <c r="AX181" s="175"/>
      <c r="AY181" s="175"/>
      <c r="AZ181" s="175"/>
      <c r="BA181" s="175"/>
      <c r="BB181" s="175"/>
      <c r="BC181" s="175"/>
      <c r="BD181" s="175"/>
      <c r="BE181" s="175"/>
      <c r="BF181" s="175"/>
      <c r="BG181" s="175"/>
      <c r="BH181" s="175"/>
      <c r="BI181" s="175"/>
      <c r="BJ181" s="175"/>
      <c r="BK181" s="175"/>
      <c r="BL181" s="175"/>
      <c r="BM181" s="175"/>
      <c r="BN181" s="175"/>
      <c r="BO181" s="175"/>
      <c r="BP181" s="175"/>
      <c r="BQ181" s="175"/>
    </row>
    <row r="182" ht="14.25" customHeight="1">
      <c r="A182" s="175"/>
      <c r="B182" s="175"/>
      <c r="C182" s="175"/>
      <c r="D182" s="175"/>
      <c r="E182" s="175"/>
      <c r="F182" s="175"/>
      <c r="G182" s="175"/>
      <c r="H182" s="175"/>
      <c r="I182" s="175"/>
      <c r="J182" s="175"/>
      <c r="K182" s="175"/>
      <c r="L182" s="175"/>
      <c r="M182" s="175"/>
      <c r="N182" s="175"/>
      <c r="O182" s="175"/>
      <c r="P182" s="175"/>
      <c r="Q182" s="175"/>
      <c r="R182" s="175"/>
      <c r="S182" s="175"/>
      <c r="T182" s="175"/>
      <c r="U182" s="175"/>
      <c r="V182" s="175"/>
      <c r="W182" s="175"/>
      <c r="X182" s="175"/>
      <c r="Y182" s="175"/>
      <c r="Z182" s="175"/>
      <c r="AA182" s="175"/>
      <c r="AB182" s="175"/>
      <c r="AC182" s="175"/>
      <c r="AD182" s="175"/>
      <c r="AE182" s="175"/>
      <c r="AF182" s="175"/>
      <c r="AG182" s="175"/>
      <c r="AH182" s="175"/>
      <c r="AI182" s="175"/>
      <c r="AJ182" s="175"/>
      <c r="AK182" s="175"/>
      <c r="AL182" s="175"/>
      <c r="AM182" s="175"/>
      <c r="AN182" s="175"/>
      <c r="AO182" s="175"/>
      <c r="AP182" s="175"/>
      <c r="AQ182" s="175"/>
      <c r="AR182" s="175"/>
      <c r="AS182" s="175"/>
      <c r="AT182" s="175"/>
      <c r="AU182" s="175"/>
      <c r="AV182" s="175"/>
      <c r="AW182" s="175"/>
      <c r="AX182" s="175"/>
      <c r="AY182" s="175"/>
      <c r="AZ182" s="175"/>
      <c r="BA182" s="175"/>
      <c r="BB182" s="175"/>
      <c r="BC182" s="175"/>
      <c r="BD182" s="175"/>
      <c r="BE182" s="175"/>
      <c r="BF182" s="175"/>
      <c r="BG182" s="175"/>
      <c r="BH182" s="175"/>
      <c r="BI182" s="175"/>
      <c r="BJ182" s="175"/>
      <c r="BK182" s="175"/>
      <c r="BL182" s="175"/>
      <c r="BM182" s="175"/>
      <c r="BN182" s="175"/>
      <c r="BO182" s="175"/>
      <c r="BP182" s="175"/>
      <c r="BQ182" s="175"/>
    </row>
    <row r="183" ht="14.25" customHeight="1">
      <c r="A183" s="175"/>
      <c r="B183" s="175"/>
      <c r="C183" s="175"/>
      <c r="D183" s="175"/>
      <c r="E183" s="175"/>
      <c r="F183" s="175"/>
      <c r="G183" s="175"/>
      <c r="H183" s="175"/>
      <c r="I183" s="175"/>
      <c r="J183" s="175"/>
      <c r="K183" s="175"/>
      <c r="L183" s="175"/>
      <c r="M183" s="175"/>
      <c r="N183" s="175"/>
      <c r="O183" s="175"/>
      <c r="P183" s="175"/>
      <c r="Q183" s="175"/>
      <c r="R183" s="175"/>
      <c r="S183" s="175"/>
      <c r="T183" s="175"/>
      <c r="U183" s="175"/>
      <c r="V183" s="175"/>
      <c r="W183" s="175"/>
      <c r="X183" s="175"/>
      <c r="Y183" s="175"/>
      <c r="Z183" s="175"/>
      <c r="AA183" s="175"/>
      <c r="AB183" s="175"/>
      <c r="AC183" s="175"/>
      <c r="AD183" s="175"/>
      <c r="AE183" s="175"/>
      <c r="AF183" s="175"/>
      <c r="AG183" s="175"/>
      <c r="AH183" s="175"/>
      <c r="AI183" s="175"/>
      <c r="AJ183" s="175"/>
      <c r="AK183" s="175"/>
      <c r="AL183" s="175"/>
      <c r="AM183" s="175"/>
      <c r="AN183" s="175"/>
      <c r="AO183" s="175"/>
      <c r="AP183" s="175"/>
      <c r="AQ183" s="175"/>
      <c r="AR183" s="175"/>
      <c r="AS183" s="175"/>
      <c r="AT183" s="175"/>
      <c r="AU183" s="175"/>
      <c r="AV183" s="175"/>
      <c r="AW183" s="175"/>
      <c r="AX183" s="175"/>
      <c r="AY183" s="175"/>
      <c r="AZ183" s="175"/>
      <c r="BA183" s="175"/>
      <c r="BB183" s="175"/>
      <c r="BC183" s="175"/>
      <c r="BD183" s="175"/>
      <c r="BE183" s="175"/>
      <c r="BF183" s="175"/>
      <c r="BG183" s="175"/>
      <c r="BH183" s="175"/>
      <c r="BI183" s="175"/>
      <c r="BJ183" s="175"/>
      <c r="BK183" s="175"/>
      <c r="BL183" s="175"/>
      <c r="BM183" s="175"/>
      <c r="BN183" s="175"/>
      <c r="BO183" s="175"/>
      <c r="BP183" s="175"/>
      <c r="BQ183" s="175"/>
    </row>
    <row r="184" ht="14.25" customHeight="1">
      <c r="A184" s="175"/>
      <c r="B184" s="175"/>
      <c r="C184" s="175"/>
      <c r="D184" s="175"/>
      <c r="E184" s="175"/>
      <c r="F184" s="175"/>
      <c r="G184" s="175"/>
      <c r="H184" s="175"/>
      <c r="I184" s="175"/>
      <c r="J184" s="175"/>
      <c r="K184" s="175"/>
      <c r="L184" s="175"/>
      <c r="M184" s="175"/>
      <c r="N184" s="175"/>
      <c r="O184" s="175"/>
      <c r="P184" s="175"/>
      <c r="Q184" s="175"/>
      <c r="R184" s="175"/>
      <c r="S184" s="175"/>
      <c r="T184" s="175"/>
      <c r="U184" s="175"/>
      <c r="V184" s="175"/>
      <c r="W184" s="175"/>
      <c r="X184" s="175"/>
      <c r="Y184" s="175"/>
      <c r="Z184" s="175"/>
      <c r="AA184" s="175"/>
      <c r="AB184" s="175"/>
      <c r="AC184" s="175"/>
      <c r="AD184" s="175"/>
      <c r="AE184" s="175"/>
      <c r="AF184" s="175"/>
      <c r="AG184" s="175"/>
      <c r="AH184" s="175"/>
      <c r="AI184" s="175"/>
      <c r="AJ184" s="175"/>
      <c r="AK184" s="175"/>
      <c r="AL184" s="175"/>
      <c r="AM184" s="175"/>
      <c r="AN184" s="175"/>
      <c r="AO184" s="175"/>
      <c r="AP184" s="175"/>
      <c r="AQ184" s="175"/>
      <c r="AR184" s="175"/>
      <c r="AS184" s="175"/>
      <c r="AT184" s="175"/>
      <c r="AU184" s="175"/>
      <c r="AV184" s="175"/>
      <c r="AW184" s="175"/>
      <c r="AX184" s="175"/>
      <c r="AY184" s="175"/>
      <c r="AZ184" s="175"/>
      <c r="BA184" s="175"/>
      <c r="BB184" s="175"/>
      <c r="BC184" s="175"/>
      <c r="BD184" s="175"/>
      <c r="BE184" s="175"/>
      <c r="BF184" s="175"/>
      <c r="BG184" s="175"/>
      <c r="BH184" s="175"/>
      <c r="BI184" s="175"/>
      <c r="BJ184" s="175"/>
      <c r="BK184" s="175"/>
      <c r="BL184" s="175"/>
      <c r="BM184" s="175"/>
      <c r="BN184" s="175"/>
      <c r="BO184" s="175"/>
      <c r="BP184" s="175"/>
      <c r="BQ184" s="175"/>
    </row>
    <row r="185" ht="14.25" customHeight="1">
      <c r="A185" s="175"/>
      <c r="B185" s="175"/>
      <c r="C185" s="175"/>
      <c r="D185" s="175"/>
      <c r="E185" s="175"/>
      <c r="F185" s="175"/>
      <c r="G185" s="175"/>
      <c r="H185" s="175"/>
      <c r="I185" s="175"/>
      <c r="J185" s="175"/>
      <c r="K185" s="175"/>
      <c r="L185" s="175"/>
      <c r="M185" s="175"/>
      <c r="N185" s="175"/>
      <c r="O185" s="175"/>
      <c r="P185" s="175"/>
      <c r="Q185" s="175"/>
      <c r="R185" s="175"/>
      <c r="S185" s="175"/>
      <c r="T185" s="175"/>
      <c r="U185" s="175"/>
      <c r="V185" s="175"/>
      <c r="W185" s="175"/>
      <c r="X185" s="175"/>
      <c r="Y185" s="175"/>
      <c r="Z185" s="175"/>
      <c r="AA185" s="175"/>
      <c r="AB185" s="175"/>
      <c r="AC185" s="175"/>
      <c r="AD185" s="175"/>
      <c r="AE185" s="175"/>
      <c r="AF185" s="175"/>
      <c r="AG185" s="175"/>
      <c r="AH185" s="175"/>
      <c r="AI185" s="175"/>
      <c r="AJ185" s="175"/>
      <c r="AK185" s="175"/>
      <c r="AL185" s="175"/>
      <c r="AM185" s="175"/>
      <c r="AN185" s="175"/>
      <c r="AO185" s="175"/>
      <c r="AP185" s="175"/>
      <c r="AQ185" s="175"/>
      <c r="AR185" s="175"/>
      <c r="AS185" s="175"/>
      <c r="AT185" s="175"/>
      <c r="AU185" s="175"/>
      <c r="AV185" s="175"/>
      <c r="AW185" s="175"/>
      <c r="AX185" s="175"/>
      <c r="AY185" s="175"/>
      <c r="AZ185" s="175"/>
      <c r="BA185" s="175"/>
      <c r="BB185" s="175"/>
      <c r="BC185" s="175"/>
      <c r="BD185" s="175"/>
      <c r="BE185" s="175"/>
      <c r="BF185" s="175"/>
      <c r="BG185" s="175"/>
      <c r="BH185" s="175"/>
      <c r="BI185" s="175"/>
      <c r="BJ185" s="175"/>
      <c r="BK185" s="175"/>
      <c r="BL185" s="175"/>
      <c r="BM185" s="175"/>
      <c r="BN185" s="175"/>
      <c r="BO185" s="175"/>
      <c r="BP185" s="175"/>
      <c r="BQ185" s="175"/>
    </row>
    <row r="186" ht="14.25" customHeight="1">
      <c r="A186" s="175"/>
      <c r="B186" s="175"/>
      <c r="C186" s="175"/>
      <c r="D186" s="175"/>
      <c r="E186" s="175"/>
      <c r="F186" s="175"/>
      <c r="G186" s="175"/>
      <c r="H186" s="175"/>
      <c r="I186" s="175"/>
      <c r="J186" s="175"/>
      <c r="K186" s="175"/>
      <c r="L186" s="175"/>
      <c r="M186" s="175"/>
      <c r="N186" s="175"/>
      <c r="O186" s="175"/>
      <c r="P186" s="175"/>
      <c r="Q186" s="175"/>
      <c r="R186" s="175"/>
      <c r="S186" s="175"/>
      <c r="T186" s="175"/>
      <c r="U186" s="175"/>
      <c r="V186" s="175"/>
      <c r="W186" s="175"/>
      <c r="X186" s="175"/>
      <c r="Y186" s="175"/>
      <c r="Z186" s="175"/>
      <c r="AA186" s="175"/>
      <c r="AB186" s="175"/>
      <c r="AC186" s="175"/>
      <c r="AD186" s="175"/>
      <c r="AE186" s="175"/>
      <c r="AF186" s="175"/>
      <c r="AG186" s="175"/>
      <c r="AH186" s="175"/>
      <c r="AI186" s="175"/>
      <c r="AJ186" s="175"/>
      <c r="AK186" s="175"/>
      <c r="AL186" s="175"/>
      <c r="AM186" s="175"/>
      <c r="AN186" s="175"/>
      <c r="AO186" s="175"/>
      <c r="AP186" s="175"/>
      <c r="AQ186" s="175"/>
      <c r="AR186" s="175"/>
      <c r="AS186" s="175"/>
      <c r="AT186" s="175"/>
      <c r="AU186" s="175"/>
      <c r="AV186" s="175"/>
      <c r="AW186" s="175"/>
      <c r="AX186" s="175"/>
      <c r="AY186" s="175"/>
      <c r="AZ186" s="175"/>
      <c r="BA186" s="175"/>
      <c r="BB186" s="175"/>
      <c r="BC186" s="175"/>
      <c r="BD186" s="175"/>
      <c r="BE186" s="175"/>
      <c r="BF186" s="175"/>
      <c r="BG186" s="175"/>
      <c r="BH186" s="175"/>
      <c r="BI186" s="175"/>
      <c r="BJ186" s="175"/>
      <c r="BK186" s="175"/>
      <c r="BL186" s="175"/>
      <c r="BM186" s="175"/>
      <c r="BN186" s="175"/>
      <c r="BO186" s="175"/>
      <c r="BP186" s="175"/>
      <c r="BQ186" s="175"/>
    </row>
    <row r="187" ht="14.25" customHeight="1">
      <c r="A187" s="175"/>
      <c r="B187" s="175"/>
      <c r="C187" s="175"/>
      <c r="D187" s="175"/>
      <c r="E187" s="175"/>
      <c r="F187" s="175"/>
      <c r="G187" s="175"/>
      <c r="H187" s="175"/>
      <c r="I187" s="175"/>
      <c r="J187" s="175"/>
      <c r="K187" s="175"/>
      <c r="L187" s="175"/>
      <c r="M187" s="175"/>
      <c r="N187" s="175"/>
      <c r="O187" s="175"/>
      <c r="P187" s="175"/>
      <c r="Q187" s="175"/>
      <c r="R187" s="175"/>
      <c r="S187" s="175"/>
      <c r="T187" s="175"/>
      <c r="U187" s="175"/>
      <c r="V187" s="175"/>
      <c r="W187" s="175"/>
      <c r="X187" s="175"/>
      <c r="Y187" s="175"/>
      <c r="Z187" s="175"/>
      <c r="AA187" s="175"/>
      <c r="AB187" s="175"/>
      <c r="AC187" s="175"/>
      <c r="AD187" s="175"/>
      <c r="AE187" s="175"/>
      <c r="AF187" s="175"/>
      <c r="AG187" s="175"/>
      <c r="AH187" s="175"/>
      <c r="AI187" s="175"/>
      <c r="AJ187" s="175"/>
      <c r="AK187" s="175"/>
      <c r="AL187" s="175"/>
      <c r="AM187" s="175"/>
      <c r="AN187" s="175"/>
      <c r="AO187" s="175"/>
      <c r="AP187" s="175"/>
      <c r="AQ187" s="175"/>
      <c r="AR187" s="175"/>
      <c r="AS187" s="175"/>
      <c r="AT187" s="175"/>
      <c r="AU187" s="175"/>
      <c r="AV187" s="175"/>
      <c r="AW187" s="175"/>
      <c r="AX187" s="175"/>
      <c r="AY187" s="175"/>
      <c r="AZ187" s="175"/>
      <c r="BA187" s="175"/>
      <c r="BB187" s="175"/>
      <c r="BC187" s="175"/>
      <c r="BD187" s="175"/>
      <c r="BE187" s="175"/>
      <c r="BF187" s="175"/>
      <c r="BG187" s="175"/>
      <c r="BH187" s="175"/>
      <c r="BI187" s="175"/>
      <c r="BJ187" s="175"/>
      <c r="BK187" s="175"/>
      <c r="BL187" s="175"/>
      <c r="BM187" s="175"/>
      <c r="BN187" s="175"/>
      <c r="BO187" s="175"/>
      <c r="BP187" s="175"/>
      <c r="BQ187" s="175"/>
    </row>
    <row r="188" ht="14.25" customHeight="1">
      <c r="A188" s="175"/>
      <c r="B188" s="175"/>
      <c r="C188" s="175"/>
      <c r="D188" s="175"/>
      <c r="E188" s="175"/>
      <c r="F188" s="175"/>
      <c r="G188" s="175"/>
      <c r="H188" s="175"/>
      <c r="I188" s="175"/>
      <c r="J188" s="175"/>
      <c r="K188" s="175"/>
      <c r="L188" s="175"/>
      <c r="M188" s="175"/>
      <c r="N188" s="175"/>
      <c r="O188" s="175"/>
      <c r="P188" s="175"/>
      <c r="Q188" s="175"/>
      <c r="R188" s="175"/>
      <c r="S188" s="175"/>
      <c r="T188" s="175"/>
      <c r="U188" s="175"/>
      <c r="V188" s="175"/>
      <c r="W188" s="175"/>
      <c r="X188" s="175"/>
      <c r="Y188" s="175"/>
      <c r="Z188" s="175"/>
      <c r="AA188" s="175"/>
      <c r="AB188" s="175"/>
      <c r="AC188" s="175"/>
      <c r="AD188" s="175"/>
      <c r="AE188" s="175"/>
      <c r="AF188" s="175"/>
      <c r="AG188" s="175"/>
      <c r="AH188" s="175"/>
      <c r="AI188" s="175"/>
      <c r="AJ188" s="175"/>
      <c r="AK188" s="175"/>
      <c r="AL188" s="175"/>
      <c r="AM188" s="175"/>
      <c r="AN188" s="175"/>
      <c r="AO188" s="175"/>
      <c r="AP188" s="175"/>
      <c r="AQ188" s="175"/>
      <c r="AR188" s="175"/>
      <c r="AS188" s="175"/>
      <c r="AT188" s="175"/>
      <c r="AU188" s="175"/>
      <c r="AV188" s="175"/>
      <c r="AW188" s="175"/>
      <c r="AX188" s="175"/>
      <c r="AY188" s="175"/>
      <c r="AZ188" s="175"/>
      <c r="BA188" s="175"/>
      <c r="BB188" s="175"/>
      <c r="BC188" s="175"/>
      <c r="BD188" s="175"/>
      <c r="BE188" s="175"/>
      <c r="BF188" s="175"/>
      <c r="BG188" s="175"/>
      <c r="BH188" s="175"/>
      <c r="BI188" s="175"/>
      <c r="BJ188" s="175"/>
      <c r="BK188" s="175"/>
      <c r="BL188" s="175"/>
      <c r="BM188" s="175"/>
      <c r="BN188" s="175"/>
      <c r="BO188" s="175"/>
      <c r="BP188" s="175"/>
      <c r="BQ188" s="175"/>
    </row>
    <row r="189" ht="14.25" customHeight="1">
      <c r="A189" s="175"/>
      <c r="B189" s="175"/>
      <c r="C189" s="175"/>
      <c r="D189" s="175"/>
      <c r="E189" s="175"/>
      <c r="F189" s="175"/>
      <c r="G189" s="175"/>
      <c r="H189" s="175"/>
      <c r="I189" s="175"/>
      <c r="J189" s="175"/>
      <c r="K189" s="175"/>
      <c r="L189" s="175"/>
      <c r="M189" s="175"/>
      <c r="N189" s="175"/>
      <c r="O189" s="175"/>
      <c r="P189" s="175"/>
      <c r="Q189" s="175"/>
      <c r="R189" s="175"/>
      <c r="S189" s="175"/>
      <c r="T189" s="175"/>
      <c r="U189" s="175"/>
      <c r="V189" s="175"/>
      <c r="W189" s="175"/>
      <c r="X189" s="175"/>
      <c r="Y189" s="175"/>
      <c r="Z189" s="175"/>
      <c r="AA189" s="175"/>
      <c r="AB189" s="175"/>
      <c r="AC189" s="175"/>
      <c r="AD189" s="175"/>
      <c r="AE189" s="175"/>
      <c r="AF189" s="175"/>
      <c r="AG189" s="175"/>
      <c r="AH189" s="175"/>
      <c r="AI189" s="175"/>
      <c r="AJ189" s="175"/>
      <c r="AK189" s="175"/>
      <c r="AL189" s="175"/>
      <c r="AM189" s="175"/>
      <c r="AN189" s="175"/>
      <c r="AO189" s="175"/>
      <c r="AP189" s="175"/>
      <c r="AQ189" s="175"/>
      <c r="AR189" s="175"/>
      <c r="AS189" s="175"/>
      <c r="AT189" s="175"/>
      <c r="AU189" s="175"/>
      <c r="AV189" s="175"/>
      <c r="AW189" s="175"/>
      <c r="AX189" s="175"/>
      <c r="AY189" s="175"/>
      <c r="AZ189" s="175"/>
      <c r="BA189" s="175"/>
      <c r="BB189" s="175"/>
      <c r="BC189" s="175"/>
      <c r="BD189" s="175"/>
      <c r="BE189" s="175"/>
      <c r="BF189" s="175"/>
      <c r="BG189" s="175"/>
      <c r="BH189" s="175"/>
      <c r="BI189" s="175"/>
      <c r="BJ189" s="175"/>
      <c r="BK189" s="175"/>
      <c r="BL189" s="175"/>
      <c r="BM189" s="175"/>
      <c r="BN189" s="175"/>
      <c r="BO189" s="175"/>
      <c r="BP189" s="175"/>
      <c r="BQ189" s="175"/>
    </row>
    <row r="190" ht="14.25" customHeight="1">
      <c r="A190" s="175"/>
      <c r="B190" s="175"/>
      <c r="C190" s="175"/>
      <c r="D190" s="175"/>
      <c r="E190" s="175"/>
      <c r="F190" s="175"/>
      <c r="G190" s="175"/>
      <c r="H190" s="175"/>
      <c r="I190" s="175"/>
      <c r="J190" s="175"/>
      <c r="K190" s="175"/>
      <c r="L190" s="175"/>
      <c r="M190" s="175"/>
      <c r="N190" s="175"/>
      <c r="O190" s="175"/>
      <c r="P190" s="175"/>
      <c r="Q190" s="175"/>
      <c r="R190" s="175"/>
      <c r="S190" s="175"/>
      <c r="T190" s="175"/>
      <c r="U190" s="175"/>
      <c r="V190" s="175"/>
      <c r="W190" s="175"/>
      <c r="X190" s="175"/>
      <c r="Y190" s="175"/>
      <c r="Z190" s="175"/>
      <c r="AA190" s="175"/>
      <c r="AB190" s="175"/>
      <c r="AC190" s="175"/>
      <c r="AD190" s="175"/>
      <c r="AE190" s="175"/>
      <c r="AF190" s="175"/>
      <c r="AG190" s="175"/>
      <c r="AH190" s="175"/>
      <c r="AI190" s="175"/>
      <c r="AJ190" s="175"/>
      <c r="AK190" s="175"/>
      <c r="AL190" s="175"/>
      <c r="AM190" s="175"/>
      <c r="AN190" s="175"/>
      <c r="AO190" s="175"/>
      <c r="AP190" s="175"/>
      <c r="AQ190" s="175"/>
      <c r="AR190" s="175"/>
      <c r="AS190" s="175"/>
      <c r="AT190" s="175"/>
      <c r="AU190" s="175"/>
      <c r="AV190" s="175"/>
      <c r="AW190" s="175"/>
      <c r="AX190" s="175"/>
      <c r="AY190" s="175"/>
      <c r="AZ190" s="175"/>
      <c r="BA190" s="175"/>
      <c r="BB190" s="175"/>
      <c r="BC190" s="175"/>
      <c r="BD190" s="175"/>
      <c r="BE190" s="175"/>
      <c r="BF190" s="175"/>
      <c r="BG190" s="175"/>
      <c r="BH190" s="175"/>
      <c r="BI190" s="175"/>
      <c r="BJ190" s="175"/>
      <c r="BK190" s="175"/>
      <c r="BL190" s="175"/>
      <c r="BM190" s="175"/>
      <c r="BN190" s="175"/>
      <c r="BO190" s="175"/>
      <c r="BP190" s="175"/>
      <c r="BQ190" s="175"/>
    </row>
    <row r="191" ht="14.25" customHeight="1">
      <c r="A191" s="175"/>
      <c r="B191" s="175"/>
      <c r="C191" s="175"/>
      <c r="D191" s="175"/>
      <c r="E191" s="175"/>
      <c r="F191" s="175"/>
      <c r="G191" s="175"/>
      <c r="H191" s="175"/>
      <c r="I191" s="175"/>
      <c r="J191" s="175"/>
      <c r="K191" s="175"/>
      <c r="L191" s="175"/>
      <c r="M191" s="175"/>
      <c r="N191" s="175"/>
      <c r="O191" s="175"/>
      <c r="P191" s="175"/>
      <c r="Q191" s="175"/>
      <c r="R191" s="175"/>
      <c r="S191" s="175"/>
      <c r="T191" s="175"/>
      <c r="U191" s="175"/>
      <c r="V191" s="175"/>
      <c r="W191" s="175"/>
      <c r="X191" s="175"/>
      <c r="Y191" s="175"/>
      <c r="Z191" s="175"/>
      <c r="AA191" s="175"/>
      <c r="AB191" s="175"/>
      <c r="AC191" s="175"/>
      <c r="AD191" s="175"/>
      <c r="AE191" s="175"/>
      <c r="AF191" s="175"/>
      <c r="AG191" s="175"/>
      <c r="AH191" s="175"/>
      <c r="AI191" s="175"/>
      <c r="AJ191" s="175"/>
      <c r="AK191" s="175"/>
      <c r="AL191" s="175"/>
      <c r="AM191" s="175"/>
      <c r="AN191" s="175"/>
      <c r="AO191" s="175"/>
      <c r="AP191" s="175"/>
      <c r="AQ191" s="175"/>
      <c r="AR191" s="175"/>
      <c r="AS191" s="175"/>
      <c r="AT191" s="175"/>
      <c r="AU191" s="175"/>
      <c r="AV191" s="175"/>
      <c r="AW191" s="175"/>
      <c r="AX191" s="175"/>
      <c r="AY191" s="175"/>
      <c r="AZ191" s="175"/>
      <c r="BA191" s="175"/>
      <c r="BB191" s="175"/>
      <c r="BC191" s="175"/>
      <c r="BD191" s="175"/>
      <c r="BE191" s="175"/>
      <c r="BF191" s="175"/>
      <c r="BG191" s="175"/>
      <c r="BH191" s="175"/>
      <c r="BI191" s="175"/>
      <c r="BJ191" s="175"/>
      <c r="BK191" s="175"/>
      <c r="BL191" s="175"/>
      <c r="BM191" s="175"/>
      <c r="BN191" s="175"/>
      <c r="BO191" s="175"/>
      <c r="BP191" s="175"/>
      <c r="BQ191" s="175"/>
    </row>
    <row r="192" ht="14.25" customHeight="1">
      <c r="A192" s="175"/>
      <c r="B192" s="175"/>
      <c r="C192" s="175"/>
      <c r="D192" s="175"/>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c r="AA192" s="175"/>
      <c r="AB192" s="175"/>
      <c r="AC192" s="175"/>
      <c r="AD192" s="175"/>
      <c r="AE192" s="175"/>
      <c r="AF192" s="175"/>
      <c r="AG192" s="175"/>
      <c r="AH192" s="175"/>
      <c r="AI192" s="175"/>
      <c r="AJ192" s="175"/>
      <c r="AK192" s="175"/>
      <c r="AL192" s="175"/>
      <c r="AM192" s="175"/>
      <c r="AN192" s="175"/>
      <c r="AO192" s="175"/>
      <c r="AP192" s="175"/>
      <c r="AQ192" s="175"/>
      <c r="AR192" s="175"/>
      <c r="AS192" s="175"/>
      <c r="AT192" s="175"/>
      <c r="AU192" s="175"/>
      <c r="AV192" s="175"/>
      <c r="AW192" s="175"/>
      <c r="AX192" s="175"/>
      <c r="AY192" s="175"/>
      <c r="AZ192" s="175"/>
      <c r="BA192" s="175"/>
      <c r="BB192" s="175"/>
      <c r="BC192" s="175"/>
      <c r="BD192" s="175"/>
      <c r="BE192" s="175"/>
      <c r="BF192" s="175"/>
      <c r="BG192" s="175"/>
      <c r="BH192" s="175"/>
      <c r="BI192" s="175"/>
      <c r="BJ192" s="175"/>
      <c r="BK192" s="175"/>
      <c r="BL192" s="175"/>
      <c r="BM192" s="175"/>
      <c r="BN192" s="175"/>
      <c r="BO192" s="175"/>
      <c r="BP192" s="175"/>
      <c r="BQ192" s="175"/>
    </row>
    <row r="193" ht="14.25" customHeight="1">
      <c r="A193" s="175"/>
      <c r="B193" s="175"/>
      <c r="C193" s="175"/>
      <c r="D193" s="175"/>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c r="AA193" s="175"/>
      <c r="AB193" s="175"/>
      <c r="AC193" s="175"/>
      <c r="AD193" s="175"/>
      <c r="AE193" s="175"/>
      <c r="AF193" s="175"/>
      <c r="AG193" s="175"/>
      <c r="AH193" s="175"/>
      <c r="AI193" s="175"/>
      <c r="AJ193" s="175"/>
      <c r="AK193" s="175"/>
      <c r="AL193" s="175"/>
      <c r="AM193" s="175"/>
      <c r="AN193" s="175"/>
      <c r="AO193" s="175"/>
      <c r="AP193" s="175"/>
      <c r="AQ193" s="175"/>
      <c r="AR193" s="175"/>
      <c r="AS193" s="175"/>
      <c r="AT193" s="175"/>
      <c r="AU193" s="175"/>
      <c r="AV193" s="175"/>
      <c r="AW193" s="175"/>
      <c r="AX193" s="175"/>
      <c r="AY193" s="175"/>
      <c r="AZ193" s="175"/>
      <c r="BA193" s="175"/>
      <c r="BB193" s="175"/>
      <c r="BC193" s="175"/>
      <c r="BD193" s="175"/>
      <c r="BE193" s="175"/>
      <c r="BF193" s="175"/>
      <c r="BG193" s="175"/>
      <c r="BH193" s="175"/>
      <c r="BI193" s="175"/>
      <c r="BJ193" s="175"/>
      <c r="BK193" s="175"/>
      <c r="BL193" s="175"/>
      <c r="BM193" s="175"/>
      <c r="BN193" s="175"/>
      <c r="BO193" s="175"/>
      <c r="BP193" s="175"/>
      <c r="BQ193" s="175"/>
    </row>
    <row r="194" ht="14.25" customHeight="1">
      <c r="A194" s="175"/>
      <c r="B194" s="175"/>
      <c r="C194" s="175"/>
      <c r="D194" s="175"/>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c r="AA194" s="175"/>
      <c r="AB194" s="175"/>
      <c r="AC194" s="175"/>
      <c r="AD194" s="175"/>
      <c r="AE194" s="175"/>
      <c r="AF194" s="175"/>
      <c r="AG194" s="175"/>
      <c r="AH194" s="175"/>
      <c r="AI194" s="175"/>
      <c r="AJ194" s="175"/>
      <c r="AK194" s="175"/>
      <c r="AL194" s="175"/>
      <c r="AM194" s="175"/>
      <c r="AN194" s="175"/>
      <c r="AO194" s="175"/>
      <c r="AP194" s="175"/>
      <c r="AQ194" s="175"/>
      <c r="AR194" s="175"/>
      <c r="AS194" s="175"/>
      <c r="AT194" s="175"/>
      <c r="AU194" s="175"/>
      <c r="AV194" s="175"/>
      <c r="AW194" s="175"/>
      <c r="AX194" s="175"/>
      <c r="AY194" s="175"/>
      <c r="AZ194" s="175"/>
      <c r="BA194" s="175"/>
      <c r="BB194" s="175"/>
      <c r="BC194" s="175"/>
      <c r="BD194" s="175"/>
      <c r="BE194" s="175"/>
      <c r="BF194" s="175"/>
      <c r="BG194" s="175"/>
      <c r="BH194" s="175"/>
      <c r="BI194" s="175"/>
      <c r="BJ194" s="175"/>
      <c r="BK194" s="175"/>
      <c r="BL194" s="175"/>
      <c r="BM194" s="175"/>
      <c r="BN194" s="175"/>
      <c r="BO194" s="175"/>
      <c r="BP194" s="175"/>
      <c r="BQ194" s="175"/>
    </row>
    <row r="195" ht="14.25" customHeight="1">
      <c r="A195" s="175"/>
      <c r="B195" s="175"/>
      <c r="C195" s="175"/>
      <c r="D195" s="175"/>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c r="AA195" s="175"/>
      <c r="AB195" s="175"/>
      <c r="AC195" s="175"/>
      <c r="AD195" s="175"/>
      <c r="AE195" s="175"/>
      <c r="AF195" s="175"/>
      <c r="AG195" s="175"/>
      <c r="AH195" s="175"/>
      <c r="AI195" s="175"/>
      <c r="AJ195" s="175"/>
      <c r="AK195" s="175"/>
      <c r="AL195" s="175"/>
      <c r="AM195" s="175"/>
      <c r="AN195" s="175"/>
      <c r="AO195" s="175"/>
      <c r="AP195" s="175"/>
      <c r="AQ195" s="175"/>
      <c r="AR195" s="175"/>
      <c r="AS195" s="175"/>
      <c r="AT195" s="175"/>
      <c r="AU195" s="175"/>
      <c r="AV195" s="175"/>
      <c r="AW195" s="175"/>
      <c r="AX195" s="175"/>
      <c r="AY195" s="175"/>
      <c r="AZ195" s="175"/>
      <c r="BA195" s="175"/>
      <c r="BB195" s="175"/>
      <c r="BC195" s="175"/>
      <c r="BD195" s="175"/>
      <c r="BE195" s="175"/>
      <c r="BF195" s="175"/>
      <c r="BG195" s="175"/>
      <c r="BH195" s="175"/>
      <c r="BI195" s="175"/>
      <c r="BJ195" s="175"/>
      <c r="BK195" s="175"/>
      <c r="BL195" s="175"/>
      <c r="BM195" s="175"/>
      <c r="BN195" s="175"/>
      <c r="BO195" s="175"/>
      <c r="BP195" s="175"/>
      <c r="BQ195" s="175"/>
    </row>
    <row r="196" ht="14.25" customHeight="1">
      <c r="A196" s="175"/>
      <c r="B196" s="175"/>
      <c r="C196" s="175"/>
      <c r="D196" s="175"/>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c r="AA196" s="175"/>
      <c r="AB196" s="175"/>
      <c r="AC196" s="175"/>
      <c r="AD196" s="175"/>
      <c r="AE196" s="175"/>
      <c r="AF196" s="175"/>
      <c r="AG196" s="175"/>
      <c r="AH196" s="175"/>
      <c r="AI196" s="175"/>
      <c r="AJ196" s="175"/>
      <c r="AK196" s="175"/>
      <c r="AL196" s="175"/>
      <c r="AM196" s="175"/>
      <c r="AN196" s="175"/>
      <c r="AO196" s="175"/>
      <c r="AP196" s="175"/>
      <c r="AQ196" s="175"/>
      <c r="AR196" s="175"/>
      <c r="AS196" s="175"/>
      <c r="AT196" s="175"/>
      <c r="AU196" s="175"/>
      <c r="AV196" s="175"/>
      <c r="AW196" s="175"/>
      <c r="AX196" s="175"/>
      <c r="AY196" s="175"/>
      <c r="AZ196" s="175"/>
      <c r="BA196" s="175"/>
      <c r="BB196" s="175"/>
      <c r="BC196" s="175"/>
      <c r="BD196" s="175"/>
      <c r="BE196" s="175"/>
      <c r="BF196" s="175"/>
      <c r="BG196" s="175"/>
      <c r="BH196" s="175"/>
      <c r="BI196" s="175"/>
      <c r="BJ196" s="175"/>
      <c r="BK196" s="175"/>
      <c r="BL196" s="175"/>
      <c r="BM196" s="175"/>
      <c r="BN196" s="175"/>
      <c r="BO196" s="175"/>
      <c r="BP196" s="175"/>
      <c r="BQ196" s="175"/>
    </row>
    <row r="197" ht="14.25" customHeight="1">
      <c r="A197" s="175"/>
      <c r="B197" s="175"/>
      <c r="C197" s="175"/>
      <c r="D197" s="175"/>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c r="AA197" s="175"/>
      <c r="AB197" s="175"/>
      <c r="AC197" s="175"/>
      <c r="AD197" s="175"/>
      <c r="AE197" s="175"/>
      <c r="AF197" s="175"/>
      <c r="AG197" s="175"/>
      <c r="AH197" s="175"/>
      <c r="AI197" s="175"/>
      <c r="AJ197" s="175"/>
      <c r="AK197" s="175"/>
      <c r="AL197" s="175"/>
      <c r="AM197" s="175"/>
      <c r="AN197" s="175"/>
      <c r="AO197" s="175"/>
      <c r="AP197" s="175"/>
      <c r="AQ197" s="175"/>
      <c r="AR197" s="175"/>
      <c r="AS197" s="175"/>
      <c r="AT197" s="175"/>
      <c r="AU197" s="175"/>
      <c r="AV197" s="175"/>
      <c r="AW197" s="175"/>
      <c r="AX197" s="175"/>
      <c r="AY197" s="175"/>
      <c r="AZ197" s="175"/>
      <c r="BA197" s="175"/>
      <c r="BB197" s="175"/>
      <c r="BC197" s="175"/>
      <c r="BD197" s="175"/>
      <c r="BE197" s="175"/>
      <c r="BF197" s="175"/>
      <c r="BG197" s="175"/>
      <c r="BH197" s="175"/>
      <c r="BI197" s="175"/>
      <c r="BJ197" s="175"/>
      <c r="BK197" s="175"/>
      <c r="BL197" s="175"/>
      <c r="BM197" s="175"/>
      <c r="BN197" s="175"/>
      <c r="BO197" s="175"/>
      <c r="BP197" s="175"/>
      <c r="BQ197" s="175"/>
    </row>
    <row r="198" ht="14.25" customHeight="1">
      <c r="A198" s="175"/>
      <c r="B198" s="175"/>
      <c r="C198" s="175"/>
      <c r="D198" s="175"/>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c r="AA198" s="175"/>
      <c r="AB198" s="175"/>
      <c r="AC198" s="175"/>
      <c r="AD198" s="175"/>
      <c r="AE198" s="175"/>
      <c r="AF198" s="175"/>
      <c r="AG198" s="175"/>
      <c r="AH198" s="175"/>
      <c r="AI198" s="175"/>
      <c r="AJ198" s="175"/>
      <c r="AK198" s="175"/>
      <c r="AL198" s="175"/>
      <c r="AM198" s="175"/>
      <c r="AN198" s="175"/>
      <c r="AO198" s="175"/>
      <c r="AP198" s="175"/>
      <c r="AQ198" s="175"/>
      <c r="AR198" s="175"/>
      <c r="AS198" s="175"/>
      <c r="AT198" s="175"/>
      <c r="AU198" s="175"/>
      <c r="AV198" s="175"/>
      <c r="AW198" s="175"/>
      <c r="AX198" s="175"/>
      <c r="AY198" s="175"/>
      <c r="AZ198" s="175"/>
      <c r="BA198" s="175"/>
      <c r="BB198" s="175"/>
      <c r="BC198" s="175"/>
      <c r="BD198" s="175"/>
      <c r="BE198" s="175"/>
      <c r="BF198" s="175"/>
      <c r="BG198" s="175"/>
      <c r="BH198" s="175"/>
      <c r="BI198" s="175"/>
      <c r="BJ198" s="175"/>
      <c r="BK198" s="175"/>
      <c r="BL198" s="175"/>
      <c r="BM198" s="175"/>
      <c r="BN198" s="175"/>
      <c r="BO198" s="175"/>
      <c r="BP198" s="175"/>
      <c r="BQ198" s="175"/>
    </row>
    <row r="199" ht="14.25" customHeight="1">
      <c r="A199" s="175"/>
      <c r="B199" s="175"/>
      <c r="C199" s="175"/>
      <c r="D199" s="175"/>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c r="AA199" s="175"/>
      <c r="AB199" s="175"/>
      <c r="AC199" s="175"/>
      <c r="AD199" s="175"/>
      <c r="AE199" s="175"/>
      <c r="AF199" s="175"/>
      <c r="AG199" s="175"/>
      <c r="AH199" s="175"/>
      <c r="AI199" s="175"/>
      <c r="AJ199" s="175"/>
      <c r="AK199" s="175"/>
      <c r="AL199" s="175"/>
      <c r="AM199" s="175"/>
      <c r="AN199" s="175"/>
      <c r="AO199" s="175"/>
      <c r="AP199" s="175"/>
      <c r="AQ199" s="175"/>
      <c r="AR199" s="175"/>
      <c r="AS199" s="175"/>
      <c r="AT199" s="175"/>
      <c r="AU199" s="175"/>
      <c r="AV199" s="175"/>
      <c r="AW199" s="175"/>
      <c r="AX199" s="175"/>
      <c r="AY199" s="175"/>
      <c r="AZ199" s="175"/>
      <c r="BA199" s="175"/>
      <c r="BB199" s="175"/>
      <c r="BC199" s="175"/>
      <c r="BD199" s="175"/>
      <c r="BE199" s="175"/>
      <c r="BF199" s="175"/>
      <c r="BG199" s="175"/>
      <c r="BH199" s="175"/>
      <c r="BI199" s="175"/>
      <c r="BJ199" s="175"/>
      <c r="BK199" s="175"/>
      <c r="BL199" s="175"/>
      <c r="BM199" s="175"/>
      <c r="BN199" s="175"/>
      <c r="BO199" s="175"/>
      <c r="BP199" s="175"/>
      <c r="BQ199" s="175"/>
    </row>
    <row r="200" ht="14.25" customHeight="1">
      <c r="A200" s="175"/>
      <c r="B200" s="175"/>
      <c r="C200" s="175"/>
      <c r="D200" s="175"/>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c r="AA200" s="175"/>
      <c r="AB200" s="175"/>
      <c r="AC200" s="175"/>
      <c r="AD200" s="175"/>
      <c r="AE200" s="175"/>
      <c r="AF200" s="175"/>
      <c r="AG200" s="175"/>
      <c r="AH200" s="175"/>
      <c r="AI200" s="175"/>
      <c r="AJ200" s="175"/>
      <c r="AK200" s="175"/>
      <c r="AL200" s="175"/>
      <c r="AM200" s="175"/>
      <c r="AN200" s="175"/>
      <c r="AO200" s="175"/>
      <c r="AP200" s="175"/>
      <c r="AQ200" s="175"/>
      <c r="AR200" s="175"/>
      <c r="AS200" s="175"/>
      <c r="AT200" s="175"/>
      <c r="AU200" s="175"/>
      <c r="AV200" s="175"/>
      <c r="AW200" s="175"/>
      <c r="AX200" s="175"/>
      <c r="AY200" s="175"/>
      <c r="AZ200" s="175"/>
      <c r="BA200" s="175"/>
      <c r="BB200" s="175"/>
      <c r="BC200" s="175"/>
      <c r="BD200" s="175"/>
      <c r="BE200" s="175"/>
      <c r="BF200" s="175"/>
      <c r="BG200" s="175"/>
      <c r="BH200" s="175"/>
      <c r="BI200" s="175"/>
      <c r="BJ200" s="175"/>
      <c r="BK200" s="175"/>
      <c r="BL200" s="175"/>
      <c r="BM200" s="175"/>
      <c r="BN200" s="175"/>
      <c r="BO200" s="175"/>
      <c r="BP200" s="175"/>
      <c r="BQ200" s="175"/>
    </row>
    <row r="201" ht="14.25" customHeight="1">
      <c r="A201" s="175"/>
      <c r="B201" s="175"/>
      <c r="C201" s="175"/>
      <c r="D201" s="175"/>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c r="AA201" s="175"/>
      <c r="AB201" s="175"/>
      <c r="AC201" s="175"/>
      <c r="AD201" s="175"/>
      <c r="AE201" s="175"/>
      <c r="AF201" s="175"/>
      <c r="AG201" s="175"/>
      <c r="AH201" s="175"/>
      <c r="AI201" s="175"/>
      <c r="AJ201" s="175"/>
      <c r="AK201" s="175"/>
      <c r="AL201" s="175"/>
      <c r="AM201" s="175"/>
      <c r="AN201" s="175"/>
      <c r="AO201" s="175"/>
      <c r="AP201" s="175"/>
      <c r="AQ201" s="175"/>
      <c r="AR201" s="175"/>
      <c r="AS201" s="175"/>
      <c r="AT201" s="175"/>
      <c r="AU201" s="175"/>
      <c r="AV201" s="175"/>
      <c r="AW201" s="175"/>
      <c r="AX201" s="175"/>
      <c r="AY201" s="175"/>
      <c r="AZ201" s="175"/>
      <c r="BA201" s="175"/>
      <c r="BB201" s="175"/>
      <c r="BC201" s="175"/>
      <c r="BD201" s="175"/>
      <c r="BE201" s="175"/>
      <c r="BF201" s="175"/>
      <c r="BG201" s="175"/>
      <c r="BH201" s="175"/>
      <c r="BI201" s="175"/>
      <c r="BJ201" s="175"/>
      <c r="BK201" s="175"/>
      <c r="BL201" s="175"/>
      <c r="BM201" s="175"/>
      <c r="BN201" s="175"/>
      <c r="BO201" s="175"/>
      <c r="BP201" s="175"/>
      <c r="BQ201" s="175"/>
    </row>
    <row r="202" ht="14.25" customHeight="1">
      <c r="A202" s="175"/>
      <c r="B202" s="175"/>
      <c r="C202" s="175"/>
      <c r="D202" s="175"/>
      <c r="E202" s="175"/>
      <c r="F202" s="175"/>
      <c r="G202" s="175"/>
      <c r="H202" s="175"/>
      <c r="I202" s="175"/>
      <c r="J202" s="175"/>
      <c r="K202" s="175"/>
      <c r="L202" s="175"/>
      <c r="M202" s="175"/>
      <c r="N202" s="175"/>
      <c r="O202" s="175"/>
      <c r="P202" s="175"/>
      <c r="Q202" s="175"/>
      <c r="R202" s="175"/>
      <c r="S202" s="175"/>
      <c r="T202" s="175"/>
      <c r="U202" s="175"/>
      <c r="V202" s="175"/>
      <c r="W202" s="175"/>
      <c r="X202" s="175"/>
      <c r="Y202" s="175"/>
      <c r="Z202" s="175"/>
      <c r="AA202" s="175"/>
      <c r="AB202" s="175"/>
      <c r="AC202" s="175"/>
      <c r="AD202" s="175"/>
      <c r="AE202" s="175"/>
      <c r="AF202" s="175"/>
      <c r="AG202" s="175"/>
      <c r="AH202" s="175"/>
      <c r="AI202" s="175"/>
      <c r="AJ202" s="175"/>
      <c r="AK202" s="175"/>
      <c r="AL202" s="175"/>
      <c r="AM202" s="175"/>
      <c r="AN202" s="175"/>
      <c r="AO202" s="175"/>
      <c r="AP202" s="175"/>
      <c r="AQ202" s="175"/>
      <c r="AR202" s="175"/>
      <c r="AS202" s="175"/>
      <c r="AT202" s="175"/>
      <c r="AU202" s="175"/>
      <c r="AV202" s="175"/>
      <c r="AW202" s="175"/>
      <c r="AX202" s="175"/>
      <c r="AY202" s="175"/>
      <c r="AZ202" s="175"/>
      <c r="BA202" s="175"/>
      <c r="BB202" s="175"/>
      <c r="BC202" s="175"/>
      <c r="BD202" s="175"/>
      <c r="BE202" s="175"/>
      <c r="BF202" s="175"/>
      <c r="BG202" s="175"/>
      <c r="BH202" s="175"/>
      <c r="BI202" s="175"/>
      <c r="BJ202" s="175"/>
      <c r="BK202" s="175"/>
      <c r="BL202" s="175"/>
      <c r="BM202" s="175"/>
      <c r="BN202" s="175"/>
      <c r="BO202" s="175"/>
      <c r="BP202" s="175"/>
      <c r="BQ202" s="175"/>
    </row>
    <row r="203" ht="14.25" customHeight="1">
      <c r="A203" s="175"/>
      <c r="B203" s="175"/>
      <c r="C203" s="175"/>
      <c r="D203" s="175"/>
      <c r="E203" s="175"/>
      <c r="F203" s="175"/>
      <c r="G203" s="175"/>
      <c r="H203" s="175"/>
      <c r="I203" s="175"/>
      <c r="J203" s="175"/>
      <c r="K203" s="175"/>
      <c r="L203" s="175"/>
      <c r="M203" s="175"/>
      <c r="N203" s="175"/>
      <c r="O203" s="175"/>
      <c r="P203" s="175"/>
      <c r="Q203" s="175"/>
      <c r="R203" s="175"/>
      <c r="S203" s="175"/>
      <c r="T203" s="175"/>
      <c r="U203" s="175"/>
      <c r="V203" s="175"/>
      <c r="W203" s="175"/>
      <c r="X203" s="175"/>
      <c r="Y203" s="175"/>
      <c r="Z203" s="175"/>
      <c r="AA203" s="175"/>
      <c r="AB203" s="175"/>
      <c r="AC203" s="175"/>
      <c r="AD203" s="175"/>
      <c r="AE203" s="175"/>
      <c r="AF203" s="175"/>
      <c r="AG203" s="175"/>
      <c r="AH203" s="175"/>
      <c r="AI203" s="175"/>
      <c r="AJ203" s="175"/>
      <c r="AK203" s="175"/>
      <c r="AL203" s="175"/>
      <c r="AM203" s="175"/>
      <c r="AN203" s="175"/>
      <c r="AO203" s="175"/>
      <c r="AP203" s="175"/>
      <c r="AQ203" s="175"/>
      <c r="AR203" s="175"/>
      <c r="AS203" s="175"/>
      <c r="AT203" s="175"/>
      <c r="AU203" s="175"/>
      <c r="AV203" s="175"/>
      <c r="AW203" s="175"/>
      <c r="AX203" s="175"/>
      <c r="AY203" s="175"/>
      <c r="AZ203" s="175"/>
      <c r="BA203" s="175"/>
      <c r="BB203" s="175"/>
      <c r="BC203" s="175"/>
      <c r="BD203" s="175"/>
      <c r="BE203" s="175"/>
      <c r="BF203" s="175"/>
      <c r="BG203" s="175"/>
      <c r="BH203" s="175"/>
      <c r="BI203" s="175"/>
      <c r="BJ203" s="175"/>
      <c r="BK203" s="175"/>
      <c r="BL203" s="175"/>
      <c r="BM203" s="175"/>
      <c r="BN203" s="175"/>
      <c r="BO203" s="175"/>
      <c r="BP203" s="175"/>
      <c r="BQ203" s="175"/>
    </row>
    <row r="204" ht="14.25" customHeight="1">
      <c r="A204" s="175"/>
      <c r="B204" s="175"/>
      <c r="C204" s="175"/>
      <c r="D204" s="175"/>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c r="AA204" s="175"/>
      <c r="AB204" s="175"/>
      <c r="AC204" s="175"/>
      <c r="AD204" s="175"/>
      <c r="AE204" s="175"/>
      <c r="AF204" s="175"/>
      <c r="AG204" s="175"/>
      <c r="AH204" s="175"/>
      <c r="AI204" s="175"/>
      <c r="AJ204" s="175"/>
      <c r="AK204" s="175"/>
      <c r="AL204" s="175"/>
      <c r="AM204" s="175"/>
      <c r="AN204" s="175"/>
      <c r="AO204" s="175"/>
      <c r="AP204" s="175"/>
      <c r="AQ204" s="175"/>
      <c r="AR204" s="175"/>
      <c r="AS204" s="175"/>
      <c r="AT204" s="175"/>
      <c r="AU204" s="175"/>
      <c r="AV204" s="175"/>
      <c r="AW204" s="175"/>
      <c r="AX204" s="175"/>
      <c r="AY204" s="175"/>
      <c r="AZ204" s="175"/>
      <c r="BA204" s="175"/>
      <c r="BB204" s="175"/>
      <c r="BC204" s="175"/>
      <c r="BD204" s="175"/>
      <c r="BE204" s="175"/>
      <c r="BF204" s="175"/>
      <c r="BG204" s="175"/>
      <c r="BH204" s="175"/>
      <c r="BI204" s="175"/>
      <c r="BJ204" s="175"/>
      <c r="BK204" s="175"/>
      <c r="BL204" s="175"/>
      <c r="BM204" s="175"/>
      <c r="BN204" s="175"/>
      <c r="BO204" s="175"/>
      <c r="BP204" s="175"/>
      <c r="BQ204" s="175"/>
    </row>
    <row r="205" ht="14.25" customHeight="1">
      <c r="A205" s="175"/>
      <c r="B205" s="175"/>
      <c r="C205" s="175"/>
      <c r="D205" s="175"/>
      <c r="E205" s="175"/>
      <c r="F205" s="175"/>
      <c r="G205" s="175"/>
      <c r="H205" s="175"/>
      <c r="I205" s="175"/>
      <c r="J205" s="175"/>
      <c r="K205" s="175"/>
      <c r="L205" s="175"/>
      <c r="M205" s="175"/>
      <c r="N205" s="175"/>
      <c r="O205" s="175"/>
      <c r="P205" s="175"/>
      <c r="Q205" s="175"/>
      <c r="R205" s="175"/>
      <c r="S205" s="175"/>
      <c r="T205" s="175"/>
      <c r="U205" s="175"/>
      <c r="V205" s="175"/>
      <c r="W205" s="175"/>
      <c r="X205" s="175"/>
      <c r="Y205" s="175"/>
      <c r="Z205" s="175"/>
      <c r="AA205" s="175"/>
      <c r="AB205" s="175"/>
      <c r="AC205" s="175"/>
      <c r="AD205" s="175"/>
      <c r="AE205" s="175"/>
      <c r="AF205" s="175"/>
      <c r="AG205" s="175"/>
      <c r="AH205" s="175"/>
      <c r="AI205" s="175"/>
      <c r="AJ205" s="175"/>
      <c r="AK205" s="175"/>
      <c r="AL205" s="175"/>
      <c r="AM205" s="175"/>
      <c r="AN205" s="175"/>
      <c r="AO205" s="175"/>
      <c r="AP205" s="175"/>
      <c r="AQ205" s="175"/>
      <c r="AR205" s="175"/>
      <c r="AS205" s="175"/>
      <c r="AT205" s="175"/>
      <c r="AU205" s="175"/>
      <c r="AV205" s="175"/>
      <c r="AW205" s="175"/>
      <c r="AX205" s="175"/>
      <c r="AY205" s="175"/>
      <c r="AZ205" s="175"/>
      <c r="BA205" s="175"/>
      <c r="BB205" s="175"/>
      <c r="BC205" s="175"/>
      <c r="BD205" s="175"/>
      <c r="BE205" s="175"/>
      <c r="BF205" s="175"/>
      <c r="BG205" s="175"/>
      <c r="BH205" s="175"/>
      <c r="BI205" s="175"/>
      <c r="BJ205" s="175"/>
      <c r="BK205" s="175"/>
      <c r="BL205" s="175"/>
      <c r="BM205" s="175"/>
      <c r="BN205" s="175"/>
      <c r="BO205" s="175"/>
      <c r="BP205" s="175"/>
      <c r="BQ205" s="175"/>
    </row>
    <row r="206" ht="14.25" customHeight="1">
      <c r="A206" s="175"/>
      <c r="B206" s="175"/>
      <c r="C206" s="175"/>
      <c r="D206" s="175"/>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c r="AA206" s="175"/>
      <c r="AB206" s="175"/>
      <c r="AC206" s="175"/>
      <c r="AD206" s="175"/>
      <c r="AE206" s="175"/>
      <c r="AF206" s="175"/>
      <c r="AG206" s="175"/>
      <c r="AH206" s="175"/>
      <c r="AI206" s="175"/>
      <c r="AJ206" s="175"/>
      <c r="AK206" s="175"/>
      <c r="AL206" s="175"/>
      <c r="AM206" s="175"/>
      <c r="AN206" s="175"/>
      <c r="AO206" s="175"/>
      <c r="AP206" s="175"/>
      <c r="AQ206" s="175"/>
      <c r="AR206" s="175"/>
      <c r="AS206" s="175"/>
      <c r="AT206" s="175"/>
      <c r="AU206" s="175"/>
      <c r="AV206" s="175"/>
      <c r="AW206" s="175"/>
      <c r="AX206" s="175"/>
      <c r="AY206" s="175"/>
      <c r="AZ206" s="175"/>
      <c r="BA206" s="175"/>
      <c r="BB206" s="175"/>
      <c r="BC206" s="175"/>
      <c r="BD206" s="175"/>
      <c r="BE206" s="175"/>
      <c r="BF206" s="175"/>
      <c r="BG206" s="175"/>
      <c r="BH206" s="175"/>
      <c r="BI206" s="175"/>
      <c r="BJ206" s="175"/>
      <c r="BK206" s="175"/>
      <c r="BL206" s="175"/>
      <c r="BM206" s="175"/>
      <c r="BN206" s="175"/>
      <c r="BO206" s="175"/>
      <c r="BP206" s="175"/>
      <c r="BQ206" s="175"/>
    </row>
    <row r="207" ht="14.25" customHeight="1">
      <c r="A207" s="175"/>
      <c r="B207" s="175"/>
      <c r="C207" s="175"/>
      <c r="D207" s="175"/>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c r="AA207" s="175"/>
      <c r="AB207" s="175"/>
      <c r="AC207" s="175"/>
      <c r="AD207" s="175"/>
      <c r="AE207" s="175"/>
      <c r="AF207" s="175"/>
      <c r="AG207" s="175"/>
      <c r="AH207" s="175"/>
      <c r="AI207" s="175"/>
      <c r="AJ207" s="175"/>
      <c r="AK207" s="175"/>
      <c r="AL207" s="175"/>
      <c r="AM207" s="175"/>
      <c r="AN207" s="175"/>
      <c r="AO207" s="175"/>
      <c r="AP207" s="175"/>
      <c r="AQ207" s="175"/>
      <c r="AR207" s="175"/>
      <c r="AS207" s="175"/>
      <c r="AT207" s="175"/>
      <c r="AU207" s="175"/>
      <c r="AV207" s="175"/>
      <c r="AW207" s="175"/>
      <c r="AX207" s="175"/>
      <c r="AY207" s="175"/>
      <c r="AZ207" s="175"/>
      <c r="BA207" s="175"/>
      <c r="BB207" s="175"/>
      <c r="BC207" s="175"/>
      <c r="BD207" s="175"/>
      <c r="BE207" s="175"/>
      <c r="BF207" s="175"/>
      <c r="BG207" s="175"/>
      <c r="BH207" s="175"/>
      <c r="BI207" s="175"/>
      <c r="BJ207" s="175"/>
      <c r="BK207" s="175"/>
      <c r="BL207" s="175"/>
      <c r="BM207" s="175"/>
      <c r="BN207" s="175"/>
      <c r="BO207" s="175"/>
      <c r="BP207" s="175"/>
      <c r="BQ207" s="175"/>
    </row>
    <row r="208" ht="14.25" customHeight="1">
      <c r="A208" s="175"/>
      <c r="B208" s="175"/>
      <c r="C208" s="175"/>
      <c r="D208" s="175"/>
      <c r="E208" s="175"/>
      <c r="F208" s="175"/>
      <c r="G208" s="175"/>
      <c r="H208" s="175"/>
      <c r="I208" s="175"/>
      <c r="J208" s="175"/>
      <c r="K208" s="175"/>
      <c r="L208" s="175"/>
      <c r="M208" s="175"/>
      <c r="N208" s="175"/>
      <c r="O208" s="175"/>
      <c r="P208" s="175"/>
      <c r="Q208" s="175"/>
      <c r="R208" s="175"/>
      <c r="S208" s="175"/>
      <c r="T208" s="175"/>
      <c r="U208" s="175"/>
      <c r="V208" s="175"/>
      <c r="W208" s="175"/>
      <c r="X208" s="175"/>
      <c r="Y208" s="175"/>
      <c r="Z208" s="175"/>
      <c r="AA208" s="175"/>
      <c r="AB208" s="175"/>
      <c r="AC208" s="175"/>
      <c r="AD208" s="175"/>
      <c r="AE208" s="175"/>
      <c r="AF208" s="175"/>
      <c r="AG208" s="175"/>
      <c r="AH208" s="175"/>
      <c r="AI208" s="175"/>
      <c r="AJ208" s="175"/>
      <c r="AK208" s="175"/>
      <c r="AL208" s="175"/>
      <c r="AM208" s="175"/>
      <c r="AN208" s="175"/>
      <c r="AO208" s="175"/>
      <c r="AP208" s="175"/>
      <c r="AQ208" s="175"/>
      <c r="AR208" s="175"/>
      <c r="AS208" s="175"/>
      <c r="AT208" s="175"/>
      <c r="AU208" s="175"/>
      <c r="AV208" s="175"/>
      <c r="AW208" s="175"/>
      <c r="AX208" s="175"/>
      <c r="AY208" s="175"/>
      <c r="AZ208" s="175"/>
      <c r="BA208" s="175"/>
      <c r="BB208" s="175"/>
      <c r="BC208" s="175"/>
      <c r="BD208" s="175"/>
      <c r="BE208" s="175"/>
      <c r="BF208" s="175"/>
      <c r="BG208" s="175"/>
      <c r="BH208" s="175"/>
      <c r="BI208" s="175"/>
      <c r="BJ208" s="175"/>
      <c r="BK208" s="175"/>
      <c r="BL208" s="175"/>
      <c r="BM208" s="175"/>
      <c r="BN208" s="175"/>
      <c r="BO208" s="175"/>
      <c r="BP208" s="175"/>
      <c r="BQ208" s="175"/>
    </row>
    <row r="209" ht="14.25" customHeight="1">
      <c r="A209" s="175"/>
      <c r="B209" s="175"/>
      <c r="C209" s="175"/>
      <c r="D209" s="175"/>
      <c r="E209" s="175"/>
      <c r="F209" s="175"/>
      <c r="G209" s="175"/>
      <c r="H209" s="175"/>
      <c r="I209" s="175"/>
      <c r="J209" s="175"/>
      <c r="K209" s="175"/>
      <c r="L209" s="175"/>
      <c r="M209" s="175"/>
      <c r="N209" s="175"/>
      <c r="O209" s="175"/>
      <c r="P209" s="175"/>
      <c r="Q209" s="175"/>
      <c r="R209" s="175"/>
      <c r="S209" s="175"/>
      <c r="T209" s="175"/>
      <c r="U209" s="175"/>
      <c r="V209" s="175"/>
      <c r="W209" s="175"/>
      <c r="X209" s="175"/>
      <c r="Y209" s="175"/>
      <c r="Z209" s="175"/>
      <c r="AA209" s="175"/>
      <c r="AB209" s="175"/>
      <c r="AC209" s="175"/>
      <c r="AD209" s="175"/>
      <c r="AE209" s="175"/>
      <c r="AF209" s="175"/>
      <c r="AG209" s="175"/>
      <c r="AH209" s="175"/>
      <c r="AI209" s="175"/>
      <c r="AJ209" s="175"/>
      <c r="AK209" s="175"/>
      <c r="AL209" s="175"/>
      <c r="AM209" s="175"/>
      <c r="AN209" s="175"/>
      <c r="AO209" s="175"/>
      <c r="AP209" s="175"/>
      <c r="AQ209" s="175"/>
      <c r="AR209" s="175"/>
      <c r="AS209" s="175"/>
      <c r="AT209" s="175"/>
      <c r="AU209" s="175"/>
      <c r="AV209" s="175"/>
      <c r="AW209" s="175"/>
      <c r="AX209" s="175"/>
      <c r="AY209" s="175"/>
      <c r="AZ209" s="175"/>
      <c r="BA209" s="175"/>
      <c r="BB209" s="175"/>
      <c r="BC209" s="175"/>
      <c r="BD209" s="175"/>
      <c r="BE209" s="175"/>
      <c r="BF209" s="175"/>
      <c r="BG209" s="175"/>
      <c r="BH209" s="175"/>
      <c r="BI209" s="175"/>
      <c r="BJ209" s="175"/>
      <c r="BK209" s="175"/>
      <c r="BL209" s="175"/>
      <c r="BM209" s="175"/>
      <c r="BN209" s="175"/>
      <c r="BO209" s="175"/>
      <c r="BP209" s="175"/>
      <c r="BQ209" s="175"/>
    </row>
    <row r="210" ht="14.25" customHeight="1">
      <c r="A210" s="175"/>
      <c r="B210" s="175"/>
      <c r="C210" s="175"/>
      <c r="D210" s="175"/>
      <c r="E210" s="175"/>
      <c r="F210" s="175"/>
      <c r="G210" s="175"/>
      <c r="H210" s="175"/>
      <c r="I210" s="175"/>
      <c r="J210" s="175"/>
      <c r="K210" s="175"/>
      <c r="L210" s="175"/>
      <c r="M210" s="175"/>
      <c r="N210" s="175"/>
      <c r="O210" s="175"/>
      <c r="P210" s="175"/>
      <c r="Q210" s="175"/>
      <c r="R210" s="175"/>
      <c r="S210" s="175"/>
      <c r="T210" s="175"/>
      <c r="U210" s="175"/>
      <c r="V210" s="175"/>
      <c r="W210" s="175"/>
      <c r="X210" s="175"/>
      <c r="Y210" s="175"/>
      <c r="Z210" s="175"/>
      <c r="AA210" s="175"/>
      <c r="AB210" s="175"/>
      <c r="AC210" s="175"/>
      <c r="AD210" s="175"/>
      <c r="AE210" s="175"/>
      <c r="AF210" s="175"/>
      <c r="AG210" s="175"/>
      <c r="AH210" s="175"/>
      <c r="AI210" s="175"/>
      <c r="AJ210" s="175"/>
      <c r="AK210" s="175"/>
      <c r="AL210" s="175"/>
      <c r="AM210" s="175"/>
      <c r="AN210" s="175"/>
      <c r="AO210" s="175"/>
      <c r="AP210" s="175"/>
      <c r="AQ210" s="175"/>
      <c r="AR210" s="175"/>
      <c r="AS210" s="175"/>
      <c r="AT210" s="175"/>
      <c r="AU210" s="175"/>
      <c r="AV210" s="175"/>
      <c r="AW210" s="175"/>
      <c r="AX210" s="175"/>
      <c r="AY210" s="175"/>
      <c r="AZ210" s="175"/>
      <c r="BA210" s="175"/>
      <c r="BB210" s="175"/>
      <c r="BC210" s="175"/>
      <c r="BD210" s="175"/>
      <c r="BE210" s="175"/>
      <c r="BF210" s="175"/>
      <c r="BG210" s="175"/>
      <c r="BH210" s="175"/>
      <c r="BI210" s="175"/>
      <c r="BJ210" s="175"/>
      <c r="BK210" s="175"/>
      <c r="BL210" s="175"/>
      <c r="BM210" s="175"/>
      <c r="BN210" s="175"/>
      <c r="BO210" s="175"/>
      <c r="BP210" s="175"/>
      <c r="BQ210" s="175"/>
    </row>
    <row r="211" ht="14.25" customHeight="1">
      <c r="A211" s="175"/>
      <c r="B211" s="175"/>
      <c r="C211" s="175"/>
      <c r="D211" s="175"/>
      <c r="E211" s="175"/>
      <c r="F211" s="175"/>
      <c r="G211" s="175"/>
      <c r="H211" s="175"/>
      <c r="I211" s="175"/>
      <c r="J211" s="175"/>
      <c r="K211" s="175"/>
      <c r="L211" s="175"/>
      <c r="M211" s="175"/>
      <c r="N211" s="175"/>
      <c r="O211" s="175"/>
      <c r="P211" s="175"/>
      <c r="Q211" s="175"/>
      <c r="R211" s="175"/>
      <c r="S211" s="175"/>
      <c r="T211" s="175"/>
      <c r="U211" s="175"/>
      <c r="V211" s="175"/>
      <c r="W211" s="175"/>
      <c r="X211" s="175"/>
      <c r="Y211" s="175"/>
      <c r="Z211" s="175"/>
      <c r="AA211" s="175"/>
      <c r="AB211" s="175"/>
      <c r="AC211" s="175"/>
      <c r="AD211" s="175"/>
      <c r="AE211" s="175"/>
      <c r="AF211" s="175"/>
      <c r="AG211" s="175"/>
      <c r="AH211" s="175"/>
      <c r="AI211" s="175"/>
      <c r="AJ211" s="175"/>
      <c r="AK211" s="175"/>
      <c r="AL211" s="175"/>
      <c r="AM211" s="175"/>
      <c r="AN211" s="175"/>
      <c r="AO211" s="175"/>
      <c r="AP211" s="175"/>
      <c r="AQ211" s="175"/>
      <c r="AR211" s="175"/>
      <c r="AS211" s="175"/>
      <c r="AT211" s="175"/>
      <c r="AU211" s="175"/>
      <c r="AV211" s="175"/>
      <c r="AW211" s="175"/>
      <c r="AX211" s="175"/>
      <c r="AY211" s="175"/>
      <c r="AZ211" s="175"/>
      <c r="BA211" s="175"/>
      <c r="BB211" s="175"/>
      <c r="BC211" s="175"/>
      <c r="BD211" s="175"/>
      <c r="BE211" s="175"/>
      <c r="BF211" s="175"/>
      <c r="BG211" s="175"/>
      <c r="BH211" s="175"/>
      <c r="BI211" s="175"/>
      <c r="BJ211" s="175"/>
      <c r="BK211" s="175"/>
      <c r="BL211" s="175"/>
      <c r="BM211" s="175"/>
      <c r="BN211" s="175"/>
      <c r="BO211" s="175"/>
      <c r="BP211" s="175"/>
      <c r="BQ211" s="175"/>
    </row>
    <row r="212" ht="14.25" customHeight="1">
      <c r="A212" s="175"/>
      <c r="B212" s="175"/>
      <c r="C212" s="175"/>
      <c r="D212" s="175"/>
      <c r="E212" s="175"/>
      <c r="F212" s="175"/>
      <c r="G212" s="175"/>
      <c r="H212" s="175"/>
      <c r="I212" s="175"/>
      <c r="J212" s="175"/>
      <c r="K212" s="175"/>
      <c r="L212" s="175"/>
      <c r="M212" s="175"/>
      <c r="N212" s="175"/>
      <c r="O212" s="175"/>
      <c r="P212" s="175"/>
      <c r="Q212" s="175"/>
      <c r="R212" s="175"/>
      <c r="S212" s="175"/>
      <c r="T212" s="175"/>
      <c r="U212" s="175"/>
      <c r="V212" s="175"/>
      <c r="W212" s="175"/>
      <c r="X212" s="175"/>
      <c r="Y212" s="175"/>
      <c r="Z212" s="175"/>
      <c r="AA212" s="175"/>
      <c r="AB212" s="175"/>
      <c r="AC212" s="175"/>
      <c r="AD212" s="175"/>
      <c r="AE212" s="175"/>
      <c r="AF212" s="175"/>
      <c r="AG212" s="175"/>
      <c r="AH212" s="175"/>
      <c r="AI212" s="175"/>
      <c r="AJ212" s="175"/>
      <c r="AK212" s="175"/>
      <c r="AL212" s="175"/>
      <c r="AM212" s="175"/>
      <c r="AN212" s="175"/>
      <c r="AO212" s="175"/>
      <c r="AP212" s="175"/>
      <c r="AQ212" s="175"/>
      <c r="AR212" s="175"/>
      <c r="AS212" s="175"/>
      <c r="AT212" s="175"/>
      <c r="AU212" s="175"/>
      <c r="AV212" s="175"/>
      <c r="AW212" s="175"/>
      <c r="AX212" s="175"/>
      <c r="AY212" s="175"/>
      <c r="AZ212" s="175"/>
      <c r="BA212" s="175"/>
      <c r="BB212" s="175"/>
      <c r="BC212" s="175"/>
      <c r="BD212" s="175"/>
      <c r="BE212" s="175"/>
      <c r="BF212" s="175"/>
      <c r="BG212" s="175"/>
      <c r="BH212" s="175"/>
      <c r="BI212" s="175"/>
      <c r="BJ212" s="175"/>
      <c r="BK212" s="175"/>
      <c r="BL212" s="175"/>
      <c r="BM212" s="175"/>
      <c r="BN212" s="175"/>
      <c r="BO212" s="175"/>
      <c r="BP212" s="175"/>
      <c r="BQ212" s="175"/>
    </row>
    <row r="213" ht="14.25" customHeight="1">
      <c r="A213" s="175"/>
      <c r="B213" s="175"/>
      <c r="C213" s="175"/>
      <c r="D213" s="175"/>
      <c r="E213" s="175"/>
      <c r="F213" s="175"/>
      <c r="G213" s="175"/>
      <c r="H213" s="175"/>
      <c r="I213" s="175"/>
      <c r="J213" s="175"/>
      <c r="K213" s="175"/>
      <c r="L213" s="175"/>
      <c r="M213" s="175"/>
      <c r="N213" s="175"/>
      <c r="O213" s="175"/>
      <c r="P213" s="175"/>
      <c r="Q213" s="175"/>
      <c r="R213" s="175"/>
      <c r="S213" s="175"/>
      <c r="T213" s="175"/>
      <c r="U213" s="175"/>
      <c r="V213" s="175"/>
      <c r="W213" s="175"/>
      <c r="X213" s="175"/>
      <c r="Y213" s="175"/>
      <c r="Z213" s="175"/>
      <c r="AA213" s="175"/>
      <c r="AB213" s="175"/>
      <c r="AC213" s="175"/>
      <c r="AD213" s="175"/>
      <c r="AE213" s="175"/>
      <c r="AF213" s="175"/>
      <c r="AG213" s="175"/>
      <c r="AH213" s="175"/>
      <c r="AI213" s="175"/>
      <c r="AJ213" s="175"/>
      <c r="AK213" s="175"/>
      <c r="AL213" s="175"/>
      <c r="AM213" s="175"/>
      <c r="AN213" s="175"/>
      <c r="AO213" s="175"/>
      <c r="AP213" s="175"/>
      <c r="AQ213" s="175"/>
      <c r="AR213" s="175"/>
      <c r="AS213" s="175"/>
      <c r="AT213" s="175"/>
      <c r="AU213" s="175"/>
      <c r="AV213" s="175"/>
      <c r="AW213" s="175"/>
      <c r="AX213" s="175"/>
      <c r="AY213" s="175"/>
      <c r="AZ213" s="175"/>
      <c r="BA213" s="175"/>
      <c r="BB213" s="175"/>
      <c r="BC213" s="175"/>
      <c r="BD213" s="175"/>
      <c r="BE213" s="175"/>
      <c r="BF213" s="175"/>
      <c r="BG213" s="175"/>
      <c r="BH213" s="175"/>
      <c r="BI213" s="175"/>
      <c r="BJ213" s="175"/>
      <c r="BK213" s="175"/>
      <c r="BL213" s="175"/>
      <c r="BM213" s="175"/>
      <c r="BN213" s="175"/>
      <c r="BO213" s="175"/>
      <c r="BP213" s="175"/>
      <c r="BQ213" s="175"/>
    </row>
    <row r="214" ht="14.25" customHeight="1">
      <c r="A214" s="175"/>
      <c r="B214" s="175"/>
      <c r="C214" s="175"/>
      <c r="D214" s="175"/>
      <c r="E214" s="175"/>
      <c r="F214" s="175"/>
      <c r="G214" s="175"/>
      <c r="H214" s="175"/>
      <c r="I214" s="175"/>
      <c r="J214" s="175"/>
      <c r="K214" s="175"/>
      <c r="L214" s="175"/>
      <c r="M214" s="175"/>
      <c r="N214" s="175"/>
      <c r="O214" s="175"/>
      <c r="P214" s="175"/>
      <c r="Q214" s="175"/>
      <c r="R214" s="175"/>
      <c r="S214" s="175"/>
      <c r="T214" s="175"/>
      <c r="U214" s="175"/>
      <c r="V214" s="175"/>
      <c r="W214" s="175"/>
      <c r="X214" s="175"/>
      <c r="Y214" s="175"/>
      <c r="Z214" s="175"/>
      <c r="AA214" s="175"/>
      <c r="AB214" s="175"/>
      <c r="AC214" s="175"/>
      <c r="AD214" s="175"/>
      <c r="AE214" s="175"/>
      <c r="AF214" s="175"/>
      <c r="AG214" s="175"/>
      <c r="AH214" s="175"/>
      <c r="AI214" s="175"/>
      <c r="AJ214" s="175"/>
      <c r="AK214" s="175"/>
      <c r="AL214" s="175"/>
      <c r="AM214" s="175"/>
      <c r="AN214" s="175"/>
      <c r="AO214" s="175"/>
      <c r="AP214" s="175"/>
      <c r="AQ214" s="175"/>
      <c r="AR214" s="175"/>
      <c r="AS214" s="175"/>
      <c r="AT214" s="175"/>
      <c r="AU214" s="175"/>
      <c r="AV214" s="175"/>
      <c r="AW214" s="175"/>
      <c r="AX214" s="175"/>
      <c r="AY214" s="175"/>
      <c r="AZ214" s="175"/>
      <c r="BA214" s="175"/>
      <c r="BB214" s="175"/>
      <c r="BC214" s="175"/>
      <c r="BD214" s="175"/>
      <c r="BE214" s="175"/>
      <c r="BF214" s="175"/>
      <c r="BG214" s="175"/>
      <c r="BH214" s="175"/>
      <c r="BI214" s="175"/>
      <c r="BJ214" s="175"/>
      <c r="BK214" s="175"/>
      <c r="BL214" s="175"/>
      <c r="BM214" s="175"/>
      <c r="BN214" s="175"/>
      <c r="BO214" s="175"/>
      <c r="BP214" s="175"/>
      <c r="BQ214" s="175"/>
    </row>
    <row r="215" ht="14.25" customHeight="1">
      <c r="A215" s="175"/>
      <c r="B215" s="175"/>
      <c r="C215" s="175"/>
      <c r="D215" s="175"/>
      <c r="E215" s="175"/>
      <c r="F215" s="175"/>
      <c r="G215" s="175"/>
      <c r="H215" s="175"/>
      <c r="I215" s="175"/>
      <c r="J215" s="175"/>
      <c r="K215" s="175"/>
      <c r="L215" s="175"/>
      <c r="M215" s="175"/>
      <c r="N215" s="175"/>
      <c r="O215" s="175"/>
      <c r="P215" s="175"/>
      <c r="Q215" s="175"/>
      <c r="R215" s="175"/>
      <c r="S215" s="175"/>
      <c r="T215" s="175"/>
      <c r="U215" s="175"/>
      <c r="V215" s="175"/>
      <c r="W215" s="175"/>
      <c r="X215" s="175"/>
      <c r="Y215" s="175"/>
      <c r="Z215" s="175"/>
      <c r="AA215" s="175"/>
      <c r="AB215" s="175"/>
      <c r="AC215" s="175"/>
      <c r="AD215" s="175"/>
      <c r="AE215" s="175"/>
      <c r="AF215" s="175"/>
      <c r="AG215" s="175"/>
      <c r="AH215" s="175"/>
      <c r="AI215" s="175"/>
      <c r="AJ215" s="175"/>
      <c r="AK215" s="175"/>
      <c r="AL215" s="175"/>
      <c r="AM215" s="175"/>
      <c r="AN215" s="175"/>
      <c r="AO215" s="175"/>
      <c r="AP215" s="175"/>
      <c r="AQ215" s="175"/>
      <c r="AR215" s="175"/>
      <c r="AS215" s="175"/>
      <c r="AT215" s="175"/>
      <c r="AU215" s="175"/>
      <c r="AV215" s="175"/>
      <c r="AW215" s="175"/>
      <c r="AX215" s="175"/>
      <c r="AY215" s="175"/>
      <c r="AZ215" s="175"/>
      <c r="BA215" s="175"/>
      <c r="BB215" s="175"/>
      <c r="BC215" s="175"/>
      <c r="BD215" s="175"/>
      <c r="BE215" s="175"/>
      <c r="BF215" s="175"/>
      <c r="BG215" s="175"/>
      <c r="BH215" s="175"/>
      <c r="BI215" s="175"/>
      <c r="BJ215" s="175"/>
      <c r="BK215" s="175"/>
      <c r="BL215" s="175"/>
      <c r="BM215" s="175"/>
      <c r="BN215" s="175"/>
      <c r="BO215" s="175"/>
      <c r="BP215" s="175"/>
      <c r="BQ215" s="175"/>
    </row>
    <row r="216" ht="14.25" customHeight="1">
      <c r="A216" s="175"/>
      <c r="B216" s="175"/>
      <c r="C216" s="175"/>
      <c r="D216" s="175"/>
      <c r="E216" s="175"/>
      <c r="F216" s="175"/>
      <c r="G216" s="175"/>
      <c r="H216" s="175"/>
      <c r="I216" s="175"/>
      <c r="J216" s="175"/>
      <c r="K216" s="175"/>
      <c r="L216" s="175"/>
      <c r="M216" s="175"/>
      <c r="N216" s="175"/>
      <c r="O216" s="175"/>
      <c r="P216" s="175"/>
      <c r="Q216" s="175"/>
      <c r="R216" s="175"/>
      <c r="S216" s="175"/>
      <c r="T216" s="175"/>
      <c r="U216" s="175"/>
      <c r="V216" s="175"/>
      <c r="W216" s="175"/>
      <c r="X216" s="175"/>
      <c r="Y216" s="175"/>
      <c r="Z216" s="175"/>
      <c r="AA216" s="175"/>
      <c r="AB216" s="175"/>
      <c r="AC216" s="175"/>
      <c r="AD216" s="175"/>
      <c r="AE216" s="175"/>
      <c r="AF216" s="175"/>
      <c r="AG216" s="175"/>
      <c r="AH216" s="175"/>
      <c r="AI216" s="175"/>
      <c r="AJ216" s="175"/>
      <c r="AK216" s="175"/>
      <c r="AL216" s="175"/>
      <c r="AM216" s="175"/>
      <c r="AN216" s="175"/>
      <c r="AO216" s="175"/>
      <c r="AP216" s="175"/>
      <c r="AQ216" s="175"/>
      <c r="AR216" s="175"/>
      <c r="AS216" s="175"/>
      <c r="AT216" s="175"/>
      <c r="AU216" s="175"/>
      <c r="AV216" s="175"/>
      <c r="AW216" s="175"/>
      <c r="AX216" s="175"/>
      <c r="AY216" s="175"/>
      <c r="AZ216" s="175"/>
      <c r="BA216" s="175"/>
      <c r="BB216" s="175"/>
      <c r="BC216" s="175"/>
      <c r="BD216" s="175"/>
      <c r="BE216" s="175"/>
      <c r="BF216" s="175"/>
      <c r="BG216" s="175"/>
      <c r="BH216" s="175"/>
      <c r="BI216" s="175"/>
      <c r="BJ216" s="175"/>
      <c r="BK216" s="175"/>
      <c r="BL216" s="175"/>
      <c r="BM216" s="175"/>
      <c r="BN216" s="175"/>
      <c r="BO216" s="175"/>
      <c r="BP216" s="175"/>
      <c r="BQ216" s="175"/>
    </row>
    <row r="217" ht="14.25" customHeight="1">
      <c r="A217" s="175"/>
      <c r="B217" s="175"/>
      <c r="C217" s="175"/>
      <c r="D217" s="175"/>
      <c r="E217" s="175"/>
      <c r="F217" s="175"/>
      <c r="G217" s="175"/>
      <c r="H217" s="175"/>
      <c r="I217" s="175"/>
      <c r="J217" s="175"/>
      <c r="K217" s="175"/>
      <c r="L217" s="175"/>
      <c r="M217" s="175"/>
      <c r="N217" s="175"/>
      <c r="O217" s="175"/>
      <c r="P217" s="175"/>
      <c r="Q217" s="175"/>
      <c r="R217" s="175"/>
      <c r="S217" s="175"/>
      <c r="T217" s="175"/>
      <c r="U217" s="175"/>
      <c r="V217" s="175"/>
      <c r="W217" s="175"/>
      <c r="X217" s="175"/>
      <c r="Y217" s="175"/>
      <c r="Z217" s="175"/>
      <c r="AA217" s="175"/>
      <c r="AB217" s="175"/>
      <c r="AC217" s="175"/>
      <c r="AD217" s="175"/>
      <c r="AE217" s="175"/>
      <c r="AF217" s="175"/>
      <c r="AG217" s="175"/>
      <c r="AH217" s="175"/>
      <c r="AI217" s="175"/>
      <c r="AJ217" s="175"/>
      <c r="AK217" s="175"/>
      <c r="AL217" s="175"/>
      <c r="AM217" s="175"/>
      <c r="AN217" s="175"/>
      <c r="AO217" s="175"/>
      <c r="AP217" s="175"/>
      <c r="AQ217" s="175"/>
      <c r="AR217" s="175"/>
      <c r="AS217" s="175"/>
      <c r="AT217" s="175"/>
      <c r="AU217" s="175"/>
      <c r="AV217" s="175"/>
      <c r="AW217" s="175"/>
      <c r="AX217" s="175"/>
      <c r="AY217" s="175"/>
      <c r="AZ217" s="175"/>
      <c r="BA217" s="175"/>
      <c r="BB217" s="175"/>
      <c r="BC217" s="175"/>
      <c r="BD217" s="175"/>
      <c r="BE217" s="175"/>
      <c r="BF217" s="175"/>
      <c r="BG217" s="175"/>
      <c r="BH217" s="175"/>
      <c r="BI217" s="175"/>
      <c r="BJ217" s="175"/>
      <c r="BK217" s="175"/>
      <c r="BL217" s="175"/>
      <c r="BM217" s="175"/>
      <c r="BN217" s="175"/>
      <c r="BO217" s="175"/>
      <c r="BP217" s="175"/>
      <c r="BQ217" s="175"/>
    </row>
    <row r="218" ht="14.25" customHeight="1">
      <c r="A218" s="175"/>
      <c r="B218" s="175"/>
      <c r="C218" s="175"/>
      <c r="D218" s="175"/>
      <c r="E218" s="175"/>
      <c r="F218" s="175"/>
      <c r="G218" s="175"/>
      <c r="H218" s="175"/>
      <c r="I218" s="175"/>
      <c r="J218" s="175"/>
      <c r="K218" s="175"/>
      <c r="L218" s="175"/>
      <c r="M218" s="175"/>
      <c r="N218" s="175"/>
      <c r="O218" s="175"/>
      <c r="P218" s="175"/>
      <c r="Q218" s="175"/>
      <c r="R218" s="175"/>
      <c r="S218" s="175"/>
      <c r="T218" s="175"/>
      <c r="U218" s="175"/>
      <c r="V218" s="175"/>
      <c r="W218" s="175"/>
      <c r="X218" s="175"/>
      <c r="Y218" s="175"/>
      <c r="Z218" s="175"/>
      <c r="AA218" s="175"/>
      <c r="AB218" s="175"/>
      <c r="AC218" s="175"/>
      <c r="AD218" s="175"/>
      <c r="AE218" s="175"/>
      <c r="AF218" s="175"/>
      <c r="AG218" s="175"/>
      <c r="AH218" s="175"/>
      <c r="AI218" s="175"/>
      <c r="AJ218" s="175"/>
      <c r="AK218" s="175"/>
      <c r="AL218" s="175"/>
      <c r="AM218" s="175"/>
      <c r="AN218" s="175"/>
      <c r="AO218" s="175"/>
      <c r="AP218" s="175"/>
      <c r="AQ218" s="175"/>
      <c r="AR218" s="175"/>
      <c r="AS218" s="175"/>
      <c r="AT218" s="175"/>
      <c r="AU218" s="175"/>
      <c r="AV218" s="175"/>
      <c r="AW218" s="175"/>
      <c r="AX218" s="175"/>
      <c r="AY218" s="175"/>
      <c r="AZ218" s="175"/>
      <c r="BA218" s="175"/>
      <c r="BB218" s="175"/>
      <c r="BC218" s="175"/>
      <c r="BD218" s="175"/>
      <c r="BE218" s="175"/>
      <c r="BF218" s="175"/>
      <c r="BG218" s="175"/>
      <c r="BH218" s="175"/>
      <c r="BI218" s="175"/>
      <c r="BJ218" s="175"/>
      <c r="BK218" s="175"/>
      <c r="BL218" s="175"/>
      <c r="BM218" s="175"/>
      <c r="BN218" s="175"/>
      <c r="BO218" s="175"/>
      <c r="BP218" s="175"/>
      <c r="BQ218" s="175"/>
    </row>
    <row r="219" ht="14.25" customHeight="1">
      <c r="A219" s="175"/>
      <c r="B219" s="175"/>
      <c r="C219" s="175"/>
      <c r="D219" s="175"/>
      <c r="E219" s="175"/>
      <c r="F219" s="175"/>
      <c r="G219" s="175"/>
      <c r="H219" s="175"/>
      <c r="I219" s="175"/>
      <c r="J219" s="175"/>
      <c r="K219" s="175"/>
      <c r="L219" s="175"/>
      <c r="M219" s="175"/>
      <c r="N219" s="175"/>
      <c r="O219" s="175"/>
      <c r="P219" s="175"/>
      <c r="Q219" s="175"/>
      <c r="R219" s="175"/>
      <c r="S219" s="175"/>
      <c r="T219" s="175"/>
      <c r="U219" s="175"/>
      <c r="V219" s="175"/>
      <c r="W219" s="175"/>
      <c r="X219" s="175"/>
      <c r="Y219" s="175"/>
      <c r="Z219" s="175"/>
      <c r="AA219" s="175"/>
      <c r="AB219" s="175"/>
      <c r="AC219" s="175"/>
      <c r="AD219" s="175"/>
      <c r="AE219" s="175"/>
      <c r="AF219" s="175"/>
      <c r="AG219" s="175"/>
      <c r="AH219" s="175"/>
      <c r="AI219" s="175"/>
      <c r="AJ219" s="175"/>
      <c r="AK219" s="175"/>
      <c r="AL219" s="175"/>
      <c r="AM219" s="175"/>
      <c r="AN219" s="175"/>
      <c r="AO219" s="175"/>
      <c r="AP219" s="175"/>
      <c r="AQ219" s="175"/>
      <c r="AR219" s="175"/>
      <c r="AS219" s="175"/>
      <c r="AT219" s="175"/>
      <c r="AU219" s="175"/>
      <c r="AV219" s="175"/>
      <c r="AW219" s="175"/>
      <c r="AX219" s="175"/>
      <c r="AY219" s="175"/>
      <c r="AZ219" s="175"/>
      <c r="BA219" s="175"/>
      <c r="BB219" s="175"/>
      <c r="BC219" s="175"/>
      <c r="BD219" s="175"/>
      <c r="BE219" s="175"/>
      <c r="BF219" s="175"/>
      <c r="BG219" s="175"/>
      <c r="BH219" s="175"/>
      <c r="BI219" s="175"/>
      <c r="BJ219" s="175"/>
      <c r="BK219" s="175"/>
      <c r="BL219" s="175"/>
      <c r="BM219" s="175"/>
      <c r="BN219" s="175"/>
      <c r="BO219" s="175"/>
      <c r="BP219" s="175"/>
      <c r="BQ219" s="175"/>
    </row>
    <row r="220" ht="14.25" customHeight="1">
      <c r="A220" s="175"/>
      <c r="B220" s="175"/>
      <c r="C220" s="175"/>
      <c r="D220" s="175"/>
      <c r="E220" s="175"/>
      <c r="F220" s="175"/>
      <c r="G220" s="175"/>
      <c r="H220" s="175"/>
      <c r="I220" s="175"/>
      <c r="J220" s="175"/>
      <c r="K220" s="175"/>
      <c r="L220" s="175"/>
      <c r="M220" s="175"/>
      <c r="N220" s="175"/>
      <c r="O220" s="175"/>
      <c r="P220" s="175"/>
      <c r="Q220" s="175"/>
      <c r="R220" s="175"/>
      <c r="S220" s="175"/>
      <c r="T220" s="175"/>
      <c r="U220" s="175"/>
      <c r="V220" s="175"/>
      <c r="W220" s="175"/>
      <c r="X220" s="175"/>
      <c r="Y220" s="175"/>
      <c r="Z220" s="175"/>
      <c r="AA220" s="175"/>
      <c r="AB220" s="175"/>
      <c r="AC220" s="175"/>
      <c r="AD220" s="175"/>
      <c r="AE220" s="175"/>
      <c r="AF220" s="175"/>
      <c r="AG220" s="175"/>
      <c r="AH220" s="175"/>
      <c r="AI220" s="175"/>
      <c r="AJ220" s="175"/>
      <c r="AK220" s="175"/>
      <c r="AL220" s="175"/>
      <c r="AM220" s="175"/>
      <c r="AN220" s="175"/>
      <c r="AO220" s="175"/>
      <c r="AP220" s="175"/>
      <c r="AQ220" s="175"/>
      <c r="AR220" s="175"/>
      <c r="AS220" s="175"/>
      <c r="AT220" s="175"/>
      <c r="AU220" s="175"/>
      <c r="AV220" s="175"/>
      <c r="AW220" s="175"/>
      <c r="AX220" s="175"/>
      <c r="AY220" s="175"/>
      <c r="AZ220" s="175"/>
      <c r="BA220" s="175"/>
      <c r="BB220" s="175"/>
      <c r="BC220" s="175"/>
      <c r="BD220" s="175"/>
      <c r="BE220" s="175"/>
      <c r="BF220" s="175"/>
      <c r="BG220" s="175"/>
      <c r="BH220" s="175"/>
      <c r="BI220" s="175"/>
      <c r="BJ220" s="175"/>
      <c r="BK220" s="175"/>
      <c r="BL220" s="175"/>
      <c r="BM220" s="175"/>
      <c r="BN220" s="175"/>
      <c r="BO220" s="175"/>
      <c r="BP220" s="175"/>
      <c r="BQ220" s="175"/>
    </row>
    <row r="221" ht="14.25" customHeight="1">
      <c r="A221" s="175"/>
      <c r="B221" s="175"/>
      <c r="C221" s="175"/>
      <c r="D221" s="175"/>
      <c r="E221" s="175"/>
      <c r="F221" s="175"/>
      <c r="G221" s="175"/>
      <c r="H221" s="175"/>
      <c r="I221" s="175"/>
      <c r="J221" s="175"/>
      <c r="K221" s="175"/>
      <c r="L221" s="175"/>
      <c r="M221" s="175"/>
      <c r="N221" s="175"/>
      <c r="O221" s="175"/>
      <c r="P221" s="175"/>
      <c r="Q221" s="175"/>
      <c r="R221" s="175"/>
      <c r="S221" s="175"/>
      <c r="T221" s="175"/>
      <c r="U221" s="175"/>
      <c r="V221" s="175"/>
      <c r="W221" s="175"/>
      <c r="X221" s="175"/>
      <c r="Y221" s="175"/>
      <c r="Z221" s="175"/>
      <c r="AA221" s="175"/>
      <c r="AB221" s="175"/>
      <c r="AC221" s="175"/>
      <c r="AD221" s="175"/>
      <c r="AE221" s="175"/>
      <c r="AF221" s="175"/>
      <c r="AG221" s="175"/>
      <c r="AH221" s="175"/>
      <c r="AI221" s="175"/>
      <c r="AJ221" s="175"/>
      <c r="AK221" s="175"/>
      <c r="AL221" s="175"/>
      <c r="AM221" s="175"/>
      <c r="AN221" s="175"/>
      <c r="AO221" s="175"/>
      <c r="AP221" s="175"/>
      <c r="AQ221" s="175"/>
      <c r="AR221" s="175"/>
      <c r="AS221" s="175"/>
      <c r="AT221" s="175"/>
      <c r="AU221" s="175"/>
      <c r="AV221" s="175"/>
      <c r="AW221" s="175"/>
      <c r="AX221" s="175"/>
      <c r="AY221" s="175"/>
      <c r="AZ221" s="175"/>
      <c r="BA221" s="175"/>
      <c r="BB221" s="175"/>
      <c r="BC221" s="175"/>
      <c r="BD221" s="175"/>
      <c r="BE221" s="175"/>
      <c r="BF221" s="175"/>
      <c r="BG221" s="175"/>
      <c r="BH221" s="175"/>
      <c r="BI221" s="175"/>
      <c r="BJ221" s="175"/>
      <c r="BK221" s="175"/>
      <c r="BL221" s="175"/>
      <c r="BM221" s="175"/>
      <c r="BN221" s="175"/>
      <c r="BO221" s="175"/>
      <c r="BP221" s="175"/>
      <c r="BQ221" s="175"/>
    </row>
    <row r="222" ht="14.25" customHeight="1">
      <c r="A222" s="175"/>
      <c r="B222" s="175"/>
      <c r="C222" s="175"/>
      <c r="D222" s="175"/>
      <c r="E222" s="175"/>
      <c r="F222" s="175"/>
      <c r="G222" s="175"/>
      <c r="H222" s="175"/>
      <c r="I222" s="175"/>
      <c r="J222" s="175"/>
      <c r="K222" s="175"/>
      <c r="L222" s="175"/>
      <c r="M222" s="175"/>
      <c r="N222" s="175"/>
      <c r="O222" s="175"/>
      <c r="P222" s="175"/>
      <c r="Q222" s="175"/>
      <c r="R222" s="175"/>
      <c r="S222" s="175"/>
      <c r="T222" s="175"/>
      <c r="U222" s="175"/>
      <c r="V222" s="175"/>
      <c r="W222" s="175"/>
      <c r="X222" s="175"/>
      <c r="Y222" s="175"/>
      <c r="Z222" s="175"/>
      <c r="AA222" s="175"/>
      <c r="AB222" s="175"/>
      <c r="AC222" s="175"/>
      <c r="AD222" s="175"/>
      <c r="AE222" s="175"/>
      <c r="AF222" s="175"/>
      <c r="AG222" s="175"/>
      <c r="AH222" s="175"/>
      <c r="AI222" s="175"/>
      <c r="AJ222" s="175"/>
      <c r="AK222" s="175"/>
      <c r="AL222" s="175"/>
      <c r="AM222" s="175"/>
      <c r="AN222" s="175"/>
      <c r="AO222" s="175"/>
      <c r="AP222" s="175"/>
      <c r="AQ222" s="175"/>
      <c r="AR222" s="175"/>
      <c r="AS222" s="175"/>
      <c r="AT222" s="175"/>
      <c r="AU222" s="175"/>
      <c r="AV222" s="175"/>
      <c r="AW222" s="175"/>
      <c r="AX222" s="175"/>
      <c r="AY222" s="175"/>
      <c r="AZ222" s="175"/>
      <c r="BA222" s="175"/>
      <c r="BB222" s="175"/>
      <c r="BC222" s="175"/>
      <c r="BD222" s="175"/>
      <c r="BE222" s="175"/>
      <c r="BF222" s="175"/>
      <c r="BG222" s="175"/>
      <c r="BH222" s="175"/>
      <c r="BI222" s="175"/>
      <c r="BJ222" s="175"/>
      <c r="BK222" s="175"/>
      <c r="BL222" s="175"/>
      <c r="BM222" s="175"/>
      <c r="BN222" s="175"/>
      <c r="BO222" s="175"/>
      <c r="BP222" s="175"/>
      <c r="BQ222" s="175"/>
    </row>
    <row r="223" ht="14.25" customHeight="1">
      <c r="A223" s="175"/>
      <c r="B223" s="175"/>
      <c r="C223" s="175"/>
      <c r="D223" s="175"/>
      <c r="E223" s="175"/>
      <c r="F223" s="175"/>
      <c r="G223" s="175"/>
      <c r="H223" s="175"/>
      <c r="I223" s="175"/>
      <c r="J223" s="175"/>
      <c r="K223" s="175"/>
      <c r="L223" s="175"/>
      <c r="M223" s="175"/>
      <c r="N223" s="175"/>
      <c r="O223" s="175"/>
      <c r="P223" s="175"/>
      <c r="Q223" s="175"/>
      <c r="R223" s="175"/>
      <c r="S223" s="175"/>
      <c r="T223" s="175"/>
      <c r="U223" s="175"/>
      <c r="V223" s="175"/>
      <c r="W223" s="175"/>
      <c r="X223" s="175"/>
      <c r="Y223" s="175"/>
      <c r="Z223" s="175"/>
      <c r="AA223" s="175"/>
      <c r="AB223" s="175"/>
      <c r="AC223" s="175"/>
      <c r="AD223" s="175"/>
      <c r="AE223" s="175"/>
      <c r="AF223" s="175"/>
      <c r="AG223" s="175"/>
      <c r="AH223" s="175"/>
      <c r="AI223" s="175"/>
      <c r="AJ223" s="175"/>
      <c r="AK223" s="175"/>
      <c r="AL223" s="175"/>
      <c r="AM223" s="175"/>
      <c r="AN223" s="175"/>
      <c r="AO223" s="175"/>
      <c r="AP223" s="175"/>
      <c r="AQ223" s="175"/>
      <c r="AR223" s="175"/>
      <c r="AS223" s="175"/>
      <c r="AT223" s="175"/>
      <c r="AU223" s="175"/>
      <c r="AV223" s="175"/>
      <c r="AW223" s="175"/>
      <c r="AX223" s="175"/>
      <c r="AY223" s="175"/>
      <c r="AZ223" s="175"/>
      <c r="BA223" s="175"/>
      <c r="BB223" s="175"/>
      <c r="BC223" s="175"/>
      <c r="BD223" s="175"/>
      <c r="BE223" s="175"/>
      <c r="BF223" s="175"/>
      <c r="BG223" s="175"/>
      <c r="BH223" s="175"/>
      <c r="BI223" s="175"/>
      <c r="BJ223" s="175"/>
      <c r="BK223" s="175"/>
      <c r="BL223" s="175"/>
      <c r="BM223" s="175"/>
      <c r="BN223" s="175"/>
      <c r="BO223" s="175"/>
      <c r="BP223" s="175"/>
      <c r="BQ223" s="175"/>
    </row>
    <row r="224" ht="14.25" customHeight="1">
      <c r="A224" s="175"/>
      <c r="B224" s="175"/>
      <c r="C224" s="175"/>
      <c r="D224" s="175"/>
      <c r="E224" s="175"/>
      <c r="F224" s="175"/>
      <c r="G224" s="175"/>
      <c r="H224" s="175"/>
      <c r="I224" s="175"/>
      <c r="J224" s="175"/>
      <c r="K224" s="175"/>
      <c r="L224" s="175"/>
      <c r="M224" s="175"/>
      <c r="N224" s="175"/>
      <c r="O224" s="175"/>
      <c r="P224" s="175"/>
      <c r="Q224" s="175"/>
      <c r="R224" s="175"/>
      <c r="S224" s="175"/>
      <c r="T224" s="175"/>
      <c r="U224" s="175"/>
      <c r="V224" s="175"/>
      <c r="W224" s="175"/>
      <c r="X224" s="175"/>
      <c r="Y224" s="175"/>
      <c r="Z224" s="175"/>
      <c r="AA224" s="175"/>
      <c r="AB224" s="175"/>
      <c r="AC224" s="175"/>
      <c r="AD224" s="175"/>
      <c r="AE224" s="175"/>
      <c r="AF224" s="175"/>
      <c r="AG224" s="175"/>
      <c r="AH224" s="175"/>
      <c r="AI224" s="175"/>
      <c r="AJ224" s="175"/>
      <c r="AK224" s="175"/>
      <c r="AL224" s="175"/>
      <c r="AM224" s="175"/>
      <c r="AN224" s="175"/>
      <c r="AO224" s="175"/>
      <c r="AP224" s="175"/>
      <c r="AQ224" s="175"/>
      <c r="AR224" s="175"/>
      <c r="AS224" s="175"/>
      <c r="AT224" s="175"/>
      <c r="AU224" s="175"/>
      <c r="AV224" s="175"/>
      <c r="AW224" s="175"/>
      <c r="AX224" s="175"/>
      <c r="AY224" s="175"/>
      <c r="AZ224" s="175"/>
      <c r="BA224" s="175"/>
      <c r="BB224" s="175"/>
      <c r="BC224" s="175"/>
      <c r="BD224" s="175"/>
      <c r="BE224" s="175"/>
      <c r="BF224" s="175"/>
      <c r="BG224" s="175"/>
      <c r="BH224" s="175"/>
      <c r="BI224" s="175"/>
      <c r="BJ224" s="175"/>
      <c r="BK224" s="175"/>
      <c r="BL224" s="175"/>
      <c r="BM224" s="175"/>
      <c r="BN224" s="175"/>
      <c r="BO224" s="175"/>
      <c r="BP224" s="175"/>
      <c r="BQ224" s="175"/>
    </row>
    <row r="225" ht="14.25" customHeight="1">
      <c r="A225" s="175"/>
      <c r="B225" s="175"/>
      <c r="C225" s="175"/>
      <c r="D225" s="175"/>
      <c r="E225" s="175"/>
      <c r="F225" s="175"/>
      <c r="G225" s="175"/>
      <c r="H225" s="175"/>
      <c r="I225" s="175"/>
      <c r="J225" s="175"/>
      <c r="K225" s="175"/>
      <c r="L225" s="175"/>
      <c r="M225" s="175"/>
      <c r="N225" s="175"/>
      <c r="O225" s="175"/>
      <c r="P225" s="175"/>
      <c r="Q225" s="175"/>
      <c r="R225" s="175"/>
      <c r="S225" s="175"/>
      <c r="T225" s="175"/>
      <c r="U225" s="175"/>
      <c r="V225" s="175"/>
      <c r="W225" s="175"/>
      <c r="X225" s="175"/>
      <c r="Y225" s="175"/>
      <c r="Z225" s="175"/>
      <c r="AA225" s="175"/>
      <c r="AB225" s="175"/>
      <c r="AC225" s="175"/>
      <c r="AD225" s="175"/>
      <c r="AE225" s="175"/>
      <c r="AF225" s="175"/>
      <c r="AG225" s="175"/>
      <c r="AH225" s="175"/>
      <c r="AI225" s="175"/>
      <c r="AJ225" s="175"/>
      <c r="AK225" s="175"/>
      <c r="AL225" s="175"/>
      <c r="AM225" s="175"/>
      <c r="AN225" s="175"/>
      <c r="AO225" s="175"/>
      <c r="AP225" s="175"/>
      <c r="AQ225" s="175"/>
      <c r="AR225" s="175"/>
      <c r="AS225" s="175"/>
      <c r="AT225" s="175"/>
      <c r="AU225" s="175"/>
      <c r="AV225" s="175"/>
      <c r="AW225" s="175"/>
      <c r="AX225" s="175"/>
      <c r="AY225" s="175"/>
      <c r="AZ225" s="175"/>
      <c r="BA225" s="175"/>
      <c r="BB225" s="175"/>
      <c r="BC225" s="175"/>
      <c r="BD225" s="175"/>
      <c r="BE225" s="175"/>
      <c r="BF225" s="175"/>
      <c r="BG225" s="175"/>
      <c r="BH225" s="175"/>
      <c r="BI225" s="175"/>
      <c r="BJ225" s="175"/>
      <c r="BK225" s="175"/>
      <c r="BL225" s="175"/>
      <c r="BM225" s="175"/>
      <c r="BN225" s="175"/>
      <c r="BO225" s="175"/>
      <c r="BP225" s="175"/>
      <c r="BQ225" s="175"/>
    </row>
    <row r="226" ht="14.25" customHeight="1">
      <c r="A226" s="175"/>
      <c r="B226" s="175"/>
      <c r="C226" s="175"/>
      <c r="D226" s="175"/>
      <c r="E226" s="175"/>
      <c r="F226" s="175"/>
      <c r="G226" s="175"/>
      <c r="H226" s="175"/>
      <c r="I226" s="175"/>
      <c r="J226" s="175"/>
      <c r="K226" s="175"/>
      <c r="L226" s="175"/>
      <c r="M226" s="175"/>
      <c r="N226" s="175"/>
      <c r="O226" s="175"/>
      <c r="P226" s="175"/>
      <c r="Q226" s="175"/>
      <c r="R226" s="175"/>
      <c r="S226" s="175"/>
      <c r="T226" s="175"/>
      <c r="U226" s="175"/>
      <c r="V226" s="175"/>
      <c r="W226" s="175"/>
      <c r="X226" s="175"/>
      <c r="Y226" s="175"/>
      <c r="Z226" s="175"/>
      <c r="AA226" s="175"/>
      <c r="AB226" s="175"/>
      <c r="AC226" s="175"/>
      <c r="AD226" s="175"/>
      <c r="AE226" s="175"/>
      <c r="AF226" s="175"/>
      <c r="AG226" s="175"/>
      <c r="AH226" s="175"/>
      <c r="AI226" s="175"/>
      <c r="AJ226" s="175"/>
      <c r="AK226" s="175"/>
      <c r="AL226" s="175"/>
      <c r="AM226" s="175"/>
      <c r="AN226" s="175"/>
      <c r="AO226" s="175"/>
      <c r="AP226" s="175"/>
      <c r="AQ226" s="175"/>
      <c r="AR226" s="175"/>
      <c r="AS226" s="175"/>
      <c r="AT226" s="175"/>
      <c r="AU226" s="175"/>
      <c r="AV226" s="175"/>
      <c r="AW226" s="175"/>
      <c r="AX226" s="175"/>
      <c r="AY226" s="175"/>
      <c r="AZ226" s="175"/>
      <c r="BA226" s="175"/>
      <c r="BB226" s="175"/>
      <c r="BC226" s="175"/>
      <c r="BD226" s="175"/>
      <c r="BE226" s="175"/>
      <c r="BF226" s="175"/>
      <c r="BG226" s="175"/>
      <c r="BH226" s="175"/>
      <c r="BI226" s="175"/>
      <c r="BJ226" s="175"/>
      <c r="BK226" s="175"/>
      <c r="BL226" s="175"/>
      <c r="BM226" s="175"/>
      <c r="BN226" s="175"/>
      <c r="BO226" s="175"/>
      <c r="BP226" s="175"/>
      <c r="BQ226" s="175"/>
    </row>
    <row r="227" ht="14.25" customHeight="1">
      <c r="A227" s="175"/>
      <c r="B227" s="175"/>
      <c r="C227" s="175"/>
      <c r="D227" s="175"/>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c r="AA227" s="175"/>
      <c r="AB227" s="175"/>
      <c r="AC227" s="175"/>
      <c r="AD227" s="175"/>
      <c r="AE227" s="175"/>
      <c r="AF227" s="175"/>
      <c r="AG227" s="175"/>
      <c r="AH227" s="175"/>
      <c r="AI227" s="175"/>
      <c r="AJ227" s="175"/>
      <c r="AK227" s="175"/>
      <c r="AL227" s="175"/>
      <c r="AM227" s="175"/>
      <c r="AN227" s="175"/>
      <c r="AO227" s="175"/>
      <c r="AP227" s="175"/>
      <c r="AQ227" s="175"/>
      <c r="AR227" s="175"/>
      <c r="AS227" s="175"/>
      <c r="AT227" s="175"/>
      <c r="AU227" s="175"/>
      <c r="AV227" s="175"/>
      <c r="AW227" s="175"/>
      <c r="AX227" s="175"/>
      <c r="AY227" s="175"/>
      <c r="AZ227" s="175"/>
      <c r="BA227" s="175"/>
      <c r="BB227" s="175"/>
      <c r="BC227" s="175"/>
      <c r="BD227" s="175"/>
      <c r="BE227" s="175"/>
      <c r="BF227" s="175"/>
      <c r="BG227" s="175"/>
      <c r="BH227" s="175"/>
      <c r="BI227" s="175"/>
      <c r="BJ227" s="175"/>
      <c r="BK227" s="175"/>
      <c r="BL227" s="175"/>
      <c r="BM227" s="175"/>
      <c r="BN227" s="175"/>
      <c r="BO227" s="175"/>
      <c r="BP227" s="175"/>
      <c r="BQ227" s="175"/>
    </row>
    <row r="228" ht="14.25" customHeight="1">
      <c r="A228" s="175"/>
      <c r="B228" s="175"/>
      <c r="C228" s="175"/>
      <c r="D228" s="175"/>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c r="AA228" s="175"/>
      <c r="AB228" s="175"/>
      <c r="AC228" s="175"/>
      <c r="AD228" s="175"/>
      <c r="AE228" s="175"/>
      <c r="AF228" s="175"/>
      <c r="AG228" s="175"/>
      <c r="AH228" s="175"/>
      <c r="AI228" s="175"/>
      <c r="AJ228" s="175"/>
      <c r="AK228" s="175"/>
      <c r="AL228" s="175"/>
      <c r="AM228" s="175"/>
      <c r="AN228" s="175"/>
      <c r="AO228" s="175"/>
      <c r="AP228" s="175"/>
      <c r="AQ228" s="175"/>
      <c r="AR228" s="175"/>
      <c r="AS228" s="175"/>
      <c r="AT228" s="175"/>
      <c r="AU228" s="175"/>
      <c r="AV228" s="175"/>
      <c r="AW228" s="175"/>
      <c r="AX228" s="175"/>
      <c r="AY228" s="175"/>
      <c r="AZ228" s="175"/>
      <c r="BA228" s="175"/>
      <c r="BB228" s="175"/>
      <c r="BC228" s="175"/>
      <c r="BD228" s="175"/>
      <c r="BE228" s="175"/>
      <c r="BF228" s="175"/>
      <c r="BG228" s="175"/>
      <c r="BH228" s="175"/>
      <c r="BI228" s="175"/>
      <c r="BJ228" s="175"/>
      <c r="BK228" s="175"/>
      <c r="BL228" s="175"/>
      <c r="BM228" s="175"/>
      <c r="BN228" s="175"/>
      <c r="BO228" s="175"/>
      <c r="BP228" s="175"/>
      <c r="BQ228" s="175"/>
    </row>
    <row r="229" ht="14.25" customHeight="1">
      <c r="A229" s="175"/>
      <c r="B229" s="175"/>
      <c r="C229" s="175"/>
      <c r="D229" s="175"/>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c r="AA229" s="175"/>
      <c r="AB229" s="175"/>
      <c r="AC229" s="175"/>
      <c r="AD229" s="175"/>
      <c r="AE229" s="175"/>
      <c r="AF229" s="175"/>
      <c r="AG229" s="175"/>
      <c r="AH229" s="175"/>
      <c r="AI229" s="175"/>
      <c r="AJ229" s="175"/>
      <c r="AK229" s="175"/>
      <c r="AL229" s="175"/>
      <c r="AM229" s="175"/>
      <c r="AN229" s="175"/>
      <c r="AO229" s="175"/>
      <c r="AP229" s="175"/>
      <c r="AQ229" s="175"/>
      <c r="AR229" s="175"/>
      <c r="AS229" s="175"/>
      <c r="AT229" s="175"/>
      <c r="AU229" s="175"/>
      <c r="AV229" s="175"/>
      <c r="AW229" s="175"/>
      <c r="AX229" s="175"/>
      <c r="AY229" s="175"/>
      <c r="AZ229" s="175"/>
      <c r="BA229" s="175"/>
      <c r="BB229" s="175"/>
      <c r="BC229" s="175"/>
      <c r="BD229" s="175"/>
      <c r="BE229" s="175"/>
      <c r="BF229" s="175"/>
      <c r="BG229" s="175"/>
      <c r="BH229" s="175"/>
      <c r="BI229" s="175"/>
      <c r="BJ229" s="175"/>
      <c r="BK229" s="175"/>
      <c r="BL229" s="175"/>
      <c r="BM229" s="175"/>
      <c r="BN229" s="175"/>
      <c r="BO229" s="175"/>
      <c r="BP229" s="175"/>
      <c r="BQ229" s="175"/>
    </row>
    <row r="230" ht="14.25" customHeight="1">
      <c r="A230" s="175"/>
      <c r="B230" s="175"/>
      <c r="C230" s="175"/>
      <c r="D230" s="175"/>
      <c r="E230" s="175"/>
      <c r="F230" s="175"/>
      <c r="G230" s="175"/>
      <c r="H230" s="175"/>
      <c r="I230" s="175"/>
      <c r="J230" s="175"/>
      <c r="K230" s="175"/>
      <c r="L230" s="175"/>
      <c r="M230" s="175"/>
      <c r="N230" s="175"/>
      <c r="O230" s="175"/>
      <c r="P230" s="175"/>
      <c r="Q230" s="175"/>
      <c r="R230" s="175"/>
      <c r="S230" s="175"/>
      <c r="T230" s="175"/>
      <c r="U230" s="175"/>
      <c r="V230" s="175"/>
      <c r="W230" s="175"/>
      <c r="X230" s="175"/>
      <c r="Y230" s="175"/>
      <c r="Z230" s="175"/>
      <c r="AA230" s="175"/>
      <c r="AB230" s="175"/>
      <c r="AC230" s="175"/>
      <c r="AD230" s="175"/>
      <c r="AE230" s="175"/>
      <c r="AF230" s="175"/>
      <c r="AG230" s="175"/>
      <c r="AH230" s="175"/>
      <c r="AI230" s="175"/>
      <c r="AJ230" s="175"/>
      <c r="AK230" s="175"/>
      <c r="AL230" s="175"/>
      <c r="AM230" s="175"/>
      <c r="AN230" s="175"/>
      <c r="AO230" s="175"/>
      <c r="AP230" s="175"/>
      <c r="AQ230" s="175"/>
      <c r="AR230" s="175"/>
      <c r="AS230" s="175"/>
      <c r="AT230" s="175"/>
      <c r="AU230" s="175"/>
      <c r="AV230" s="175"/>
      <c r="AW230" s="175"/>
      <c r="AX230" s="175"/>
      <c r="AY230" s="175"/>
      <c r="AZ230" s="175"/>
      <c r="BA230" s="175"/>
      <c r="BB230" s="175"/>
      <c r="BC230" s="175"/>
      <c r="BD230" s="175"/>
      <c r="BE230" s="175"/>
      <c r="BF230" s="175"/>
      <c r="BG230" s="175"/>
      <c r="BH230" s="175"/>
      <c r="BI230" s="175"/>
      <c r="BJ230" s="175"/>
      <c r="BK230" s="175"/>
      <c r="BL230" s="175"/>
      <c r="BM230" s="175"/>
      <c r="BN230" s="175"/>
      <c r="BO230" s="175"/>
      <c r="BP230" s="175"/>
      <c r="BQ230" s="175"/>
    </row>
    <row r="231" ht="14.25" customHeight="1">
      <c r="A231" s="175"/>
      <c r="B231" s="175"/>
      <c r="C231" s="175"/>
      <c r="D231" s="175"/>
      <c r="E231" s="175"/>
      <c r="F231" s="175"/>
      <c r="G231" s="175"/>
      <c r="H231" s="175"/>
      <c r="I231" s="175"/>
      <c r="J231" s="175"/>
      <c r="K231" s="175"/>
      <c r="L231" s="175"/>
      <c r="M231" s="175"/>
      <c r="N231" s="175"/>
      <c r="O231" s="175"/>
      <c r="P231" s="175"/>
      <c r="Q231" s="175"/>
      <c r="R231" s="175"/>
      <c r="S231" s="175"/>
      <c r="T231" s="175"/>
      <c r="U231" s="175"/>
      <c r="V231" s="175"/>
      <c r="W231" s="175"/>
      <c r="X231" s="175"/>
      <c r="Y231" s="175"/>
      <c r="Z231" s="175"/>
      <c r="AA231" s="175"/>
      <c r="AB231" s="175"/>
      <c r="AC231" s="175"/>
      <c r="AD231" s="175"/>
      <c r="AE231" s="175"/>
      <c r="AF231" s="175"/>
      <c r="AG231" s="175"/>
      <c r="AH231" s="175"/>
      <c r="AI231" s="175"/>
      <c r="AJ231" s="175"/>
      <c r="AK231" s="175"/>
      <c r="AL231" s="175"/>
      <c r="AM231" s="175"/>
      <c r="AN231" s="175"/>
      <c r="AO231" s="175"/>
      <c r="AP231" s="175"/>
      <c r="AQ231" s="175"/>
      <c r="AR231" s="175"/>
      <c r="AS231" s="175"/>
      <c r="AT231" s="175"/>
      <c r="AU231" s="175"/>
      <c r="AV231" s="175"/>
      <c r="AW231" s="175"/>
      <c r="AX231" s="175"/>
      <c r="AY231" s="175"/>
      <c r="AZ231" s="175"/>
      <c r="BA231" s="175"/>
      <c r="BB231" s="175"/>
      <c r="BC231" s="175"/>
      <c r="BD231" s="175"/>
      <c r="BE231" s="175"/>
      <c r="BF231" s="175"/>
      <c r="BG231" s="175"/>
      <c r="BH231" s="175"/>
      <c r="BI231" s="175"/>
      <c r="BJ231" s="175"/>
      <c r="BK231" s="175"/>
      <c r="BL231" s="175"/>
      <c r="BM231" s="175"/>
      <c r="BN231" s="175"/>
      <c r="BO231" s="175"/>
      <c r="BP231" s="175"/>
      <c r="BQ231" s="175"/>
    </row>
    <row r="232" ht="14.25" customHeight="1">
      <c r="A232" s="175"/>
      <c r="B232" s="175"/>
      <c r="C232" s="175"/>
      <c r="D232" s="175"/>
      <c r="E232" s="175"/>
      <c r="F232" s="175"/>
      <c r="G232" s="175"/>
      <c r="H232" s="175"/>
      <c r="I232" s="175"/>
      <c r="J232" s="175"/>
      <c r="K232" s="175"/>
      <c r="L232" s="175"/>
      <c r="M232" s="175"/>
      <c r="N232" s="175"/>
      <c r="O232" s="175"/>
      <c r="P232" s="175"/>
      <c r="Q232" s="175"/>
      <c r="R232" s="175"/>
      <c r="S232" s="175"/>
      <c r="T232" s="175"/>
      <c r="U232" s="175"/>
      <c r="V232" s="175"/>
      <c r="W232" s="175"/>
      <c r="X232" s="175"/>
      <c r="Y232" s="175"/>
      <c r="Z232" s="175"/>
      <c r="AA232" s="175"/>
      <c r="AB232" s="175"/>
      <c r="AC232" s="175"/>
      <c r="AD232" s="175"/>
      <c r="AE232" s="175"/>
      <c r="AF232" s="175"/>
      <c r="AG232" s="175"/>
      <c r="AH232" s="175"/>
      <c r="AI232" s="175"/>
      <c r="AJ232" s="175"/>
      <c r="AK232" s="175"/>
      <c r="AL232" s="175"/>
      <c r="AM232" s="175"/>
      <c r="AN232" s="175"/>
      <c r="AO232" s="175"/>
      <c r="AP232" s="175"/>
      <c r="AQ232" s="175"/>
      <c r="AR232" s="175"/>
      <c r="AS232" s="175"/>
      <c r="AT232" s="175"/>
      <c r="AU232" s="175"/>
      <c r="AV232" s="175"/>
      <c r="AW232" s="175"/>
      <c r="AX232" s="175"/>
      <c r="AY232" s="175"/>
      <c r="AZ232" s="175"/>
      <c r="BA232" s="175"/>
      <c r="BB232" s="175"/>
      <c r="BC232" s="175"/>
      <c r="BD232" s="175"/>
      <c r="BE232" s="175"/>
      <c r="BF232" s="175"/>
      <c r="BG232" s="175"/>
      <c r="BH232" s="175"/>
      <c r="BI232" s="175"/>
      <c r="BJ232" s="175"/>
      <c r="BK232" s="175"/>
      <c r="BL232" s="175"/>
      <c r="BM232" s="175"/>
      <c r="BN232" s="175"/>
      <c r="BO232" s="175"/>
      <c r="BP232" s="175"/>
      <c r="BQ232" s="175"/>
    </row>
    <row r="233" ht="14.25" customHeight="1">
      <c r="A233" s="175"/>
      <c r="B233" s="175"/>
      <c r="C233" s="175"/>
      <c r="D233" s="175"/>
      <c r="E233" s="175"/>
      <c r="F233" s="175"/>
      <c r="G233" s="175"/>
      <c r="H233" s="175"/>
      <c r="I233" s="175"/>
      <c r="J233" s="175"/>
      <c r="K233" s="175"/>
      <c r="L233" s="175"/>
      <c r="M233" s="175"/>
      <c r="N233" s="175"/>
      <c r="O233" s="175"/>
      <c r="P233" s="175"/>
      <c r="Q233" s="175"/>
      <c r="R233" s="175"/>
      <c r="S233" s="175"/>
      <c r="T233" s="175"/>
      <c r="U233" s="175"/>
      <c r="V233" s="175"/>
      <c r="W233" s="175"/>
      <c r="X233" s="175"/>
      <c r="Y233" s="175"/>
      <c r="Z233" s="175"/>
      <c r="AA233" s="175"/>
      <c r="AB233" s="175"/>
      <c r="AC233" s="175"/>
      <c r="AD233" s="175"/>
      <c r="AE233" s="175"/>
      <c r="AF233" s="175"/>
      <c r="AG233" s="175"/>
      <c r="AH233" s="175"/>
      <c r="AI233" s="175"/>
      <c r="AJ233" s="175"/>
      <c r="AK233" s="175"/>
      <c r="AL233" s="175"/>
      <c r="AM233" s="175"/>
      <c r="AN233" s="175"/>
      <c r="AO233" s="175"/>
      <c r="AP233" s="175"/>
      <c r="AQ233" s="175"/>
      <c r="AR233" s="175"/>
      <c r="AS233" s="175"/>
      <c r="AT233" s="175"/>
      <c r="AU233" s="175"/>
      <c r="AV233" s="175"/>
      <c r="AW233" s="175"/>
      <c r="AX233" s="175"/>
      <c r="AY233" s="175"/>
      <c r="AZ233" s="175"/>
      <c r="BA233" s="175"/>
      <c r="BB233" s="175"/>
      <c r="BC233" s="175"/>
      <c r="BD233" s="175"/>
      <c r="BE233" s="175"/>
      <c r="BF233" s="175"/>
      <c r="BG233" s="175"/>
      <c r="BH233" s="175"/>
      <c r="BI233" s="175"/>
      <c r="BJ233" s="175"/>
      <c r="BK233" s="175"/>
      <c r="BL233" s="175"/>
      <c r="BM233" s="175"/>
      <c r="BN233" s="175"/>
      <c r="BO233" s="175"/>
      <c r="BP233" s="175"/>
      <c r="BQ233" s="175"/>
    </row>
    <row r="234" ht="14.25" customHeight="1">
      <c r="A234" s="175"/>
      <c r="B234" s="175"/>
      <c r="C234" s="175"/>
      <c r="D234" s="175"/>
      <c r="E234" s="175"/>
      <c r="F234" s="175"/>
      <c r="G234" s="175"/>
      <c r="H234" s="175"/>
      <c r="I234" s="175"/>
      <c r="J234" s="175"/>
      <c r="K234" s="175"/>
      <c r="L234" s="175"/>
      <c r="M234" s="175"/>
      <c r="N234" s="175"/>
      <c r="O234" s="175"/>
      <c r="P234" s="175"/>
      <c r="Q234" s="175"/>
      <c r="R234" s="175"/>
      <c r="S234" s="175"/>
      <c r="T234" s="175"/>
      <c r="U234" s="175"/>
      <c r="V234" s="175"/>
      <c r="W234" s="175"/>
      <c r="X234" s="175"/>
      <c r="Y234" s="175"/>
      <c r="Z234" s="175"/>
      <c r="AA234" s="175"/>
      <c r="AB234" s="175"/>
      <c r="AC234" s="175"/>
      <c r="AD234" s="175"/>
      <c r="AE234" s="175"/>
      <c r="AF234" s="175"/>
      <c r="AG234" s="175"/>
      <c r="AH234" s="175"/>
      <c r="AI234" s="175"/>
      <c r="AJ234" s="175"/>
      <c r="AK234" s="175"/>
      <c r="AL234" s="175"/>
      <c r="AM234" s="175"/>
      <c r="AN234" s="175"/>
      <c r="AO234" s="175"/>
      <c r="AP234" s="175"/>
      <c r="AQ234" s="175"/>
      <c r="AR234" s="175"/>
      <c r="AS234" s="175"/>
      <c r="AT234" s="175"/>
      <c r="AU234" s="175"/>
      <c r="AV234" s="175"/>
      <c r="AW234" s="175"/>
      <c r="AX234" s="175"/>
      <c r="AY234" s="175"/>
      <c r="AZ234" s="175"/>
      <c r="BA234" s="175"/>
      <c r="BB234" s="175"/>
      <c r="BC234" s="175"/>
      <c r="BD234" s="175"/>
      <c r="BE234" s="175"/>
      <c r="BF234" s="175"/>
      <c r="BG234" s="175"/>
      <c r="BH234" s="175"/>
      <c r="BI234" s="175"/>
      <c r="BJ234" s="175"/>
      <c r="BK234" s="175"/>
      <c r="BL234" s="175"/>
      <c r="BM234" s="175"/>
      <c r="BN234" s="175"/>
      <c r="BO234" s="175"/>
      <c r="BP234" s="175"/>
      <c r="BQ234" s="175"/>
    </row>
    <row r="235" ht="14.25" customHeight="1">
      <c r="A235" s="175"/>
      <c r="B235" s="175"/>
      <c r="C235" s="175"/>
      <c r="D235" s="175"/>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c r="AA235" s="175"/>
      <c r="AB235" s="175"/>
      <c r="AC235" s="175"/>
      <c r="AD235" s="175"/>
      <c r="AE235" s="175"/>
      <c r="AF235" s="175"/>
      <c r="AG235" s="175"/>
      <c r="AH235" s="175"/>
      <c r="AI235" s="175"/>
      <c r="AJ235" s="175"/>
      <c r="AK235" s="175"/>
      <c r="AL235" s="175"/>
      <c r="AM235" s="175"/>
      <c r="AN235" s="175"/>
      <c r="AO235" s="175"/>
      <c r="AP235" s="175"/>
      <c r="AQ235" s="175"/>
      <c r="AR235" s="175"/>
      <c r="AS235" s="175"/>
      <c r="AT235" s="175"/>
      <c r="AU235" s="175"/>
      <c r="AV235" s="175"/>
      <c r="AW235" s="175"/>
      <c r="AX235" s="175"/>
      <c r="AY235" s="175"/>
      <c r="AZ235" s="175"/>
      <c r="BA235" s="175"/>
      <c r="BB235" s="175"/>
      <c r="BC235" s="175"/>
      <c r="BD235" s="175"/>
      <c r="BE235" s="175"/>
      <c r="BF235" s="175"/>
      <c r="BG235" s="175"/>
      <c r="BH235" s="175"/>
      <c r="BI235" s="175"/>
      <c r="BJ235" s="175"/>
      <c r="BK235" s="175"/>
      <c r="BL235" s="175"/>
      <c r="BM235" s="175"/>
      <c r="BN235" s="175"/>
      <c r="BO235" s="175"/>
      <c r="BP235" s="175"/>
      <c r="BQ235" s="175"/>
    </row>
    <row r="236" ht="14.25" customHeight="1">
      <c r="A236" s="175"/>
      <c r="B236" s="175"/>
      <c r="C236" s="175"/>
      <c r="D236" s="175"/>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c r="AA236" s="175"/>
      <c r="AB236" s="175"/>
      <c r="AC236" s="175"/>
      <c r="AD236" s="175"/>
      <c r="AE236" s="175"/>
      <c r="AF236" s="175"/>
      <c r="AG236" s="175"/>
      <c r="AH236" s="175"/>
      <c r="AI236" s="175"/>
      <c r="AJ236" s="175"/>
      <c r="AK236" s="175"/>
      <c r="AL236" s="175"/>
      <c r="AM236" s="175"/>
      <c r="AN236" s="175"/>
      <c r="AO236" s="175"/>
      <c r="AP236" s="175"/>
      <c r="AQ236" s="175"/>
      <c r="AR236" s="175"/>
      <c r="AS236" s="175"/>
      <c r="AT236" s="175"/>
      <c r="AU236" s="175"/>
      <c r="AV236" s="175"/>
      <c r="AW236" s="175"/>
      <c r="AX236" s="175"/>
      <c r="AY236" s="175"/>
      <c r="AZ236" s="175"/>
      <c r="BA236" s="175"/>
      <c r="BB236" s="175"/>
      <c r="BC236" s="175"/>
      <c r="BD236" s="175"/>
      <c r="BE236" s="175"/>
      <c r="BF236" s="175"/>
      <c r="BG236" s="175"/>
      <c r="BH236" s="175"/>
      <c r="BI236" s="175"/>
      <c r="BJ236" s="175"/>
      <c r="BK236" s="175"/>
      <c r="BL236" s="175"/>
      <c r="BM236" s="175"/>
      <c r="BN236" s="175"/>
      <c r="BO236" s="175"/>
      <c r="BP236" s="175"/>
      <c r="BQ236" s="175"/>
    </row>
    <row r="237" ht="14.25" customHeight="1">
      <c r="A237" s="175"/>
      <c r="B237" s="175"/>
      <c r="C237" s="175"/>
      <c r="D237" s="175"/>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c r="AA237" s="175"/>
      <c r="AB237" s="175"/>
      <c r="AC237" s="175"/>
      <c r="AD237" s="175"/>
      <c r="AE237" s="175"/>
      <c r="AF237" s="175"/>
      <c r="AG237" s="175"/>
      <c r="AH237" s="175"/>
      <c r="AI237" s="175"/>
      <c r="AJ237" s="175"/>
      <c r="AK237" s="175"/>
      <c r="AL237" s="175"/>
      <c r="AM237" s="175"/>
      <c r="AN237" s="175"/>
      <c r="AO237" s="175"/>
      <c r="AP237" s="175"/>
      <c r="AQ237" s="175"/>
      <c r="AR237" s="175"/>
      <c r="AS237" s="175"/>
      <c r="AT237" s="175"/>
      <c r="AU237" s="175"/>
      <c r="AV237" s="175"/>
      <c r="AW237" s="175"/>
      <c r="AX237" s="175"/>
      <c r="AY237" s="175"/>
      <c r="AZ237" s="175"/>
      <c r="BA237" s="175"/>
      <c r="BB237" s="175"/>
      <c r="BC237" s="175"/>
      <c r="BD237" s="175"/>
      <c r="BE237" s="175"/>
      <c r="BF237" s="175"/>
      <c r="BG237" s="175"/>
      <c r="BH237" s="175"/>
      <c r="BI237" s="175"/>
      <c r="BJ237" s="175"/>
      <c r="BK237" s="175"/>
      <c r="BL237" s="175"/>
      <c r="BM237" s="175"/>
      <c r="BN237" s="175"/>
      <c r="BO237" s="175"/>
      <c r="BP237" s="175"/>
      <c r="BQ237" s="175"/>
    </row>
    <row r="238" ht="14.25" customHeight="1">
      <c r="A238" s="175"/>
      <c r="B238" s="175"/>
      <c r="C238" s="175"/>
      <c r="D238" s="175"/>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c r="AA238" s="175"/>
      <c r="AB238" s="175"/>
      <c r="AC238" s="175"/>
      <c r="AD238" s="175"/>
      <c r="AE238" s="175"/>
      <c r="AF238" s="175"/>
      <c r="AG238" s="175"/>
      <c r="AH238" s="175"/>
      <c r="AI238" s="175"/>
      <c r="AJ238" s="175"/>
      <c r="AK238" s="175"/>
      <c r="AL238" s="175"/>
      <c r="AM238" s="175"/>
      <c r="AN238" s="175"/>
      <c r="AO238" s="175"/>
      <c r="AP238" s="175"/>
      <c r="AQ238" s="175"/>
      <c r="AR238" s="175"/>
      <c r="AS238" s="175"/>
      <c r="AT238" s="175"/>
      <c r="AU238" s="175"/>
      <c r="AV238" s="175"/>
      <c r="AW238" s="175"/>
      <c r="AX238" s="175"/>
      <c r="AY238" s="175"/>
      <c r="AZ238" s="175"/>
      <c r="BA238" s="175"/>
      <c r="BB238" s="175"/>
      <c r="BC238" s="175"/>
      <c r="BD238" s="175"/>
      <c r="BE238" s="175"/>
      <c r="BF238" s="175"/>
      <c r="BG238" s="175"/>
      <c r="BH238" s="175"/>
      <c r="BI238" s="175"/>
      <c r="BJ238" s="175"/>
      <c r="BK238" s="175"/>
      <c r="BL238" s="175"/>
      <c r="BM238" s="175"/>
      <c r="BN238" s="175"/>
      <c r="BO238" s="175"/>
      <c r="BP238" s="175"/>
      <c r="BQ238" s="175"/>
    </row>
    <row r="239" ht="14.25" customHeight="1">
      <c r="A239" s="175"/>
      <c r="B239" s="175"/>
      <c r="C239" s="175"/>
      <c r="D239" s="175"/>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c r="AA239" s="175"/>
      <c r="AB239" s="175"/>
      <c r="AC239" s="175"/>
      <c r="AD239" s="175"/>
      <c r="AE239" s="175"/>
      <c r="AF239" s="175"/>
      <c r="AG239" s="175"/>
      <c r="AH239" s="175"/>
      <c r="AI239" s="175"/>
      <c r="AJ239" s="175"/>
      <c r="AK239" s="175"/>
      <c r="AL239" s="175"/>
      <c r="AM239" s="175"/>
      <c r="AN239" s="175"/>
      <c r="AO239" s="175"/>
      <c r="AP239" s="175"/>
      <c r="AQ239" s="175"/>
      <c r="AR239" s="175"/>
      <c r="AS239" s="175"/>
      <c r="AT239" s="175"/>
      <c r="AU239" s="175"/>
      <c r="AV239" s="175"/>
      <c r="AW239" s="175"/>
      <c r="AX239" s="175"/>
      <c r="AY239" s="175"/>
      <c r="AZ239" s="175"/>
      <c r="BA239" s="175"/>
      <c r="BB239" s="175"/>
      <c r="BC239" s="175"/>
      <c r="BD239" s="175"/>
      <c r="BE239" s="175"/>
      <c r="BF239" s="175"/>
      <c r="BG239" s="175"/>
      <c r="BH239" s="175"/>
      <c r="BI239" s="175"/>
      <c r="BJ239" s="175"/>
      <c r="BK239" s="175"/>
      <c r="BL239" s="175"/>
      <c r="BM239" s="175"/>
      <c r="BN239" s="175"/>
      <c r="BO239" s="175"/>
      <c r="BP239" s="175"/>
      <c r="BQ239" s="175"/>
    </row>
    <row r="240" ht="14.25" customHeight="1">
      <c r="A240" s="175"/>
      <c r="B240" s="175"/>
      <c r="C240" s="175"/>
      <c r="D240" s="175"/>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c r="AA240" s="175"/>
      <c r="AB240" s="175"/>
      <c r="AC240" s="175"/>
      <c r="AD240" s="175"/>
      <c r="AE240" s="175"/>
      <c r="AF240" s="175"/>
      <c r="AG240" s="175"/>
      <c r="AH240" s="175"/>
      <c r="AI240" s="175"/>
      <c r="AJ240" s="175"/>
      <c r="AK240" s="175"/>
      <c r="AL240" s="175"/>
      <c r="AM240" s="175"/>
      <c r="AN240" s="175"/>
      <c r="AO240" s="175"/>
      <c r="AP240" s="175"/>
      <c r="AQ240" s="175"/>
      <c r="AR240" s="175"/>
      <c r="AS240" s="175"/>
      <c r="AT240" s="175"/>
      <c r="AU240" s="175"/>
      <c r="AV240" s="175"/>
      <c r="AW240" s="175"/>
      <c r="AX240" s="175"/>
      <c r="AY240" s="175"/>
      <c r="AZ240" s="175"/>
      <c r="BA240" s="175"/>
      <c r="BB240" s="175"/>
      <c r="BC240" s="175"/>
      <c r="BD240" s="175"/>
      <c r="BE240" s="175"/>
      <c r="BF240" s="175"/>
      <c r="BG240" s="175"/>
      <c r="BH240" s="175"/>
      <c r="BI240" s="175"/>
      <c r="BJ240" s="175"/>
      <c r="BK240" s="175"/>
      <c r="BL240" s="175"/>
      <c r="BM240" s="175"/>
      <c r="BN240" s="175"/>
      <c r="BO240" s="175"/>
      <c r="BP240" s="175"/>
      <c r="BQ240" s="175"/>
    </row>
    <row r="241" ht="14.25" customHeight="1">
      <c r="A241" s="175"/>
      <c r="B241" s="175"/>
      <c r="C241" s="175"/>
      <c r="D241" s="175"/>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c r="AA241" s="175"/>
      <c r="AB241" s="175"/>
      <c r="AC241" s="175"/>
      <c r="AD241" s="175"/>
      <c r="AE241" s="175"/>
      <c r="AF241" s="175"/>
      <c r="AG241" s="175"/>
      <c r="AH241" s="175"/>
      <c r="AI241" s="175"/>
      <c r="AJ241" s="175"/>
      <c r="AK241" s="175"/>
      <c r="AL241" s="175"/>
      <c r="AM241" s="175"/>
      <c r="AN241" s="175"/>
      <c r="AO241" s="175"/>
      <c r="AP241" s="175"/>
      <c r="AQ241" s="175"/>
      <c r="AR241" s="175"/>
      <c r="AS241" s="175"/>
      <c r="AT241" s="175"/>
      <c r="AU241" s="175"/>
      <c r="AV241" s="175"/>
      <c r="AW241" s="175"/>
      <c r="AX241" s="175"/>
      <c r="AY241" s="175"/>
      <c r="AZ241" s="175"/>
      <c r="BA241" s="175"/>
      <c r="BB241" s="175"/>
      <c r="BC241" s="175"/>
      <c r="BD241" s="175"/>
      <c r="BE241" s="175"/>
      <c r="BF241" s="175"/>
      <c r="BG241" s="175"/>
      <c r="BH241" s="175"/>
      <c r="BI241" s="175"/>
      <c r="BJ241" s="175"/>
      <c r="BK241" s="175"/>
      <c r="BL241" s="175"/>
      <c r="BM241" s="175"/>
      <c r="BN241" s="175"/>
      <c r="BO241" s="175"/>
      <c r="BP241" s="175"/>
      <c r="BQ241" s="175"/>
    </row>
    <row r="242" ht="14.25" customHeight="1">
      <c r="A242" s="175"/>
      <c r="B242" s="175"/>
      <c r="C242" s="175"/>
      <c r="D242" s="175"/>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c r="AA242" s="175"/>
      <c r="AB242" s="175"/>
      <c r="AC242" s="175"/>
      <c r="AD242" s="175"/>
      <c r="AE242" s="175"/>
      <c r="AF242" s="175"/>
      <c r="AG242" s="175"/>
      <c r="AH242" s="175"/>
      <c r="AI242" s="175"/>
      <c r="AJ242" s="175"/>
      <c r="AK242" s="175"/>
      <c r="AL242" s="175"/>
      <c r="AM242" s="175"/>
      <c r="AN242" s="175"/>
      <c r="AO242" s="175"/>
      <c r="AP242" s="175"/>
      <c r="AQ242" s="175"/>
      <c r="AR242" s="175"/>
      <c r="AS242" s="175"/>
      <c r="AT242" s="175"/>
      <c r="AU242" s="175"/>
      <c r="AV242" s="175"/>
      <c r="AW242" s="175"/>
      <c r="AX242" s="175"/>
      <c r="AY242" s="175"/>
      <c r="AZ242" s="175"/>
      <c r="BA242" s="175"/>
      <c r="BB242" s="175"/>
      <c r="BC242" s="175"/>
      <c r="BD242" s="175"/>
      <c r="BE242" s="175"/>
      <c r="BF242" s="175"/>
      <c r="BG242" s="175"/>
      <c r="BH242" s="175"/>
      <c r="BI242" s="175"/>
      <c r="BJ242" s="175"/>
      <c r="BK242" s="175"/>
      <c r="BL242" s="175"/>
      <c r="BM242" s="175"/>
      <c r="BN242" s="175"/>
      <c r="BO242" s="175"/>
      <c r="BP242" s="175"/>
      <c r="BQ242" s="175"/>
    </row>
    <row r="243" ht="14.25" customHeight="1">
      <c r="A243" s="175"/>
      <c r="B243" s="175"/>
      <c r="C243" s="175"/>
      <c r="D243" s="175"/>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c r="AA243" s="175"/>
      <c r="AB243" s="175"/>
      <c r="AC243" s="175"/>
      <c r="AD243" s="175"/>
      <c r="AE243" s="175"/>
      <c r="AF243" s="175"/>
      <c r="AG243" s="175"/>
      <c r="AH243" s="175"/>
      <c r="AI243" s="175"/>
      <c r="AJ243" s="175"/>
      <c r="AK243" s="175"/>
      <c r="AL243" s="175"/>
      <c r="AM243" s="175"/>
      <c r="AN243" s="175"/>
      <c r="AO243" s="175"/>
      <c r="AP243" s="175"/>
      <c r="AQ243" s="175"/>
      <c r="AR243" s="175"/>
      <c r="AS243" s="175"/>
      <c r="AT243" s="175"/>
      <c r="AU243" s="175"/>
      <c r="AV243" s="175"/>
      <c r="AW243" s="175"/>
      <c r="AX243" s="175"/>
      <c r="AY243" s="175"/>
      <c r="AZ243" s="175"/>
      <c r="BA243" s="175"/>
      <c r="BB243" s="175"/>
      <c r="BC243" s="175"/>
      <c r="BD243" s="175"/>
      <c r="BE243" s="175"/>
      <c r="BF243" s="175"/>
      <c r="BG243" s="175"/>
      <c r="BH243" s="175"/>
      <c r="BI243" s="175"/>
      <c r="BJ243" s="175"/>
      <c r="BK243" s="175"/>
      <c r="BL243" s="175"/>
      <c r="BM243" s="175"/>
      <c r="BN243" s="175"/>
      <c r="BO243" s="175"/>
      <c r="BP243" s="175"/>
      <c r="BQ243" s="175"/>
    </row>
    <row r="244" ht="14.25" customHeight="1">
      <c r="A244" s="175"/>
      <c r="B244" s="175"/>
      <c r="C244" s="175"/>
      <c r="D244" s="175"/>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c r="AA244" s="175"/>
      <c r="AB244" s="175"/>
      <c r="AC244" s="175"/>
      <c r="AD244" s="175"/>
      <c r="AE244" s="175"/>
      <c r="AF244" s="175"/>
      <c r="AG244" s="175"/>
      <c r="AH244" s="175"/>
      <c r="AI244" s="175"/>
      <c r="AJ244" s="175"/>
      <c r="AK244" s="175"/>
      <c r="AL244" s="175"/>
      <c r="AM244" s="175"/>
      <c r="AN244" s="175"/>
      <c r="AO244" s="175"/>
      <c r="AP244" s="175"/>
      <c r="AQ244" s="175"/>
      <c r="AR244" s="175"/>
      <c r="AS244" s="175"/>
      <c r="AT244" s="175"/>
      <c r="AU244" s="175"/>
      <c r="AV244" s="175"/>
      <c r="AW244" s="175"/>
      <c r="AX244" s="175"/>
      <c r="AY244" s="175"/>
      <c r="AZ244" s="175"/>
      <c r="BA244" s="175"/>
      <c r="BB244" s="175"/>
      <c r="BC244" s="175"/>
      <c r="BD244" s="175"/>
      <c r="BE244" s="175"/>
      <c r="BF244" s="175"/>
      <c r="BG244" s="175"/>
      <c r="BH244" s="175"/>
      <c r="BI244" s="175"/>
      <c r="BJ244" s="175"/>
      <c r="BK244" s="175"/>
      <c r="BL244" s="175"/>
      <c r="BM244" s="175"/>
      <c r="BN244" s="175"/>
      <c r="BO244" s="175"/>
      <c r="BP244" s="175"/>
      <c r="BQ244" s="175"/>
    </row>
    <row r="245" ht="14.25" customHeight="1">
      <c r="A245" s="175"/>
      <c r="B245" s="175"/>
      <c r="C245" s="175"/>
      <c r="D245" s="175"/>
      <c r="E245" s="175"/>
      <c r="F245" s="175"/>
      <c r="G245" s="175"/>
      <c r="H245" s="175"/>
      <c r="I245" s="175"/>
      <c r="J245" s="175"/>
      <c r="K245" s="175"/>
      <c r="L245" s="175"/>
      <c r="M245" s="175"/>
      <c r="N245" s="175"/>
      <c r="O245" s="175"/>
      <c r="P245" s="175"/>
      <c r="Q245" s="175"/>
      <c r="R245" s="175"/>
      <c r="S245" s="175"/>
      <c r="T245" s="175"/>
      <c r="U245" s="175"/>
      <c r="V245" s="175"/>
      <c r="W245" s="175"/>
      <c r="X245" s="175"/>
      <c r="Y245" s="175"/>
      <c r="Z245" s="175"/>
      <c r="AA245" s="175"/>
      <c r="AB245" s="175"/>
      <c r="AC245" s="175"/>
      <c r="AD245" s="175"/>
      <c r="AE245" s="175"/>
      <c r="AF245" s="175"/>
      <c r="AG245" s="175"/>
      <c r="AH245" s="175"/>
      <c r="AI245" s="175"/>
      <c r="AJ245" s="175"/>
      <c r="AK245" s="175"/>
      <c r="AL245" s="175"/>
      <c r="AM245" s="175"/>
      <c r="AN245" s="175"/>
      <c r="AO245" s="175"/>
      <c r="AP245" s="175"/>
      <c r="AQ245" s="175"/>
      <c r="AR245" s="175"/>
      <c r="AS245" s="175"/>
      <c r="AT245" s="175"/>
      <c r="AU245" s="175"/>
      <c r="AV245" s="175"/>
      <c r="AW245" s="175"/>
      <c r="AX245" s="175"/>
      <c r="AY245" s="175"/>
      <c r="AZ245" s="175"/>
      <c r="BA245" s="175"/>
      <c r="BB245" s="175"/>
      <c r="BC245" s="175"/>
      <c r="BD245" s="175"/>
      <c r="BE245" s="175"/>
      <c r="BF245" s="175"/>
      <c r="BG245" s="175"/>
      <c r="BH245" s="175"/>
      <c r="BI245" s="175"/>
      <c r="BJ245" s="175"/>
      <c r="BK245" s="175"/>
      <c r="BL245" s="175"/>
      <c r="BM245" s="175"/>
      <c r="BN245" s="175"/>
      <c r="BO245" s="175"/>
      <c r="BP245" s="175"/>
      <c r="BQ245" s="175"/>
    </row>
    <row r="246" ht="14.25" customHeight="1">
      <c r="A246" s="175"/>
      <c r="B246" s="175"/>
      <c r="C246" s="175"/>
      <c r="D246" s="175"/>
      <c r="E246" s="175"/>
      <c r="F246" s="175"/>
      <c r="G246" s="175"/>
      <c r="H246" s="175"/>
      <c r="I246" s="175"/>
      <c r="J246" s="175"/>
      <c r="K246" s="175"/>
      <c r="L246" s="175"/>
      <c r="M246" s="175"/>
      <c r="N246" s="175"/>
      <c r="O246" s="175"/>
      <c r="P246" s="175"/>
      <c r="Q246" s="175"/>
      <c r="R246" s="175"/>
      <c r="S246" s="175"/>
      <c r="T246" s="175"/>
      <c r="U246" s="175"/>
      <c r="V246" s="175"/>
      <c r="W246" s="175"/>
      <c r="X246" s="175"/>
      <c r="Y246" s="175"/>
      <c r="Z246" s="175"/>
      <c r="AA246" s="175"/>
      <c r="AB246" s="175"/>
      <c r="AC246" s="175"/>
      <c r="AD246" s="175"/>
      <c r="AE246" s="175"/>
      <c r="AF246" s="175"/>
      <c r="AG246" s="175"/>
      <c r="AH246" s="175"/>
      <c r="AI246" s="175"/>
      <c r="AJ246" s="175"/>
      <c r="AK246" s="175"/>
      <c r="AL246" s="175"/>
      <c r="AM246" s="175"/>
      <c r="AN246" s="175"/>
      <c r="AO246" s="175"/>
      <c r="AP246" s="175"/>
      <c r="AQ246" s="175"/>
      <c r="AR246" s="175"/>
      <c r="AS246" s="175"/>
      <c r="AT246" s="175"/>
      <c r="AU246" s="175"/>
      <c r="AV246" s="175"/>
      <c r="AW246" s="175"/>
      <c r="AX246" s="175"/>
      <c r="AY246" s="175"/>
      <c r="AZ246" s="175"/>
      <c r="BA246" s="175"/>
      <c r="BB246" s="175"/>
      <c r="BC246" s="175"/>
      <c r="BD246" s="175"/>
      <c r="BE246" s="175"/>
      <c r="BF246" s="175"/>
      <c r="BG246" s="175"/>
      <c r="BH246" s="175"/>
      <c r="BI246" s="175"/>
      <c r="BJ246" s="175"/>
      <c r="BK246" s="175"/>
      <c r="BL246" s="175"/>
      <c r="BM246" s="175"/>
      <c r="BN246" s="175"/>
      <c r="BO246" s="175"/>
      <c r="BP246" s="175"/>
      <c r="BQ246" s="175"/>
    </row>
    <row r="247" ht="14.25" customHeight="1">
      <c r="A247" s="175"/>
      <c r="B247" s="175"/>
      <c r="C247" s="175"/>
      <c r="D247" s="175"/>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c r="AA247" s="175"/>
      <c r="AB247" s="175"/>
      <c r="AC247" s="175"/>
      <c r="AD247" s="175"/>
      <c r="AE247" s="175"/>
      <c r="AF247" s="175"/>
      <c r="AG247" s="175"/>
      <c r="AH247" s="175"/>
      <c r="AI247" s="175"/>
      <c r="AJ247" s="175"/>
      <c r="AK247" s="175"/>
      <c r="AL247" s="175"/>
      <c r="AM247" s="175"/>
      <c r="AN247" s="175"/>
      <c r="AO247" s="175"/>
      <c r="AP247" s="175"/>
      <c r="AQ247" s="175"/>
      <c r="AR247" s="175"/>
      <c r="AS247" s="175"/>
      <c r="AT247" s="175"/>
      <c r="AU247" s="175"/>
      <c r="AV247" s="175"/>
      <c r="AW247" s="175"/>
      <c r="AX247" s="175"/>
      <c r="AY247" s="175"/>
      <c r="AZ247" s="175"/>
      <c r="BA247" s="175"/>
      <c r="BB247" s="175"/>
      <c r="BC247" s="175"/>
      <c r="BD247" s="175"/>
      <c r="BE247" s="175"/>
      <c r="BF247" s="175"/>
      <c r="BG247" s="175"/>
      <c r="BH247" s="175"/>
      <c r="BI247" s="175"/>
      <c r="BJ247" s="175"/>
      <c r="BK247" s="175"/>
      <c r="BL247" s="175"/>
      <c r="BM247" s="175"/>
      <c r="BN247" s="175"/>
      <c r="BO247" s="175"/>
      <c r="BP247" s="175"/>
      <c r="BQ247" s="175"/>
    </row>
    <row r="248" ht="14.25" customHeight="1">
      <c r="A248" s="175"/>
      <c r="B248" s="175"/>
      <c r="C248" s="175"/>
      <c r="D248" s="175"/>
      <c r="E248" s="175"/>
      <c r="F248" s="175"/>
      <c r="G248" s="175"/>
      <c r="H248" s="175"/>
      <c r="I248" s="175"/>
      <c r="J248" s="175"/>
      <c r="K248" s="175"/>
      <c r="L248" s="175"/>
      <c r="M248" s="175"/>
      <c r="N248" s="175"/>
      <c r="O248" s="175"/>
      <c r="P248" s="175"/>
      <c r="Q248" s="175"/>
      <c r="R248" s="175"/>
      <c r="S248" s="175"/>
      <c r="T248" s="175"/>
      <c r="U248" s="175"/>
      <c r="V248" s="175"/>
      <c r="W248" s="175"/>
      <c r="X248" s="175"/>
      <c r="Y248" s="175"/>
      <c r="Z248" s="175"/>
      <c r="AA248" s="175"/>
      <c r="AB248" s="175"/>
      <c r="AC248" s="175"/>
      <c r="AD248" s="175"/>
      <c r="AE248" s="175"/>
      <c r="AF248" s="175"/>
      <c r="AG248" s="175"/>
      <c r="AH248" s="175"/>
      <c r="AI248" s="175"/>
      <c r="AJ248" s="175"/>
      <c r="AK248" s="175"/>
      <c r="AL248" s="175"/>
      <c r="AM248" s="175"/>
      <c r="AN248" s="175"/>
      <c r="AO248" s="175"/>
      <c r="AP248" s="175"/>
      <c r="AQ248" s="175"/>
      <c r="AR248" s="175"/>
      <c r="AS248" s="175"/>
      <c r="AT248" s="175"/>
      <c r="AU248" s="175"/>
      <c r="AV248" s="175"/>
      <c r="AW248" s="175"/>
      <c r="AX248" s="175"/>
      <c r="AY248" s="175"/>
      <c r="AZ248" s="175"/>
      <c r="BA248" s="175"/>
      <c r="BB248" s="175"/>
      <c r="BC248" s="175"/>
      <c r="BD248" s="175"/>
      <c r="BE248" s="175"/>
      <c r="BF248" s="175"/>
      <c r="BG248" s="175"/>
      <c r="BH248" s="175"/>
      <c r="BI248" s="175"/>
      <c r="BJ248" s="175"/>
      <c r="BK248" s="175"/>
      <c r="BL248" s="175"/>
      <c r="BM248" s="175"/>
      <c r="BN248" s="175"/>
      <c r="BO248" s="175"/>
      <c r="BP248" s="175"/>
      <c r="BQ248" s="175"/>
    </row>
    <row r="249" ht="14.25" customHeight="1">
      <c r="A249" s="175"/>
      <c r="B249" s="175"/>
      <c r="C249" s="175"/>
      <c r="D249" s="175"/>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c r="AA249" s="175"/>
      <c r="AB249" s="175"/>
      <c r="AC249" s="175"/>
      <c r="AD249" s="175"/>
      <c r="AE249" s="175"/>
      <c r="AF249" s="175"/>
      <c r="AG249" s="175"/>
      <c r="AH249" s="175"/>
      <c r="AI249" s="175"/>
      <c r="AJ249" s="175"/>
      <c r="AK249" s="175"/>
      <c r="AL249" s="175"/>
      <c r="AM249" s="175"/>
      <c r="AN249" s="175"/>
      <c r="AO249" s="175"/>
      <c r="AP249" s="175"/>
      <c r="AQ249" s="175"/>
      <c r="AR249" s="175"/>
      <c r="AS249" s="175"/>
      <c r="AT249" s="175"/>
      <c r="AU249" s="175"/>
      <c r="AV249" s="175"/>
      <c r="AW249" s="175"/>
      <c r="AX249" s="175"/>
      <c r="AY249" s="175"/>
      <c r="AZ249" s="175"/>
      <c r="BA249" s="175"/>
      <c r="BB249" s="175"/>
      <c r="BC249" s="175"/>
      <c r="BD249" s="175"/>
      <c r="BE249" s="175"/>
      <c r="BF249" s="175"/>
      <c r="BG249" s="175"/>
      <c r="BH249" s="175"/>
      <c r="BI249" s="175"/>
      <c r="BJ249" s="175"/>
      <c r="BK249" s="175"/>
      <c r="BL249" s="175"/>
      <c r="BM249" s="175"/>
      <c r="BN249" s="175"/>
      <c r="BO249" s="175"/>
      <c r="BP249" s="175"/>
      <c r="BQ249" s="175"/>
    </row>
    <row r="250" ht="14.25" customHeight="1">
      <c r="A250" s="175"/>
      <c r="B250" s="175"/>
      <c r="C250" s="175"/>
      <c r="D250" s="175"/>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c r="AA250" s="175"/>
      <c r="AB250" s="175"/>
      <c r="AC250" s="175"/>
      <c r="AD250" s="175"/>
      <c r="AE250" s="175"/>
      <c r="AF250" s="175"/>
      <c r="AG250" s="175"/>
      <c r="AH250" s="175"/>
      <c r="AI250" s="175"/>
      <c r="AJ250" s="175"/>
      <c r="AK250" s="175"/>
      <c r="AL250" s="175"/>
      <c r="AM250" s="175"/>
      <c r="AN250" s="175"/>
      <c r="AO250" s="175"/>
      <c r="AP250" s="175"/>
      <c r="AQ250" s="175"/>
      <c r="AR250" s="175"/>
      <c r="AS250" s="175"/>
      <c r="AT250" s="175"/>
      <c r="AU250" s="175"/>
      <c r="AV250" s="175"/>
      <c r="AW250" s="175"/>
      <c r="AX250" s="175"/>
      <c r="AY250" s="175"/>
      <c r="AZ250" s="175"/>
      <c r="BA250" s="175"/>
      <c r="BB250" s="175"/>
      <c r="BC250" s="175"/>
      <c r="BD250" s="175"/>
      <c r="BE250" s="175"/>
      <c r="BF250" s="175"/>
      <c r="BG250" s="175"/>
      <c r="BH250" s="175"/>
      <c r="BI250" s="175"/>
      <c r="BJ250" s="175"/>
      <c r="BK250" s="175"/>
      <c r="BL250" s="175"/>
      <c r="BM250" s="175"/>
      <c r="BN250" s="175"/>
      <c r="BO250" s="175"/>
      <c r="BP250" s="175"/>
      <c r="BQ250" s="175"/>
    </row>
    <row r="251" ht="14.25" customHeight="1">
      <c r="A251" s="175"/>
      <c r="B251" s="175"/>
      <c r="C251" s="175"/>
      <c r="D251" s="175"/>
      <c r="E251" s="175"/>
      <c r="F251" s="175"/>
      <c r="G251" s="175"/>
      <c r="H251" s="175"/>
      <c r="I251" s="175"/>
      <c r="J251" s="175"/>
      <c r="K251" s="175"/>
      <c r="L251" s="175"/>
      <c r="M251" s="175"/>
      <c r="N251" s="175"/>
      <c r="O251" s="175"/>
      <c r="P251" s="175"/>
      <c r="Q251" s="175"/>
      <c r="R251" s="175"/>
      <c r="S251" s="175"/>
      <c r="T251" s="175"/>
      <c r="U251" s="175"/>
      <c r="V251" s="175"/>
      <c r="W251" s="175"/>
      <c r="X251" s="175"/>
      <c r="Y251" s="175"/>
      <c r="Z251" s="175"/>
      <c r="AA251" s="175"/>
      <c r="AB251" s="175"/>
      <c r="AC251" s="175"/>
      <c r="AD251" s="175"/>
      <c r="AE251" s="175"/>
      <c r="AF251" s="175"/>
      <c r="AG251" s="175"/>
      <c r="AH251" s="175"/>
      <c r="AI251" s="175"/>
      <c r="AJ251" s="175"/>
      <c r="AK251" s="175"/>
      <c r="AL251" s="175"/>
      <c r="AM251" s="175"/>
      <c r="AN251" s="175"/>
      <c r="AO251" s="175"/>
      <c r="AP251" s="175"/>
      <c r="AQ251" s="175"/>
      <c r="AR251" s="175"/>
      <c r="AS251" s="175"/>
      <c r="AT251" s="175"/>
      <c r="AU251" s="175"/>
      <c r="AV251" s="175"/>
      <c r="AW251" s="175"/>
      <c r="AX251" s="175"/>
      <c r="AY251" s="175"/>
      <c r="AZ251" s="175"/>
      <c r="BA251" s="175"/>
      <c r="BB251" s="175"/>
      <c r="BC251" s="175"/>
      <c r="BD251" s="175"/>
      <c r="BE251" s="175"/>
      <c r="BF251" s="175"/>
      <c r="BG251" s="175"/>
      <c r="BH251" s="175"/>
      <c r="BI251" s="175"/>
      <c r="BJ251" s="175"/>
      <c r="BK251" s="175"/>
      <c r="BL251" s="175"/>
      <c r="BM251" s="175"/>
      <c r="BN251" s="175"/>
      <c r="BO251" s="175"/>
      <c r="BP251" s="175"/>
      <c r="BQ251" s="175"/>
    </row>
    <row r="252" ht="14.25" customHeight="1">
      <c r="A252" s="175"/>
      <c r="B252" s="175"/>
      <c r="C252" s="175"/>
      <c r="D252" s="175"/>
      <c r="E252" s="175"/>
      <c r="F252" s="175"/>
      <c r="G252" s="175"/>
      <c r="H252" s="175"/>
      <c r="I252" s="175"/>
      <c r="J252" s="175"/>
      <c r="K252" s="175"/>
      <c r="L252" s="175"/>
      <c r="M252" s="175"/>
      <c r="N252" s="175"/>
      <c r="O252" s="175"/>
      <c r="P252" s="175"/>
      <c r="Q252" s="175"/>
      <c r="R252" s="175"/>
      <c r="S252" s="175"/>
      <c r="T252" s="175"/>
      <c r="U252" s="175"/>
      <c r="V252" s="175"/>
      <c r="W252" s="175"/>
      <c r="X252" s="175"/>
      <c r="Y252" s="175"/>
      <c r="Z252" s="175"/>
      <c r="AA252" s="175"/>
      <c r="AB252" s="175"/>
      <c r="AC252" s="175"/>
      <c r="AD252" s="175"/>
      <c r="AE252" s="175"/>
      <c r="AF252" s="175"/>
      <c r="AG252" s="175"/>
      <c r="AH252" s="175"/>
      <c r="AI252" s="175"/>
      <c r="AJ252" s="175"/>
      <c r="AK252" s="175"/>
      <c r="AL252" s="175"/>
      <c r="AM252" s="175"/>
      <c r="AN252" s="175"/>
      <c r="AO252" s="175"/>
      <c r="AP252" s="175"/>
      <c r="AQ252" s="175"/>
      <c r="AR252" s="175"/>
      <c r="AS252" s="175"/>
      <c r="AT252" s="175"/>
      <c r="AU252" s="175"/>
      <c r="AV252" s="175"/>
      <c r="AW252" s="175"/>
      <c r="AX252" s="175"/>
      <c r="AY252" s="175"/>
      <c r="AZ252" s="175"/>
      <c r="BA252" s="175"/>
      <c r="BB252" s="175"/>
      <c r="BC252" s="175"/>
      <c r="BD252" s="175"/>
      <c r="BE252" s="175"/>
      <c r="BF252" s="175"/>
      <c r="BG252" s="175"/>
      <c r="BH252" s="175"/>
      <c r="BI252" s="175"/>
      <c r="BJ252" s="175"/>
      <c r="BK252" s="175"/>
      <c r="BL252" s="175"/>
      <c r="BM252" s="175"/>
      <c r="BN252" s="175"/>
      <c r="BO252" s="175"/>
      <c r="BP252" s="175"/>
      <c r="BQ252" s="175"/>
    </row>
    <row r="253" ht="14.25" customHeight="1">
      <c r="A253" s="175"/>
      <c r="B253" s="175"/>
      <c r="C253" s="175"/>
      <c r="D253" s="175"/>
      <c r="E253" s="175"/>
      <c r="F253" s="175"/>
      <c r="G253" s="175"/>
      <c r="H253" s="175"/>
      <c r="I253" s="175"/>
      <c r="J253" s="175"/>
      <c r="K253" s="175"/>
      <c r="L253" s="175"/>
      <c r="M253" s="175"/>
      <c r="N253" s="175"/>
      <c r="O253" s="175"/>
      <c r="P253" s="175"/>
      <c r="Q253" s="175"/>
      <c r="R253" s="175"/>
      <c r="S253" s="175"/>
      <c r="T253" s="175"/>
      <c r="U253" s="175"/>
      <c r="V253" s="175"/>
      <c r="W253" s="175"/>
      <c r="X253" s="175"/>
      <c r="Y253" s="175"/>
      <c r="Z253" s="175"/>
      <c r="AA253" s="175"/>
      <c r="AB253" s="175"/>
      <c r="AC253" s="175"/>
      <c r="AD253" s="175"/>
      <c r="AE253" s="175"/>
      <c r="AF253" s="175"/>
      <c r="AG253" s="175"/>
      <c r="AH253" s="175"/>
      <c r="AI253" s="175"/>
      <c r="AJ253" s="175"/>
      <c r="AK253" s="175"/>
      <c r="AL253" s="175"/>
      <c r="AM253" s="175"/>
      <c r="AN253" s="175"/>
      <c r="AO253" s="175"/>
      <c r="AP253" s="175"/>
      <c r="AQ253" s="175"/>
      <c r="AR253" s="175"/>
      <c r="AS253" s="175"/>
      <c r="AT253" s="175"/>
      <c r="AU253" s="175"/>
      <c r="AV253" s="175"/>
      <c r="AW253" s="175"/>
      <c r="AX253" s="175"/>
      <c r="AY253" s="175"/>
      <c r="AZ253" s="175"/>
      <c r="BA253" s="175"/>
      <c r="BB253" s="175"/>
      <c r="BC253" s="175"/>
      <c r="BD253" s="175"/>
      <c r="BE253" s="175"/>
      <c r="BF253" s="175"/>
      <c r="BG253" s="175"/>
      <c r="BH253" s="175"/>
      <c r="BI253" s="175"/>
      <c r="BJ253" s="175"/>
      <c r="BK253" s="175"/>
      <c r="BL253" s="175"/>
      <c r="BM253" s="175"/>
      <c r="BN253" s="175"/>
      <c r="BO253" s="175"/>
      <c r="BP253" s="175"/>
      <c r="BQ253" s="175"/>
    </row>
    <row r="254" ht="14.25" customHeight="1">
      <c r="A254" s="175"/>
      <c r="B254" s="175"/>
      <c r="C254" s="175"/>
      <c r="D254" s="175"/>
      <c r="E254" s="175"/>
      <c r="F254" s="175"/>
      <c r="G254" s="175"/>
      <c r="H254" s="175"/>
      <c r="I254" s="175"/>
      <c r="J254" s="175"/>
      <c r="K254" s="175"/>
      <c r="L254" s="175"/>
      <c r="M254" s="175"/>
      <c r="N254" s="175"/>
      <c r="O254" s="175"/>
      <c r="P254" s="175"/>
      <c r="Q254" s="175"/>
      <c r="R254" s="175"/>
      <c r="S254" s="175"/>
      <c r="T254" s="175"/>
      <c r="U254" s="175"/>
      <c r="V254" s="175"/>
      <c r="W254" s="175"/>
      <c r="X254" s="175"/>
      <c r="Y254" s="175"/>
      <c r="Z254" s="175"/>
      <c r="AA254" s="175"/>
      <c r="AB254" s="175"/>
      <c r="AC254" s="175"/>
      <c r="AD254" s="175"/>
      <c r="AE254" s="175"/>
      <c r="AF254" s="175"/>
      <c r="AG254" s="175"/>
      <c r="AH254" s="175"/>
      <c r="AI254" s="175"/>
      <c r="AJ254" s="175"/>
      <c r="AK254" s="175"/>
      <c r="AL254" s="175"/>
      <c r="AM254" s="175"/>
      <c r="AN254" s="175"/>
      <c r="AO254" s="175"/>
      <c r="AP254" s="175"/>
      <c r="AQ254" s="175"/>
      <c r="AR254" s="175"/>
      <c r="AS254" s="175"/>
      <c r="AT254" s="175"/>
      <c r="AU254" s="175"/>
      <c r="AV254" s="175"/>
      <c r="AW254" s="175"/>
      <c r="AX254" s="175"/>
      <c r="AY254" s="175"/>
      <c r="AZ254" s="175"/>
      <c r="BA254" s="175"/>
      <c r="BB254" s="175"/>
      <c r="BC254" s="175"/>
      <c r="BD254" s="175"/>
      <c r="BE254" s="175"/>
      <c r="BF254" s="175"/>
      <c r="BG254" s="175"/>
      <c r="BH254" s="175"/>
      <c r="BI254" s="175"/>
      <c r="BJ254" s="175"/>
      <c r="BK254" s="175"/>
      <c r="BL254" s="175"/>
      <c r="BM254" s="175"/>
      <c r="BN254" s="175"/>
      <c r="BO254" s="175"/>
      <c r="BP254" s="175"/>
      <c r="BQ254" s="175"/>
    </row>
    <row r="255" ht="14.25" customHeight="1">
      <c r="A255" s="175"/>
      <c r="B255" s="175"/>
      <c r="C255" s="175"/>
      <c r="D255" s="175"/>
      <c r="E255" s="175"/>
      <c r="F255" s="175"/>
      <c r="G255" s="175"/>
      <c r="H255" s="175"/>
      <c r="I255" s="175"/>
      <c r="J255" s="175"/>
      <c r="K255" s="175"/>
      <c r="L255" s="175"/>
      <c r="M255" s="175"/>
      <c r="N255" s="175"/>
      <c r="O255" s="175"/>
      <c r="P255" s="175"/>
      <c r="Q255" s="175"/>
      <c r="R255" s="175"/>
      <c r="S255" s="175"/>
      <c r="T255" s="175"/>
      <c r="U255" s="175"/>
      <c r="V255" s="175"/>
      <c r="W255" s="175"/>
      <c r="X255" s="175"/>
      <c r="Y255" s="175"/>
      <c r="Z255" s="175"/>
      <c r="AA255" s="175"/>
      <c r="AB255" s="175"/>
      <c r="AC255" s="175"/>
      <c r="AD255" s="175"/>
      <c r="AE255" s="175"/>
      <c r="AF255" s="175"/>
      <c r="AG255" s="175"/>
      <c r="AH255" s="175"/>
      <c r="AI255" s="175"/>
      <c r="AJ255" s="175"/>
      <c r="AK255" s="175"/>
      <c r="AL255" s="175"/>
      <c r="AM255" s="175"/>
      <c r="AN255" s="175"/>
      <c r="AO255" s="175"/>
      <c r="AP255" s="175"/>
      <c r="AQ255" s="175"/>
      <c r="AR255" s="175"/>
      <c r="AS255" s="175"/>
      <c r="AT255" s="175"/>
      <c r="AU255" s="175"/>
      <c r="AV255" s="175"/>
      <c r="AW255" s="175"/>
      <c r="AX255" s="175"/>
      <c r="AY255" s="175"/>
      <c r="AZ255" s="175"/>
      <c r="BA255" s="175"/>
      <c r="BB255" s="175"/>
      <c r="BC255" s="175"/>
      <c r="BD255" s="175"/>
      <c r="BE255" s="175"/>
      <c r="BF255" s="175"/>
      <c r="BG255" s="175"/>
      <c r="BH255" s="175"/>
      <c r="BI255" s="175"/>
      <c r="BJ255" s="175"/>
      <c r="BK255" s="175"/>
      <c r="BL255" s="175"/>
      <c r="BM255" s="175"/>
      <c r="BN255" s="175"/>
      <c r="BO255" s="175"/>
      <c r="BP255" s="175"/>
      <c r="BQ255" s="175"/>
    </row>
    <row r="256" ht="14.25" customHeight="1">
      <c r="A256" s="175"/>
      <c r="B256" s="175"/>
      <c r="C256" s="175"/>
      <c r="D256" s="175"/>
      <c r="E256" s="175"/>
      <c r="F256" s="175"/>
      <c r="G256" s="175"/>
      <c r="H256" s="175"/>
      <c r="I256" s="175"/>
      <c r="J256" s="175"/>
      <c r="K256" s="175"/>
      <c r="L256" s="175"/>
      <c r="M256" s="175"/>
      <c r="N256" s="175"/>
      <c r="O256" s="175"/>
      <c r="P256" s="175"/>
      <c r="Q256" s="175"/>
      <c r="R256" s="175"/>
      <c r="S256" s="175"/>
      <c r="T256" s="175"/>
      <c r="U256" s="175"/>
      <c r="V256" s="175"/>
      <c r="W256" s="175"/>
      <c r="X256" s="175"/>
      <c r="Y256" s="175"/>
      <c r="Z256" s="175"/>
      <c r="AA256" s="175"/>
      <c r="AB256" s="175"/>
      <c r="AC256" s="175"/>
      <c r="AD256" s="175"/>
      <c r="AE256" s="175"/>
      <c r="AF256" s="175"/>
      <c r="AG256" s="175"/>
      <c r="AH256" s="175"/>
      <c r="AI256" s="175"/>
      <c r="AJ256" s="175"/>
      <c r="AK256" s="175"/>
      <c r="AL256" s="175"/>
      <c r="AM256" s="175"/>
      <c r="AN256" s="175"/>
      <c r="AO256" s="175"/>
      <c r="AP256" s="175"/>
      <c r="AQ256" s="175"/>
      <c r="AR256" s="175"/>
      <c r="AS256" s="175"/>
      <c r="AT256" s="175"/>
      <c r="AU256" s="175"/>
      <c r="AV256" s="175"/>
      <c r="AW256" s="175"/>
      <c r="AX256" s="175"/>
      <c r="AY256" s="175"/>
      <c r="AZ256" s="175"/>
      <c r="BA256" s="175"/>
      <c r="BB256" s="175"/>
      <c r="BC256" s="175"/>
      <c r="BD256" s="175"/>
      <c r="BE256" s="175"/>
      <c r="BF256" s="175"/>
      <c r="BG256" s="175"/>
      <c r="BH256" s="175"/>
      <c r="BI256" s="175"/>
      <c r="BJ256" s="175"/>
      <c r="BK256" s="175"/>
      <c r="BL256" s="175"/>
      <c r="BM256" s="175"/>
      <c r="BN256" s="175"/>
      <c r="BO256" s="175"/>
      <c r="BP256" s="175"/>
      <c r="BQ256" s="175"/>
    </row>
    <row r="257" ht="14.25" customHeight="1">
      <c r="A257" s="175"/>
      <c r="B257" s="175"/>
      <c r="C257" s="175"/>
      <c r="D257" s="175"/>
      <c r="E257" s="175"/>
      <c r="F257" s="175"/>
      <c r="G257" s="175"/>
      <c r="H257" s="175"/>
      <c r="I257" s="175"/>
      <c r="J257" s="175"/>
      <c r="K257" s="175"/>
      <c r="L257" s="175"/>
      <c r="M257" s="175"/>
      <c r="N257" s="175"/>
      <c r="O257" s="175"/>
      <c r="P257" s="175"/>
      <c r="Q257" s="175"/>
      <c r="R257" s="175"/>
      <c r="S257" s="175"/>
      <c r="T257" s="175"/>
      <c r="U257" s="175"/>
      <c r="V257" s="175"/>
      <c r="W257" s="175"/>
      <c r="X257" s="175"/>
      <c r="Y257" s="175"/>
      <c r="Z257" s="175"/>
      <c r="AA257" s="175"/>
      <c r="AB257" s="175"/>
      <c r="AC257" s="175"/>
      <c r="AD257" s="175"/>
      <c r="AE257" s="175"/>
      <c r="AF257" s="175"/>
      <c r="AG257" s="175"/>
      <c r="AH257" s="175"/>
      <c r="AI257" s="175"/>
      <c r="AJ257" s="175"/>
      <c r="AK257" s="175"/>
      <c r="AL257" s="175"/>
      <c r="AM257" s="175"/>
      <c r="AN257" s="175"/>
      <c r="AO257" s="175"/>
      <c r="AP257" s="175"/>
      <c r="AQ257" s="175"/>
      <c r="AR257" s="175"/>
      <c r="AS257" s="175"/>
      <c r="AT257" s="175"/>
      <c r="AU257" s="175"/>
      <c r="AV257" s="175"/>
      <c r="AW257" s="175"/>
      <c r="AX257" s="175"/>
      <c r="AY257" s="175"/>
      <c r="AZ257" s="175"/>
      <c r="BA257" s="175"/>
      <c r="BB257" s="175"/>
      <c r="BC257" s="175"/>
      <c r="BD257" s="175"/>
      <c r="BE257" s="175"/>
      <c r="BF257" s="175"/>
      <c r="BG257" s="175"/>
      <c r="BH257" s="175"/>
      <c r="BI257" s="175"/>
      <c r="BJ257" s="175"/>
      <c r="BK257" s="175"/>
      <c r="BL257" s="175"/>
      <c r="BM257" s="175"/>
      <c r="BN257" s="175"/>
      <c r="BO257" s="175"/>
      <c r="BP257" s="175"/>
      <c r="BQ257" s="175"/>
    </row>
    <row r="258" ht="14.25" customHeight="1">
      <c r="A258" s="175"/>
      <c r="B258" s="175"/>
      <c r="C258" s="175"/>
      <c r="D258" s="175"/>
      <c r="E258" s="175"/>
      <c r="F258" s="175"/>
      <c r="G258" s="175"/>
      <c r="H258" s="175"/>
      <c r="I258" s="175"/>
      <c r="J258" s="175"/>
      <c r="K258" s="175"/>
      <c r="L258" s="175"/>
      <c r="M258" s="175"/>
      <c r="N258" s="175"/>
      <c r="O258" s="175"/>
      <c r="P258" s="175"/>
      <c r="Q258" s="175"/>
      <c r="R258" s="175"/>
      <c r="S258" s="175"/>
      <c r="T258" s="175"/>
      <c r="U258" s="175"/>
      <c r="V258" s="175"/>
      <c r="W258" s="175"/>
      <c r="X258" s="175"/>
      <c r="Y258" s="175"/>
      <c r="Z258" s="175"/>
      <c r="AA258" s="175"/>
      <c r="AB258" s="175"/>
      <c r="AC258" s="175"/>
      <c r="AD258" s="175"/>
      <c r="AE258" s="175"/>
      <c r="AF258" s="175"/>
      <c r="AG258" s="175"/>
      <c r="AH258" s="175"/>
      <c r="AI258" s="175"/>
      <c r="AJ258" s="175"/>
      <c r="AK258" s="175"/>
      <c r="AL258" s="175"/>
      <c r="AM258" s="175"/>
      <c r="AN258" s="175"/>
      <c r="AO258" s="175"/>
      <c r="AP258" s="175"/>
      <c r="AQ258" s="175"/>
      <c r="AR258" s="175"/>
      <c r="AS258" s="175"/>
      <c r="AT258" s="175"/>
      <c r="AU258" s="175"/>
      <c r="AV258" s="175"/>
      <c r="AW258" s="175"/>
      <c r="AX258" s="175"/>
      <c r="AY258" s="175"/>
      <c r="AZ258" s="175"/>
      <c r="BA258" s="175"/>
      <c r="BB258" s="175"/>
      <c r="BC258" s="175"/>
      <c r="BD258" s="175"/>
      <c r="BE258" s="175"/>
      <c r="BF258" s="175"/>
      <c r="BG258" s="175"/>
      <c r="BH258" s="175"/>
      <c r="BI258" s="175"/>
      <c r="BJ258" s="175"/>
      <c r="BK258" s="175"/>
      <c r="BL258" s="175"/>
      <c r="BM258" s="175"/>
      <c r="BN258" s="175"/>
      <c r="BO258" s="175"/>
      <c r="BP258" s="175"/>
      <c r="BQ258" s="175"/>
    </row>
    <row r="259" ht="14.25" customHeight="1">
      <c r="A259" s="175"/>
      <c r="B259" s="175"/>
      <c r="C259" s="175"/>
      <c r="D259" s="175"/>
      <c r="E259" s="175"/>
      <c r="F259" s="175"/>
      <c r="G259" s="175"/>
      <c r="H259" s="175"/>
      <c r="I259" s="175"/>
      <c r="J259" s="175"/>
      <c r="K259" s="175"/>
      <c r="L259" s="175"/>
      <c r="M259" s="175"/>
      <c r="N259" s="175"/>
      <c r="O259" s="175"/>
      <c r="P259" s="175"/>
      <c r="Q259" s="175"/>
      <c r="R259" s="175"/>
      <c r="S259" s="175"/>
      <c r="T259" s="175"/>
      <c r="U259" s="175"/>
      <c r="V259" s="175"/>
      <c r="W259" s="175"/>
      <c r="X259" s="175"/>
      <c r="Y259" s="175"/>
      <c r="Z259" s="175"/>
      <c r="AA259" s="175"/>
      <c r="AB259" s="175"/>
      <c r="AC259" s="175"/>
      <c r="AD259" s="175"/>
      <c r="AE259" s="175"/>
      <c r="AF259" s="175"/>
      <c r="AG259" s="175"/>
      <c r="AH259" s="175"/>
      <c r="AI259" s="175"/>
      <c r="AJ259" s="175"/>
      <c r="AK259" s="175"/>
      <c r="AL259" s="175"/>
      <c r="AM259" s="175"/>
      <c r="AN259" s="175"/>
      <c r="AO259" s="175"/>
      <c r="AP259" s="175"/>
      <c r="AQ259" s="175"/>
      <c r="AR259" s="175"/>
      <c r="AS259" s="175"/>
      <c r="AT259" s="175"/>
      <c r="AU259" s="175"/>
      <c r="AV259" s="175"/>
      <c r="AW259" s="175"/>
      <c r="AX259" s="175"/>
      <c r="AY259" s="175"/>
      <c r="AZ259" s="175"/>
      <c r="BA259" s="175"/>
      <c r="BB259" s="175"/>
      <c r="BC259" s="175"/>
      <c r="BD259" s="175"/>
      <c r="BE259" s="175"/>
      <c r="BF259" s="175"/>
      <c r="BG259" s="175"/>
      <c r="BH259" s="175"/>
      <c r="BI259" s="175"/>
      <c r="BJ259" s="175"/>
      <c r="BK259" s="175"/>
      <c r="BL259" s="175"/>
      <c r="BM259" s="175"/>
      <c r="BN259" s="175"/>
      <c r="BO259" s="175"/>
      <c r="BP259" s="175"/>
      <c r="BQ259" s="175"/>
    </row>
    <row r="260" ht="14.25" customHeight="1">
      <c r="A260" s="175"/>
      <c r="B260" s="175"/>
      <c r="C260" s="175"/>
      <c r="D260" s="175"/>
      <c r="E260" s="175"/>
      <c r="F260" s="175"/>
      <c r="G260" s="175"/>
      <c r="H260" s="175"/>
      <c r="I260" s="175"/>
      <c r="J260" s="175"/>
      <c r="K260" s="175"/>
      <c r="L260" s="175"/>
      <c r="M260" s="175"/>
      <c r="N260" s="175"/>
      <c r="O260" s="175"/>
      <c r="P260" s="175"/>
      <c r="Q260" s="175"/>
      <c r="R260" s="175"/>
      <c r="S260" s="175"/>
      <c r="T260" s="175"/>
      <c r="U260" s="175"/>
      <c r="V260" s="175"/>
      <c r="W260" s="175"/>
      <c r="X260" s="175"/>
      <c r="Y260" s="175"/>
      <c r="Z260" s="175"/>
      <c r="AA260" s="175"/>
      <c r="AB260" s="175"/>
      <c r="AC260" s="175"/>
      <c r="AD260" s="175"/>
      <c r="AE260" s="175"/>
      <c r="AF260" s="175"/>
      <c r="AG260" s="175"/>
      <c r="AH260" s="175"/>
      <c r="AI260" s="175"/>
      <c r="AJ260" s="175"/>
      <c r="AK260" s="175"/>
      <c r="AL260" s="175"/>
      <c r="AM260" s="175"/>
      <c r="AN260" s="175"/>
      <c r="AO260" s="175"/>
      <c r="AP260" s="175"/>
      <c r="AQ260" s="175"/>
      <c r="AR260" s="175"/>
      <c r="AS260" s="175"/>
      <c r="AT260" s="175"/>
      <c r="AU260" s="175"/>
      <c r="AV260" s="175"/>
      <c r="AW260" s="175"/>
      <c r="AX260" s="175"/>
      <c r="AY260" s="175"/>
      <c r="AZ260" s="175"/>
      <c r="BA260" s="175"/>
      <c r="BB260" s="175"/>
      <c r="BC260" s="175"/>
      <c r="BD260" s="175"/>
      <c r="BE260" s="175"/>
      <c r="BF260" s="175"/>
      <c r="BG260" s="175"/>
      <c r="BH260" s="175"/>
      <c r="BI260" s="175"/>
      <c r="BJ260" s="175"/>
      <c r="BK260" s="175"/>
      <c r="BL260" s="175"/>
      <c r="BM260" s="175"/>
      <c r="BN260" s="175"/>
      <c r="BO260" s="175"/>
      <c r="BP260" s="175"/>
      <c r="BQ260" s="175"/>
    </row>
    <row r="261" ht="14.25" customHeight="1">
      <c r="A261" s="175"/>
      <c r="B261" s="175"/>
      <c r="C261" s="175"/>
      <c r="D261" s="175"/>
      <c r="E261" s="175"/>
      <c r="F261" s="175"/>
      <c r="G261" s="175"/>
      <c r="H261" s="175"/>
      <c r="I261" s="175"/>
      <c r="J261" s="175"/>
      <c r="K261" s="175"/>
      <c r="L261" s="175"/>
      <c r="M261" s="175"/>
      <c r="N261" s="175"/>
      <c r="O261" s="175"/>
      <c r="P261" s="175"/>
      <c r="Q261" s="175"/>
      <c r="R261" s="175"/>
      <c r="S261" s="175"/>
      <c r="T261" s="175"/>
      <c r="U261" s="175"/>
      <c r="V261" s="175"/>
      <c r="W261" s="175"/>
      <c r="X261" s="175"/>
      <c r="Y261" s="175"/>
      <c r="Z261" s="175"/>
      <c r="AA261" s="175"/>
      <c r="AB261" s="175"/>
      <c r="AC261" s="175"/>
      <c r="AD261" s="175"/>
      <c r="AE261" s="175"/>
      <c r="AF261" s="175"/>
      <c r="AG261" s="175"/>
      <c r="AH261" s="175"/>
      <c r="AI261" s="175"/>
      <c r="AJ261" s="175"/>
      <c r="AK261" s="175"/>
      <c r="AL261" s="175"/>
      <c r="AM261" s="175"/>
      <c r="AN261" s="175"/>
      <c r="AO261" s="175"/>
      <c r="AP261" s="175"/>
      <c r="AQ261" s="175"/>
      <c r="AR261" s="175"/>
      <c r="AS261" s="175"/>
      <c r="AT261" s="175"/>
      <c r="AU261" s="175"/>
      <c r="AV261" s="175"/>
      <c r="AW261" s="175"/>
      <c r="AX261" s="175"/>
      <c r="AY261" s="175"/>
      <c r="AZ261" s="175"/>
      <c r="BA261" s="175"/>
      <c r="BB261" s="175"/>
      <c r="BC261" s="175"/>
      <c r="BD261" s="175"/>
      <c r="BE261" s="175"/>
      <c r="BF261" s="175"/>
      <c r="BG261" s="175"/>
      <c r="BH261" s="175"/>
      <c r="BI261" s="175"/>
      <c r="BJ261" s="175"/>
      <c r="BK261" s="175"/>
      <c r="BL261" s="175"/>
      <c r="BM261" s="175"/>
      <c r="BN261" s="175"/>
      <c r="BO261" s="175"/>
      <c r="BP261" s="175"/>
      <c r="BQ261" s="175"/>
    </row>
    <row r="262" ht="14.25" customHeight="1">
      <c r="A262" s="175"/>
      <c r="B262" s="175"/>
      <c r="C262" s="175"/>
      <c r="D262" s="175"/>
      <c r="E262" s="175"/>
      <c r="F262" s="175"/>
      <c r="G262" s="175"/>
      <c r="H262" s="175"/>
      <c r="I262" s="175"/>
      <c r="J262" s="175"/>
      <c r="K262" s="175"/>
      <c r="L262" s="175"/>
      <c r="M262" s="175"/>
      <c r="N262" s="175"/>
      <c r="O262" s="175"/>
      <c r="P262" s="175"/>
      <c r="Q262" s="175"/>
      <c r="R262" s="175"/>
      <c r="S262" s="175"/>
      <c r="T262" s="175"/>
      <c r="U262" s="175"/>
      <c r="V262" s="175"/>
      <c r="W262" s="175"/>
      <c r="X262" s="175"/>
      <c r="Y262" s="175"/>
      <c r="Z262" s="175"/>
      <c r="AA262" s="175"/>
      <c r="AB262" s="175"/>
      <c r="AC262" s="175"/>
      <c r="AD262" s="175"/>
      <c r="AE262" s="175"/>
      <c r="AF262" s="175"/>
      <c r="AG262" s="175"/>
      <c r="AH262" s="175"/>
      <c r="AI262" s="175"/>
      <c r="AJ262" s="175"/>
      <c r="AK262" s="175"/>
      <c r="AL262" s="175"/>
      <c r="AM262" s="175"/>
      <c r="AN262" s="175"/>
      <c r="AO262" s="175"/>
      <c r="AP262" s="175"/>
      <c r="AQ262" s="175"/>
      <c r="AR262" s="175"/>
      <c r="AS262" s="175"/>
      <c r="AT262" s="175"/>
      <c r="AU262" s="175"/>
      <c r="AV262" s="175"/>
      <c r="AW262" s="175"/>
      <c r="AX262" s="175"/>
      <c r="AY262" s="175"/>
      <c r="AZ262" s="175"/>
      <c r="BA262" s="175"/>
      <c r="BB262" s="175"/>
      <c r="BC262" s="175"/>
      <c r="BD262" s="175"/>
      <c r="BE262" s="175"/>
      <c r="BF262" s="175"/>
      <c r="BG262" s="175"/>
      <c r="BH262" s="175"/>
      <c r="BI262" s="175"/>
      <c r="BJ262" s="175"/>
      <c r="BK262" s="175"/>
      <c r="BL262" s="175"/>
      <c r="BM262" s="175"/>
      <c r="BN262" s="175"/>
      <c r="BO262" s="175"/>
      <c r="BP262" s="175"/>
      <c r="BQ262" s="175"/>
    </row>
    <row r="263" ht="14.25" customHeight="1">
      <c r="A263" s="175"/>
      <c r="B263" s="175"/>
      <c r="C263" s="175"/>
      <c r="D263" s="175"/>
      <c r="E263" s="175"/>
      <c r="F263" s="175"/>
      <c r="G263" s="175"/>
      <c r="H263" s="175"/>
      <c r="I263" s="175"/>
      <c r="J263" s="175"/>
      <c r="K263" s="175"/>
      <c r="L263" s="175"/>
      <c r="M263" s="175"/>
      <c r="N263" s="175"/>
      <c r="O263" s="175"/>
      <c r="P263" s="175"/>
      <c r="Q263" s="175"/>
      <c r="R263" s="175"/>
      <c r="S263" s="175"/>
      <c r="T263" s="175"/>
      <c r="U263" s="175"/>
      <c r="V263" s="175"/>
      <c r="W263" s="175"/>
      <c r="X263" s="175"/>
      <c r="Y263" s="175"/>
      <c r="Z263" s="175"/>
      <c r="AA263" s="175"/>
      <c r="AB263" s="175"/>
      <c r="AC263" s="175"/>
      <c r="AD263" s="175"/>
      <c r="AE263" s="175"/>
      <c r="AF263" s="175"/>
      <c r="AG263" s="175"/>
      <c r="AH263" s="175"/>
      <c r="AI263" s="175"/>
      <c r="AJ263" s="175"/>
      <c r="AK263" s="175"/>
      <c r="AL263" s="175"/>
      <c r="AM263" s="175"/>
      <c r="AN263" s="175"/>
      <c r="AO263" s="175"/>
      <c r="AP263" s="175"/>
      <c r="AQ263" s="175"/>
      <c r="AR263" s="175"/>
      <c r="AS263" s="175"/>
      <c r="AT263" s="175"/>
      <c r="AU263" s="175"/>
      <c r="AV263" s="175"/>
      <c r="AW263" s="175"/>
      <c r="AX263" s="175"/>
      <c r="AY263" s="175"/>
      <c r="AZ263" s="175"/>
      <c r="BA263" s="175"/>
      <c r="BB263" s="175"/>
      <c r="BC263" s="175"/>
      <c r="BD263" s="175"/>
      <c r="BE263" s="175"/>
      <c r="BF263" s="175"/>
      <c r="BG263" s="175"/>
      <c r="BH263" s="175"/>
      <c r="BI263" s="175"/>
      <c r="BJ263" s="175"/>
      <c r="BK263" s="175"/>
      <c r="BL263" s="175"/>
      <c r="BM263" s="175"/>
      <c r="BN263" s="175"/>
      <c r="BO263" s="175"/>
      <c r="BP263" s="175"/>
      <c r="BQ263" s="175"/>
    </row>
    <row r="264" ht="14.25" customHeight="1">
      <c r="A264" s="175"/>
      <c r="B264" s="175"/>
      <c r="C264" s="175"/>
      <c r="D264" s="175"/>
      <c r="E264" s="175"/>
      <c r="F264" s="175"/>
      <c r="G264" s="175"/>
      <c r="H264" s="175"/>
      <c r="I264" s="175"/>
      <c r="J264" s="175"/>
      <c r="K264" s="175"/>
      <c r="L264" s="175"/>
      <c r="M264" s="175"/>
      <c r="N264" s="175"/>
      <c r="O264" s="175"/>
      <c r="P264" s="175"/>
      <c r="Q264" s="175"/>
      <c r="R264" s="175"/>
      <c r="S264" s="175"/>
      <c r="T264" s="175"/>
      <c r="U264" s="175"/>
      <c r="V264" s="175"/>
      <c r="W264" s="175"/>
      <c r="X264" s="175"/>
      <c r="Y264" s="175"/>
      <c r="Z264" s="175"/>
      <c r="AA264" s="175"/>
      <c r="AB264" s="175"/>
      <c r="AC264" s="175"/>
      <c r="AD264" s="175"/>
      <c r="AE264" s="175"/>
      <c r="AF264" s="175"/>
      <c r="AG264" s="175"/>
      <c r="AH264" s="175"/>
      <c r="AI264" s="175"/>
      <c r="AJ264" s="175"/>
      <c r="AK264" s="175"/>
      <c r="AL264" s="175"/>
      <c r="AM264" s="175"/>
      <c r="AN264" s="175"/>
      <c r="AO264" s="175"/>
      <c r="AP264" s="175"/>
      <c r="AQ264" s="175"/>
      <c r="AR264" s="175"/>
      <c r="AS264" s="175"/>
      <c r="AT264" s="175"/>
      <c r="AU264" s="175"/>
      <c r="AV264" s="175"/>
      <c r="AW264" s="175"/>
      <c r="AX264" s="175"/>
      <c r="AY264" s="175"/>
      <c r="AZ264" s="175"/>
      <c r="BA264" s="175"/>
      <c r="BB264" s="175"/>
      <c r="BC264" s="175"/>
      <c r="BD264" s="175"/>
      <c r="BE264" s="175"/>
      <c r="BF264" s="175"/>
      <c r="BG264" s="175"/>
      <c r="BH264" s="175"/>
      <c r="BI264" s="175"/>
      <c r="BJ264" s="175"/>
      <c r="BK264" s="175"/>
      <c r="BL264" s="175"/>
      <c r="BM264" s="175"/>
      <c r="BN264" s="175"/>
      <c r="BO264" s="175"/>
      <c r="BP264" s="175"/>
      <c r="BQ264" s="175"/>
    </row>
    <row r="265" ht="14.25" customHeight="1">
      <c r="A265" s="175"/>
      <c r="B265" s="175"/>
      <c r="C265" s="175"/>
      <c r="D265" s="175"/>
      <c r="E265" s="175"/>
      <c r="F265" s="175"/>
      <c r="G265" s="175"/>
      <c r="H265" s="175"/>
      <c r="I265" s="175"/>
      <c r="J265" s="175"/>
      <c r="K265" s="175"/>
      <c r="L265" s="175"/>
      <c r="M265" s="175"/>
      <c r="N265" s="175"/>
      <c r="O265" s="175"/>
      <c r="P265" s="175"/>
      <c r="Q265" s="175"/>
      <c r="R265" s="175"/>
      <c r="S265" s="175"/>
      <c r="T265" s="175"/>
      <c r="U265" s="175"/>
      <c r="V265" s="175"/>
      <c r="W265" s="175"/>
      <c r="X265" s="175"/>
      <c r="Y265" s="175"/>
      <c r="Z265" s="175"/>
      <c r="AA265" s="175"/>
      <c r="AB265" s="175"/>
      <c r="AC265" s="175"/>
      <c r="AD265" s="175"/>
      <c r="AE265" s="175"/>
      <c r="AF265" s="175"/>
      <c r="AG265" s="175"/>
      <c r="AH265" s="175"/>
      <c r="AI265" s="175"/>
      <c r="AJ265" s="175"/>
      <c r="AK265" s="175"/>
      <c r="AL265" s="175"/>
      <c r="AM265" s="175"/>
      <c r="AN265" s="175"/>
      <c r="AO265" s="175"/>
      <c r="AP265" s="175"/>
      <c r="AQ265" s="175"/>
      <c r="AR265" s="175"/>
      <c r="AS265" s="175"/>
      <c r="AT265" s="175"/>
      <c r="AU265" s="175"/>
      <c r="AV265" s="175"/>
      <c r="AW265" s="175"/>
      <c r="AX265" s="175"/>
      <c r="AY265" s="175"/>
      <c r="AZ265" s="175"/>
      <c r="BA265" s="175"/>
      <c r="BB265" s="175"/>
      <c r="BC265" s="175"/>
      <c r="BD265" s="175"/>
      <c r="BE265" s="175"/>
      <c r="BF265" s="175"/>
      <c r="BG265" s="175"/>
      <c r="BH265" s="175"/>
      <c r="BI265" s="175"/>
      <c r="BJ265" s="175"/>
      <c r="BK265" s="175"/>
      <c r="BL265" s="175"/>
      <c r="BM265" s="175"/>
      <c r="BN265" s="175"/>
      <c r="BO265" s="175"/>
      <c r="BP265" s="175"/>
      <c r="BQ265" s="175"/>
    </row>
    <row r="266" ht="14.25" customHeight="1">
      <c r="A266" s="175"/>
      <c r="B266" s="175"/>
      <c r="C266" s="175"/>
      <c r="D266" s="175"/>
      <c r="E266" s="175"/>
      <c r="F266" s="175"/>
      <c r="G266" s="175"/>
      <c r="H266" s="175"/>
      <c r="I266" s="175"/>
      <c r="J266" s="175"/>
      <c r="K266" s="175"/>
      <c r="L266" s="175"/>
      <c r="M266" s="175"/>
      <c r="N266" s="175"/>
      <c r="O266" s="175"/>
      <c r="P266" s="175"/>
      <c r="Q266" s="175"/>
      <c r="R266" s="175"/>
      <c r="S266" s="175"/>
      <c r="T266" s="175"/>
      <c r="U266" s="175"/>
      <c r="V266" s="175"/>
      <c r="W266" s="175"/>
      <c r="X266" s="175"/>
      <c r="Y266" s="175"/>
      <c r="Z266" s="175"/>
      <c r="AA266" s="175"/>
      <c r="AB266" s="175"/>
      <c r="AC266" s="175"/>
      <c r="AD266" s="175"/>
      <c r="AE266" s="175"/>
      <c r="AF266" s="175"/>
      <c r="AG266" s="175"/>
      <c r="AH266" s="175"/>
      <c r="AI266" s="175"/>
      <c r="AJ266" s="175"/>
      <c r="AK266" s="175"/>
      <c r="AL266" s="175"/>
      <c r="AM266" s="175"/>
      <c r="AN266" s="175"/>
      <c r="AO266" s="175"/>
      <c r="AP266" s="175"/>
      <c r="AQ266" s="175"/>
      <c r="AR266" s="175"/>
      <c r="AS266" s="175"/>
      <c r="AT266" s="175"/>
      <c r="AU266" s="175"/>
      <c r="AV266" s="175"/>
      <c r="AW266" s="175"/>
      <c r="AX266" s="175"/>
      <c r="AY266" s="175"/>
      <c r="AZ266" s="175"/>
      <c r="BA266" s="175"/>
      <c r="BB266" s="175"/>
      <c r="BC266" s="175"/>
      <c r="BD266" s="175"/>
      <c r="BE266" s="175"/>
      <c r="BF266" s="175"/>
      <c r="BG266" s="175"/>
      <c r="BH266" s="175"/>
      <c r="BI266" s="175"/>
      <c r="BJ266" s="175"/>
      <c r="BK266" s="175"/>
      <c r="BL266" s="175"/>
      <c r="BM266" s="175"/>
      <c r="BN266" s="175"/>
      <c r="BO266" s="175"/>
      <c r="BP266" s="175"/>
      <c r="BQ266" s="175"/>
    </row>
    <row r="267" ht="14.25" customHeight="1">
      <c r="A267" s="175"/>
      <c r="B267" s="175"/>
      <c r="C267" s="175"/>
      <c r="D267" s="175"/>
      <c r="E267" s="175"/>
      <c r="F267" s="175"/>
      <c r="G267" s="175"/>
      <c r="H267" s="175"/>
      <c r="I267" s="175"/>
      <c r="J267" s="175"/>
      <c r="K267" s="175"/>
      <c r="L267" s="175"/>
      <c r="M267" s="175"/>
      <c r="N267" s="175"/>
      <c r="O267" s="175"/>
      <c r="P267" s="175"/>
      <c r="Q267" s="175"/>
      <c r="R267" s="175"/>
      <c r="S267" s="175"/>
      <c r="T267" s="175"/>
      <c r="U267" s="175"/>
      <c r="V267" s="175"/>
      <c r="W267" s="175"/>
      <c r="X267" s="175"/>
      <c r="Y267" s="175"/>
      <c r="Z267" s="175"/>
      <c r="AA267" s="175"/>
      <c r="AB267" s="175"/>
      <c r="AC267" s="175"/>
      <c r="AD267" s="175"/>
      <c r="AE267" s="175"/>
      <c r="AF267" s="175"/>
      <c r="AG267" s="175"/>
      <c r="AH267" s="175"/>
      <c r="AI267" s="175"/>
      <c r="AJ267" s="175"/>
      <c r="AK267" s="175"/>
      <c r="AL267" s="175"/>
      <c r="AM267" s="175"/>
      <c r="AN267" s="175"/>
      <c r="AO267" s="175"/>
      <c r="AP267" s="175"/>
      <c r="AQ267" s="175"/>
      <c r="AR267" s="175"/>
      <c r="AS267" s="175"/>
      <c r="AT267" s="175"/>
      <c r="AU267" s="175"/>
      <c r="AV267" s="175"/>
      <c r="AW267" s="175"/>
      <c r="AX267" s="175"/>
      <c r="AY267" s="175"/>
      <c r="AZ267" s="175"/>
      <c r="BA267" s="175"/>
      <c r="BB267" s="175"/>
      <c r="BC267" s="175"/>
      <c r="BD267" s="175"/>
      <c r="BE267" s="175"/>
      <c r="BF267" s="175"/>
      <c r="BG267" s="175"/>
      <c r="BH267" s="175"/>
      <c r="BI267" s="175"/>
      <c r="BJ267" s="175"/>
      <c r="BK267" s="175"/>
      <c r="BL267" s="175"/>
      <c r="BM267" s="175"/>
      <c r="BN267" s="175"/>
      <c r="BO267" s="175"/>
      <c r="BP267" s="175"/>
      <c r="BQ267" s="175"/>
    </row>
    <row r="268" ht="14.25" customHeight="1">
      <c r="A268" s="175"/>
      <c r="B268" s="175"/>
      <c r="C268" s="175"/>
      <c r="D268" s="175"/>
      <c r="E268" s="175"/>
      <c r="F268" s="175"/>
      <c r="G268" s="175"/>
      <c r="H268" s="175"/>
      <c r="I268" s="175"/>
      <c r="J268" s="175"/>
      <c r="K268" s="175"/>
      <c r="L268" s="175"/>
      <c r="M268" s="175"/>
      <c r="N268" s="175"/>
      <c r="O268" s="175"/>
      <c r="P268" s="175"/>
      <c r="Q268" s="175"/>
      <c r="R268" s="175"/>
      <c r="S268" s="175"/>
      <c r="T268" s="175"/>
      <c r="U268" s="175"/>
      <c r="V268" s="175"/>
      <c r="W268" s="175"/>
      <c r="X268" s="175"/>
      <c r="Y268" s="175"/>
      <c r="Z268" s="175"/>
      <c r="AA268" s="175"/>
      <c r="AB268" s="175"/>
      <c r="AC268" s="175"/>
      <c r="AD268" s="175"/>
      <c r="AE268" s="175"/>
      <c r="AF268" s="175"/>
      <c r="AG268" s="175"/>
      <c r="AH268" s="175"/>
      <c r="AI268" s="175"/>
      <c r="AJ268" s="175"/>
      <c r="AK268" s="175"/>
      <c r="AL268" s="175"/>
      <c r="AM268" s="175"/>
      <c r="AN268" s="175"/>
      <c r="AO268" s="175"/>
      <c r="AP268" s="175"/>
      <c r="AQ268" s="175"/>
      <c r="AR268" s="175"/>
      <c r="AS268" s="175"/>
      <c r="AT268" s="175"/>
      <c r="AU268" s="175"/>
      <c r="AV268" s="175"/>
      <c r="AW268" s="175"/>
      <c r="AX268" s="175"/>
      <c r="AY268" s="175"/>
      <c r="AZ268" s="175"/>
      <c r="BA268" s="175"/>
      <c r="BB268" s="175"/>
      <c r="BC268" s="175"/>
      <c r="BD268" s="175"/>
      <c r="BE268" s="175"/>
      <c r="BF268" s="175"/>
      <c r="BG268" s="175"/>
      <c r="BH268" s="175"/>
      <c r="BI268" s="175"/>
      <c r="BJ268" s="175"/>
      <c r="BK268" s="175"/>
      <c r="BL268" s="175"/>
      <c r="BM268" s="175"/>
      <c r="BN268" s="175"/>
      <c r="BO268" s="175"/>
      <c r="BP268" s="175"/>
      <c r="BQ268" s="175"/>
    </row>
    <row r="269" ht="14.25" customHeight="1">
      <c r="A269" s="175"/>
      <c r="B269" s="175"/>
      <c r="C269" s="175"/>
      <c r="D269" s="175"/>
      <c r="E269" s="175"/>
      <c r="F269" s="175"/>
      <c r="G269" s="175"/>
      <c r="H269" s="175"/>
      <c r="I269" s="175"/>
      <c r="J269" s="175"/>
      <c r="K269" s="175"/>
      <c r="L269" s="175"/>
      <c r="M269" s="175"/>
      <c r="N269" s="175"/>
      <c r="O269" s="175"/>
      <c r="P269" s="175"/>
      <c r="Q269" s="175"/>
      <c r="R269" s="175"/>
      <c r="S269" s="175"/>
      <c r="T269" s="175"/>
      <c r="U269" s="175"/>
      <c r="V269" s="175"/>
      <c r="W269" s="175"/>
      <c r="X269" s="175"/>
      <c r="Y269" s="175"/>
      <c r="Z269" s="175"/>
      <c r="AA269" s="175"/>
      <c r="AB269" s="175"/>
      <c r="AC269" s="175"/>
      <c r="AD269" s="175"/>
      <c r="AE269" s="175"/>
      <c r="AF269" s="175"/>
      <c r="AG269" s="175"/>
      <c r="AH269" s="175"/>
      <c r="AI269" s="175"/>
      <c r="AJ269" s="175"/>
      <c r="AK269" s="175"/>
      <c r="AL269" s="175"/>
      <c r="AM269" s="175"/>
      <c r="AN269" s="175"/>
      <c r="AO269" s="175"/>
      <c r="AP269" s="175"/>
      <c r="AQ269" s="175"/>
      <c r="AR269" s="175"/>
      <c r="AS269" s="175"/>
      <c r="AT269" s="175"/>
      <c r="AU269" s="175"/>
      <c r="AV269" s="175"/>
      <c r="AW269" s="175"/>
      <c r="AX269" s="175"/>
      <c r="AY269" s="175"/>
      <c r="AZ269" s="175"/>
      <c r="BA269" s="175"/>
      <c r="BB269" s="175"/>
      <c r="BC269" s="175"/>
      <c r="BD269" s="175"/>
      <c r="BE269" s="175"/>
      <c r="BF269" s="175"/>
      <c r="BG269" s="175"/>
      <c r="BH269" s="175"/>
      <c r="BI269" s="175"/>
      <c r="BJ269" s="175"/>
      <c r="BK269" s="175"/>
      <c r="BL269" s="175"/>
      <c r="BM269" s="175"/>
      <c r="BN269" s="175"/>
      <c r="BO269" s="175"/>
      <c r="BP269" s="175"/>
      <c r="BQ269" s="175"/>
    </row>
    <row r="270" ht="14.25" customHeight="1">
      <c r="A270" s="175"/>
      <c r="B270" s="175"/>
      <c r="C270" s="175"/>
      <c r="D270" s="175"/>
      <c r="E270" s="175"/>
      <c r="F270" s="175"/>
      <c r="G270" s="175"/>
      <c r="H270" s="175"/>
      <c r="I270" s="175"/>
      <c r="J270" s="175"/>
      <c r="K270" s="175"/>
      <c r="L270" s="175"/>
      <c r="M270" s="175"/>
      <c r="N270" s="175"/>
      <c r="O270" s="175"/>
      <c r="P270" s="175"/>
      <c r="Q270" s="175"/>
      <c r="R270" s="175"/>
      <c r="S270" s="175"/>
      <c r="T270" s="175"/>
      <c r="U270" s="175"/>
      <c r="V270" s="175"/>
      <c r="W270" s="175"/>
      <c r="X270" s="175"/>
      <c r="Y270" s="175"/>
      <c r="Z270" s="175"/>
      <c r="AA270" s="175"/>
      <c r="AB270" s="175"/>
      <c r="AC270" s="175"/>
      <c r="AD270" s="175"/>
      <c r="AE270" s="175"/>
      <c r="AF270" s="175"/>
      <c r="AG270" s="175"/>
      <c r="AH270" s="175"/>
      <c r="AI270" s="175"/>
      <c r="AJ270" s="175"/>
      <c r="AK270" s="175"/>
      <c r="AL270" s="175"/>
      <c r="AM270" s="175"/>
      <c r="AN270" s="175"/>
      <c r="AO270" s="175"/>
      <c r="AP270" s="175"/>
      <c r="AQ270" s="175"/>
      <c r="AR270" s="175"/>
      <c r="AS270" s="175"/>
      <c r="AT270" s="175"/>
      <c r="AU270" s="175"/>
      <c r="AV270" s="175"/>
      <c r="AW270" s="175"/>
      <c r="AX270" s="175"/>
      <c r="AY270" s="175"/>
      <c r="AZ270" s="175"/>
      <c r="BA270" s="175"/>
      <c r="BB270" s="175"/>
      <c r="BC270" s="175"/>
      <c r="BD270" s="175"/>
      <c r="BE270" s="175"/>
      <c r="BF270" s="175"/>
      <c r="BG270" s="175"/>
      <c r="BH270" s="175"/>
      <c r="BI270" s="175"/>
      <c r="BJ270" s="175"/>
      <c r="BK270" s="175"/>
      <c r="BL270" s="175"/>
      <c r="BM270" s="175"/>
      <c r="BN270" s="175"/>
      <c r="BO270" s="175"/>
      <c r="BP270" s="175"/>
      <c r="BQ270" s="175"/>
    </row>
    <row r="271" ht="14.25" customHeight="1">
      <c r="A271" s="175"/>
      <c r="B271" s="175"/>
      <c r="C271" s="175"/>
      <c r="D271" s="175"/>
      <c r="E271" s="175"/>
      <c r="F271" s="175"/>
      <c r="G271" s="175"/>
      <c r="H271" s="175"/>
      <c r="I271" s="175"/>
      <c r="J271" s="175"/>
      <c r="K271" s="175"/>
      <c r="L271" s="175"/>
      <c r="M271" s="175"/>
      <c r="N271" s="175"/>
      <c r="O271" s="175"/>
      <c r="P271" s="175"/>
      <c r="Q271" s="175"/>
      <c r="R271" s="175"/>
      <c r="S271" s="175"/>
      <c r="T271" s="175"/>
      <c r="U271" s="175"/>
      <c r="V271" s="175"/>
      <c r="W271" s="175"/>
      <c r="X271" s="175"/>
      <c r="Y271" s="175"/>
      <c r="Z271" s="175"/>
      <c r="AA271" s="175"/>
      <c r="AB271" s="175"/>
      <c r="AC271" s="175"/>
      <c r="AD271" s="175"/>
      <c r="AE271" s="175"/>
      <c r="AF271" s="175"/>
      <c r="AG271" s="175"/>
      <c r="AH271" s="175"/>
      <c r="AI271" s="175"/>
      <c r="AJ271" s="175"/>
      <c r="AK271" s="175"/>
      <c r="AL271" s="175"/>
      <c r="AM271" s="175"/>
      <c r="AN271" s="175"/>
      <c r="AO271" s="175"/>
      <c r="AP271" s="175"/>
      <c r="AQ271" s="175"/>
      <c r="AR271" s="175"/>
      <c r="AS271" s="175"/>
      <c r="AT271" s="175"/>
      <c r="AU271" s="175"/>
      <c r="AV271" s="175"/>
      <c r="AW271" s="175"/>
      <c r="AX271" s="175"/>
      <c r="AY271" s="175"/>
      <c r="AZ271" s="175"/>
      <c r="BA271" s="175"/>
      <c r="BB271" s="175"/>
      <c r="BC271" s="175"/>
      <c r="BD271" s="175"/>
      <c r="BE271" s="175"/>
      <c r="BF271" s="175"/>
      <c r="BG271" s="175"/>
      <c r="BH271" s="175"/>
      <c r="BI271" s="175"/>
      <c r="BJ271" s="175"/>
      <c r="BK271" s="175"/>
      <c r="BL271" s="175"/>
      <c r="BM271" s="175"/>
      <c r="BN271" s="175"/>
      <c r="BO271" s="175"/>
      <c r="BP271" s="175"/>
      <c r="BQ271" s="175"/>
    </row>
    <row r="272" ht="14.25" customHeight="1">
      <c r="A272" s="175"/>
      <c r="B272" s="175"/>
      <c r="C272" s="175"/>
      <c r="D272" s="175"/>
      <c r="E272" s="175"/>
      <c r="F272" s="175"/>
      <c r="G272" s="175"/>
      <c r="H272" s="175"/>
      <c r="I272" s="175"/>
      <c r="J272" s="175"/>
      <c r="K272" s="175"/>
      <c r="L272" s="175"/>
      <c r="M272" s="175"/>
      <c r="N272" s="175"/>
      <c r="O272" s="175"/>
      <c r="P272" s="175"/>
      <c r="Q272" s="175"/>
      <c r="R272" s="175"/>
      <c r="S272" s="175"/>
      <c r="T272" s="175"/>
      <c r="U272" s="175"/>
      <c r="V272" s="175"/>
      <c r="W272" s="175"/>
      <c r="X272" s="175"/>
      <c r="Y272" s="175"/>
      <c r="Z272" s="175"/>
      <c r="AA272" s="175"/>
      <c r="AB272" s="175"/>
      <c r="AC272" s="175"/>
      <c r="AD272" s="175"/>
      <c r="AE272" s="175"/>
      <c r="AF272" s="175"/>
      <c r="AG272" s="175"/>
      <c r="AH272" s="175"/>
      <c r="AI272" s="175"/>
      <c r="AJ272" s="175"/>
      <c r="AK272" s="175"/>
      <c r="AL272" s="175"/>
      <c r="AM272" s="175"/>
      <c r="AN272" s="175"/>
      <c r="AO272" s="175"/>
      <c r="AP272" s="175"/>
      <c r="AQ272" s="175"/>
      <c r="AR272" s="175"/>
      <c r="AS272" s="175"/>
      <c r="AT272" s="175"/>
      <c r="AU272" s="175"/>
      <c r="AV272" s="175"/>
      <c r="AW272" s="175"/>
      <c r="AX272" s="175"/>
      <c r="AY272" s="175"/>
      <c r="AZ272" s="175"/>
      <c r="BA272" s="175"/>
      <c r="BB272" s="175"/>
      <c r="BC272" s="175"/>
      <c r="BD272" s="175"/>
      <c r="BE272" s="175"/>
      <c r="BF272" s="175"/>
      <c r="BG272" s="175"/>
      <c r="BH272" s="175"/>
      <c r="BI272" s="175"/>
      <c r="BJ272" s="175"/>
      <c r="BK272" s="175"/>
      <c r="BL272" s="175"/>
      <c r="BM272" s="175"/>
      <c r="BN272" s="175"/>
      <c r="BO272" s="175"/>
      <c r="BP272" s="175"/>
      <c r="BQ272" s="175"/>
    </row>
    <row r="273" ht="14.25" customHeight="1">
      <c r="A273" s="175"/>
      <c r="B273" s="175"/>
      <c r="C273" s="175"/>
      <c r="D273" s="175"/>
      <c r="E273" s="175"/>
      <c r="F273" s="175"/>
      <c r="G273" s="175"/>
      <c r="H273" s="175"/>
      <c r="I273" s="175"/>
      <c r="J273" s="175"/>
      <c r="K273" s="175"/>
      <c r="L273" s="175"/>
      <c r="M273" s="175"/>
      <c r="N273" s="175"/>
      <c r="O273" s="175"/>
      <c r="P273" s="175"/>
      <c r="Q273" s="175"/>
      <c r="R273" s="175"/>
      <c r="S273" s="175"/>
      <c r="T273" s="175"/>
      <c r="U273" s="175"/>
      <c r="V273" s="175"/>
      <c r="W273" s="175"/>
      <c r="X273" s="175"/>
      <c r="Y273" s="175"/>
      <c r="Z273" s="175"/>
      <c r="AA273" s="175"/>
      <c r="AB273" s="175"/>
      <c r="AC273" s="175"/>
      <c r="AD273" s="175"/>
      <c r="AE273" s="175"/>
      <c r="AF273" s="175"/>
      <c r="AG273" s="175"/>
      <c r="AH273" s="175"/>
      <c r="AI273" s="175"/>
      <c r="AJ273" s="175"/>
      <c r="AK273" s="175"/>
      <c r="AL273" s="175"/>
      <c r="AM273" s="175"/>
      <c r="AN273" s="175"/>
      <c r="AO273" s="175"/>
      <c r="AP273" s="175"/>
      <c r="AQ273" s="175"/>
      <c r="AR273" s="175"/>
      <c r="AS273" s="175"/>
      <c r="AT273" s="175"/>
      <c r="AU273" s="175"/>
      <c r="AV273" s="175"/>
      <c r="AW273" s="175"/>
      <c r="AX273" s="175"/>
      <c r="AY273" s="175"/>
      <c r="AZ273" s="175"/>
      <c r="BA273" s="175"/>
      <c r="BB273" s="175"/>
      <c r="BC273" s="175"/>
      <c r="BD273" s="175"/>
      <c r="BE273" s="175"/>
      <c r="BF273" s="175"/>
      <c r="BG273" s="175"/>
      <c r="BH273" s="175"/>
      <c r="BI273" s="175"/>
      <c r="BJ273" s="175"/>
      <c r="BK273" s="175"/>
      <c r="BL273" s="175"/>
      <c r="BM273" s="175"/>
      <c r="BN273" s="175"/>
      <c r="BO273" s="175"/>
      <c r="BP273" s="175"/>
      <c r="BQ273" s="175"/>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sheetData>
  <mergeCells count="137">
    <mergeCell ref="P3:U3"/>
    <mergeCell ref="O4:U4"/>
    <mergeCell ref="AP4:AU4"/>
    <mergeCell ref="M5:U5"/>
    <mergeCell ref="AA5:AF5"/>
    <mergeCell ref="AP5:AT5"/>
    <mergeCell ref="BF5:BK5"/>
    <mergeCell ref="AA11:AF11"/>
    <mergeCell ref="AM11:AN11"/>
    <mergeCell ref="J8:K8"/>
    <mergeCell ref="J9:K9"/>
    <mergeCell ref="Q9:R9"/>
    <mergeCell ref="J10:K10"/>
    <mergeCell ref="J11:K11"/>
    <mergeCell ref="X11:Y11"/>
    <mergeCell ref="AP11:AU11"/>
    <mergeCell ref="BC15:BD15"/>
    <mergeCell ref="BC18:BD18"/>
    <mergeCell ref="BM18:BP19"/>
    <mergeCell ref="BC19:BD19"/>
    <mergeCell ref="BC9:BD9"/>
    <mergeCell ref="BC11:BD11"/>
    <mergeCell ref="BF11:BK11"/>
    <mergeCell ref="AW14:AZ14"/>
    <mergeCell ref="BM14:BP14"/>
    <mergeCell ref="AW15:AZ15"/>
    <mergeCell ref="BM15:BP15"/>
    <mergeCell ref="J19:K19"/>
    <mergeCell ref="J21:K21"/>
    <mergeCell ref="AW23:AZ23"/>
    <mergeCell ref="AW24:AZ24"/>
    <mergeCell ref="BC24:BD24"/>
    <mergeCell ref="BM24:BP24"/>
    <mergeCell ref="X21:Y21"/>
    <mergeCell ref="AA21:AF21"/>
    <mergeCell ref="AP21:AU21"/>
    <mergeCell ref="BC21:BD21"/>
    <mergeCell ref="BF21:BK21"/>
    <mergeCell ref="BC23:BD23"/>
    <mergeCell ref="BM23:BP23"/>
    <mergeCell ref="AW32:AZ32"/>
    <mergeCell ref="BC32:BD32"/>
    <mergeCell ref="BF32:BK32"/>
    <mergeCell ref="BM32:BP32"/>
    <mergeCell ref="J32:K32"/>
    <mergeCell ref="O32:R32"/>
    <mergeCell ref="X32:Y32"/>
    <mergeCell ref="AA32:AF32"/>
    <mergeCell ref="AH32:AJ32"/>
    <mergeCell ref="AM32:AN32"/>
    <mergeCell ref="AP32:AU32"/>
    <mergeCell ref="AM34:AN34"/>
    <mergeCell ref="AM36:AN36"/>
    <mergeCell ref="AM38:AN38"/>
    <mergeCell ref="AP38:AU38"/>
    <mergeCell ref="AP53:AQ53"/>
    <mergeCell ref="AP54:AQ54"/>
    <mergeCell ref="X34:Y34"/>
    <mergeCell ref="AA34:AF34"/>
    <mergeCell ref="AH34:AK34"/>
    <mergeCell ref="AP34:AU34"/>
    <mergeCell ref="O35:U35"/>
    <mergeCell ref="X36:Y36"/>
    <mergeCell ref="AP36:AU36"/>
    <mergeCell ref="BC37:BD37"/>
    <mergeCell ref="BC39:BD39"/>
    <mergeCell ref="BF39:BK39"/>
    <mergeCell ref="BC41:BD41"/>
    <mergeCell ref="BF41:BK41"/>
    <mergeCell ref="AW35:AY35"/>
    <mergeCell ref="BC35:BD35"/>
    <mergeCell ref="BF35:BK35"/>
    <mergeCell ref="BM35:BO35"/>
    <mergeCell ref="AW37:AZ37"/>
    <mergeCell ref="BF37:BK37"/>
    <mergeCell ref="BM37:BP37"/>
    <mergeCell ref="AA40:AF40"/>
    <mergeCell ref="AH40:AK40"/>
    <mergeCell ref="AM40:AN40"/>
    <mergeCell ref="AP40:AU40"/>
    <mergeCell ref="J35:K35"/>
    <mergeCell ref="J37:K37"/>
    <mergeCell ref="O37:U37"/>
    <mergeCell ref="X38:Y38"/>
    <mergeCell ref="J40:K40"/>
    <mergeCell ref="O40:R40"/>
    <mergeCell ref="X40:Y40"/>
    <mergeCell ref="J13:K13"/>
    <mergeCell ref="J14:K14"/>
    <mergeCell ref="J15:K15"/>
    <mergeCell ref="X15:Y15"/>
    <mergeCell ref="AM15:AN15"/>
    <mergeCell ref="X18:Y18"/>
    <mergeCell ref="AM18:AN18"/>
    <mergeCell ref="J18:K18"/>
    <mergeCell ref="H19:I19"/>
    <mergeCell ref="X19:Y19"/>
    <mergeCell ref="AH19:AK19"/>
    <mergeCell ref="AM19:AN19"/>
    <mergeCell ref="AH20:AK21"/>
    <mergeCell ref="AM21:AN21"/>
    <mergeCell ref="J22:K22"/>
    <mergeCell ref="J23:K23"/>
    <mergeCell ref="X23:Y23"/>
    <mergeCell ref="AM23:AN23"/>
    <mergeCell ref="J24:K24"/>
    <mergeCell ref="X24:Y24"/>
    <mergeCell ref="AM24:AN24"/>
    <mergeCell ref="X26:Y26"/>
    <mergeCell ref="X28:Y28"/>
    <mergeCell ref="AA28:AF28"/>
    <mergeCell ref="AM28:AN28"/>
    <mergeCell ref="AP28:AU28"/>
    <mergeCell ref="BC28:BD28"/>
    <mergeCell ref="BF28:BK28"/>
    <mergeCell ref="AH23:AK23"/>
    <mergeCell ref="AH24:AK24"/>
    <mergeCell ref="AH26:AJ27"/>
    <mergeCell ref="AM26:AN26"/>
    <mergeCell ref="AW26:AY27"/>
    <mergeCell ref="BC26:BD26"/>
    <mergeCell ref="BM26:BO27"/>
    <mergeCell ref="J30:K30"/>
    <mergeCell ref="O30:U30"/>
    <mergeCell ref="X30:Y30"/>
    <mergeCell ref="AA30:AF30"/>
    <mergeCell ref="AM30:AN30"/>
    <mergeCell ref="AP30:AU30"/>
    <mergeCell ref="BC30:BD30"/>
    <mergeCell ref="BF30:BK30"/>
    <mergeCell ref="G21:I24"/>
    <mergeCell ref="H26:I26"/>
    <mergeCell ref="J26:K26"/>
    <mergeCell ref="H27:I27"/>
    <mergeCell ref="J27:K27"/>
    <mergeCell ref="H28:I28"/>
    <mergeCell ref="J28:K28"/>
  </mergeCells>
  <printOptions/>
  <pageMargins bottom="0.75" footer="0.0" header="0.0" left="0.25" right="0.25" top="0.75"/>
  <pageSetup paperSize="9" scale="32"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71"/>
    <col customWidth="1" min="2" max="2" width="21.43"/>
    <col customWidth="1" min="3" max="3" width="16.43"/>
    <col customWidth="1" min="4" max="4" width="15.71"/>
    <col customWidth="1" min="5" max="5" width="13.71"/>
    <col customWidth="1" min="6" max="6" width="31.29"/>
  </cols>
  <sheetData>
    <row r="1" ht="15.0" customHeight="1">
      <c r="A1" s="1" t="s">
        <v>555</v>
      </c>
      <c r="B1" s="1"/>
      <c r="C1" s="1"/>
      <c r="D1" s="1"/>
      <c r="E1" s="1"/>
      <c r="F1" s="1"/>
    </row>
    <row r="2">
      <c r="A2" s="1"/>
      <c r="B2" s="1"/>
      <c r="C2" s="1"/>
      <c r="D2" s="1"/>
      <c r="E2" s="1"/>
      <c r="F2" s="1"/>
    </row>
    <row r="3" ht="15.0" customHeight="1">
      <c r="A3" s="1" t="s">
        <v>556</v>
      </c>
      <c r="B3" s="1"/>
      <c r="C3" s="1"/>
      <c r="D3" s="1"/>
      <c r="E3" s="1"/>
      <c r="F3" s="1"/>
    </row>
    <row r="4">
      <c r="A4" s="1"/>
      <c r="B4" s="1"/>
      <c r="C4" s="1"/>
      <c r="D4" s="1"/>
      <c r="E4" s="1"/>
      <c r="F4" s="1"/>
    </row>
    <row r="5" ht="15.0" customHeight="1">
      <c r="A5" s="1" t="s">
        <v>557</v>
      </c>
      <c r="B5" s="1"/>
      <c r="C5" s="1"/>
      <c r="D5" s="1"/>
      <c r="E5" s="1"/>
      <c r="F5" s="1"/>
    </row>
    <row r="6">
      <c r="A6" s="1"/>
      <c r="B6" s="1"/>
      <c r="C6" s="1"/>
      <c r="D6" s="1"/>
      <c r="E6" s="1"/>
      <c r="F6" s="1"/>
    </row>
    <row r="7" ht="15.0" customHeight="1">
      <c r="A7" s="1" t="s">
        <v>558</v>
      </c>
      <c r="B7" s="1"/>
      <c r="C7" s="1"/>
      <c r="D7" s="1"/>
      <c r="E7" s="1"/>
      <c r="F7" s="1"/>
    </row>
    <row r="8">
      <c r="A8" s="1"/>
      <c r="B8" s="1"/>
      <c r="C8" s="1"/>
      <c r="D8" s="1"/>
      <c r="E8" s="1"/>
      <c r="F8" s="1"/>
    </row>
    <row r="9" ht="15.0" customHeight="1">
      <c r="A9" s="1" t="s">
        <v>559</v>
      </c>
      <c r="B9" s="1"/>
      <c r="C9" s="1"/>
      <c r="D9" s="1"/>
      <c r="E9" s="1"/>
      <c r="F9" s="1"/>
      <c r="G9" s="1"/>
      <c r="H9" s="1"/>
      <c r="I9" s="1"/>
      <c r="J9" s="1"/>
      <c r="K9" s="1"/>
      <c r="L9" s="1"/>
      <c r="M9" s="1"/>
      <c r="N9" s="1"/>
      <c r="O9" s="1"/>
      <c r="P9" s="1"/>
      <c r="Q9" s="1"/>
      <c r="R9" s="1"/>
      <c r="S9" s="1"/>
      <c r="T9" s="1"/>
      <c r="U9" s="1"/>
      <c r="V9" s="1"/>
      <c r="W9" s="1"/>
      <c r="X9" s="1"/>
      <c r="Y9" s="1"/>
      <c r="Z9" s="1"/>
    </row>
    <row r="10" ht="15.0"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row>
    <row r="12">
      <c r="A12" s="1126" t="s">
        <v>560</v>
      </c>
      <c r="B12" s="1127" t="s">
        <v>91</v>
      </c>
      <c r="C12" s="1127" t="s">
        <v>561</v>
      </c>
      <c r="D12" s="1127" t="s">
        <v>562</v>
      </c>
      <c r="E12" s="1127" t="s">
        <v>563</v>
      </c>
      <c r="F12" s="1128" t="s">
        <v>564</v>
      </c>
    </row>
    <row r="13" hidden="1">
      <c r="A13" s="1129" t="s">
        <v>106</v>
      </c>
      <c r="B13" s="1130">
        <v>54.0</v>
      </c>
      <c r="C13" s="1130">
        <v>2.33</v>
      </c>
      <c r="D13" s="1131">
        <v>0.03</v>
      </c>
      <c r="E13" s="1130">
        <v>2.75</v>
      </c>
      <c r="F13" s="1132">
        <v>0.1125</v>
      </c>
    </row>
    <row r="14" hidden="1">
      <c r="A14" s="1133" t="s">
        <v>107</v>
      </c>
      <c r="B14" s="1134">
        <v>67.0</v>
      </c>
      <c r="C14" s="1134">
        <v>2.21</v>
      </c>
      <c r="D14" s="1135">
        <v>0.0437</v>
      </c>
      <c r="E14" s="1134">
        <v>2.6</v>
      </c>
      <c r="F14" s="1136">
        <v>0.0766</v>
      </c>
    </row>
    <row r="15" hidden="1">
      <c r="A15" s="1129" t="s">
        <v>108</v>
      </c>
      <c r="B15" s="1130">
        <v>24.0</v>
      </c>
      <c r="C15" s="1130">
        <v>0.55</v>
      </c>
      <c r="D15" s="1131">
        <v>0.0221</v>
      </c>
      <c r="E15" s="1130">
        <v>1.02</v>
      </c>
      <c r="F15" s="1132">
        <v>0.0546</v>
      </c>
    </row>
    <row r="16" hidden="1">
      <c r="A16" s="1133" t="s">
        <v>109</v>
      </c>
      <c r="B16" s="1134">
        <v>37.0</v>
      </c>
      <c r="C16" s="1134">
        <v>1.09</v>
      </c>
      <c r="D16" s="1135">
        <v>0.0298</v>
      </c>
      <c r="E16" s="1134">
        <v>1.41</v>
      </c>
      <c r="F16" s="1136">
        <v>0.0961</v>
      </c>
    </row>
    <row r="17" hidden="1">
      <c r="A17" s="1129" t="s">
        <v>110</v>
      </c>
      <c r="B17" s="1130">
        <v>34.0</v>
      </c>
      <c r="C17" s="1130">
        <v>2.94</v>
      </c>
      <c r="D17" s="1131">
        <v>0.0377</v>
      </c>
      <c r="E17" s="1130">
        <v>3.47</v>
      </c>
      <c r="F17" s="1132">
        <v>0.0321</v>
      </c>
    </row>
    <row r="18" hidden="1">
      <c r="A18" s="1133" t="s">
        <v>111</v>
      </c>
      <c r="B18" s="1134">
        <v>33.0</v>
      </c>
      <c r="C18" s="1134">
        <v>0.55</v>
      </c>
      <c r="D18" s="1135">
        <v>0.0227</v>
      </c>
      <c r="E18" s="1134">
        <v>0.75</v>
      </c>
      <c r="F18" s="1136">
        <v>0.0521</v>
      </c>
    </row>
    <row r="19" hidden="1">
      <c r="A19" s="1129" t="s">
        <v>112</v>
      </c>
      <c r="B19" s="1130">
        <v>15.0</v>
      </c>
      <c r="C19" s="1130" t="s">
        <v>113</v>
      </c>
      <c r="D19" s="1131" t="s">
        <v>113</v>
      </c>
      <c r="E19" s="1130" t="s">
        <v>113</v>
      </c>
      <c r="F19" s="1132" t="s">
        <v>113</v>
      </c>
    </row>
    <row r="20" hidden="1">
      <c r="A20" s="1133" t="s">
        <v>114</v>
      </c>
      <c r="B20" s="1134">
        <v>591.0</v>
      </c>
      <c r="C20" s="1134" t="s">
        <v>113</v>
      </c>
      <c r="D20" s="1135" t="s">
        <v>113</v>
      </c>
      <c r="E20" s="1134" t="s">
        <v>113</v>
      </c>
      <c r="F20" s="1136" t="s">
        <v>113</v>
      </c>
    </row>
    <row r="21" ht="15.75" hidden="1" customHeight="1">
      <c r="A21" s="1129" t="s">
        <v>115</v>
      </c>
      <c r="B21" s="1130">
        <v>18.0</v>
      </c>
      <c r="C21" s="1130">
        <v>2.58</v>
      </c>
      <c r="D21" s="1131">
        <v>0.0929</v>
      </c>
      <c r="E21" s="1130">
        <v>3.3</v>
      </c>
      <c r="F21" s="1132">
        <v>0.2288</v>
      </c>
    </row>
    <row r="22" ht="15.75" hidden="1" customHeight="1">
      <c r="A22" s="1133" t="s">
        <v>116</v>
      </c>
      <c r="B22" s="1134">
        <v>29.0</v>
      </c>
      <c r="C22" s="1134">
        <v>3.47</v>
      </c>
      <c r="D22" s="1135">
        <v>0.1407</v>
      </c>
      <c r="E22" s="1134">
        <v>4.0</v>
      </c>
      <c r="F22" s="1136">
        <v>0.2013</v>
      </c>
    </row>
    <row r="23" ht="15.75" hidden="1" customHeight="1">
      <c r="A23" s="1129" t="s">
        <v>117</v>
      </c>
      <c r="B23" s="1130">
        <v>22.0</v>
      </c>
      <c r="C23" s="1130">
        <v>0.57</v>
      </c>
      <c r="D23" s="1131">
        <v>-0.0564</v>
      </c>
      <c r="E23" s="1130">
        <v>1.29</v>
      </c>
      <c r="F23" s="1132">
        <v>0.1251</v>
      </c>
    </row>
    <row r="24" ht="15.75" hidden="1" customHeight="1">
      <c r="A24" s="1133" t="s">
        <v>118</v>
      </c>
      <c r="B24" s="1134">
        <v>30.0</v>
      </c>
      <c r="C24" s="1134" t="s">
        <v>113</v>
      </c>
      <c r="D24" s="1135" t="s">
        <v>113</v>
      </c>
      <c r="E24" s="1134" t="s">
        <v>113</v>
      </c>
      <c r="F24" s="1136" t="s">
        <v>113</v>
      </c>
    </row>
    <row r="25" ht="15.75" hidden="1" customHeight="1">
      <c r="A25" s="1129" t="s">
        <v>119</v>
      </c>
      <c r="B25" s="1130">
        <v>39.0</v>
      </c>
      <c r="C25" s="1130">
        <v>2.03</v>
      </c>
      <c r="D25" s="1131">
        <v>0.1056</v>
      </c>
      <c r="E25" s="1130">
        <v>2.33</v>
      </c>
      <c r="F25" s="1132">
        <v>0.135</v>
      </c>
    </row>
    <row r="26" ht="15.75" hidden="1" customHeight="1">
      <c r="A26" s="1133" t="s">
        <v>120</v>
      </c>
      <c r="B26" s="1134">
        <v>152.0</v>
      </c>
      <c r="C26" s="1134">
        <v>2.6</v>
      </c>
      <c r="D26" s="1135">
        <v>0.0709</v>
      </c>
      <c r="E26" s="1134">
        <v>2.93</v>
      </c>
      <c r="F26" s="1136">
        <v>0.1224</v>
      </c>
    </row>
    <row r="27" ht="15.75" hidden="1" customHeight="1">
      <c r="A27" s="1129" t="s">
        <v>121</v>
      </c>
      <c r="B27" s="1130">
        <v>9.0</v>
      </c>
      <c r="C27" s="1130">
        <v>1.03</v>
      </c>
      <c r="D27" s="1131">
        <v>0.0758</v>
      </c>
      <c r="E27" s="1130">
        <v>2.27</v>
      </c>
      <c r="F27" s="1132">
        <v>0.1817</v>
      </c>
    </row>
    <row r="28" ht="15.75" hidden="1" customHeight="1">
      <c r="A28" s="1133" t="s">
        <v>122</v>
      </c>
      <c r="B28" s="1134">
        <v>31.0</v>
      </c>
      <c r="C28" s="1134">
        <v>0.7</v>
      </c>
      <c r="D28" s="1135">
        <v>0.0276</v>
      </c>
      <c r="E28" s="1134">
        <v>1.03</v>
      </c>
      <c r="F28" s="1136">
        <v>0.0625</v>
      </c>
    </row>
    <row r="29" ht="15.75" hidden="1" customHeight="1">
      <c r="A29" s="1129" t="s">
        <v>123</v>
      </c>
      <c r="B29" s="1130">
        <v>4.0</v>
      </c>
      <c r="C29" s="1130">
        <v>0.51</v>
      </c>
      <c r="D29" s="1131">
        <v>-0.005</v>
      </c>
      <c r="E29" s="1130">
        <v>1.0</v>
      </c>
      <c r="F29" s="1132">
        <v>0.0448</v>
      </c>
    </row>
    <row r="30" ht="15.75" hidden="1" customHeight="1">
      <c r="A30" s="1133" t="s">
        <v>124</v>
      </c>
      <c r="B30" s="1134">
        <v>60.0</v>
      </c>
      <c r="C30" s="1134">
        <v>2.26</v>
      </c>
      <c r="D30" s="1135">
        <v>0.0646</v>
      </c>
      <c r="E30" s="1134">
        <v>2.77</v>
      </c>
      <c r="F30" s="1136">
        <v>0.1217</v>
      </c>
    </row>
    <row r="31" ht="15.75" hidden="1" customHeight="1">
      <c r="A31" s="1129" t="s">
        <v>125</v>
      </c>
      <c r="B31" s="1130">
        <v>16.0</v>
      </c>
      <c r="C31" s="1130">
        <v>1.64</v>
      </c>
      <c r="D31" s="1131">
        <v>0.1006</v>
      </c>
      <c r="E31" s="1130">
        <v>1.57</v>
      </c>
      <c r="F31" s="1132">
        <v>0.1111</v>
      </c>
    </row>
    <row r="32" ht="15.75" hidden="1" customHeight="1">
      <c r="A32" s="1133" t="s">
        <v>126</v>
      </c>
      <c r="B32" s="1134">
        <v>63.0</v>
      </c>
      <c r="C32" s="1134">
        <v>1.16</v>
      </c>
      <c r="D32" s="1135">
        <v>0.0415</v>
      </c>
      <c r="E32" s="1134">
        <v>1.38</v>
      </c>
      <c r="F32" s="1136">
        <v>0.0631</v>
      </c>
    </row>
    <row r="33" ht="15.75" hidden="1" customHeight="1">
      <c r="A33" s="1129" t="s">
        <v>127</v>
      </c>
      <c r="B33" s="1130">
        <v>35.0</v>
      </c>
      <c r="C33" s="1130">
        <v>6.46</v>
      </c>
      <c r="D33" s="1131">
        <v>0.1678</v>
      </c>
      <c r="E33" s="1130">
        <v>6.68</v>
      </c>
      <c r="F33" s="1132">
        <v>0.2267</v>
      </c>
    </row>
    <row r="34" ht="15.75" hidden="1" customHeight="1">
      <c r="A34" s="1133" t="s">
        <v>128</v>
      </c>
      <c r="B34" s="1134">
        <v>46.0</v>
      </c>
      <c r="C34" s="1134">
        <v>2.1</v>
      </c>
      <c r="D34" s="1135">
        <v>0.1123</v>
      </c>
      <c r="E34" s="1134">
        <v>2.46</v>
      </c>
      <c r="F34" s="1136">
        <v>0.1519</v>
      </c>
    </row>
    <row r="35" ht="15.75" hidden="1" customHeight="1">
      <c r="A35" s="1129" t="s">
        <v>129</v>
      </c>
      <c r="B35" s="1130">
        <v>21.0</v>
      </c>
      <c r="C35" s="1130">
        <v>2.61</v>
      </c>
      <c r="D35" s="1131">
        <v>0.2515</v>
      </c>
      <c r="E35" s="1130">
        <v>2.91</v>
      </c>
      <c r="F35" s="1132">
        <v>0.3297</v>
      </c>
    </row>
    <row r="36" ht="15.75" hidden="1" customHeight="1">
      <c r="A36" s="1133" t="s">
        <v>130</v>
      </c>
      <c r="B36" s="1134">
        <v>535.0</v>
      </c>
      <c r="C36" s="1134">
        <v>6.11</v>
      </c>
      <c r="D36" s="1135">
        <v>-0.132</v>
      </c>
      <c r="E36" s="1134">
        <v>6.79</v>
      </c>
      <c r="F36" s="1136">
        <v>0.013</v>
      </c>
    </row>
    <row r="37" ht="15.75" hidden="1" customHeight="1">
      <c r="A37" s="1129" t="s">
        <v>131</v>
      </c>
      <c r="B37" s="1130">
        <v>231.0</v>
      </c>
      <c r="C37" s="1130">
        <v>4.84</v>
      </c>
      <c r="D37" s="1131">
        <v>0.089</v>
      </c>
      <c r="E37" s="1130">
        <v>5.48</v>
      </c>
      <c r="F37" s="1132">
        <v>0.228</v>
      </c>
    </row>
    <row r="38" ht="15.75" hidden="1" customHeight="1">
      <c r="A38" s="1133" t="s">
        <v>132</v>
      </c>
      <c r="B38" s="1134">
        <v>29.0</v>
      </c>
      <c r="C38" s="1134">
        <v>2.24</v>
      </c>
      <c r="D38" s="1135">
        <v>0.0265</v>
      </c>
      <c r="E38" s="1134">
        <v>2.49</v>
      </c>
      <c r="F38" s="1136">
        <v>0.0841</v>
      </c>
    </row>
    <row r="39" ht="15.75" hidden="1" customHeight="1">
      <c r="A39" s="1129" t="s">
        <v>133</v>
      </c>
      <c r="B39" s="1130">
        <v>101.0</v>
      </c>
      <c r="C39" s="1130">
        <v>3.03</v>
      </c>
      <c r="D39" s="1131">
        <v>0.0259</v>
      </c>
      <c r="E39" s="1130">
        <v>3.31</v>
      </c>
      <c r="F39" s="1132">
        <v>0.0738</v>
      </c>
    </row>
    <row r="40" ht="15.75" hidden="1" customHeight="1">
      <c r="A40" s="1133" t="s">
        <v>134</v>
      </c>
      <c r="B40" s="1134">
        <v>11.0</v>
      </c>
      <c r="C40" s="1134">
        <v>0.73</v>
      </c>
      <c r="D40" s="1135">
        <v>-0.1537</v>
      </c>
      <c r="E40" s="1134">
        <v>0.72</v>
      </c>
      <c r="F40" s="1136">
        <v>-0.052</v>
      </c>
    </row>
    <row r="41" ht="15.75" hidden="1" customHeight="1">
      <c r="A41" s="1129" t="s">
        <v>135</v>
      </c>
      <c r="B41" s="1130">
        <v>122.0</v>
      </c>
      <c r="C41" s="1130">
        <v>2.27</v>
      </c>
      <c r="D41" s="1131">
        <v>0.0562</v>
      </c>
      <c r="E41" s="1130">
        <v>2.46</v>
      </c>
      <c r="F41" s="1132">
        <v>0.0827</v>
      </c>
    </row>
    <row r="42" ht="15.75" customHeight="1">
      <c r="A42" s="1133" t="s">
        <v>136</v>
      </c>
      <c r="B42" s="1134">
        <v>42.0</v>
      </c>
      <c r="C42" s="1134">
        <v>1.26</v>
      </c>
      <c r="D42" s="1135">
        <v>0.0295</v>
      </c>
      <c r="E42" s="1134">
        <v>1.41</v>
      </c>
      <c r="F42" s="1136">
        <v>0.0584</v>
      </c>
    </row>
    <row r="43" ht="15.75" hidden="1" customHeight="1">
      <c r="A43" s="1129" t="s">
        <v>137</v>
      </c>
      <c r="B43" s="1130">
        <v>96.0</v>
      </c>
      <c r="C43" s="1130">
        <v>3.37</v>
      </c>
      <c r="D43" s="1131">
        <v>-0.0316</v>
      </c>
      <c r="E43" s="1130">
        <v>3.9</v>
      </c>
      <c r="F43" s="1132">
        <v>0.0813</v>
      </c>
    </row>
    <row r="44" ht="15.75" hidden="1" customHeight="1">
      <c r="A44" s="1133" t="s">
        <v>138</v>
      </c>
      <c r="B44" s="1134">
        <v>50.0</v>
      </c>
      <c r="C44" s="1134">
        <v>3.13</v>
      </c>
      <c r="D44" s="1135">
        <v>0.0881</v>
      </c>
      <c r="E44" s="1134">
        <v>3.68</v>
      </c>
      <c r="F44" s="1136">
        <v>0.1508</v>
      </c>
    </row>
    <row r="45" ht="15.75" hidden="1" customHeight="1">
      <c r="A45" s="1129" t="s">
        <v>139</v>
      </c>
      <c r="B45" s="1130">
        <v>35.0</v>
      </c>
      <c r="C45" s="1130">
        <v>0.8</v>
      </c>
      <c r="D45" s="1131">
        <v>0.049</v>
      </c>
      <c r="E45" s="1130">
        <v>1.18</v>
      </c>
      <c r="F45" s="1132">
        <v>0.0742</v>
      </c>
    </row>
    <row r="46" ht="15.75" hidden="1" customHeight="1">
      <c r="A46" s="1133" t="s">
        <v>254</v>
      </c>
      <c r="B46" s="1134">
        <v>166.0</v>
      </c>
      <c r="C46" s="1134">
        <v>5.14</v>
      </c>
      <c r="D46" s="1135">
        <v>0.2228</v>
      </c>
      <c r="E46" s="1134">
        <v>19.3</v>
      </c>
      <c r="F46" s="1136">
        <v>0.1641</v>
      </c>
    </row>
    <row r="47" ht="15.75" hidden="1" customHeight="1">
      <c r="A47" s="1129" t="s">
        <v>141</v>
      </c>
      <c r="B47" s="1130">
        <v>77.0</v>
      </c>
      <c r="C47" s="1130">
        <v>1.35</v>
      </c>
      <c r="D47" s="1131">
        <v>0.0601</v>
      </c>
      <c r="E47" s="1130">
        <v>1.79</v>
      </c>
      <c r="F47" s="1132">
        <v>0.121</v>
      </c>
    </row>
    <row r="48" ht="15.75" hidden="1" customHeight="1">
      <c r="A48" s="1133" t="s">
        <v>142</v>
      </c>
      <c r="B48" s="1134">
        <v>14.0</v>
      </c>
      <c r="C48" s="1134">
        <v>0.31</v>
      </c>
      <c r="D48" s="1135">
        <v>0.0134</v>
      </c>
      <c r="E48" s="1134">
        <v>0.44</v>
      </c>
      <c r="F48" s="1136">
        <v>0.0263</v>
      </c>
    </row>
    <row r="49" ht="15.75" hidden="1" customHeight="1">
      <c r="A49" s="1129" t="s">
        <v>143</v>
      </c>
      <c r="B49" s="1130">
        <v>28.0</v>
      </c>
      <c r="C49" s="1130">
        <v>0.87</v>
      </c>
      <c r="D49" s="1131">
        <v>0.0211</v>
      </c>
      <c r="E49" s="1130">
        <v>1.18</v>
      </c>
      <c r="F49" s="1132">
        <v>0.0679</v>
      </c>
    </row>
    <row r="50" ht="15.75" hidden="1" customHeight="1">
      <c r="A50" s="1133" t="s">
        <v>144</v>
      </c>
      <c r="B50" s="1134">
        <v>18.0</v>
      </c>
      <c r="C50" s="1134">
        <v>2.38</v>
      </c>
      <c r="D50" s="1135">
        <v>-0.1883</v>
      </c>
      <c r="E50" s="1134">
        <v>6.38</v>
      </c>
      <c r="F50" s="1136">
        <v>0.1978</v>
      </c>
    </row>
    <row r="51" ht="15.75" hidden="1" customHeight="1">
      <c r="A51" s="1129" t="s">
        <v>145</v>
      </c>
      <c r="B51" s="1130">
        <v>218.0</v>
      </c>
      <c r="C51" s="1130">
        <v>4.77</v>
      </c>
      <c r="D51" s="1131">
        <v>0.0873</v>
      </c>
      <c r="E51" s="1130">
        <v>5.2</v>
      </c>
      <c r="F51" s="1132">
        <v>0.1499</v>
      </c>
    </row>
    <row r="52" ht="15.75" hidden="1" customHeight="1">
      <c r="A52" s="1133" t="s">
        <v>146</v>
      </c>
      <c r="B52" s="1134">
        <v>113.0</v>
      </c>
      <c r="C52" s="1134">
        <v>0.43</v>
      </c>
      <c r="D52" s="1135">
        <v>0.0158</v>
      </c>
      <c r="E52" s="1134">
        <v>0.53</v>
      </c>
      <c r="F52" s="1136">
        <v>0.0343</v>
      </c>
    </row>
    <row r="53" ht="15.75" hidden="1" customHeight="1">
      <c r="A53" s="1129" t="s">
        <v>255</v>
      </c>
      <c r="B53" s="1130">
        <v>116.0</v>
      </c>
      <c r="C53" s="1130">
        <v>4.71</v>
      </c>
      <c r="D53" s="1131">
        <v>0.0469</v>
      </c>
      <c r="E53" s="1130">
        <v>5.31</v>
      </c>
      <c r="F53" s="1132">
        <v>0.134</v>
      </c>
    </row>
    <row r="54" ht="15.75" hidden="1" customHeight="1">
      <c r="A54" s="1133" t="s">
        <v>148</v>
      </c>
      <c r="B54" s="1134">
        <v>30.0</v>
      </c>
      <c r="C54" s="1134">
        <v>1.15</v>
      </c>
      <c r="D54" s="1135">
        <v>0.12</v>
      </c>
      <c r="E54" s="1134">
        <v>1.24</v>
      </c>
      <c r="F54" s="1136">
        <v>0.1559</v>
      </c>
    </row>
    <row r="55" ht="15.75" hidden="1" customHeight="1">
      <c r="A55" s="1129" t="s">
        <v>149</v>
      </c>
      <c r="B55" s="1130">
        <v>33.0</v>
      </c>
      <c r="C55" s="1130">
        <v>0.87</v>
      </c>
      <c r="D55" s="1131">
        <v>0.0697</v>
      </c>
      <c r="E55" s="1130">
        <v>1.48</v>
      </c>
      <c r="F55" s="1132">
        <v>0.1214</v>
      </c>
    </row>
    <row r="56" ht="15.75" hidden="1" customHeight="1">
      <c r="A56" s="1133" t="s">
        <v>150</v>
      </c>
      <c r="B56" s="1134">
        <v>65.0</v>
      </c>
      <c r="C56" s="1134">
        <v>3.15</v>
      </c>
      <c r="D56" s="1135">
        <v>0.098</v>
      </c>
      <c r="E56" s="1134">
        <v>4.28</v>
      </c>
      <c r="F56" s="1136">
        <v>0.1485</v>
      </c>
    </row>
    <row r="57" ht="15.75" hidden="1" customHeight="1">
      <c r="A57" s="1129" t="s">
        <v>151</v>
      </c>
      <c r="B57" s="1130">
        <v>101.0</v>
      </c>
      <c r="C57" s="1130">
        <v>3.16</v>
      </c>
      <c r="D57" s="1131">
        <v>0.1038</v>
      </c>
      <c r="E57" s="1130">
        <v>3.53</v>
      </c>
      <c r="F57" s="1132">
        <v>0.1853</v>
      </c>
    </row>
    <row r="58" ht="15.75" hidden="1" customHeight="1">
      <c r="A58" s="1133" t="s">
        <v>152</v>
      </c>
      <c r="B58" s="1134">
        <v>16.0</v>
      </c>
      <c r="C58" s="1134">
        <v>1.73</v>
      </c>
      <c r="D58" s="1135">
        <v>0.0623</v>
      </c>
      <c r="E58" s="1134">
        <v>2.27</v>
      </c>
      <c r="F58" s="1136">
        <v>0.1215</v>
      </c>
    </row>
    <row r="59" ht="15.75" hidden="1" customHeight="1">
      <c r="A59" s="1129" t="s">
        <v>153</v>
      </c>
      <c r="B59" s="1130">
        <v>22.0</v>
      </c>
      <c r="C59" s="1130">
        <v>2.72</v>
      </c>
      <c r="D59" s="1131">
        <v>0.0416</v>
      </c>
      <c r="E59" s="1130">
        <v>3.11</v>
      </c>
      <c r="F59" s="1132">
        <v>0.1649</v>
      </c>
    </row>
    <row r="60" ht="15.75" hidden="1" customHeight="1">
      <c r="A60" s="1133" t="s">
        <v>154</v>
      </c>
      <c r="B60" s="1134">
        <v>19.0</v>
      </c>
      <c r="C60" s="1134">
        <v>0.95</v>
      </c>
      <c r="D60" s="1135">
        <v>0.0595</v>
      </c>
      <c r="E60" s="1134">
        <v>1.24</v>
      </c>
      <c r="F60" s="1136">
        <v>0.0825</v>
      </c>
    </row>
    <row r="61" ht="15.75" hidden="1" customHeight="1">
      <c r="A61" s="1129" t="s">
        <v>155</v>
      </c>
      <c r="B61" s="1130">
        <v>53.0</v>
      </c>
      <c r="C61" s="1130">
        <v>1.37</v>
      </c>
      <c r="D61" s="1131">
        <v>0.0988</v>
      </c>
      <c r="E61" s="1130">
        <v>1.51</v>
      </c>
      <c r="F61" s="1132">
        <v>0.137</v>
      </c>
    </row>
    <row r="62" ht="15.75" hidden="1" customHeight="1">
      <c r="A62" s="1133" t="s">
        <v>156</v>
      </c>
      <c r="B62" s="1134">
        <v>231.0</v>
      </c>
      <c r="C62" s="1134">
        <v>4.95</v>
      </c>
      <c r="D62" s="1135">
        <v>0.1759</v>
      </c>
      <c r="E62" s="1134">
        <v>6.01</v>
      </c>
      <c r="F62" s="1136">
        <v>0.1408</v>
      </c>
    </row>
    <row r="63" ht="15.75" hidden="1" customHeight="1">
      <c r="A63" s="1129" t="s">
        <v>157</v>
      </c>
      <c r="B63" s="1130">
        <v>109.0</v>
      </c>
      <c r="C63" s="1130">
        <v>2.87</v>
      </c>
      <c r="D63" s="1131">
        <v>0.1004</v>
      </c>
      <c r="E63" s="1130">
        <v>3.23</v>
      </c>
      <c r="F63" s="1132">
        <v>0.1598</v>
      </c>
    </row>
    <row r="64" ht="15.75" hidden="1" customHeight="1">
      <c r="A64" s="1133" t="s">
        <v>158</v>
      </c>
      <c r="B64" s="1134">
        <v>64.0</v>
      </c>
      <c r="C64" s="1134">
        <v>2.62</v>
      </c>
      <c r="D64" s="1135">
        <v>0.0739</v>
      </c>
      <c r="E64" s="1134">
        <v>2.89</v>
      </c>
      <c r="F64" s="1136">
        <v>0.2262</v>
      </c>
    </row>
    <row r="65" ht="15.75" hidden="1" customHeight="1">
      <c r="A65" s="1129" t="s">
        <v>159</v>
      </c>
      <c r="B65" s="1130">
        <v>14.0</v>
      </c>
      <c r="C65" s="1130">
        <v>0.89</v>
      </c>
      <c r="D65" s="1131">
        <v>0.0106</v>
      </c>
      <c r="E65" s="1130">
        <v>1.2</v>
      </c>
      <c r="F65" s="1132">
        <v>0.0846</v>
      </c>
    </row>
    <row r="66" ht="15.75" hidden="1" customHeight="1">
      <c r="A66" s="1133" t="s">
        <v>160</v>
      </c>
      <c r="B66" s="1134">
        <v>4.0</v>
      </c>
      <c r="C66" s="1134">
        <v>1.39</v>
      </c>
      <c r="D66" s="1135">
        <v>0.0975</v>
      </c>
      <c r="E66" s="1134">
        <v>1.52</v>
      </c>
      <c r="F66" s="1136">
        <v>0.1371</v>
      </c>
    </row>
    <row r="67" ht="15.75" hidden="1" customHeight="1">
      <c r="A67" s="1129" t="s">
        <v>256</v>
      </c>
      <c r="B67" s="1130">
        <v>147.0</v>
      </c>
      <c r="C67" s="1130">
        <v>2.51</v>
      </c>
      <c r="D67" s="1131">
        <v>0.1952</v>
      </c>
      <c r="E67" s="1130">
        <v>3.08</v>
      </c>
      <c r="F67" s="1132">
        <v>0.3006</v>
      </c>
    </row>
    <row r="68" ht="15.75" hidden="1" customHeight="1">
      <c r="A68" s="1133" t="s">
        <v>162</v>
      </c>
      <c r="B68" s="1134">
        <v>24.0</v>
      </c>
      <c r="C68" s="1134">
        <v>3.33</v>
      </c>
      <c r="D68" s="1135">
        <v>0.1624</v>
      </c>
      <c r="E68" s="1134">
        <v>4.98</v>
      </c>
      <c r="F68" s="1136">
        <v>0.2845</v>
      </c>
    </row>
    <row r="69" ht="15.75" hidden="1" customHeight="1">
      <c r="A69" s="1129" t="s">
        <v>163</v>
      </c>
      <c r="B69" s="1130">
        <v>97.0</v>
      </c>
      <c r="C69" s="1130">
        <v>0.47</v>
      </c>
      <c r="D69" s="1131">
        <v>0.0331</v>
      </c>
      <c r="E69" s="1130">
        <v>0.61</v>
      </c>
      <c r="F69" s="1132">
        <v>0.0517</v>
      </c>
    </row>
    <row r="70" ht="15.75" hidden="1" customHeight="1">
      <c r="A70" s="1133" t="s">
        <v>164</v>
      </c>
      <c r="B70" s="1134">
        <v>22.0</v>
      </c>
      <c r="C70" s="1134">
        <v>1.06</v>
      </c>
      <c r="D70" s="1135">
        <v>0.0682</v>
      </c>
      <c r="E70" s="1134">
        <v>1.54</v>
      </c>
      <c r="F70" s="1136">
        <v>0.0999</v>
      </c>
    </row>
    <row r="71" ht="15.75" hidden="1" customHeight="1">
      <c r="A71" s="1129" t="s">
        <v>165</v>
      </c>
      <c r="B71" s="1130">
        <v>6.0</v>
      </c>
      <c r="C71" s="1130">
        <v>1.05</v>
      </c>
      <c r="D71" s="1131">
        <v>0.0653</v>
      </c>
      <c r="E71" s="1130">
        <v>1.23</v>
      </c>
      <c r="F71" s="1132">
        <v>0.1031</v>
      </c>
    </row>
    <row r="72" ht="15.75" hidden="1" customHeight="1">
      <c r="A72" s="1133" t="s">
        <v>166</v>
      </c>
      <c r="B72" s="1134">
        <v>48.0</v>
      </c>
      <c r="C72" s="1134">
        <v>2.43</v>
      </c>
      <c r="D72" s="1135">
        <v>0.113</v>
      </c>
      <c r="E72" s="1134">
        <v>4.33</v>
      </c>
      <c r="F72" s="1136">
        <v>0.1967</v>
      </c>
    </row>
    <row r="73" ht="15.75" hidden="1" customHeight="1">
      <c r="A73" s="1129" t="s">
        <v>167</v>
      </c>
      <c r="B73" s="1130">
        <v>60.0</v>
      </c>
      <c r="C73" s="1130">
        <v>2.74</v>
      </c>
      <c r="D73" s="1131">
        <v>-0.0484</v>
      </c>
      <c r="E73" s="1130">
        <v>3.06</v>
      </c>
      <c r="F73" s="1132">
        <v>0.1889</v>
      </c>
    </row>
    <row r="74" ht="15.75" hidden="1" customHeight="1">
      <c r="A74" s="1133" t="s">
        <v>168</v>
      </c>
      <c r="B74" s="1134">
        <v>19.0</v>
      </c>
      <c r="C74" s="1134">
        <v>1.32</v>
      </c>
      <c r="D74" s="1135">
        <v>0.0226</v>
      </c>
      <c r="E74" s="1134">
        <v>1.59</v>
      </c>
      <c r="F74" s="1136">
        <v>0.0823</v>
      </c>
    </row>
    <row r="75" ht="15.75" hidden="1" customHeight="1">
      <c r="A75" s="1129" t="s">
        <v>169</v>
      </c>
      <c r="B75" s="1130">
        <v>192.0</v>
      </c>
      <c r="C75" s="1130">
        <v>6.02</v>
      </c>
      <c r="D75" s="1131">
        <v>0.1253</v>
      </c>
      <c r="E75" s="1130">
        <v>10.83</v>
      </c>
      <c r="F75" s="1132">
        <v>0.2223</v>
      </c>
    </row>
    <row r="76" ht="15.75" hidden="1" customHeight="1">
      <c r="A76" s="1133" t="s">
        <v>170</v>
      </c>
      <c r="B76" s="1134">
        <v>15.0</v>
      </c>
      <c r="C76" s="1134">
        <v>2.06</v>
      </c>
      <c r="D76" s="1135">
        <v>0.1112</v>
      </c>
      <c r="E76" s="1134">
        <v>3.96</v>
      </c>
      <c r="F76" s="1136">
        <v>0.1348</v>
      </c>
    </row>
    <row r="77" ht="15.75" hidden="1" customHeight="1">
      <c r="A77" s="1129" t="s">
        <v>171</v>
      </c>
      <c r="B77" s="1130">
        <v>11.0</v>
      </c>
      <c r="C77" s="1130">
        <v>3.24</v>
      </c>
      <c r="D77" s="1131">
        <v>0.0864</v>
      </c>
      <c r="E77" s="1130">
        <v>4.1</v>
      </c>
      <c r="F77" s="1132">
        <v>0.1124</v>
      </c>
    </row>
    <row r="78" ht="15.75" hidden="1" customHeight="1">
      <c r="A78" s="1133" t="s">
        <v>257</v>
      </c>
      <c r="B78" s="1134">
        <v>60.0</v>
      </c>
      <c r="C78" s="1134">
        <v>1.28</v>
      </c>
      <c r="D78" s="1135">
        <v>-0.0079</v>
      </c>
      <c r="E78" s="1134">
        <v>1.53</v>
      </c>
      <c r="F78" s="1136">
        <v>0.0136</v>
      </c>
    </row>
    <row r="79" ht="15.75" hidden="1" customHeight="1">
      <c r="A79" s="1129" t="s">
        <v>173</v>
      </c>
      <c r="B79" s="1130">
        <v>50.0</v>
      </c>
      <c r="C79" s="1130">
        <v>1.26</v>
      </c>
      <c r="D79" s="1131">
        <v>0.0065</v>
      </c>
      <c r="E79" s="1130">
        <v>1.99</v>
      </c>
      <c r="F79" s="1132">
        <v>0.0748</v>
      </c>
    </row>
    <row r="80" ht="15.75" hidden="1" customHeight="1">
      <c r="A80" s="1133" t="s">
        <v>174</v>
      </c>
      <c r="B80" s="1134">
        <v>1.0</v>
      </c>
      <c r="C80" s="1134">
        <v>0.64</v>
      </c>
      <c r="D80" s="1135">
        <v>0.0332</v>
      </c>
      <c r="E80" s="1134">
        <v>0.64</v>
      </c>
      <c r="F80" s="1136">
        <v>0.0553</v>
      </c>
    </row>
    <row r="81" ht="15.75" hidden="1" customHeight="1">
      <c r="A81" s="1129" t="s">
        <v>175</v>
      </c>
      <c r="B81" s="1130">
        <v>62.0</v>
      </c>
      <c r="C81" s="1130">
        <v>3.69</v>
      </c>
      <c r="D81" s="1131">
        <v>0.1062</v>
      </c>
      <c r="E81" s="1130">
        <v>4.47</v>
      </c>
      <c r="F81" s="1132">
        <v>0.139</v>
      </c>
    </row>
    <row r="82" ht="15.75" hidden="1" customHeight="1">
      <c r="A82" s="1133" t="s">
        <v>176</v>
      </c>
      <c r="B82" s="1134">
        <v>29.0</v>
      </c>
      <c r="C82" s="1134">
        <v>0.82</v>
      </c>
      <c r="D82" s="1135">
        <v>0.0333</v>
      </c>
      <c r="E82" s="1134">
        <v>1.22</v>
      </c>
      <c r="F82" s="1136">
        <v>0.056</v>
      </c>
    </row>
    <row r="83" ht="15.75" hidden="1" customHeight="1">
      <c r="A83" s="1129" t="s">
        <v>177</v>
      </c>
      <c r="B83" s="1130">
        <v>13.0</v>
      </c>
      <c r="C83" s="1130">
        <v>2.12</v>
      </c>
      <c r="D83" s="1131">
        <v>0.0808</v>
      </c>
      <c r="E83" s="1130">
        <v>2.52</v>
      </c>
      <c r="F83" s="1132">
        <v>0.1197</v>
      </c>
    </row>
    <row r="84" ht="15.75" hidden="1" customHeight="1">
      <c r="A84" s="1133" t="s">
        <v>178</v>
      </c>
      <c r="B84" s="1134">
        <v>66.0</v>
      </c>
      <c r="C84" s="1134">
        <v>1.41</v>
      </c>
      <c r="D84" s="1135">
        <v>0.0645</v>
      </c>
      <c r="E84" s="1134">
        <v>1.81</v>
      </c>
      <c r="F84" s="1136">
        <v>0.1079</v>
      </c>
    </row>
    <row r="85" ht="15.75" hidden="1" customHeight="1">
      <c r="A85" s="1129" t="s">
        <v>179</v>
      </c>
      <c r="B85" s="1130">
        <v>24.0</v>
      </c>
      <c r="C85" s="1130">
        <v>1.94</v>
      </c>
      <c r="D85" s="1131">
        <v>0.046</v>
      </c>
      <c r="E85" s="1130">
        <v>2.05</v>
      </c>
      <c r="F85" s="1132">
        <v>0.0592</v>
      </c>
    </row>
    <row r="86" ht="15.75" hidden="1" customHeight="1">
      <c r="A86" s="1133" t="s">
        <v>180</v>
      </c>
      <c r="B86" s="1134">
        <v>17.0</v>
      </c>
      <c r="C86" s="1134">
        <v>0.36</v>
      </c>
      <c r="D86" s="1135">
        <v>0.0197</v>
      </c>
      <c r="E86" s="1134">
        <v>0.49</v>
      </c>
      <c r="F86" s="1136">
        <v>0.0293</v>
      </c>
    </row>
    <row r="87" ht="15.75" hidden="1" customHeight="1">
      <c r="A87" s="1129" t="s">
        <v>181</v>
      </c>
      <c r="B87" s="1130">
        <v>28.0</v>
      </c>
      <c r="C87" s="1130">
        <v>8.06</v>
      </c>
      <c r="D87" s="1131">
        <v>0.2547</v>
      </c>
      <c r="E87" s="1130">
        <v>12.22</v>
      </c>
      <c r="F87" s="1132">
        <v>0.3728</v>
      </c>
    </row>
    <row r="88" ht="15.75" hidden="1" customHeight="1">
      <c r="A88" s="1133" t="s">
        <v>182</v>
      </c>
      <c r="B88" s="1134">
        <v>98.0</v>
      </c>
      <c r="C88" s="1134">
        <v>0.87</v>
      </c>
      <c r="D88" s="1135">
        <v>0.0149</v>
      </c>
      <c r="E88" s="1134">
        <v>1.07</v>
      </c>
      <c r="F88" s="1136">
        <v>0.053</v>
      </c>
    </row>
    <row r="89" ht="15.75" hidden="1" customHeight="1">
      <c r="A89" s="1129" t="s">
        <v>183</v>
      </c>
      <c r="B89" s="1130">
        <v>3.0</v>
      </c>
      <c r="C89" s="1130">
        <v>0.14</v>
      </c>
      <c r="D89" s="1131">
        <v>-0.017</v>
      </c>
      <c r="E89" s="1130">
        <v>0.62</v>
      </c>
      <c r="F89" s="1132">
        <v>0.0434</v>
      </c>
    </row>
    <row r="90" ht="15.75" hidden="1" customHeight="1">
      <c r="A90" s="1133" t="s">
        <v>184</v>
      </c>
      <c r="B90" s="1134">
        <v>63.0</v>
      </c>
      <c r="C90" s="1134">
        <v>14.26</v>
      </c>
      <c r="D90" s="1135">
        <v>0.1996</v>
      </c>
      <c r="E90" s="1134">
        <v>14.65</v>
      </c>
      <c r="F90" s="1136">
        <v>0.2973</v>
      </c>
    </row>
    <row r="91" ht="15.75" hidden="1" customHeight="1">
      <c r="A91" s="1129" t="s">
        <v>185</v>
      </c>
      <c r="B91" s="1130">
        <v>30.0</v>
      </c>
      <c r="C91" s="1130">
        <v>4.94</v>
      </c>
      <c r="D91" s="1131">
        <v>0.2014</v>
      </c>
      <c r="E91" s="1130">
        <v>5.07</v>
      </c>
      <c r="F91" s="1132">
        <v>0.2419</v>
      </c>
    </row>
    <row r="92" ht="15.75" hidden="1" customHeight="1">
      <c r="A92" s="1133" t="s">
        <v>186</v>
      </c>
      <c r="B92" s="1134">
        <v>8.0</v>
      </c>
      <c r="C92" s="1134">
        <v>1.52</v>
      </c>
      <c r="D92" s="1135">
        <v>0.1052</v>
      </c>
      <c r="E92" s="1134">
        <v>1.75</v>
      </c>
      <c r="F92" s="1136">
        <v>0.1498</v>
      </c>
    </row>
    <row r="93" ht="15.75" hidden="1" customHeight="1">
      <c r="A93" s="1129" t="s">
        <v>187</v>
      </c>
      <c r="B93" s="1130">
        <v>12.0</v>
      </c>
      <c r="C93" s="1130">
        <v>2.32</v>
      </c>
      <c r="D93" s="1131">
        <v>0.1015</v>
      </c>
      <c r="E93" s="1130">
        <v>2.4</v>
      </c>
      <c r="F93" s="1132">
        <v>0.1301</v>
      </c>
    </row>
    <row r="94" ht="15.75" hidden="1" customHeight="1">
      <c r="A94" s="1133" t="s">
        <v>188</v>
      </c>
      <c r="B94" s="1134">
        <v>81.0</v>
      </c>
      <c r="C94" s="1134">
        <v>7.3</v>
      </c>
      <c r="D94" s="1135">
        <v>0.2743</v>
      </c>
      <c r="E94" s="1134">
        <v>7.35</v>
      </c>
      <c r="F94" s="1136">
        <v>0.3216</v>
      </c>
    </row>
    <row r="95" ht="15.75" hidden="1" customHeight="1">
      <c r="A95" s="1129" t="s">
        <v>189</v>
      </c>
      <c r="B95" s="1130">
        <v>29.0</v>
      </c>
      <c r="C95" s="1130">
        <v>7.01</v>
      </c>
      <c r="D95" s="1131">
        <v>-0.026</v>
      </c>
      <c r="E95" s="1130">
        <v>7.59</v>
      </c>
      <c r="F95" s="1132">
        <v>0.0205</v>
      </c>
    </row>
    <row r="96" ht="15.75" hidden="1" customHeight="1">
      <c r="A96" s="1133" t="s">
        <v>190</v>
      </c>
      <c r="B96" s="1134">
        <v>333.0</v>
      </c>
      <c r="C96" s="1134">
        <v>11.2</v>
      </c>
      <c r="D96" s="1135">
        <v>0.2294</v>
      </c>
      <c r="E96" s="1134">
        <v>11.54</v>
      </c>
      <c r="F96" s="1136">
        <v>0.2877</v>
      </c>
    </row>
    <row r="97" ht="15.75" hidden="1" customHeight="1">
      <c r="A97" s="1129" t="s">
        <v>191</v>
      </c>
      <c r="B97" s="1130">
        <v>27.0</v>
      </c>
      <c r="C97" s="1130">
        <v>0.77</v>
      </c>
      <c r="D97" s="1131">
        <v>0.0525</v>
      </c>
      <c r="E97" s="1130">
        <v>0.89</v>
      </c>
      <c r="F97" s="1132">
        <v>0.0765</v>
      </c>
    </row>
    <row r="98" ht="15.75" hidden="1" customHeight="1">
      <c r="A98" s="1133" t="s">
        <v>192</v>
      </c>
      <c r="B98" s="1134">
        <v>11.0</v>
      </c>
      <c r="C98" s="1134">
        <v>2.89</v>
      </c>
      <c r="D98" s="1135">
        <v>0.1081</v>
      </c>
      <c r="E98" s="1134">
        <v>4.15</v>
      </c>
      <c r="F98" s="1136">
        <v>0.189</v>
      </c>
    </row>
    <row r="99" ht="15.75" hidden="1" customHeight="1">
      <c r="A99" s="1129" t="s">
        <v>193</v>
      </c>
      <c r="B99" s="1130">
        <v>61.0</v>
      </c>
      <c r="C99" s="1130">
        <v>5.05</v>
      </c>
      <c r="D99" s="1131">
        <v>0.1048</v>
      </c>
      <c r="E99" s="1130">
        <v>5.48</v>
      </c>
      <c r="F99" s="1132">
        <v>0.178</v>
      </c>
    </row>
    <row r="100" ht="15.75" hidden="1" customHeight="1">
      <c r="A100" s="1133" t="s">
        <v>194</v>
      </c>
      <c r="B100" s="1134">
        <v>32.0</v>
      </c>
      <c r="C100" s="1134">
        <v>1.3</v>
      </c>
      <c r="D100" s="1135">
        <v>0.0587</v>
      </c>
      <c r="E100" s="1134">
        <v>2.56</v>
      </c>
      <c r="F100" s="1136">
        <v>0.2068</v>
      </c>
    </row>
    <row r="101" ht="15.75" hidden="1" customHeight="1">
      <c r="A101" s="1129" t="s">
        <v>195</v>
      </c>
      <c r="B101" s="1130">
        <v>12.0</v>
      </c>
      <c r="C101" s="1130">
        <v>4.41</v>
      </c>
      <c r="D101" s="1131">
        <v>0.3196</v>
      </c>
      <c r="E101" s="1130">
        <v>5.54</v>
      </c>
      <c r="F101" s="1132">
        <v>0.4122</v>
      </c>
    </row>
    <row r="102" ht="15.75" hidden="1" customHeight="1">
      <c r="A102" s="1133" t="s">
        <v>196</v>
      </c>
      <c r="B102" s="1134">
        <v>21.0</v>
      </c>
      <c r="C102" s="1134">
        <v>1.19</v>
      </c>
      <c r="D102" s="1135">
        <v>0.0409</v>
      </c>
      <c r="E102" s="1134">
        <v>1.58</v>
      </c>
      <c r="F102" s="1136">
        <v>0.069</v>
      </c>
    </row>
    <row r="103" ht="15.75" hidden="1" customHeight="1">
      <c r="A103" s="1129" t="s">
        <v>197</v>
      </c>
      <c r="B103" s="1130">
        <v>4.0</v>
      </c>
      <c r="C103" s="1130">
        <v>4.94</v>
      </c>
      <c r="D103" s="1131">
        <v>0.243</v>
      </c>
      <c r="E103" s="1130">
        <v>6.28</v>
      </c>
      <c r="F103" s="1132">
        <v>0.3826</v>
      </c>
    </row>
    <row r="104" ht="15.75" hidden="1" customHeight="1">
      <c r="A104" s="1133" t="s">
        <v>198</v>
      </c>
      <c r="B104" s="1134">
        <v>24.0</v>
      </c>
      <c r="C104" s="1134">
        <v>1.54</v>
      </c>
      <c r="D104" s="1135">
        <v>0.042</v>
      </c>
      <c r="E104" s="1134">
        <v>1.85</v>
      </c>
      <c r="F104" s="1136">
        <v>0.0732</v>
      </c>
    </row>
    <row r="105" ht="15.75" hidden="1" customHeight="1">
      <c r="A105" s="1129" t="s">
        <v>199</v>
      </c>
      <c r="B105" s="1130">
        <v>14.0</v>
      </c>
      <c r="C105" s="1130">
        <v>2.97</v>
      </c>
      <c r="D105" s="1131">
        <v>0.1546</v>
      </c>
      <c r="E105" s="1130">
        <v>5.24</v>
      </c>
      <c r="F105" s="1132">
        <v>0.2307</v>
      </c>
    </row>
    <row r="106" ht="15.75" hidden="1" customHeight="1">
      <c r="A106" s="1133" t="s">
        <v>200</v>
      </c>
      <c r="B106" s="1134">
        <v>15.0</v>
      </c>
      <c r="C106" s="1134">
        <v>4.75</v>
      </c>
      <c r="D106" s="1135">
        <v>0.2132</v>
      </c>
      <c r="E106" s="1134">
        <v>7.51</v>
      </c>
      <c r="F106" s="1136">
        <v>0.3303</v>
      </c>
    </row>
    <row r="107" ht="15.75" hidden="1" customHeight="1">
      <c r="A107" s="1129" t="s">
        <v>201</v>
      </c>
      <c r="B107" s="1130">
        <v>6062.0</v>
      </c>
      <c r="C107" s="1130">
        <v>2.76</v>
      </c>
      <c r="D107" s="1131">
        <v>0.0867</v>
      </c>
      <c r="E107" s="1130">
        <v>3.65</v>
      </c>
      <c r="F107" s="1132">
        <v>0.1202</v>
      </c>
    </row>
    <row r="108" ht="15.75" hidden="1" customHeight="1">
      <c r="A108" s="1137" t="s">
        <v>258</v>
      </c>
      <c r="B108" s="1138">
        <v>4935.0</v>
      </c>
      <c r="C108" s="1138">
        <v>2.58</v>
      </c>
      <c r="D108" s="1139">
        <v>0.0733</v>
      </c>
      <c r="E108" s="1138">
        <v>2.99</v>
      </c>
      <c r="F108" s="1140">
        <v>0.1187</v>
      </c>
    </row>
    <row r="109" ht="15.75" customHeight="1">
      <c r="A109" s="1"/>
      <c r="B109" s="1"/>
      <c r="C109" s="1"/>
      <c r="D109" s="58"/>
      <c r="E109" s="1"/>
      <c r="F109" s="58"/>
    </row>
    <row r="110" ht="15.75" customHeight="1">
      <c r="A110" s="1"/>
      <c r="B110" s="1"/>
      <c r="C110" s="1"/>
      <c r="D110" s="1"/>
      <c r="E110" s="1"/>
      <c r="F110" s="1"/>
    </row>
    <row r="111" ht="15.75" customHeight="1">
      <c r="A111" s="1"/>
      <c r="B111" s="1"/>
      <c r="C111" s="1"/>
      <c r="D111" s="1"/>
      <c r="E111" s="1"/>
      <c r="F111" s="1"/>
    </row>
    <row r="112" ht="15.75" customHeight="1">
      <c r="A112" s="1"/>
      <c r="B112" s="1"/>
      <c r="C112" s="1"/>
      <c r="D112" s="1"/>
      <c r="E112" s="1"/>
      <c r="F112" s="1"/>
    </row>
    <row r="113" ht="15.75" customHeight="1">
      <c r="A113" s="1"/>
      <c r="B113" s="1"/>
      <c r="C113" s="1"/>
      <c r="D113" s="1"/>
      <c r="E113" s="1"/>
      <c r="F113" s="1"/>
    </row>
    <row r="114" ht="15.75" customHeight="1">
      <c r="A114" s="1"/>
      <c r="B114" s="1"/>
      <c r="C114" s="1"/>
      <c r="D114" s="1"/>
      <c r="E114" s="1"/>
      <c r="F114" s="1"/>
    </row>
    <row r="115" ht="15.75" customHeight="1">
      <c r="A115" s="1"/>
      <c r="B115" s="1"/>
      <c r="C115" s="1"/>
      <c r="D115" s="1"/>
      <c r="E115" s="1"/>
      <c r="F115" s="1"/>
    </row>
    <row r="116" ht="15.75" customHeight="1">
      <c r="A116" s="1"/>
      <c r="B116" s="1"/>
      <c r="C116" s="1"/>
      <c r="D116" s="1"/>
      <c r="E116" s="1"/>
      <c r="F116" s="1"/>
    </row>
    <row r="117" ht="15.75" customHeight="1">
      <c r="A117" s="1"/>
      <c r="B117" s="1"/>
      <c r="C117" s="1"/>
      <c r="D117" s="1"/>
      <c r="E117" s="1"/>
      <c r="F117" s="1"/>
    </row>
    <row r="118" ht="15.75" customHeight="1">
      <c r="A118" s="1"/>
      <c r="B118" s="1"/>
      <c r="C118" s="1"/>
      <c r="D118" s="1"/>
      <c r="E118" s="1"/>
      <c r="F118" s="1"/>
    </row>
    <row r="119" ht="15.75" customHeight="1">
      <c r="A119" s="1"/>
      <c r="B119" s="1"/>
      <c r="C119" s="1"/>
      <c r="D119" s="1"/>
      <c r="E119" s="1"/>
      <c r="F119" s="1"/>
    </row>
    <row r="120" ht="15.75" customHeight="1">
      <c r="A120" s="1"/>
      <c r="B120" s="1"/>
      <c r="C120" s="1"/>
      <c r="D120" s="1"/>
      <c r="E120" s="1"/>
      <c r="F120" s="1"/>
    </row>
    <row r="121" ht="15.75" customHeight="1">
      <c r="A121" s="1"/>
      <c r="B121" s="1"/>
      <c r="C121" s="1"/>
      <c r="D121" s="1"/>
      <c r="E121" s="1"/>
      <c r="F121" s="1"/>
    </row>
    <row r="122" ht="15.75" customHeight="1">
      <c r="A122" s="1"/>
      <c r="B122" s="1"/>
      <c r="C122" s="1"/>
      <c r="D122" s="1"/>
      <c r="E122" s="1"/>
      <c r="F122" s="1"/>
    </row>
    <row r="123" ht="15.75" customHeight="1">
      <c r="A123" s="1"/>
      <c r="B123" s="1"/>
      <c r="C123" s="1"/>
      <c r="D123" s="1"/>
      <c r="E123" s="1"/>
      <c r="F123" s="1"/>
    </row>
    <row r="124" ht="15.75" customHeight="1">
      <c r="A124" s="1"/>
      <c r="B124" s="1"/>
      <c r="C124" s="1"/>
      <c r="D124" s="1"/>
      <c r="E124" s="1"/>
      <c r="F124" s="1"/>
    </row>
    <row r="125" ht="15.75" customHeight="1">
      <c r="A125" s="1"/>
      <c r="B125" s="1"/>
      <c r="C125" s="1"/>
      <c r="D125" s="1"/>
      <c r="E125" s="1"/>
      <c r="F125" s="1"/>
    </row>
    <row r="126" ht="15.75" customHeight="1">
      <c r="A126" s="1"/>
      <c r="B126" s="1"/>
      <c r="C126" s="1"/>
      <c r="D126" s="1"/>
      <c r="E126" s="1"/>
      <c r="F126" s="1"/>
    </row>
    <row r="127" ht="15.75" customHeight="1">
      <c r="A127" s="1"/>
      <c r="B127" s="1"/>
      <c r="C127" s="1"/>
      <c r="D127" s="1"/>
      <c r="E127" s="1"/>
      <c r="F127" s="1"/>
    </row>
    <row r="128" ht="15.75" customHeight="1">
      <c r="A128" s="1"/>
      <c r="B128" s="1"/>
      <c r="C128" s="1"/>
      <c r="D128" s="1"/>
      <c r="E128" s="1"/>
      <c r="F128" s="1"/>
    </row>
    <row r="129" ht="15.75" customHeight="1">
      <c r="A129" s="1"/>
      <c r="B129" s="1"/>
      <c r="C129" s="1"/>
      <c r="D129" s="1"/>
      <c r="E129" s="1"/>
      <c r="F129" s="1"/>
    </row>
    <row r="130" ht="15.75" customHeight="1">
      <c r="A130" s="1"/>
      <c r="B130" s="1"/>
      <c r="C130" s="1"/>
      <c r="D130" s="1"/>
      <c r="E130" s="1"/>
      <c r="F130" s="1"/>
    </row>
    <row r="131" ht="15.75" customHeight="1">
      <c r="A131" s="1"/>
      <c r="B131" s="1"/>
      <c r="C131" s="1"/>
      <c r="D131" s="1"/>
      <c r="E131" s="1"/>
      <c r="F131" s="1"/>
    </row>
    <row r="132" ht="15.75" customHeight="1">
      <c r="A132" s="1"/>
      <c r="B132" s="1"/>
      <c r="C132" s="1"/>
      <c r="D132" s="1"/>
      <c r="E132" s="1"/>
      <c r="F132" s="1"/>
    </row>
    <row r="133" ht="15.75" customHeight="1">
      <c r="A133" s="1"/>
      <c r="B133" s="1"/>
      <c r="C133" s="1"/>
      <c r="D133" s="1"/>
      <c r="E133" s="1"/>
      <c r="F133" s="1"/>
    </row>
    <row r="134" ht="15.75" customHeight="1">
      <c r="A134" s="1"/>
      <c r="B134" s="1"/>
      <c r="C134" s="1"/>
      <c r="D134" s="1"/>
      <c r="E134" s="1"/>
      <c r="F134" s="1"/>
    </row>
    <row r="135" ht="15.75" customHeight="1">
      <c r="A135" s="1"/>
      <c r="B135" s="1"/>
      <c r="C135" s="1"/>
      <c r="D135" s="1"/>
      <c r="E135" s="1"/>
      <c r="F135" s="1"/>
    </row>
    <row r="136" ht="15.75" customHeight="1">
      <c r="A136" s="1"/>
      <c r="B136" s="1"/>
      <c r="C136" s="1"/>
      <c r="D136" s="1"/>
      <c r="E136" s="1"/>
      <c r="F136" s="1"/>
    </row>
    <row r="137" ht="15.75" customHeight="1">
      <c r="A137" s="1"/>
      <c r="B137" s="1"/>
      <c r="C137" s="1"/>
      <c r="D137" s="1"/>
      <c r="E137" s="1"/>
      <c r="F137" s="1"/>
    </row>
    <row r="138" ht="15.75" customHeight="1">
      <c r="A138" s="1"/>
      <c r="B138" s="1"/>
      <c r="C138" s="1"/>
      <c r="D138" s="1"/>
      <c r="E138" s="1"/>
      <c r="F138" s="1"/>
    </row>
    <row r="139" ht="15.75" customHeight="1">
      <c r="A139" s="1"/>
      <c r="B139" s="1"/>
      <c r="C139" s="1"/>
      <c r="D139" s="1"/>
      <c r="E139" s="1"/>
      <c r="F139" s="1"/>
    </row>
    <row r="140" ht="15.75" customHeight="1">
      <c r="A140" s="1"/>
      <c r="B140" s="1"/>
      <c r="C140" s="1"/>
      <c r="D140" s="1"/>
      <c r="E140" s="1"/>
      <c r="F140" s="1"/>
    </row>
    <row r="141" ht="15.75" customHeight="1">
      <c r="A141" s="1"/>
      <c r="B141" s="1"/>
      <c r="C141" s="1"/>
      <c r="D141" s="1"/>
      <c r="E141" s="1"/>
      <c r="F141" s="1"/>
    </row>
    <row r="142" ht="15.75" customHeight="1">
      <c r="A142" s="1"/>
      <c r="B142" s="1"/>
      <c r="C142" s="1"/>
      <c r="D142" s="1"/>
      <c r="E142" s="1"/>
      <c r="F142" s="1"/>
    </row>
    <row r="143" ht="15.75" customHeight="1">
      <c r="A143" s="1"/>
      <c r="B143" s="1"/>
      <c r="C143" s="1"/>
      <c r="D143" s="1"/>
      <c r="E143" s="1"/>
      <c r="F143" s="1"/>
    </row>
    <row r="144" ht="15.75" customHeight="1">
      <c r="A144" s="1"/>
      <c r="B144" s="1"/>
      <c r="C144" s="1"/>
      <c r="D144" s="1"/>
      <c r="E144" s="1"/>
      <c r="F144" s="1"/>
    </row>
    <row r="145" ht="15.75" customHeight="1">
      <c r="A145" s="1"/>
      <c r="B145" s="1"/>
      <c r="C145" s="1"/>
      <c r="D145" s="1"/>
      <c r="E145" s="1"/>
      <c r="F145" s="1"/>
    </row>
    <row r="146" ht="15.75" customHeight="1">
      <c r="A146" s="1"/>
      <c r="B146" s="1"/>
      <c r="C146" s="1"/>
      <c r="D146" s="1"/>
      <c r="E146" s="1"/>
      <c r="F146" s="1"/>
    </row>
    <row r="147" ht="15.75" customHeight="1">
      <c r="A147" s="1"/>
      <c r="B147" s="1"/>
      <c r="C147" s="1"/>
      <c r="D147" s="1"/>
      <c r="E147" s="1"/>
      <c r="F147" s="1"/>
    </row>
    <row r="148" ht="15.75" customHeight="1">
      <c r="A148" s="1"/>
      <c r="B148" s="1"/>
      <c r="C148" s="1"/>
      <c r="D148" s="1"/>
      <c r="E148" s="1"/>
      <c r="F148" s="1"/>
    </row>
    <row r="149" ht="15.75" customHeight="1">
      <c r="A149" s="1"/>
      <c r="B149" s="1"/>
      <c r="C149" s="1"/>
      <c r="D149" s="1"/>
      <c r="E149" s="1"/>
      <c r="F149" s="1"/>
    </row>
    <row r="150" ht="15.75" customHeight="1">
      <c r="A150" s="1"/>
      <c r="B150" s="1"/>
      <c r="C150" s="1"/>
      <c r="D150" s="1"/>
      <c r="E150" s="1"/>
      <c r="F150" s="1"/>
    </row>
    <row r="151" ht="15.75" customHeight="1">
      <c r="A151" s="1"/>
      <c r="B151" s="1"/>
      <c r="C151" s="1"/>
      <c r="D151" s="1"/>
      <c r="E151" s="1"/>
      <c r="F151" s="1"/>
    </row>
    <row r="152" ht="15.75" customHeight="1">
      <c r="A152" s="1"/>
      <c r="B152" s="1"/>
      <c r="C152" s="1"/>
      <c r="D152" s="1"/>
      <c r="E152" s="1"/>
      <c r="F152" s="1"/>
    </row>
    <row r="153" ht="15.75" customHeight="1">
      <c r="A153" s="1"/>
      <c r="B153" s="1"/>
      <c r="C153" s="1"/>
      <c r="D153" s="1"/>
      <c r="E153" s="1"/>
      <c r="F153" s="1"/>
    </row>
    <row r="154" ht="15.75" customHeight="1">
      <c r="A154" s="1"/>
      <c r="B154" s="1"/>
      <c r="C154" s="1"/>
      <c r="D154" s="1"/>
      <c r="E154" s="1"/>
      <c r="F154" s="1"/>
    </row>
    <row r="155" ht="15.75" customHeight="1">
      <c r="A155" s="1"/>
      <c r="B155" s="1"/>
      <c r="C155" s="1"/>
      <c r="D155" s="1"/>
      <c r="E155" s="1"/>
      <c r="F155" s="1"/>
    </row>
    <row r="156" ht="15.75" customHeight="1">
      <c r="A156" s="1"/>
      <c r="B156" s="1"/>
      <c r="C156" s="1"/>
      <c r="D156" s="1"/>
      <c r="E156" s="1"/>
      <c r="F156" s="1"/>
    </row>
    <row r="157" ht="15.75" customHeight="1">
      <c r="A157" s="1"/>
      <c r="B157" s="1"/>
      <c r="C157" s="1"/>
      <c r="D157" s="1"/>
      <c r="E157" s="1"/>
      <c r="F157" s="1"/>
    </row>
    <row r="158" ht="15.75" customHeight="1">
      <c r="A158" s="1"/>
      <c r="B158" s="1"/>
      <c r="C158" s="1"/>
      <c r="D158" s="1"/>
      <c r="E158" s="1"/>
      <c r="F158" s="1"/>
    </row>
    <row r="159" ht="15.75" customHeight="1">
      <c r="A159" s="1"/>
      <c r="B159" s="1"/>
      <c r="C159" s="1"/>
      <c r="D159" s="1"/>
      <c r="E159" s="1"/>
      <c r="F159" s="1"/>
    </row>
    <row r="160" ht="15.75" customHeight="1">
      <c r="A160" s="1"/>
      <c r="B160" s="1"/>
      <c r="C160" s="1"/>
      <c r="D160" s="1"/>
      <c r="E160" s="1"/>
      <c r="F160" s="1"/>
    </row>
    <row r="161" ht="15.75" customHeight="1">
      <c r="A161" s="1"/>
      <c r="B161" s="1"/>
      <c r="C161" s="1"/>
      <c r="D161" s="1"/>
      <c r="E161" s="1"/>
      <c r="F161" s="1"/>
    </row>
    <row r="162" ht="15.75" customHeight="1">
      <c r="A162" s="1"/>
      <c r="B162" s="1"/>
      <c r="C162" s="1"/>
      <c r="D162" s="1"/>
      <c r="E162" s="1"/>
      <c r="F162" s="1"/>
    </row>
    <row r="163" ht="15.75" customHeight="1">
      <c r="A163" s="1"/>
      <c r="B163" s="1"/>
      <c r="C163" s="1"/>
      <c r="D163" s="1"/>
      <c r="E163" s="1"/>
      <c r="F163" s="1"/>
    </row>
    <row r="164" ht="15.75" customHeight="1">
      <c r="A164" s="1"/>
      <c r="B164" s="1"/>
      <c r="C164" s="1"/>
      <c r="D164" s="1"/>
      <c r="E164" s="1"/>
      <c r="F164" s="1"/>
    </row>
    <row r="165" ht="15.75" customHeight="1">
      <c r="A165" s="1"/>
      <c r="B165" s="1"/>
      <c r="C165" s="1"/>
      <c r="D165" s="1"/>
      <c r="E165" s="1"/>
      <c r="F165" s="1"/>
    </row>
    <row r="166" ht="15.75" customHeight="1">
      <c r="A166" s="1"/>
      <c r="B166" s="1"/>
      <c r="C166" s="1"/>
      <c r="D166" s="1"/>
      <c r="E166" s="1"/>
      <c r="F166" s="1"/>
    </row>
    <row r="167" ht="15.75" customHeight="1">
      <c r="A167" s="1"/>
      <c r="B167" s="1"/>
      <c r="C167" s="1"/>
      <c r="D167" s="1"/>
      <c r="E167" s="1"/>
      <c r="F167" s="1"/>
    </row>
    <row r="168" ht="15.75" customHeight="1">
      <c r="A168" s="1"/>
      <c r="B168" s="1"/>
      <c r="C168" s="1"/>
      <c r="D168" s="1"/>
      <c r="E168" s="1"/>
      <c r="F168" s="1"/>
    </row>
    <row r="169" ht="15.75" customHeight="1">
      <c r="A169" s="1"/>
      <c r="B169" s="1"/>
      <c r="C169" s="1"/>
      <c r="D169" s="1"/>
      <c r="E169" s="1"/>
      <c r="F169" s="1"/>
    </row>
    <row r="170" ht="15.75" customHeight="1">
      <c r="A170" s="1"/>
      <c r="B170" s="1"/>
      <c r="C170" s="1"/>
      <c r="D170" s="1"/>
      <c r="E170" s="1"/>
      <c r="F170" s="1"/>
    </row>
    <row r="171" ht="15.75" customHeight="1">
      <c r="A171" s="1"/>
      <c r="B171" s="1"/>
      <c r="C171" s="1"/>
      <c r="D171" s="1"/>
      <c r="E171" s="1"/>
      <c r="F171" s="1"/>
    </row>
    <row r="172" ht="15.75" customHeight="1">
      <c r="A172" s="1"/>
      <c r="B172" s="1"/>
      <c r="C172" s="1"/>
      <c r="D172" s="1"/>
      <c r="E172" s="1"/>
      <c r="F172" s="1"/>
    </row>
    <row r="173" ht="15.75" customHeight="1">
      <c r="A173" s="1"/>
      <c r="B173" s="1"/>
      <c r="C173" s="1"/>
      <c r="D173" s="1"/>
      <c r="E173" s="1"/>
      <c r="F173" s="1"/>
    </row>
    <row r="174" ht="15.75" customHeight="1">
      <c r="A174" s="1"/>
      <c r="B174" s="1"/>
      <c r="C174" s="1"/>
      <c r="D174" s="1"/>
      <c r="E174" s="1"/>
      <c r="F174" s="1"/>
    </row>
    <row r="175" ht="15.75" customHeight="1">
      <c r="A175" s="1"/>
      <c r="B175" s="1"/>
      <c r="C175" s="1"/>
      <c r="D175" s="1"/>
      <c r="E175" s="1"/>
      <c r="F175" s="1"/>
    </row>
    <row r="176" ht="15.75" customHeight="1">
      <c r="A176" s="1"/>
      <c r="B176" s="1"/>
      <c r="C176" s="1"/>
      <c r="D176" s="1"/>
      <c r="E176" s="1"/>
      <c r="F176" s="1"/>
    </row>
    <row r="177" ht="15.75" customHeight="1">
      <c r="A177" s="1"/>
      <c r="B177" s="1"/>
      <c r="C177" s="1"/>
      <c r="D177" s="1"/>
      <c r="E177" s="1"/>
      <c r="F177" s="1"/>
    </row>
    <row r="178" ht="15.75" customHeight="1">
      <c r="A178" s="1"/>
      <c r="B178" s="1"/>
      <c r="C178" s="1"/>
      <c r="D178" s="1"/>
      <c r="E178" s="1"/>
      <c r="F178" s="1"/>
    </row>
    <row r="179" ht="15.75" customHeight="1">
      <c r="A179" s="1"/>
      <c r="B179" s="1"/>
      <c r="C179" s="1"/>
      <c r="D179" s="1"/>
      <c r="E179" s="1"/>
      <c r="F179" s="1"/>
    </row>
    <row r="180" ht="15.75" customHeight="1">
      <c r="A180" s="1"/>
      <c r="B180" s="1"/>
      <c r="C180" s="1"/>
      <c r="D180" s="1"/>
      <c r="E180" s="1"/>
      <c r="F180" s="1"/>
    </row>
    <row r="181" ht="15.75" customHeight="1">
      <c r="A181" s="1"/>
      <c r="B181" s="1"/>
      <c r="C181" s="1"/>
      <c r="D181" s="1"/>
      <c r="E181" s="1"/>
      <c r="F181" s="1"/>
    </row>
    <row r="182" ht="15.75" customHeight="1">
      <c r="A182" s="1"/>
      <c r="B182" s="1"/>
      <c r="C182" s="1"/>
      <c r="D182" s="1"/>
      <c r="E182" s="1"/>
      <c r="F182" s="1"/>
    </row>
    <row r="183" ht="15.75" customHeight="1">
      <c r="A183" s="1"/>
      <c r="B183" s="1"/>
      <c r="C183" s="1"/>
      <c r="D183" s="1"/>
      <c r="E183" s="1"/>
      <c r="F183" s="1"/>
    </row>
    <row r="184" ht="15.75" customHeight="1">
      <c r="A184" s="1"/>
      <c r="B184" s="1"/>
      <c r="C184" s="1"/>
      <c r="D184" s="1"/>
      <c r="E184" s="1"/>
      <c r="F184" s="1"/>
    </row>
    <row r="185" ht="15.75" customHeight="1">
      <c r="A185" s="1"/>
      <c r="B185" s="1"/>
      <c r="C185" s="1"/>
      <c r="D185" s="1"/>
      <c r="E185" s="1"/>
      <c r="F185" s="1"/>
    </row>
    <row r="186" ht="15.75" customHeight="1">
      <c r="A186" s="1"/>
      <c r="B186" s="1"/>
      <c r="C186" s="1"/>
      <c r="D186" s="1"/>
      <c r="E186" s="1"/>
      <c r="F186" s="1"/>
    </row>
    <row r="187" ht="15.75" customHeight="1">
      <c r="A187" s="1"/>
      <c r="B187" s="1"/>
      <c r="C187" s="1"/>
      <c r="D187" s="1"/>
      <c r="E187" s="1"/>
      <c r="F187" s="1"/>
    </row>
    <row r="188" ht="15.75" customHeight="1">
      <c r="A188" s="1"/>
      <c r="B188" s="1"/>
      <c r="C188" s="1"/>
      <c r="D188" s="1"/>
      <c r="E188" s="1"/>
      <c r="F188" s="1"/>
    </row>
    <row r="189" ht="15.75" customHeight="1">
      <c r="A189" s="1"/>
      <c r="B189" s="1"/>
      <c r="C189" s="1"/>
      <c r="D189" s="1"/>
      <c r="E189" s="1"/>
      <c r="F189" s="1"/>
    </row>
    <row r="190" ht="15.75" customHeight="1">
      <c r="A190" s="1"/>
      <c r="B190" s="1"/>
      <c r="C190" s="1"/>
      <c r="D190" s="1"/>
      <c r="E190" s="1"/>
      <c r="F190" s="1"/>
    </row>
    <row r="191" ht="15.75" customHeight="1">
      <c r="A191" s="1"/>
      <c r="B191" s="1"/>
      <c r="C191" s="1"/>
      <c r="D191" s="1"/>
      <c r="E191" s="1"/>
      <c r="F191" s="1"/>
    </row>
    <row r="192" ht="15.75" customHeight="1">
      <c r="A192" s="1"/>
      <c r="B192" s="1"/>
      <c r="C192" s="1"/>
      <c r="D192" s="1"/>
      <c r="E192" s="1"/>
      <c r="F192" s="1"/>
    </row>
    <row r="193" ht="15.75" customHeight="1">
      <c r="A193" s="1"/>
      <c r="B193" s="1"/>
      <c r="C193" s="1"/>
      <c r="D193" s="1"/>
      <c r="E193" s="1"/>
      <c r="F193" s="1"/>
    </row>
    <row r="194" ht="15.75" customHeight="1">
      <c r="A194" s="1"/>
      <c r="B194" s="1"/>
      <c r="C194" s="1"/>
      <c r="D194" s="1"/>
      <c r="E194" s="1"/>
      <c r="F194" s="1"/>
    </row>
    <row r="195" ht="15.75" customHeight="1">
      <c r="A195" s="1"/>
      <c r="B195" s="1"/>
      <c r="C195" s="1"/>
      <c r="D195" s="1"/>
      <c r="E195" s="1"/>
      <c r="F195" s="1"/>
    </row>
    <row r="196" ht="15.75" customHeight="1">
      <c r="A196" s="1"/>
      <c r="B196" s="1"/>
      <c r="C196" s="1"/>
      <c r="D196" s="1"/>
      <c r="E196" s="1"/>
      <c r="F196" s="1"/>
    </row>
    <row r="197" ht="15.75" customHeight="1">
      <c r="A197" s="1"/>
      <c r="B197" s="1"/>
      <c r="C197" s="1"/>
      <c r="D197" s="1"/>
      <c r="E197" s="1"/>
      <c r="F197" s="1"/>
    </row>
    <row r="198" ht="15.75" customHeight="1">
      <c r="A198" s="1"/>
      <c r="B198" s="1"/>
      <c r="C198" s="1"/>
      <c r="D198" s="1"/>
      <c r="E198" s="1"/>
      <c r="F198" s="1"/>
    </row>
    <row r="199" ht="15.75" customHeight="1">
      <c r="A199" s="1"/>
      <c r="B199" s="1"/>
      <c r="C199" s="1"/>
      <c r="D199" s="1"/>
      <c r="E199" s="1"/>
      <c r="F199" s="1"/>
    </row>
    <row r="200" ht="15.75" customHeight="1">
      <c r="A200" s="1"/>
      <c r="B200" s="1"/>
      <c r="C200" s="1"/>
      <c r="D200" s="1"/>
      <c r="E200" s="1"/>
      <c r="F200" s="1"/>
    </row>
    <row r="201" ht="15.75" customHeight="1">
      <c r="A201" s="1"/>
      <c r="B201" s="1"/>
      <c r="C201" s="1"/>
      <c r="D201" s="1"/>
      <c r="E201" s="1"/>
      <c r="F201" s="1"/>
    </row>
    <row r="202" ht="15.75" customHeight="1">
      <c r="A202" s="1"/>
      <c r="B202" s="1"/>
      <c r="C202" s="1"/>
      <c r="D202" s="1"/>
      <c r="E202" s="1"/>
      <c r="F202" s="1"/>
    </row>
    <row r="203" ht="15.75" customHeight="1">
      <c r="A203" s="1"/>
      <c r="B203" s="1"/>
      <c r="C203" s="1"/>
      <c r="D203" s="1"/>
      <c r="E203" s="1"/>
      <c r="F203" s="1"/>
    </row>
    <row r="204" ht="15.75" customHeight="1">
      <c r="A204" s="1"/>
      <c r="B204" s="1"/>
      <c r="C204" s="1"/>
      <c r="D204" s="1"/>
      <c r="E204" s="1"/>
      <c r="F204" s="1"/>
    </row>
    <row r="205" ht="15.75" customHeight="1">
      <c r="A205" s="1"/>
      <c r="B205" s="1"/>
      <c r="C205" s="1"/>
      <c r="D205" s="1"/>
      <c r="E205" s="1"/>
      <c r="F205" s="1"/>
    </row>
    <row r="206" ht="15.75" customHeight="1">
      <c r="A206" s="1"/>
      <c r="B206" s="1"/>
      <c r="C206" s="1"/>
      <c r="D206" s="1"/>
      <c r="E206" s="1"/>
      <c r="F206" s="1"/>
    </row>
    <row r="207" ht="15.75" customHeight="1">
      <c r="A207" s="1"/>
      <c r="B207" s="1"/>
      <c r="C207" s="1"/>
      <c r="D207" s="1"/>
      <c r="E207" s="1"/>
      <c r="F207" s="1"/>
    </row>
    <row r="208" ht="15.75" customHeight="1">
      <c r="A208" s="1"/>
      <c r="B208" s="1"/>
      <c r="C208" s="1"/>
      <c r="D208" s="1"/>
      <c r="E208" s="1"/>
      <c r="F208" s="1"/>
    </row>
    <row r="209" ht="15.75" customHeight="1">
      <c r="A209" s="1"/>
      <c r="B209" s="1"/>
      <c r="C209" s="1"/>
      <c r="D209" s="1"/>
      <c r="E209" s="1"/>
      <c r="F209" s="1"/>
    </row>
    <row r="210" ht="15.75" customHeight="1">
      <c r="A210" s="1"/>
      <c r="B210" s="1"/>
      <c r="C210" s="1"/>
      <c r="D210" s="1"/>
      <c r="E210" s="1"/>
      <c r="F210" s="1"/>
    </row>
    <row r="211" ht="15.75" customHeight="1">
      <c r="A211" s="1"/>
      <c r="B211" s="1"/>
      <c r="C211" s="1"/>
      <c r="D211" s="1"/>
      <c r="E211" s="1"/>
      <c r="F211" s="1"/>
    </row>
    <row r="212" ht="15.75" customHeight="1">
      <c r="A212" s="1"/>
      <c r="B212" s="1"/>
      <c r="C212" s="1"/>
      <c r="D212" s="1"/>
      <c r="E212" s="1"/>
      <c r="F212" s="1"/>
    </row>
    <row r="213" ht="15.75" customHeight="1">
      <c r="A213" s="1"/>
      <c r="B213" s="1"/>
      <c r="C213" s="1"/>
      <c r="D213" s="1"/>
      <c r="E213" s="1"/>
      <c r="F213" s="1"/>
    </row>
    <row r="214" ht="15.75" customHeight="1">
      <c r="A214" s="1"/>
      <c r="B214" s="1"/>
      <c r="C214" s="1"/>
      <c r="D214" s="1"/>
      <c r="E214" s="1"/>
      <c r="F214" s="1"/>
    </row>
    <row r="215" ht="15.75" customHeight="1">
      <c r="A215" s="1"/>
      <c r="B215" s="1"/>
      <c r="C215" s="1"/>
      <c r="D215" s="1"/>
      <c r="E215" s="1"/>
      <c r="F215" s="1"/>
    </row>
    <row r="216" ht="15.75" customHeight="1">
      <c r="A216" s="1"/>
      <c r="B216" s="1"/>
      <c r="C216" s="1"/>
      <c r="D216" s="1"/>
      <c r="E216" s="1"/>
      <c r="F216" s="1"/>
    </row>
    <row r="217" ht="15.75" customHeight="1">
      <c r="A217" s="1"/>
      <c r="B217" s="1"/>
      <c r="C217" s="1"/>
      <c r="D217" s="1"/>
      <c r="E217" s="1"/>
      <c r="F217" s="1"/>
    </row>
    <row r="218" ht="15.75" customHeight="1">
      <c r="A218" s="1"/>
      <c r="B218" s="1"/>
      <c r="C218" s="1"/>
      <c r="D218" s="1"/>
      <c r="E218" s="1"/>
      <c r="F218" s="1"/>
    </row>
    <row r="219" ht="15.75" customHeight="1">
      <c r="A219" s="1"/>
      <c r="B219" s="1"/>
      <c r="C219" s="1"/>
      <c r="D219" s="1"/>
      <c r="E219" s="1"/>
      <c r="F219" s="1"/>
    </row>
    <row r="220" ht="15.75" customHeight="1">
      <c r="A220" s="1"/>
      <c r="B220" s="1"/>
      <c r="C220" s="1"/>
      <c r="D220" s="1"/>
      <c r="E220" s="1"/>
      <c r="F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autoFilter ref="$A$12:$F$108">
    <filterColumn colId="0">
      <filters>
        <filter val="Engineering/Construction"/>
      </filters>
    </filterColumn>
  </autoFilter>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86"/>
    <col customWidth="1" min="2" max="2" width="18.14"/>
    <col customWidth="1" min="3" max="3" width="21.43"/>
    <col customWidth="1" min="4" max="4" width="39.43"/>
    <col customWidth="1" min="5" max="5" width="28.14"/>
    <col customWidth="1" min="6" max="6" width="13.0"/>
    <col customWidth="1" min="7" max="10" width="11.43"/>
    <col customWidth="1" min="11" max="26" width="10.71"/>
  </cols>
  <sheetData>
    <row r="1" ht="15.75" customHeight="1">
      <c r="A1" s="1108" t="s">
        <v>69</v>
      </c>
      <c r="B1" s="118">
        <v>45662.0</v>
      </c>
      <c r="C1" s="119"/>
      <c r="D1" s="119"/>
      <c r="E1" s="119"/>
      <c r="F1" s="119"/>
      <c r="G1" s="122"/>
      <c r="H1" s="123"/>
      <c r="I1" s="123"/>
      <c r="J1" s="123"/>
      <c r="K1" s="123"/>
      <c r="L1" s="123"/>
      <c r="M1" s="123"/>
      <c r="N1" s="123"/>
      <c r="O1" s="123"/>
      <c r="P1" s="123"/>
      <c r="Q1" s="123"/>
      <c r="R1" s="123"/>
      <c r="S1" s="123"/>
      <c r="T1" s="123"/>
      <c r="U1" s="123"/>
      <c r="V1" s="123"/>
      <c r="W1" s="123"/>
      <c r="X1" s="123"/>
      <c r="Y1" s="123"/>
      <c r="Z1" s="123"/>
    </row>
    <row r="2" ht="15.75" customHeight="1">
      <c r="A2" s="251" t="s">
        <v>72</v>
      </c>
      <c r="B2" s="126" t="s">
        <v>73</v>
      </c>
      <c r="C2" s="7"/>
      <c r="D2" s="7"/>
      <c r="E2" s="7"/>
      <c r="F2" s="7"/>
      <c r="G2" s="252"/>
      <c r="H2" s="123"/>
      <c r="I2" s="123"/>
      <c r="J2" s="123"/>
      <c r="K2" s="123"/>
      <c r="L2" s="123"/>
      <c r="M2" s="123"/>
      <c r="N2" s="123"/>
      <c r="O2" s="123"/>
      <c r="P2" s="123"/>
      <c r="Q2" s="123"/>
      <c r="R2" s="123"/>
      <c r="S2" s="123"/>
      <c r="T2" s="123"/>
      <c r="U2" s="123"/>
      <c r="V2" s="123"/>
      <c r="W2" s="123"/>
      <c r="X2" s="123"/>
      <c r="Y2" s="123"/>
      <c r="Z2" s="123"/>
    </row>
    <row r="3" ht="15.75" customHeight="1">
      <c r="A3" s="251" t="s">
        <v>75</v>
      </c>
      <c r="B3" s="131" t="s">
        <v>565</v>
      </c>
      <c r="C3" s="7"/>
      <c r="D3" s="7"/>
      <c r="E3" s="8"/>
      <c r="F3" s="131" t="s">
        <v>77</v>
      </c>
      <c r="G3" s="252"/>
      <c r="H3" s="110"/>
      <c r="I3" s="110"/>
      <c r="J3" s="110"/>
      <c r="K3" s="123"/>
      <c r="L3" s="123"/>
      <c r="M3" s="123"/>
      <c r="N3" s="123"/>
      <c r="O3" s="123"/>
      <c r="P3" s="123"/>
      <c r="Q3" s="123"/>
      <c r="R3" s="123"/>
      <c r="S3" s="123"/>
      <c r="T3" s="123"/>
      <c r="U3" s="123"/>
      <c r="V3" s="123"/>
      <c r="W3" s="123"/>
      <c r="X3" s="123"/>
      <c r="Y3" s="123"/>
      <c r="Z3" s="123"/>
    </row>
    <row r="4" ht="15.75" customHeight="1">
      <c r="A4" s="251" t="s">
        <v>78</v>
      </c>
      <c r="B4" s="132" t="s">
        <v>79</v>
      </c>
      <c r="C4" s="7"/>
      <c r="D4" s="7"/>
      <c r="E4" s="7"/>
      <c r="F4" s="7"/>
      <c r="G4" s="252"/>
      <c r="H4" s="123"/>
      <c r="I4" s="123"/>
      <c r="J4" s="123"/>
      <c r="K4" s="123"/>
      <c r="L4" s="123"/>
      <c r="M4" s="123"/>
      <c r="N4" s="123"/>
      <c r="O4" s="123"/>
      <c r="P4" s="123"/>
      <c r="Q4" s="123"/>
      <c r="R4" s="123"/>
      <c r="S4" s="123"/>
      <c r="T4" s="123"/>
      <c r="U4" s="123"/>
      <c r="V4" s="123"/>
      <c r="W4" s="123"/>
      <c r="X4" s="123"/>
      <c r="Y4" s="123"/>
      <c r="Z4" s="123"/>
    </row>
    <row r="5" ht="15.75" customHeight="1">
      <c r="A5" s="251" t="s">
        <v>80</v>
      </c>
      <c r="B5" s="90" t="s">
        <v>566</v>
      </c>
      <c r="C5" s="7"/>
      <c r="D5" s="7"/>
      <c r="E5" s="7"/>
      <c r="F5" s="7"/>
      <c r="G5" s="252"/>
      <c r="H5" s="123"/>
      <c r="I5" s="123"/>
      <c r="J5" s="123"/>
      <c r="K5" s="123"/>
      <c r="L5" s="123"/>
      <c r="M5" s="123"/>
      <c r="N5" s="123"/>
      <c r="O5" s="123"/>
      <c r="P5" s="123"/>
      <c r="Q5" s="123"/>
      <c r="R5" s="123"/>
      <c r="S5" s="123"/>
      <c r="T5" s="123"/>
      <c r="U5" s="123"/>
      <c r="V5" s="123"/>
      <c r="W5" s="123"/>
      <c r="X5" s="123"/>
      <c r="Y5" s="123"/>
      <c r="Z5" s="123"/>
    </row>
    <row r="6" ht="15.75" customHeight="1">
      <c r="A6" s="251" t="s">
        <v>82</v>
      </c>
      <c r="B6" s="126" t="s">
        <v>83</v>
      </c>
      <c r="C6" s="7"/>
      <c r="D6" s="7"/>
      <c r="E6" s="7"/>
      <c r="F6" s="7"/>
      <c r="G6" s="252"/>
      <c r="H6" s="133"/>
      <c r="I6" s="133"/>
      <c r="J6" s="133"/>
      <c r="K6" s="133"/>
      <c r="L6" s="133"/>
      <c r="M6" s="133"/>
      <c r="N6" s="133"/>
      <c r="O6" s="133"/>
      <c r="P6" s="133"/>
      <c r="Q6" s="133"/>
      <c r="R6" s="133"/>
      <c r="S6" s="133"/>
      <c r="T6" s="133"/>
      <c r="U6" s="133"/>
      <c r="V6" s="133"/>
      <c r="W6" s="133"/>
      <c r="X6" s="133"/>
      <c r="Y6" s="133"/>
      <c r="Z6" s="133"/>
    </row>
    <row r="7" ht="15.75" customHeight="1">
      <c r="A7" s="253" t="s">
        <v>84</v>
      </c>
      <c r="B7" s="254" t="s">
        <v>85</v>
      </c>
      <c r="C7" s="255"/>
      <c r="D7" s="255"/>
      <c r="E7" s="255"/>
      <c r="F7" s="255"/>
      <c r="G7" s="256"/>
      <c r="H7" s="123"/>
      <c r="I7" s="123"/>
      <c r="J7" s="123"/>
      <c r="K7" s="123"/>
      <c r="L7" s="123"/>
      <c r="M7" s="123"/>
      <c r="N7" s="123"/>
      <c r="O7" s="123"/>
      <c r="P7" s="123"/>
      <c r="Q7" s="123"/>
      <c r="R7" s="123"/>
      <c r="S7" s="123"/>
      <c r="T7" s="123"/>
      <c r="U7" s="123"/>
      <c r="V7" s="123"/>
      <c r="W7" s="123"/>
      <c r="X7" s="123"/>
      <c r="Y7" s="123"/>
      <c r="Z7" s="123"/>
    </row>
    <row r="8" ht="33.0" customHeight="1">
      <c r="A8" s="1141" t="s">
        <v>204</v>
      </c>
      <c r="B8" s="259" t="s">
        <v>247</v>
      </c>
      <c r="C8" s="259" t="s">
        <v>567</v>
      </c>
      <c r="D8" s="259" t="s">
        <v>568</v>
      </c>
      <c r="E8" s="1142" t="s">
        <v>569</v>
      </c>
      <c r="F8" s="123"/>
      <c r="G8" s="123"/>
      <c r="H8" s="1143"/>
      <c r="I8" s="1143"/>
      <c r="J8" s="1143"/>
      <c r="K8" s="1143"/>
      <c r="L8" s="1143"/>
      <c r="M8" s="1143"/>
      <c r="N8" s="1143"/>
      <c r="O8" s="1143"/>
      <c r="P8" s="1143"/>
      <c r="Q8" s="1143"/>
      <c r="R8" s="1143"/>
      <c r="S8" s="1143"/>
      <c r="T8" s="1143"/>
      <c r="U8" s="1143"/>
      <c r="V8" s="1143"/>
      <c r="W8" s="1143"/>
      <c r="X8" s="1143"/>
      <c r="Y8" s="1143"/>
      <c r="Z8" s="1143"/>
    </row>
    <row r="9" ht="15.75" hidden="1" customHeight="1">
      <c r="A9" s="1144" t="s">
        <v>106</v>
      </c>
      <c r="B9" s="1145">
        <v>54.0</v>
      </c>
      <c r="C9" s="1146">
        <v>0.3491307680878381</v>
      </c>
      <c r="D9" s="273">
        <v>0.1614810850341401</v>
      </c>
      <c r="E9" s="274">
        <v>0.05637801524962682</v>
      </c>
      <c r="F9" s="123"/>
      <c r="G9" s="123"/>
      <c r="H9" s="123"/>
      <c r="I9" s="123"/>
      <c r="J9" s="123"/>
      <c r="K9" s="123"/>
      <c r="L9" s="123"/>
      <c r="M9" s="123"/>
      <c r="N9" s="123"/>
      <c r="O9" s="123"/>
      <c r="P9" s="123"/>
      <c r="Q9" s="123"/>
      <c r="R9" s="123"/>
      <c r="S9" s="123"/>
      <c r="T9" s="123"/>
      <c r="U9" s="123"/>
      <c r="V9" s="123"/>
      <c r="W9" s="123"/>
      <c r="X9" s="123"/>
      <c r="Y9" s="123"/>
      <c r="Z9" s="123"/>
    </row>
    <row r="10" ht="15.75" hidden="1" customHeight="1">
      <c r="A10" s="1147" t="s">
        <v>107</v>
      </c>
      <c r="B10" s="1148">
        <v>67.0</v>
      </c>
      <c r="C10" s="1149">
        <v>0.1402535112217883</v>
      </c>
      <c r="D10" s="1150">
        <v>0.6500860604012224</v>
      </c>
      <c r="E10" s="1151">
        <v>0.091176852567611</v>
      </c>
      <c r="F10" s="123"/>
      <c r="G10" s="123"/>
      <c r="H10" s="123"/>
      <c r="I10" s="123"/>
      <c r="J10" s="123"/>
      <c r="K10" s="123"/>
      <c r="L10" s="123"/>
      <c r="M10" s="123"/>
      <c r="N10" s="123"/>
      <c r="O10" s="123"/>
      <c r="P10" s="123"/>
      <c r="Q10" s="123"/>
      <c r="R10" s="123"/>
      <c r="S10" s="123"/>
      <c r="T10" s="123"/>
      <c r="U10" s="123"/>
      <c r="V10" s="123"/>
      <c r="W10" s="123"/>
      <c r="X10" s="123"/>
      <c r="Y10" s="123"/>
      <c r="Z10" s="123"/>
    </row>
    <row r="11" ht="15.75" hidden="1" customHeight="1">
      <c r="A11" s="1144" t="s">
        <v>108</v>
      </c>
      <c r="B11" s="1145">
        <v>24.0</v>
      </c>
      <c r="C11" s="1146">
        <v>0.08476398601412484</v>
      </c>
      <c r="D11" s="273">
        <v>0.9954533910534928</v>
      </c>
      <c r="E11" s="274">
        <v>0.08437859731697141</v>
      </c>
      <c r="F11" s="123"/>
      <c r="G11" s="123"/>
      <c r="H11" s="123"/>
      <c r="I11" s="123"/>
      <c r="J11" s="123"/>
      <c r="K11" s="123"/>
      <c r="L11" s="123"/>
      <c r="M11" s="123"/>
      <c r="N11" s="123"/>
      <c r="O11" s="123"/>
      <c r="P11" s="123"/>
      <c r="Q11" s="123"/>
      <c r="R11" s="123"/>
      <c r="S11" s="123"/>
      <c r="T11" s="123"/>
      <c r="U11" s="123"/>
      <c r="V11" s="123"/>
      <c r="W11" s="123"/>
      <c r="X11" s="123"/>
      <c r="Y11" s="123"/>
      <c r="Z11" s="123"/>
    </row>
    <row r="12" ht="15.75" hidden="1" customHeight="1">
      <c r="A12" s="1147" t="s">
        <v>109</v>
      </c>
      <c r="B12" s="1148">
        <v>37.0</v>
      </c>
      <c r="C12" s="1149">
        <v>0.1525620938440485</v>
      </c>
      <c r="D12" s="1150">
        <v>-0.3375347310393355</v>
      </c>
      <c r="E12" s="1151">
        <v>-0.05149500531244878</v>
      </c>
      <c r="F12" s="123"/>
      <c r="G12" s="123"/>
      <c r="H12" s="123"/>
      <c r="I12" s="123"/>
      <c r="J12" s="123"/>
      <c r="K12" s="123"/>
      <c r="L12" s="123"/>
      <c r="M12" s="123"/>
      <c r="N12" s="123"/>
      <c r="O12" s="123"/>
      <c r="P12" s="123"/>
      <c r="Q12" s="123"/>
      <c r="R12" s="123"/>
      <c r="S12" s="123"/>
      <c r="T12" s="123"/>
      <c r="U12" s="123"/>
      <c r="V12" s="123"/>
      <c r="W12" s="123"/>
      <c r="X12" s="123"/>
      <c r="Y12" s="123"/>
      <c r="Z12" s="123"/>
    </row>
    <row r="13" ht="15.75" hidden="1" customHeight="1">
      <c r="A13" s="1144" t="s">
        <v>110</v>
      </c>
      <c r="B13" s="1145">
        <v>34.0</v>
      </c>
      <c r="C13" s="1146">
        <v>0.0315387610798191</v>
      </c>
      <c r="D13" s="273">
        <v>0.3134181873627815</v>
      </c>
      <c r="E13" s="274">
        <v>0.009884821329304743</v>
      </c>
      <c r="F13" s="123"/>
      <c r="G13" s="123"/>
      <c r="H13" s="123"/>
      <c r="I13" s="123"/>
      <c r="J13" s="123"/>
      <c r="K13" s="123"/>
      <c r="L13" s="123"/>
      <c r="M13" s="123"/>
      <c r="N13" s="123"/>
      <c r="O13" s="123"/>
      <c r="P13" s="123"/>
      <c r="Q13" s="123"/>
      <c r="R13" s="123"/>
      <c r="S13" s="123"/>
      <c r="T13" s="123"/>
      <c r="U13" s="123"/>
      <c r="V13" s="123"/>
      <c r="W13" s="123"/>
      <c r="X13" s="123"/>
      <c r="Y13" s="123"/>
      <c r="Z13" s="123"/>
    </row>
    <row r="14" ht="15.75" hidden="1" customHeight="1">
      <c r="A14" s="1147" t="s">
        <v>111</v>
      </c>
      <c r="B14" s="1148">
        <v>33.0</v>
      </c>
      <c r="C14" s="1149">
        <v>0.08659674993338977</v>
      </c>
      <c r="D14" s="1150">
        <v>0.9872478385354112</v>
      </c>
      <c r="E14" s="1151">
        <v>0.08549245419593056</v>
      </c>
      <c r="F14" s="123"/>
      <c r="G14" s="123"/>
      <c r="H14" s="123"/>
      <c r="I14" s="123"/>
      <c r="J14" s="123"/>
      <c r="K14" s="123"/>
      <c r="L14" s="123"/>
      <c r="M14" s="123"/>
      <c r="N14" s="123"/>
      <c r="O14" s="123"/>
      <c r="P14" s="123"/>
      <c r="Q14" s="123"/>
      <c r="R14" s="123"/>
      <c r="S14" s="123"/>
      <c r="T14" s="123"/>
      <c r="U14" s="123"/>
      <c r="V14" s="123"/>
      <c r="W14" s="123"/>
      <c r="X14" s="123"/>
      <c r="Y14" s="123"/>
      <c r="Z14" s="123"/>
    </row>
    <row r="15" ht="15.75" hidden="1" customHeight="1">
      <c r="A15" s="1144" t="s">
        <v>112</v>
      </c>
      <c r="B15" s="1145">
        <v>15.0</v>
      </c>
      <c r="C15" s="1146" t="s">
        <v>113</v>
      </c>
      <c r="D15" s="273" t="s">
        <v>113</v>
      </c>
      <c r="E15" s="274" t="s">
        <v>113</v>
      </c>
      <c r="F15" s="123"/>
      <c r="G15" s="123"/>
      <c r="H15" s="123"/>
      <c r="I15" s="123"/>
      <c r="J15" s="123"/>
      <c r="K15" s="123"/>
      <c r="L15" s="123"/>
      <c r="M15" s="123"/>
      <c r="N15" s="123"/>
      <c r="O15" s="123"/>
      <c r="P15" s="123"/>
      <c r="Q15" s="123"/>
      <c r="R15" s="123"/>
      <c r="S15" s="123"/>
      <c r="T15" s="123"/>
      <c r="U15" s="123"/>
      <c r="V15" s="123"/>
      <c r="W15" s="123"/>
      <c r="X15" s="123"/>
      <c r="Y15" s="123"/>
      <c r="Z15" s="123"/>
    </row>
    <row r="16" ht="15.75" hidden="1" customHeight="1">
      <c r="A16" s="1147" t="s">
        <v>114</v>
      </c>
      <c r="B16" s="1148">
        <v>591.0</v>
      </c>
      <c r="C16" s="1149" t="s">
        <v>113</v>
      </c>
      <c r="D16" s="1150" t="s">
        <v>113</v>
      </c>
      <c r="E16" s="1151" t="s">
        <v>113</v>
      </c>
      <c r="F16" s="123"/>
      <c r="G16" s="123"/>
      <c r="H16" s="123"/>
      <c r="I16" s="123"/>
      <c r="J16" s="123"/>
      <c r="K16" s="123"/>
      <c r="L16" s="123"/>
      <c r="M16" s="123"/>
      <c r="N16" s="123"/>
      <c r="O16" s="123"/>
      <c r="P16" s="123"/>
      <c r="Q16" s="123"/>
      <c r="R16" s="123"/>
      <c r="S16" s="123"/>
      <c r="T16" s="123"/>
      <c r="U16" s="123"/>
      <c r="V16" s="123"/>
      <c r="W16" s="123"/>
      <c r="X16" s="123"/>
      <c r="Y16" s="123"/>
      <c r="Z16" s="123"/>
    </row>
    <row r="17" ht="15.75" hidden="1" customHeight="1">
      <c r="A17" s="1144" t="s">
        <v>115</v>
      </c>
      <c r="B17" s="1145">
        <v>18.0</v>
      </c>
      <c r="C17" s="1146">
        <v>0.1786348619594244</v>
      </c>
      <c r="D17" s="273">
        <v>0.357085160613112</v>
      </c>
      <c r="E17" s="274">
        <v>0.06378785837388214</v>
      </c>
      <c r="F17" s="123"/>
      <c r="G17" s="123"/>
      <c r="H17" s="123"/>
      <c r="I17" s="123"/>
      <c r="J17" s="123"/>
      <c r="K17" s="123"/>
      <c r="L17" s="123"/>
      <c r="M17" s="123"/>
      <c r="N17" s="123"/>
      <c r="O17" s="123"/>
      <c r="P17" s="123"/>
      <c r="Q17" s="123"/>
      <c r="R17" s="123"/>
      <c r="S17" s="123"/>
      <c r="T17" s="123"/>
      <c r="U17" s="123"/>
      <c r="V17" s="123"/>
      <c r="W17" s="123"/>
      <c r="X17" s="123"/>
      <c r="Y17" s="123"/>
      <c r="Z17" s="123"/>
    </row>
    <row r="18" ht="15.75" hidden="1" customHeight="1">
      <c r="A18" s="1147" t="s">
        <v>116</v>
      </c>
      <c r="B18" s="1148">
        <v>29.0</v>
      </c>
      <c r="C18" s="1149">
        <v>0.3060959745263867</v>
      </c>
      <c r="D18" s="1150">
        <v>0.2699404147315851</v>
      </c>
      <c r="E18" s="1151">
        <v>0.08262767431132155</v>
      </c>
      <c r="F18" s="123"/>
      <c r="G18" s="123"/>
      <c r="H18" s="123"/>
      <c r="I18" s="123"/>
      <c r="J18" s="123"/>
      <c r="K18" s="123"/>
      <c r="L18" s="123"/>
      <c r="M18" s="123"/>
      <c r="N18" s="123"/>
      <c r="O18" s="123"/>
      <c r="P18" s="123"/>
      <c r="Q18" s="123"/>
      <c r="R18" s="123"/>
      <c r="S18" s="123"/>
      <c r="T18" s="123"/>
      <c r="U18" s="123"/>
      <c r="V18" s="123"/>
      <c r="W18" s="123"/>
      <c r="X18" s="123"/>
      <c r="Y18" s="123"/>
      <c r="Z18" s="123"/>
    </row>
    <row r="19" ht="15.75" hidden="1" customHeight="1">
      <c r="A19" s="1144" t="s">
        <v>117</v>
      </c>
      <c r="B19" s="1145">
        <v>22.0</v>
      </c>
      <c r="C19" s="1146">
        <v>0.1267664658026157</v>
      </c>
      <c r="D19" s="273">
        <v>2.027745842222725</v>
      </c>
      <c r="E19" s="274">
        <v>0.2570501739645233</v>
      </c>
      <c r="F19" s="123"/>
      <c r="G19" s="123"/>
      <c r="H19" s="123"/>
      <c r="I19" s="123"/>
      <c r="J19" s="123"/>
      <c r="K19" s="123"/>
      <c r="L19" s="123"/>
      <c r="M19" s="123"/>
      <c r="N19" s="123"/>
      <c r="O19" s="123"/>
      <c r="P19" s="123"/>
      <c r="Q19" s="123"/>
      <c r="R19" s="123"/>
      <c r="S19" s="123"/>
      <c r="T19" s="123"/>
      <c r="U19" s="123"/>
      <c r="V19" s="123"/>
      <c r="W19" s="123"/>
      <c r="X19" s="123"/>
      <c r="Y19" s="123"/>
      <c r="Z19" s="123"/>
    </row>
    <row r="20" ht="15.75" hidden="1" customHeight="1">
      <c r="A20" s="1147" t="s">
        <v>118</v>
      </c>
      <c r="B20" s="1148">
        <v>30.0</v>
      </c>
      <c r="C20" s="1149" t="s">
        <v>113</v>
      </c>
      <c r="D20" s="1150" t="s">
        <v>113</v>
      </c>
      <c r="E20" s="1151" t="s">
        <v>113</v>
      </c>
      <c r="F20" s="123"/>
      <c r="G20" s="123"/>
      <c r="H20" s="123"/>
      <c r="I20" s="123"/>
      <c r="J20" s="123"/>
      <c r="K20" s="123"/>
      <c r="L20" s="123"/>
      <c r="M20" s="123"/>
      <c r="N20" s="123"/>
      <c r="O20" s="123"/>
      <c r="P20" s="123"/>
      <c r="Q20" s="123"/>
      <c r="R20" s="123"/>
      <c r="S20" s="123"/>
      <c r="T20" s="123"/>
      <c r="U20" s="123"/>
      <c r="V20" s="123"/>
      <c r="W20" s="123"/>
      <c r="X20" s="123"/>
      <c r="Y20" s="123"/>
      <c r="Z20" s="123"/>
    </row>
    <row r="21" ht="15.75" hidden="1" customHeight="1">
      <c r="A21" s="1144" t="s">
        <v>119</v>
      </c>
      <c r="B21" s="1145">
        <v>39.0</v>
      </c>
      <c r="C21" s="1146">
        <v>0.2683666740979883</v>
      </c>
      <c r="D21" s="273">
        <v>1.357633998463254</v>
      </c>
      <c r="E21" s="274">
        <v>0.3643437208099368</v>
      </c>
      <c r="F21" s="123"/>
      <c r="G21" s="123"/>
      <c r="H21" s="123"/>
      <c r="I21" s="123"/>
      <c r="J21" s="123"/>
      <c r="K21" s="123"/>
      <c r="L21" s="123"/>
      <c r="M21" s="123"/>
      <c r="N21" s="123"/>
      <c r="O21" s="123"/>
      <c r="P21" s="123"/>
      <c r="Q21" s="123"/>
      <c r="R21" s="123"/>
      <c r="S21" s="123"/>
      <c r="T21" s="123"/>
      <c r="U21" s="123"/>
      <c r="V21" s="123"/>
      <c r="W21" s="123"/>
      <c r="X21" s="123"/>
      <c r="Y21" s="123"/>
      <c r="Z21" s="123"/>
    </row>
    <row r="22" ht="15.75" hidden="1" customHeight="1">
      <c r="A22" s="1147" t="s">
        <v>120</v>
      </c>
      <c r="B22" s="1148">
        <v>152.0</v>
      </c>
      <c r="C22" s="1149">
        <v>0.2683220667135423</v>
      </c>
      <c r="D22" s="1150">
        <v>0.04674507635012014</v>
      </c>
      <c r="E22" s="1151">
        <v>0.01254273549494656</v>
      </c>
      <c r="F22" s="123"/>
      <c r="G22" s="123"/>
      <c r="H22" s="123"/>
      <c r="I22" s="123"/>
      <c r="J22" s="123"/>
      <c r="K22" s="123"/>
      <c r="L22" s="123"/>
      <c r="M22" s="123"/>
      <c r="N22" s="123"/>
      <c r="O22" s="123"/>
      <c r="P22" s="123"/>
      <c r="Q22" s="123"/>
      <c r="R22" s="123"/>
      <c r="S22" s="123"/>
      <c r="T22" s="123"/>
      <c r="U22" s="123"/>
      <c r="V22" s="123"/>
      <c r="W22" s="123"/>
      <c r="X22" s="123"/>
      <c r="Y22" s="123"/>
      <c r="Z22" s="123"/>
    </row>
    <row r="23" ht="15.75" hidden="1" customHeight="1">
      <c r="A23" s="1144" t="s">
        <v>121</v>
      </c>
      <c r="B23" s="1145">
        <v>9.0</v>
      </c>
      <c r="C23" s="1146">
        <v>0.1375224509977151</v>
      </c>
      <c r="D23" s="273">
        <v>0.04818005025982258</v>
      </c>
      <c r="E23" s="274">
        <v>0.006625838600923902</v>
      </c>
      <c r="F23" s="123"/>
      <c r="G23" s="123"/>
      <c r="H23" s="123"/>
      <c r="I23" s="123"/>
      <c r="J23" s="123"/>
      <c r="K23" s="123"/>
      <c r="L23" s="123"/>
      <c r="M23" s="123"/>
      <c r="N23" s="123"/>
      <c r="O23" s="123"/>
      <c r="P23" s="123"/>
      <c r="Q23" s="123"/>
      <c r="R23" s="123"/>
      <c r="S23" s="123"/>
      <c r="T23" s="123"/>
      <c r="U23" s="123"/>
      <c r="V23" s="123"/>
      <c r="W23" s="123"/>
      <c r="X23" s="123"/>
      <c r="Y23" s="123"/>
      <c r="Z23" s="123"/>
    </row>
    <row r="24" ht="15.75" hidden="1" customHeight="1">
      <c r="A24" s="1147" t="s">
        <v>122</v>
      </c>
      <c r="B24" s="1148">
        <v>31.0</v>
      </c>
      <c r="C24" s="1149">
        <v>0.08711525643483861</v>
      </c>
      <c r="D24" s="1150">
        <v>0.6939562430612916</v>
      </c>
      <c r="E24" s="1151">
        <v>0.0604541760688416</v>
      </c>
      <c r="F24" s="123"/>
      <c r="G24" s="123"/>
      <c r="H24" s="123"/>
      <c r="I24" s="123"/>
      <c r="J24" s="123"/>
      <c r="K24" s="123"/>
      <c r="L24" s="123"/>
      <c r="M24" s="123"/>
      <c r="N24" s="123"/>
      <c r="O24" s="123"/>
      <c r="P24" s="123"/>
      <c r="Q24" s="123"/>
      <c r="R24" s="123"/>
      <c r="S24" s="123"/>
      <c r="T24" s="123"/>
      <c r="U24" s="123"/>
      <c r="V24" s="123"/>
      <c r="W24" s="123"/>
      <c r="X24" s="123"/>
      <c r="Y24" s="123"/>
      <c r="Z24" s="123"/>
    </row>
    <row r="25" ht="15.75" hidden="1" customHeight="1">
      <c r="A25" s="1144" t="s">
        <v>123</v>
      </c>
      <c r="B25" s="1145">
        <v>4.0</v>
      </c>
      <c r="C25" s="1146">
        <v>0.05353673633217604</v>
      </c>
      <c r="D25" s="273">
        <v>0.2143220982666615</v>
      </c>
      <c r="E25" s="274">
        <v>0.01147410566506098</v>
      </c>
      <c r="F25" s="123"/>
      <c r="G25" s="123"/>
      <c r="H25" s="123"/>
      <c r="I25" s="123"/>
      <c r="J25" s="123"/>
      <c r="K25" s="123"/>
      <c r="L25" s="123"/>
      <c r="M25" s="123"/>
      <c r="N25" s="123"/>
      <c r="O25" s="123"/>
      <c r="P25" s="123"/>
      <c r="Q25" s="123"/>
      <c r="R25" s="123"/>
      <c r="S25" s="123"/>
      <c r="T25" s="123"/>
      <c r="U25" s="123"/>
      <c r="V25" s="123"/>
      <c r="W25" s="123"/>
      <c r="X25" s="123"/>
      <c r="Y25" s="123"/>
      <c r="Z25" s="123"/>
    </row>
    <row r="26" ht="15.75" hidden="1" customHeight="1">
      <c r="A26" s="1147" t="s">
        <v>124</v>
      </c>
      <c r="B26" s="1148">
        <v>60.0</v>
      </c>
      <c r="C26" s="1149">
        <v>0.1130889550394304</v>
      </c>
      <c r="D26" s="1150">
        <v>0.5429721462698663</v>
      </c>
      <c r="E26" s="1151">
        <v>0.06140415263717597</v>
      </c>
      <c r="F26" s="123"/>
      <c r="G26" s="123"/>
      <c r="H26" s="123"/>
      <c r="I26" s="123"/>
      <c r="J26" s="123"/>
      <c r="K26" s="123"/>
      <c r="L26" s="123"/>
      <c r="M26" s="123"/>
      <c r="N26" s="123"/>
      <c r="O26" s="123"/>
      <c r="P26" s="123"/>
      <c r="Q26" s="123"/>
      <c r="R26" s="123"/>
      <c r="S26" s="123"/>
      <c r="T26" s="123"/>
      <c r="U26" s="123"/>
      <c r="V26" s="123"/>
      <c r="W26" s="123"/>
      <c r="X26" s="123"/>
      <c r="Y26" s="123"/>
      <c r="Z26" s="123"/>
    </row>
    <row r="27" ht="15.75" hidden="1" customHeight="1">
      <c r="A27" s="1144" t="s">
        <v>125</v>
      </c>
      <c r="B27" s="1145">
        <v>16.0</v>
      </c>
      <c r="C27" s="1146">
        <v>0.131360985972046</v>
      </c>
      <c r="D27" s="273">
        <v>0.784182502395822</v>
      </c>
      <c r="E27" s="274">
        <v>0.1030109866967415</v>
      </c>
      <c r="F27" s="123"/>
      <c r="G27" s="123"/>
      <c r="H27" s="123"/>
      <c r="I27" s="123"/>
      <c r="J27" s="123"/>
      <c r="K27" s="123"/>
      <c r="L27" s="123"/>
      <c r="M27" s="123"/>
      <c r="N27" s="123"/>
      <c r="O27" s="123"/>
      <c r="P27" s="123"/>
      <c r="Q27" s="123"/>
      <c r="R27" s="123"/>
      <c r="S27" s="123"/>
      <c r="T27" s="123"/>
      <c r="U27" s="123"/>
      <c r="V27" s="123"/>
      <c r="W27" s="123"/>
      <c r="X27" s="123"/>
      <c r="Y27" s="123"/>
      <c r="Z27" s="123"/>
    </row>
    <row r="28" ht="15.75" hidden="1" customHeight="1">
      <c r="A28" s="1147" t="s">
        <v>126</v>
      </c>
      <c r="B28" s="1148">
        <v>63.0</v>
      </c>
      <c r="C28" s="1149">
        <v>0.2051185998499261</v>
      </c>
      <c r="D28" s="1150">
        <v>-0.1352497963392787</v>
      </c>
      <c r="E28" s="1151">
        <v>-0.0277422488551005</v>
      </c>
      <c r="F28" s="123"/>
      <c r="G28" s="123"/>
      <c r="H28" s="123"/>
      <c r="I28" s="123"/>
      <c r="J28" s="123"/>
      <c r="K28" s="123"/>
      <c r="L28" s="123"/>
      <c r="M28" s="123"/>
      <c r="N28" s="123"/>
      <c r="O28" s="123"/>
      <c r="P28" s="123"/>
      <c r="Q28" s="123"/>
      <c r="R28" s="123"/>
      <c r="S28" s="123"/>
      <c r="T28" s="123"/>
      <c r="U28" s="123"/>
      <c r="V28" s="123"/>
      <c r="W28" s="123"/>
      <c r="X28" s="123"/>
      <c r="Y28" s="123"/>
      <c r="Z28" s="123"/>
    </row>
    <row r="29" ht="15.75" hidden="1" customHeight="1">
      <c r="A29" s="1144" t="s">
        <v>127</v>
      </c>
      <c r="B29" s="1145">
        <v>35.0</v>
      </c>
      <c r="C29" s="1146">
        <v>0.414087117520171</v>
      </c>
      <c r="D29" s="273">
        <v>0.0217896969435155</v>
      </c>
      <c r="E29" s="274">
        <v>0.009022832798978414</v>
      </c>
      <c r="F29" s="123"/>
      <c r="G29" s="123"/>
      <c r="H29" s="123"/>
      <c r="I29" s="123"/>
      <c r="J29" s="123"/>
      <c r="K29" s="123"/>
      <c r="L29" s="123"/>
      <c r="M29" s="123"/>
      <c r="N29" s="123"/>
      <c r="O29" s="123"/>
      <c r="P29" s="123"/>
      <c r="Q29" s="123"/>
      <c r="R29" s="123"/>
      <c r="S29" s="123"/>
      <c r="T29" s="123"/>
      <c r="U29" s="123"/>
      <c r="V29" s="123"/>
      <c r="W29" s="123"/>
      <c r="X29" s="123"/>
      <c r="Y29" s="123"/>
      <c r="Z29" s="123"/>
    </row>
    <row r="30" ht="15.75" hidden="1" customHeight="1">
      <c r="A30" s="1147" t="s">
        <v>128</v>
      </c>
      <c r="B30" s="1148">
        <v>46.0</v>
      </c>
      <c r="C30" s="1149">
        <v>0.1841166342327397</v>
      </c>
      <c r="D30" s="1150">
        <v>0.4233187994008747</v>
      </c>
      <c r="E30" s="1151">
        <v>0.07794003255313334</v>
      </c>
      <c r="F30" s="123"/>
      <c r="G30" s="123"/>
      <c r="H30" s="123"/>
      <c r="I30" s="123"/>
      <c r="J30" s="123"/>
      <c r="K30" s="123"/>
      <c r="L30" s="123"/>
      <c r="M30" s="123"/>
      <c r="N30" s="123"/>
      <c r="O30" s="123"/>
      <c r="P30" s="123"/>
      <c r="Q30" s="123"/>
      <c r="R30" s="123"/>
      <c r="S30" s="123"/>
      <c r="T30" s="123"/>
      <c r="U30" s="123"/>
      <c r="V30" s="123"/>
      <c r="W30" s="123"/>
      <c r="X30" s="123"/>
      <c r="Y30" s="123"/>
      <c r="Z30" s="123"/>
    </row>
    <row r="31" ht="15.75" hidden="1" customHeight="1">
      <c r="A31" s="1144" t="s">
        <v>129</v>
      </c>
      <c r="B31" s="1145">
        <v>21.0</v>
      </c>
      <c r="C31" s="1146">
        <v>0.2465340832390831</v>
      </c>
      <c r="D31" s="273">
        <v>0.1087094557702399</v>
      </c>
      <c r="E31" s="274">
        <v>0.02680058601773574</v>
      </c>
      <c r="F31" s="1120"/>
      <c r="G31" s="1120"/>
      <c r="H31" s="1120"/>
      <c r="I31" s="1120"/>
      <c r="J31" s="1120"/>
      <c r="K31" s="1120"/>
      <c r="L31" s="1120"/>
      <c r="M31" s="1120"/>
      <c r="N31" s="1120"/>
      <c r="O31" s="1120"/>
      <c r="P31" s="1120"/>
      <c r="Q31" s="1120"/>
      <c r="R31" s="1120"/>
      <c r="S31" s="1120"/>
      <c r="T31" s="1120"/>
      <c r="U31" s="1120"/>
      <c r="V31" s="1120"/>
      <c r="W31" s="1120"/>
      <c r="X31" s="1120"/>
      <c r="Y31" s="1120"/>
      <c r="Z31" s="1120"/>
    </row>
    <row r="32" ht="15.75" hidden="1" customHeight="1">
      <c r="A32" s="1147" t="s">
        <v>130</v>
      </c>
      <c r="B32" s="1148">
        <v>535.0</v>
      </c>
      <c r="C32" s="1149">
        <v>0.03081478421715015</v>
      </c>
      <c r="D32" s="1150" t="s">
        <v>113</v>
      </c>
      <c r="E32" s="1151" t="s">
        <v>113</v>
      </c>
      <c r="F32" s="123"/>
      <c r="G32" s="123"/>
      <c r="H32" s="123"/>
      <c r="I32" s="123"/>
      <c r="J32" s="123"/>
      <c r="K32" s="123"/>
      <c r="L32" s="123"/>
      <c r="M32" s="123"/>
      <c r="N32" s="123"/>
      <c r="O32" s="123"/>
      <c r="P32" s="123"/>
      <c r="Q32" s="123"/>
      <c r="R32" s="123"/>
      <c r="S32" s="123"/>
      <c r="T32" s="123"/>
      <c r="U32" s="123"/>
      <c r="V32" s="123"/>
      <c r="W32" s="123"/>
      <c r="X32" s="123"/>
      <c r="Y32" s="123"/>
      <c r="Z32" s="123"/>
    </row>
    <row r="33" ht="15.75" hidden="1" customHeight="1">
      <c r="A33" s="1144" t="s">
        <v>131</v>
      </c>
      <c r="B33" s="1145">
        <v>231.0</v>
      </c>
      <c r="C33" s="1146">
        <v>0.1407986987583718</v>
      </c>
      <c r="D33" s="273">
        <v>1.176243688722761</v>
      </c>
      <c r="E33" s="274">
        <v>0.165613580794912</v>
      </c>
      <c r="F33" s="1120"/>
      <c r="G33" s="1120"/>
      <c r="H33" s="1120"/>
      <c r="I33" s="1120"/>
      <c r="J33" s="1120"/>
      <c r="K33" s="1120"/>
      <c r="L33" s="1120"/>
      <c r="M33" s="1120"/>
      <c r="N33" s="1120"/>
      <c r="O33" s="1120"/>
      <c r="P33" s="1120"/>
      <c r="Q33" s="1120"/>
      <c r="R33" s="1120"/>
      <c r="S33" s="1120"/>
      <c r="T33" s="1120"/>
      <c r="U33" s="1120"/>
      <c r="V33" s="1120"/>
      <c r="W33" s="1120"/>
      <c r="X33" s="1120"/>
      <c r="Y33" s="1120"/>
      <c r="Z33" s="1120"/>
    </row>
    <row r="34" ht="15.75" hidden="1" customHeight="1">
      <c r="A34" s="1147" t="s">
        <v>132</v>
      </c>
      <c r="B34" s="1148">
        <v>29.0</v>
      </c>
      <c r="C34" s="1149">
        <v>0.1185554706305268</v>
      </c>
      <c r="D34" s="1150">
        <v>0.3044884889576344</v>
      </c>
      <c r="E34" s="1151">
        <v>0.03609877610995031</v>
      </c>
      <c r="F34" s="123"/>
      <c r="G34" s="123"/>
      <c r="H34" s="123"/>
      <c r="I34" s="123"/>
      <c r="J34" s="123"/>
      <c r="K34" s="123"/>
      <c r="L34" s="123"/>
      <c r="M34" s="123"/>
      <c r="N34" s="123"/>
      <c r="O34" s="123"/>
      <c r="P34" s="123"/>
      <c r="Q34" s="123"/>
      <c r="R34" s="123"/>
      <c r="S34" s="123"/>
      <c r="T34" s="123"/>
      <c r="U34" s="123"/>
      <c r="V34" s="123"/>
      <c r="W34" s="123"/>
      <c r="X34" s="123"/>
      <c r="Y34" s="123"/>
      <c r="Z34" s="123"/>
    </row>
    <row r="35" ht="15.75" hidden="1" customHeight="1">
      <c r="A35" s="1144" t="s">
        <v>133</v>
      </c>
      <c r="B35" s="1145">
        <v>101.0</v>
      </c>
      <c r="C35" s="1146">
        <v>0.1222646820211439</v>
      </c>
      <c r="D35" s="273">
        <v>2.027078835206155</v>
      </c>
      <c r="E35" s="274">
        <v>0.2478401492182713</v>
      </c>
      <c r="F35" s="123"/>
      <c r="G35" s="123"/>
      <c r="H35" s="123"/>
      <c r="I35" s="123"/>
      <c r="J35" s="123"/>
      <c r="K35" s="123"/>
      <c r="L35" s="123"/>
      <c r="M35" s="123"/>
      <c r="N35" s="123"/>
      <c r="O35" s="123"/>
      <c r="P35" s="123"/>
      <c r="Q35" s="123"/>
      <c r="R35" s="123"/>
      <c r="S35" s="123"/>
      <c r="T35" s="123"/>
      <c r="U35" s="123"/>
      <c r="V35" s="123"/>
      <c r="W35" s="123"/>
      <c r="X35" s="123"/>
      <c r="Y35" s="123"/>
      <c r="Z35" s="123"/>
    </row>
    <row r="36" ht="15.75" hidden="1" customHeight="1">
      <c r="A36" s="1147" t="s">
        <v>134</v>
      </c>
      <c r="B36" s="1148">
        <v>11.0</v>
      </c>
      <c r="C36" s="1149">
        <v>-0.05811533242548508</v>
      </c>
      <c r="D36" s="1150" t="s">
        <v>113</v>
      </c>
      <c r="E36" s="1151" t="s">
        <v>113</v>
      </c>
      <c r="F36" s="123"/>
      <c r="G36" s="123"/>
      <c r="H36" s="123"/>
      <c r="I36" s="123"/>
      <c r="J36" s="123"/>
      <c r="K36" s="123"/>
      <c r="L36" s="123"/>
      <c r="M36" s="123"/>
      <c r="N36" s="123"/>
      <c r="O36" s="123"/>
      <c r="P36" s="123"/>
      <c r="Q36" s="123"/>
      <c r="R36" s="123"/>
      <c r="S36" s="123"/>
      <c r="T36" s="123"/>
      <c r="U36" s="123"/>
      <c r="V36" s="123"/>
      <c r="W36" s="123"/>
      <c r="X36" s="123"/>
      <c r="Y36" s="123"/>
      <c r="Z36" s="123"/>
    </row>
    <row r="37" ht="15.75" hidden="1" customHeight="1">
      <c r="A37" s="1144" t="s">
        <v>135</v>
      </c>
      <c r="B37" s="1145">
        <v>122.0</v>
      </c>
      <c r="C37" s="1146">
        <v>0.1311241782362432</v>
      </c>
      <c r="D37" s="273">
        <v>0.5422676302624916</v>
      </c>
      <c r="E37" s="274">
        <v>0.07110439740228416</v>
      </c>
      <c r="F37" s="123"/>
      <c r="G37" s="123"/>
      <c r="H37" s="123"/>
      <c r="I37" s="123"/>
      <c r="J37" s="123"/>
      <c r="K37" s="123"/>
      <c r="L37" s="123"/>
      <c r="M37" s="123"/>
      <c r="N37" s="123"/>
      <c r="O37" s="123"/>
      <c r="P37" s="123"/>
      <c r="Q37" s="123"/>
      <c r="R37" s="123"/>
      <c r="S37" s="123"/>
      <c r="T37" s="123"/>
      <c r="U37" s="123"/>
      <c r="V37" s="123"/>
      <c r="W37" s="123"/>
      <c r="X37" s="123"/>
      <c r="Y37" s="123"/>
      <c r="Z37" s="123"/>
    </row>
    <row r="38" ht="15.75" customHeight="1">
      <c r="A38" s="1147" t="s">
        <v>136</v>
      </c>
      <c r="B38" s="1148">
        <v>42.0</v>
      </c>
      <c r="C38" s="1149">
        <v>0.1915807882044053</v>
      </c>
      <c r="D38" s="1150">
        <v>0.8419758860713495</v>
      </c>
      <c r="E38" s="1151">
        <v>0.1613064039026517</v>
      </c>
      <c r="F38" s="123"/>
      <c r="G38" s="123"/>
      <c r="H38" s="123"/>
      <c r="I38" s="123"/>
      <c r="J38" s="123"/>
      <c r="K38" s="123"/>
      <c r="L38" s="123"/>
      <c r="M38" s="123"/>
      <c r="N38" s="123"/>
      <c r="O38" s="123"/>
      <c r="P38" s="123"/>
      <c r="Q38" s="123"/>
      <c r="R38" s="123"/>
      <c r="S38" s="123"/>
      <c r="T38" s="123"/>
      <c r="U38" s="123"/>
      <c r="V38" s="123"/>
      <c r="W38" s="123"/>
      <c r="X38" s="123"/>
      <c r="Y38" s="123"/>
      <c r="Z38" s="123"/>
    </row>
    <row r="39" ht="15.75" hidden="1" customHeight="1">
      <c r="A39" s="1144" t="s">
        <v>137</v>
      </c>
      <c r="B39" s="1145">
        <v>96.0</v>
      </c>
      <c r="C39" s="1146">
        <v>0.09941346558875379</v>
      </c>
      <c r="D39" s="273">
        <v>-0.7118566713135513</v>
      </c>
      <c r="E39" s="274">
        <v>-0.07076813869775456</v>
      </c>
      <c r="F39" s="123"/>
      <c r="G39" s="123"/>
      <c r="H39" s="123"/>
      <c r="I39" s="123"/>
      <c r="J39" s="123"/>
      <c r="K39" s="123"/>
      <c r="L39" s="123"/>
      <c r="M39" s="123"/>
      <c r="N39" s="123"/>
      <c r="O39" s="123"/>
      <c r="P39" s="123"/>
      <c r="Q39" s="123"/>
      <c r="R39" s="123"/>
      <c r="S39" s="123"/>
      <c r="T39" s="123"/>
      <c r="U39" s="123"/>
      <c r="V39" s="123"/>
      <c r="W39" s="123"/>
      <c r="X39" s="123"/>
      <c r="Y39" s="123"/>
      <c r="Z39" s="123"/>
    </row>
    <row r="40" ht="15.75" hidden="1" customHeight="1">
      <c r="A40" s="1147" t="s">
        <v>138</v>
      </c>
      <c r="B40" s="1148">
        <v>50.0</v>
      </c>
      <c r="C40" s="1149">
        <v>0.3172293069539848</v>
      </c>
      <c r="D40" s="1150">
        <v>0.5897643992973957</v>
      </c>
      <c r="E40" s="1151">
        <v>0.187090551655246</v>
      </c>
      <c r="F40" s="123"/>
      <c r="G40" s="123"/>
      <c r="H40" s="123"/>
      <c r="I40" s="123"/>
      <c r="J40" s="123"/>
      <c r="K40" s="123"/>
      <c r="L40" s="123"/>
      <c r="M40" s="123"/>
      <c r="N40" s="123"/>
      <c r="O40" s="123"/>
      <c r="P40" s="123"/>
      <c r="Q40" s="123"/>
      <c r="R40" s="123"/>
      <c r="S40" s="123"/>
      <c r="T40" s="123"/>
      <c r="U40" s="123"/>
      <c r="V40" s="123"/>
      <c r="W40" s="123"/>
      <c r="X40" s="123"/>
      <c r="Y40" s="123"/>
      <c r="Z40" s="123"/>
    </row>
    <row r="41" ht="15.75" hidden="1" customHeight="1">
      <c r="A41" s="1144" t="s">
        <v>139</v>
      </c>
      <c r="B41" s="1145">
        <v>35.0</v>
      </c>
      <c r="C41" s="1146">
        <v>0.09966097926177687</v>
      </c>
      <c r="D41" s="273">
        <v>0.4479640689859078</v>
      </c>
      <c r="E41" s="274">
        <v>0.04464453778922575</v>
      </c>
      <c r="F41" s="123"/>
      <c r="G41" s="123"/>
      <c r="H41" s="123"/>
      <c r="I41" s="123"/>
      <c r="J41" s="123"/>
      <c r="K41" s="123"/>
      <c r="L41" s="123"/>
      <c r="M41" s="123"/>
      <c r="N41" s="123"/>
      <c r="O41" s="123"/>
      <c r="P41" s="123"/>
      <c r="Q41" s="123"/>
      <c r="R41" s="123"/>
      <c r="S41" s="123"/>
      <c r="T41" s="123"/>
      <c r="U41" s="123"/>
      <c r="V41" s="123"/>
      <c r="W41" s="123"/>
      <c r="X41" s="123"/>
      <c r="Y41" s="123"/>
      <c r="Z41" s="123"/>
    </row>
    <row r="42" ht="15.75" hidden="1" customHeight="1">
      <c r="A42" s="1147" t="s">
        <v>254</v>
      </c>
      <c r="B42" s="1148">
        <v>166.0</v>
      </c>
      <c r="C42" s="1149" t="s">
        <v>113</v>
      </c>
      <c r="D42" s="1150">
        <v>0.149777123650848</v>
      </c>
      <c r="E42" s="1151" t="s">
        <v>113</v>
      </c>
      <c r="F42" s="123"/>
      <c r="G42" s="123"/>
      <c r="H42" s="123"/>
      <c r="I42" s="123"/>
      <c r="J42" s="123"/>
      <c r="K42" s="123"/>
      <c r="L42" s="123"/>
      <c r="M42" s="123"/>
      <c r="N42" s="123"/>
      <c r="O42" s="123"/>
      <c r="P42" s="123"/>
      <c r="Q42" s="123"/>
      <c r="R42" s="123"/>
      <c r="S42" s="123"/>
      <c r="T42" s="123"/>
      <c r="U42" s="123"/>
      <c r="V42" s="123"/>
      <c r="W42" s="123"/>
      <c r="X42" s="123"/>
      <c r="Y42" s="123"/>
      <c r="Z42" s="123"/>
    </row>
    <row r="43" ht="15.75" hidden="1" customHeight="1">
      <c r="A43" s="1144" t="s">
        <v>141</v>
      </c>
      <c r="B43" s="1145">
        <v>77.0</v>
      </c>
      <c r="C43" s="1146">
        <v>0.179008744988626</v>
      </c>
      <c r="D43" s="273">
        <v>0.4158952415037026</v>
      </c>
      <c r="E43" s="274">
        <v>0.07444888522831931</v>
      </c>
      <c r="F43" s="123"/>
      <c r="G43" s="123"/>
      <c r="H43" s="123"/>
      <c r="I43" s="123"/>
      <c r="J43" s="123"/>
      <c r="K43" s="123"/>
      <c r="L43" s="123"/>
      <c r="M43" s="123"/>
      <c r="N43" s="123"/>
      <c r="O43" s="123"/>
      <c r="P43" s="123"/>
      <c r="Q43" s="123"/>
      <c r="R43" s="123"/>
      <c r="S43" s="123"/>
      <c r="T43" s="123"/>
      <c r="U43" s="123"/>
      <c r="V43" s="123"/>
      <c r="W43" s="123"/>
      <c r="X43" s="123"/>
      <c r="Y43" s="123"/>
      <c r="Z43" s="123"/>
    </row>
    <row r="44" ht="15.75" hidden="1" customHeight="1">
      <c r="A44" s="1147" t="s">
        <v>142</v>
      </c>
      <c r="B44" s="1148">
        <v>14.0</v>
      </c>
      <c r="C44" s="1149">
        <v>0.1730373034274529</v>
      </c>
      <c r="D44" s="1150">
        <v>0.7230194392164317</v>
      </c>
      <c r="E44" s="1151">
        <v>0.1251093340876405</v>
      </c>
      <c r="F44" s="123"/>
      <c r="G44" s="123"/>
      <c r="H44" s="123"/>
      <c r="I44" s="123"/>
      <c r="J44" s="123"/>
      <c r="K44" s="123"/>
      <c r="L44" s="123"/>
      <c r="M44" s="123"/>
      <c r="N44" s="123"/>
      <c r="O44" s="123"/>
      <c r="P44" s="123"/>
      <c r="Q44" s="123"/>
      <c r="R44" s="123"/>
      <c r="S44" s="123"/>
      <c r="T44" s="123"/>
      <c r="U44" s="123"/>
      <c r="V44" s="123"/>
      <c r="W44" s="123"/>
      <c r="X44" s="123"/>
      <c r="Y44" s="123"/>
      <c r="Z44" s="123"/>
    </row>
    <row r="45" ht="15.75" hidden="1" customHeight="1">
      <c r="A45" s="1144" t="s">
        <v>143</v>
      </c>
      <c r="B45" s="1145">
        <v>28.0</v>
      </c>
      <c r="C45" s="1146">
        <v>0.106539511481422</v>
      </c>
      <c r="D45" s="273">
        <v>0.1150377776521455</v>
      </c>
      <c r="E45" s="274">
        <v>0.01225606863296803</v>
      </c>
      <c r="F45" s="123"/>
      <c r="G45" s="123"/>
      <c r="H45" s="123"/>
      <c r="I45" s="123"/>
      <c r="J45" s="123"/>
      <c r="K45" s="123"/>
      <c r="L45" s="123"/>
      <c r="M45" s="123"/>
      <c r="N45" s="123"/>
      <c r="O45" s="123"/>
      <c r="P45" s="123"/>
      <c r="Q45" s="123"/>
      <c r="R45" s="123"/>
      <c r="S45" s="123"/>
      <c r="T45" s="123"/>
      <c r="U45" s="123"/>
      <c r="V45" s="123"/>
      <c r="W45" s="123"/>
      <c r="X45" s="123"/>
      <c r="Y45" s="123"/>
      <c r="Z45" s="123"/>
    </row>
    <row r="46" ht="15.75" hidden="1" customHeight="1">
      <c r="A46" s="1147" t="s">
        <v>144</v>
      </c>
      <c r="B46" s="1148">
        <v>18.0</v>
      </c>
      <c r="C46" s="1149">
        <v>0.03668230812976016</v>
      </c>
      <c r="D46" s="1150">
        <v>1.59939340988347</v>
      </c>
      <c r="E46" s="1151">
        <v>0.05866944188205325</v>
      </c>
      <c r="F46" s="123"/>
      <c r="G46" s="123"/>
      <c r="H46" s="123"/>
      <c r="I46" s="123"/>
      <c r="J46" s="123"/>
      <c r="K46" s="123"/>
      <c r="L46" s="123"/>
      <c r="M46" s="123"/>
      <c r="N46" s="123"/>
      <c r="O46" s="123"/>
      <c r="P46" s="123"/>
      <c r="Q46" s="123"/>
      <c r="R46" s="123"/>
      <c r="S46" s="123"/>
      <c r="T46" s="123"/>
      <c r="U46" s="123"/>
      <c r="V46" s="123"/>
      <c r="W46" s="123"/>
      <c r="X46" s="123"/>
      <c r="Y46" s="123"/>
      <c r="Z46" s="123"/>
    </row>
    <row r="47" ht="15.75" hidden="1" customHeight="1">
      <c r="A47" s="1144" t="s">
        <v>145</v>
      </c>
      <c r="B47" s="1145">
        <v>218.0</v>
      </c>
      <c r="C47" s="1146">
        <v>0.1471042569755877</v>
      </c>
      <c r="D47" s="273">
        <v>0.5546286757135178</v>
      </c>
      <c r="E47" s="274">
        <v>0.08158823923819121</v>
      </c>
      <c r="F47" s="123"/>
      <c r="G47" s="123"/>
      <c r="H47" s="123"/>
      <c r="I47" s="123"/>
      <c r="J47" s="123"/>
      <c r="K47" s="123"/>
      <c r="L47" s="123"/>
      <c r="M47" s="123"/>
      <c r="N47" s="123"/>
      <c r="O47" s="123"/>
      <c r="P47" s="123"/>
      <c r="Q47" s="123"/>
      <c r="R47" s="123"/>
      <c r="S47" s="123"/>
      <c r="T47" s="123"/>
      <c r="U47" s="123"/>
      <c r="V47" s="123"/>
      <c r="W47" s="123"/>
      <c r="X47" s="123"/>
      <c r="Y47" s="123"/>
      <c r="Z47" s="123"/>
    </row>
    <row r="48" ht="15.75" hidden="1" customHeight="1">
      <c r="A48" s="1147" t="s">
        <v>146</v>
      </c>
      <c r="B48" s="1148">
        <v>113.0</v>
      </c>
      <c r="C48" s="1149">
        <v>0.4460295645298247</v>
      </c>
      <c r="D48" s="1150">
        <v>0.4595302808574888</v>
      </c>
      <c r="E48" s="1151">
        <v>0.2049640910591338</v>
      </c>
      <c r="F48" s="123"/>
      <c r="G48" s="123"/>
      <c r="H48" s="123"/>
      <c r="I48" s="123"/>
      <c r="J48" s="123"/>
      <c r="K48" s="123"/>
      <c r="L48" s="123"/>
      <c r="M48" s="123"/>
      <c r="N48" s="123"/>
      <c r="O48" s="123"/>
      <c r="P48" s="123"/>
      <c r="Q48" s="123"/>
      <c r="R48" s="123"/>
      <c r="S48" s="123"/>
      <c r="T48" s="123"/>
      <c r="U48" s="123"/>
      <c r="V48" s="123"/>
      <c r="W48" s="123"/>
      <c r="X48" s="123"/>
      <c r="Y48" s="123"/>
      <c r="Z48" s="123"/>
    </row>
    <row r="49" ht="15.75" hidden="1" customHeight="1">
      <c r="A49" s="1144" t="s">
        <v>255</v>
      </c>
      <c r="B49" s="1145">
        <v>116.0</v>
      </c>
      <c r="C49" s="1146">
        <v>0.1274298126050892</v>
      </c>
      <c r="D49" s="273">
        <v>0.3802678025261552</v>
      </c>
      <c r="E49" s="274">
        <v>0.04845745481565701</v>
      </c>
      <c r="F49" s="123"/>
      <c r="G49" s="123"/>
      <c r="H49" s="123"/>
      <c r="I49" s="123"/>
      <c r="J49" s="123"/>
      <c r="K49" s="123"/>
      <c r="L49" s="123"/>
      <c r="M49" s="123"/>
      <c r="N49" s="123"/>
      <c r="O49" s="123"/>
      <c r="P49" s="123"/>
      <c r="Q49" s="123"/>
      <c r="R49" s="123"/>
      <c r="S49" s="123"/>
      <c r="T49" s="123"/>
      <c r="U49" s="123"/>
      <c r="V49" s="123"/>
      <c r="W49" s="123"/>
      <c r="X49" s="123"/>
      <c r="Y49" s="123"/>
      <c r="Z49" s="123"/>
    </row>
    <row r="50" ht="15.75" hidden="1" customHeight="1">
      <c r="A50" s="1147" t="s">
        <v>148</v>
      </c>
      <c r="B50" s="1148">
        <v>30.0</v>
      </c>
      <c r="C50" s="1149">
        <v>0.2104579273966407</v>
      </c>
      <c r="D50" s="1150">
        <v>0.513794661279955</v>
      </c>
      <c r="E50" s="1151">
        <v>0.1081321595204384</v>
      </c>
      <c r="F50" s="123"/>
      <c r="G50" s="123"/>
      <c r="H50" s="123"/>
      <c r="I50" s="123"/>
      <c r="J50" s="123"/>
      <c r="K50" s="123"/>
      <c r="L50" s="123"/>
      <c r="M50" s="123"/>
      <c r="N50" s="123"/>
      <c r="O50" s="123"/>
      <c r="P50" s="123"/>
      <c r="Q50" s="123"/>
      <c r="R50" s="123"/>
      <c r="S50" s="123"/>
      <c r="T50" s="123"/>
      <c r="U50" s="123"/>
      <c r="V50" s="123"/>
      <c r="W50" s="123"/>
      <c r="X50" s="123"/>
      <c r="Y50" s="123"/>
      <c r="Z50" s="123"/>
    </row>
    <row r="51" ht="15.75" hidden="1" customHeight="1">
      <c r="A51" s="1144" t="s">
        <v>149</v>
      </c>
      <c r="B51" s="1145">
        <v>33.0</v>
      </c>
      <c r="C51" s="1146">
        <v>0.211898617484313</v>
      </c>
      <c r="D51" s="273">
        <v>0.3395703359082387</v>
      </c>
      <c r="E51" s="274">
        <v>0.07195448471763956</v>
      </c>
      <c r="F51" s="1120"/>
      <c r="G51" s="1120"/>
      <c r="H51" s="1120"/>
      <c r="I51" s="1120"/>
      <c r="J51" s="1120"/>
      <c r="K51" s="1120"/>
      <c r="L51" s="1120"/>
      <c r="M51" s="1120"/>
      <c r="N51" s="1120"/>
      <c r="O51" s="1120"/>
      <c r="P51" s="1120"/>
      <c r="Q51" s="1120"/>
      <c r="R51" s="1120"/>
      <c r="S51" s="1120"/>
      <c r="T51" s="1120"/>
      <c r="U51" s="1120"/>
      <c r="V51" s="1120"/>
      <c r="W51" s="1120"/>
      <c r="X51" s="1120"/>
      <c r="Y51" s="1120"/>
      <c r="Z51" s="1120"/>
    </row>
    <row r="52" ht="15.75" hidden="1" customHeight="1">
      <c r="A52" s="1147" t="s">
        <v>150</v>
      </c>
      <c r="B52" s="1148">
        <v>65.0</v>
      </c>
      <c r="C52" s="1149">
        <v>0.1217234705877054</v>
      </c>
      <c r="D52" s="1150">
        <v>0.2541720868564456</v>
      </c>
      <c r="E52" s="1151">
        <v>0.03093870853868625</v>
      </c>
      <c r="F52" s="123"/>
      <c r="G52" s="123"/>
      <c r="H52" s="123"/>
      <c r="I52" s="123"/>
      <c r="J52" s="123"/>
      <c r="K52" s="123"/>
      <c r="L52" s="123"/>
      <c r="M52" s="123"/>
      <c r="N52" s="123"/>
      <c r="O52" s="123"/>
      <c r="P52" s="123"/>
      <c r="Q52" s="123"/>
      <c r="R52" s="123"/>
      <c r="S52" s="123"/>
      <c r="T52" s="123"/>
      <c r="U52" s="123"/>
      <c r="V52" s="123"/>
      <c r="W52" s="123"/>
      <c r="X52" s="123"/>
      <c r="Y52" s="123"/>
      <c r="Z52" s="123"/>
    </row>
    <row r="53" ht="15.75" hidden="1" customHeight="1">
      <c r="A53" s="1144" t="s">
        <v>151</v>
      </c>
      <c r="B53" s="1145">
        <v>101.0</v>
      </c>
      <c r="C53" s="1146">
        <v>0.3355766766494194</v>
      </c>
      <c r="D53" s="273">
        <v>0.01295216454003346</v>
      </c>
      <c r="E53" s="274">
        <v>0.004346444331760885</v>
      </c>
      <c r="F53" s="123"/>
      <c r="G53" s="123"/>
      <c r="H53" s="123"/>
      <c r="I53" s="123"/>
      <c r="J53" s="123"/>
      <c r="K53" s="123"/>
      <c r="L53" s="123"/>
      <c r="M53" s="123"/>
      <c r="N53" s="123"/>
      <c r="O53" s="123"/>
      <c r="P53" s="123"/>
      <c r="Q53" s="123"/>
      <c r="R53" s="123"/>
      <c r="S53" s="123"/>
      <c r="T53" s="123"/>
      <c r="U53" s="123"/>
      <c r="V53" s="123"/>
      <c r="W53" s="123"/>
      <c r="X53" s="123"/>
      <c r="Y53" s="123"/>
      <c r="Z53" s="123"/>
    </row>
    <row r="54" ht="15.75" hidden="1" customHeight="1">
      <c r="A54" s="1147" t="s">
        <v>152</v>
      </c>
      <c r="B54" s="1148">
        <v>16.0</v>
      </c>
      <c r="C54" s="1149">
        <v>0.2454899054678381</v>
      </c>
      <c r="D54" s="1150">
        <v>0.4471010416321389</v>
      </c>
      <c r="E54" s="1151">
        <v>0.1097587924448457</v>
      </c>
      <c r="F54" s="123"/>
      <c r="G54" s="123"/>
      <c r="H54" s="123"/>
      <c r="I54" s="123"/>
      <c r="J54" s="123"/>
      <c r="K54" s="123"/>
      <c r="L54" s="123"/>
      <c r="M54" s="123"/>
      <c r="N54" s="123"/>
      <c r="O54" s="123"/>
      <c r="P54" s="123"/>
      <c r="Q54" s="123"/>
      <c r="R54" s="123"/>
      <c r="S54" s="123"/>
      <c r="T54" s="123"/>
      <c r="U54" s="123"/>
      <c r="V54" s="123"/>
      <c r="W54" s="123"/>
      <c r="X54" s="123"/>
      <c r="Y54" s="123"/>
      <c r="Z54" s="123"/>
    </row>
    <row r="55" ht="15.75" hidden="1" customHeight="1">
      <c r="A55" s="1144" t="s">
        <v>153</v>
      </c>
      <c r="B55" s="1145">
        <v>22.0</v>
      </c>
      <c r="C55" s="1146">
        <v>0.1744677147246362</v>
      </c>
      <c r="D55" s="273">
        <v>0.2409041169120139</v>
      </c>
      <c r="E55" s="274">
        <v>0.04202999074539564</v>
      </c>
      <c r="F55" s="123"/>
      <c r="G55" s="123"/>
      <c r="H55" s="123"/>
      <c r="I55" s="123"/>
      <c r="J55" s="123"/>
      <c r="K55" s="123"/>
      <c r="L55" s="123"/>
      <c r="M55" s="123"/>
      <c r="N55" s="123"/>
      <c r="O55" s="123"/>
      <c r="P55" s="123"/>
      <c r="Q55" s="123"/>
      <c r="R55" s="123"/>
      <c r="S55" s="123"/>
      <c r="T55" s="123"/>
      <c r="U55" s="123"/>
      <c r="V55" s="123"/>
      <c r="W55" s="123"/>
      <c r="X55" s="123"/>
      <c r="Y55" s="123"/>
      <c r="Z55" s="123"/>
    </row>
    <row r="56" ht="15.75" hidden="1" customHeight="1">
      <c r="A56" s="1147" t="s">
        <v>154</v>
      </c>
      <c r="B56" s="1148">
        <v>19.0</v>
      </c>
      <c r="C56" s="1149">
        <v>0.06964505786786918</v>
      </c>
      <c r="D56" s="1150">
        <v>-0.01284667258522457</v>
      </c>
      <c r="E56" s="1151">
        <v>-8.947072556075334E-4</v>
      </c>
      <c r="F56" s="123"/>
      <c r="G56" s="123"/>
      <c r="H56" s="123"/>
      <c r="I56" s="123"/>
      <c r="J56" s="123"/>
      <c r="K56" s="123"/>
      <c r="L56" s="123"/>
      <c r="M56" s="123"/>
      <c r="N56" s="123"/>
      <c r="O56" s="123"/>
      <c r="P56" s="123"/>
      <c r="Q56" s="123"/>
      <c r="R56" s="123"/>
      <c r="S56" s="123"/>
      <c r="T56" s="123"/>
      <c r="U56" s="123"/>
      <c r="V56" s="123"/>
      <c r="W56" s="123"/>
      <c r="X56" s="123"/>
      <c r="Y56" s="123"/>
      <c r="Z56" s="123"/>
    </row>
    <row r="57" ht="15.75" hidden="1" customHeight="1">
      <c r="A57" s="1144" t="s">
        <v>155</v>
      </c>
      <c r="B57" s="1145">
        <v>53.0</v>
      </c>
      <c r="C57" s="1146">
        <v>0.2198602718063625</v>
      </c>
      <c r="D57" s="273">
        <v>0.2265529246528915</v>
      </c>
      <c r="E57" s="274">
        <v>0.04980998759271108</v>
      </c>
      <c r="F57" s="123"/>
      <c r="G57" s="123"/>
      <c r="H57" s="123"/>
      <c r="I57" s="123"/>
      <c r="J57" s="123"/>
      <c r="K57" s="123"/>
      <c r="L57" s="123"/>
      <c r="M57" s="123"/>
      <c r="N57" s="123"/>
      <c r="O57" s="123"/>
      <c r="P57" s="123"/>
      <c r="Q57" s="123"/>
      <c r="R57" s="123"/>
      <c r="S57" s="123"/>
      <c r="T57" s="123"/>
      <c r="U57" s="123"/>
      <c r="V57" s="123"/>
      <c r="W57" s="123"/>
      <c r="X57" s="123"/>
      <c r="Y57" s="123"/>
      <c r="Z57" s="123"/>
    </row>
    <row r="58" ht="15.75" hidden="1" customHeight="1">
      <c r="A58" s="1147" t="s">
        <v>156</v>
      </c>
      <c r="B58" s="1148">
        <v>231.0</v>
      </c>
      <c r="C58" s="1149">
        <v>0.06797686012793668</v>
      </c>
      <c r="D58" s="1150">
        <v>0.4885829319585689</v>
      </c>
      <c r="E58" s="1151">
        <v>0.03321233362664484</v>
      </c>
      <c r="F58" s="123"/>
      <c r="G58" s="123"/>
      <c r="H58" s="123"/>
      <c r="I58" s="123"/>
      <c r="J58" s="123"/>
      <c r="K58" s="123"/>
      <c r="L58" s="123"/>
      <c r="M58" s="123"/>
      <c r="N58" s="123"/>
      <c r="O58" s="123"/>
      <c r="P58" s="123"/>
      <c r="Q58" s="123"/>
      <c r="R58" s="123"/>
      <c r="S58" s="123"/>
      <c r="T58" s="123"/>
      <c r="U58" s="123"/>
      <c r="V58" s="123"/>
      <c r="W58" s="123"/>
      <c r="X58" s="123"/>
      <c r="Y58" s="123"/>
      <c r="Z58" s="123"/>
    </row>
    <row r="59" ht="15.75" hidden="1" customHeight="1">
      <c r="A59" s="1144" t="s">
        <v>157</v>
      </c>
      <c r="B59" s="1145">
        <v>109.0</v>
      </c>
      <c r="C59" s="1146">
        <v>0.2475872269593568</v>
      </c>
      <c r="D59" s="273">
        <v>0.3590257767785505</v>
      </c>
      <c r="E59" s="274">
        <v>0.08889019647953035</v>
      </c>
      <c r="F59" s="123"/>
      <c r="G59" s="123"/>
      <c r="H59" s="123"/>
      <c r="I59" s="123"/>
      <c r="J59" s="123"/>
      <c r="K59" s="123"/>
      <c r="L59" s="123"/>
      <c r="M59" s="123"/>
      <c r="N59" s="123"/>
      <c r="O59" s="123"/>
      <c r="P59" s="123"/>
      <c r="Q59" s="123"/>
      <c r="R59" s="123"/>
      <c r="S59" s="123"/>
      <c r="T59" s="123"/>
      <c r="U59" s="123"/>
      <c r="V59" s="123"/>
      <c r="W59" s="123"/>
      <c r="X59" s="123"/>
      <c r="Y59" s="123"/>
      <c r="Z59" s="123"/>
    </row>
    <row r="60" ht="15.75" hidden="1" customHeight="1">
      <c r="A60" s="1147" t="s">
        <v>158</v>
      </c>
      <c r="B60" s="1148">
        <v>64.0</v>
      </c>
      <c r="C60" s="1149">
        <v>0.2713191725263958</v>
      </c>
      <c r="D60" s="1150">
        <v>0.5707814590542162</v>
      </c>
      <c r="E60" s="1151">
        <v>0.1548639531639988</v>
      </c>
      <c r="F60" s="123"/>
      <c r="G60" s="123"/>
      <c r="H60" s="123"/>
      <c r="I60" s="123"/>
      <c r="J60" s="123"/>
      <c r="K60" s="123"/>
      <c r="L60" s="123"/>
      <c r="M60" s="123"/>
      <c r="N60" s="123"/>
      <c r="O60" s="123"/>
      <c r="P60" s="123"/>
      <c r="Q60" s="123"/>
      <c r="R60" s="123"/>
      <c r="S60" s="123"/>
      <c r="T60" s="123"/>
      <c r="U60" s="123"/>
      <c r="V60" s="123"/>
      <c r="W60" s="123"/>
      <c r="X60" s="123"/>
      <c r="Y60" s="123"/>
      <c r="Z60" s="123"/>
    </row>
    <row r="61" ht="15.75" hidden="1" customHeight="1">
      <c r="A61" s="1144" t="s">
        <v>159</v>
      </c>
      <c r="B61" s="1145">
        <v>14.0</v>
      </c>
      <c r="C61" s="1146">
        <v>0.150039466212514</v>
      </c>
      <c r="D61" s="273">
        <v>-0.2215695106611476</v>
      </c>
      <c r="E61" s="274">
        <v>-0.03324417110856651</v>
      </c>
      <c r="F61" s="123"/>
      <c r="G61" s="123"/>
      <c r="H61" s="123"/>
      <c r="I61" s="123"/>
      <c r="J61" s="123"/>
      <c r="K61" s="123"/>
      <c r="L61" s="123"/>
      <c r="M61" s="123"/>
      <c r="N61" s="123"/>
      <c r="O61" s="123"/>
      <c r="P61" s="123"/>
      <c r="Q61" s="123"/>
      <c r="R61" s="123"/>
      <c r="S61" s="123"/>
      <c r="T61" s="123"/>
      <c r="U61" s="123"/>
      <c r="V61" s="123"/>
      <c r="W61" s="123"/>
      <c r="X61" s="123"/>
      <c r="Y61" s="123"/>
      <c r="Z61" s="123"/>
    </row>
    <row r="62" ht="15.75" hidden="1" customHeight="1">
      <c r="A62" s="1147" t="s">
        <v>160</v>
      </c>
      <c r="B62" s="1148">
        <v>4.0</v>
      </c>
      <c r="C62" s="1149">
        <v>0.1290339991758303</v>
      </c>
      <c r="D62" s="1150">
        <v>0.2827516366049607</v>
      </c>
      <c r="E62" s="1151">
        <v>0.03648457444464918</v>
      </c>
      <c r="F62" s="123"/>
      <c r="G62" s="123"/>
      <c r="H62" s="123"/>
      <c r="I62" s="123"/>
      <c r="J62" s="123"/>
      <c r="K62" s="123"/>
      <c r="L62" s="123"/>
      <c r="M62" s="123"/>
      <c r="N62" s="123"/>
      <c r="O62" s="123"/>
      <c r="P62" s="123"/>
      <c r="Q62" s="123"/>
      <c r="R62" s="123"/>
      <c r="S62" s="123"/>
      <c r="T62" s="123"/>
      <c r="U62" s="123"/>
      <c r="V62" s="123"/>
      <c r="W62" s="123"/>
      <c r="X62" s="123"/>
      <c r="Y62" s="123"/>
      <c r="Z62" s="123"/>
    </row>
    <row r="63" ht="15.75" hidden="1" customHeight="1">
      <c r="A63" s="1144" t="s">
        <v>256</v>
      </c>
      <c r="B63" s="1145">
        <v>147.0</v>
      </c>
      <c r="C63" s="1146">
        <v>0.1861998892526402</v>
      </c>
      <c r="D63" s="273">
        <v>0.7439264567808016</v>
      </c>
      <c r="E63" s="274">
        <v>0.1385190238646943</v>
      </c>
      <c r="F63" s="123"/>
      <c r="G63" s="123"/>
      <c r="H63" s="123"/>
      <c r="I63" s="123"/>
      <c r="J63" s="123"/>
      <c r="K63" s="123"/>
      <c r="L63" s="123"/>
      <c r="M63" s="123"/>
      <c r="N63" s="123"/>
      <c r="O63" s="123"/>
      <c r="P63" s="123"/>
      <c r="Q63" s="123"/>
      <c r="R63" s="123"/>
      <c r="S63" s="123"/>
      <c r="T63" s="123"/>
      <c r="U63" s="123"/>
      <c r="V63" s="123"/>
      <c r="W63" s="123"/>
      <c r="X63" s="123"/>
      <c r="Y63" s="123"/>
      <c r="Z63" s="123"/>
    </row>
    <row r="64" ht="15.75" hidden="1" customHeight="1">
      <c r="A64" s="1147" t="s">
        <v>162</v>
      </c>
      <c r="B64" s="1148">
        <v>24.0</v>
      </c>
      <c r="C64" s="1149">
        <v>0.1217613946731548</v>
      </c>
      <c r="D64" s="1150">
        <v>0.647540262621836</v>
      </c>
      <c r="E64" s="1151">
        <v>0.07884540548385571</v>
      </c>
      <c r="F64" s="123"/>
      <c r="G64" s="123"/>
      <c r="H64" s="123"/>
      <c r="I64" s="123"/>
      <c r="J64" s="123"/>
      <c r="K64" s="123"/>
      <c r="L64" s="123"/>
      <c r="M64" s="123"/>
      <c r="N64" s="123"/>
      <c r="O64" s="123"/>
      <c r="P64" s="123"/>
      <c r="Q64" s="123"/>
      <c r="R64" s="123"/>
      <c r="S64" s="123"/>
      <c r="T64" s="123"/>
      <c r="U64" s="123"/>
      <c r="V64" s="123"/>
      <c r="W64" s="123"/>
      <c r="X64" s="123"/>
      <c r="Y64" s="123"/>
      <c r="Z64" s="123"/>
    </row>
    <row r="65" ht="15.75" hidden="1" customHeight="1">
      <c r="A65" s="1144" t="s">
        <v>163</v>
      </c>
      <c r="B65" s="1145">
        <v>97.0</v>
      </c>
      <c r="C65" s="1146">
        <v>0.1436713162033353</v>
      </c>
      <c r="D65" s="273">
        <v>-0.01485777502880382</v>
      </c>
      <c r="E65" s="274">
        <v>-0.002134636094241293</v>
      </c>
      <c r="F65" s="123"/>
      <c r="G65" s="123"/>
      <c r="H65" s="123"/>
      <c r="I65" s="123"/>
      <c r="J65" s="123"/>
      <c r="K65" s="123"/>
      <c r="L65" s="123"/>
      <c r="M65" s="123"/>
      <c r="N65" s="123"/>
      <c r="O65" s="123"/>
      <c r="P65" s="123"/>
      <c r="Q65" s="123"/>
      <c r="R65" s="123"/>
      <c r="S65" s="123"/>
      <c r="T65" s="123"/>
      <c r="U65" s="123"/>
      <c r="V65" s="123"/>
      <c r="W65" s="123"/>
      <c r="X65" s="123"/>
      <c r="Y65" s="123"/>
      <c r="Z65" s="123"/>
    </row>
    <row r="66" ht="15.75" hidden="1" customHeight="1">
      <c r="A66" s="1147" t="s">
        <v>164</v>
      </c>
      <c r="B66" s="1148">
        <v>22.0</v>
      </c>
      <c r="C66" s="1149">
        <v>0.1448648603120951</v>
      </c>
      <c r="D66" s="1150">
        <v>0.1412757105048875</v>
      </c>
      <c r="E66" s="1151">
        <v>0.02046588606778251</v>
      </c>
      <c r="F66" s="123"/>
      <c r="G66" s="123"/>
      <c r="H66" s="123"/>
      <c r="I66" s="123"/>
      <c r="J66" s="123"/>
      <c r="K66" s="123"/>
      <c r="L66" s="123"/>
      <c r="M66" s="123"/>
      <c r="N66" s="123"/>
      <c r="O66" s="123"/>
      <c r="P66" s="123"/>
      <c r="Q66" s="123"/>
      <c r="R66" s="123"/>
      <c r="S66" s="123"/>
      <c r="T66" s="123"/>
      <c r="U66" s="123"/>
      <c r="V66" s="123"/>
      <c r="W66" s="123"/>
      <c r="X66" s="123"/>
      <c r="Y66" s="123"/>
      <c r="Z66" s="123"/>
    </row>
    <row r="67" ht="15.75" hidden="1" customHeight="1">
      <c r="A67" s="1144" t="s">
        <v>165</v>
      </c>
      <c r="B67" s="1145">
        <v>6.0</v>
      </c>
      <c r="C67" s="1146">
        <v>0.1941947991404081</v>
      </c>
      <c r="D67" s="273">
        <v>0.8213447510412241</v>
      </c>
      <c r="E67" s="274">
        <v>0.159500878953479</v>
      </c>
      <c r="F67" s="123"/>
      <c r="G67" s="123"/>
      <c r="H67" s="123"/>
      <c r="I67" s="123"/>
      <c r="J67" s="123"/>
      <c r="K67" s="123"/>
      <c r="L67" s="123"/>
      <c r="M67" s="123"/>
      <c r="N67" s="123"/>
      <c r="O67" s="123"/>
      <c r="P67" s="123"/>
      <c r="Q67" s="123"/>
      <c r="R67" s="123"/>
      <c r="S67" s="123"/>
      <c r="T67" s="123"/>
      <c r="U67" s="123"/>
      <c r="V67" s="123"/>
      <c r="W67" s="123"/>
      <c r="X67" s="123"/>
      <c r="Y67" s="123"/>
      <c r="Z67" s="123"/>
    </row>
    <row r="68" ht="15.75" hidden="1" customHeight="1">
      <c r="A68" s="1147" t="s">
        <v>166</v>
      </c>
      <c r="B68" s="1148">
        <v>48.0</v>
      </c>
      <c r="C68" s="1149">
        <v>0.06564911548274062</v>
      </c>
      <c r="D68" s="1150">
        <v>1.429602507657313</v>
      </c>
      <c r="E68" s="1151">
        <v>0.09385214011961052</v>
      </c>
      <c r="F68" s="123"/>
      <c r="G68" s="123"/>
      <c r="H68" s="123"/>
      <c r="I68" s="123"/>
      <c r="J68" s="123"/>
      <c r="K68" s="123"/>
      <c r="L68" s="123"/>
      <c r="M68" s="123"/>
      <c r="N68" s="123"/>
      <c r="O68" s="123"/>
      <c r="P68" s="123"/>
      <c r="Q68" s="123"/>
      <c r="R68" s="123"/>
      <c r="S68" s="123"/>
      <c r="T68" s="123"/>
      <c r="U68" s="123"/>
      <c r="V68" s="123"/>
      <c r="W68" s="123"/>
      <c r="X68" s="123"/>
      <c r="Y68" s="123"/>
      <c r="Z68" s="123"/>
    </row>
    <row r="69" ht="15.75" hidden="1" customHeight="1">
      <c r="A69" s="1144" t="s">
        <v>167</v>
      </c>
      <c r="B69" s="1145">
        <v>60.0</v>
      </c>
      <c r="C69" s="1146">
        <v>0.1292686842301033</v>
      </c>
      <c r="D69" s="273">
        <v>0.588083549381841</v>
      </c>
      <c r="E69" s="274">
        <v>0.07602078664595957</v>
      </c>
      <c r="F69" s="123"/>
      <c r="G69" s="123"/>
      <c r="H69" s="123"/>
      <c r="I69" s="123"/>
      <c r="J69" s="123"/>
      <c r="K69" s="123"/>
      <c r="L69" s="123"/>
      <c r="M69" s="123"/>
      <c r="N69" s="123"/>
      <c r="O69" s="123"/>
      <c r="P69" s="123"/>
      <c r="Q69" s="123"/>
      <c r="R69" s="123"/>
      <c r="S69" s="123"/>
      <c r="T69" s="123"/>
      <c r="U69" s="123"/>
      <c r="V69" s="123"/>
      <c r="W69" s="123"/>
      <c r="X69" s="123"/>
      <c r="Y69" s="123"/>
      <c r="Z69" s="123"/>
    </row>
    <row r="70" ht="15.75" hidden="1" customHeight="1">
      <c r="A70" s="1147" t="s">
        <v>168</v>
      </c>
      <c r="B70" s="1148">
        <v>19.0</v>
      </c>
      <c r="C70" s="1149">
        <v>0.1552961377637374</v>
      </c>
      <c r="D70" s="1150">
        <v>-0.03233708585488725</v>
      </c>
      <c r="E70" s="1151">
        <v>-0.005021824539798373</v>
      </c>
      <c r="F70" s="123"/>
      <c r="G70" s="123"/>
      <c r="H70" s="123"/>
      <c r="I70" s="123"/>
      <c r="J70" s="123"/>
      <c r="K70" s="123"/>
      <c r="L70" s="123"/>
      <c r="M70" s="123"/>
      <c r="N70" s="123"/>
      <c r="O70" s="123"/>
      <c r="P70" s="123"/>
      <c r="Q70" s="123"/>
      <c r="R70" s="123"/>
      <c r="S70" s="123"/>
      <c r="T70" s="123"/>
      <c r="U70" s="123"/>
      <c r="V70" s="123"/>
      <c r="W70" s="123"/>
      <c r="X70" s="123"/>
      <c r="Y70" s="123"/>
      <c r="Z70" s="123"/>
    </row>
    <row r="71" ht="15.75" hidden="1" customHeight="1">
      <c r="A71" s="1144" t="s">
        <v>169</v>
      </c>
      <c r="B71" s="1145">
        <v>192.0</v>
      </c>
      <c r="C71" s="1146">
        <v>0.03094307526337007</v>
      </c>
      <c r="D71" s="273">
        <v>-0.6581426158989507</v>
      </c>
      <c r="E71" s="274">
        <v>-0.02036495649779249</v>
      </c>
      <c r="F71" s="123"/>
      <c r="G71" s="123"/>
      <c r="H71" s="123"/>
      <c r="I71" s="123"/>
      <c r="J71" s="123"/>
      <c r="K71" s="123"/>
      <c r="L71" s="123"/>
      <c r="M71" s="123"/>
      <c r="N71" s="123"/>
      <c r="O71" s="123"/>
      <c r="P71" s="123"/>
      <c r="Q71" s="123"/>
      <c r="R71" s="123"/>
      <c r="S71" s="123"/>
      <c r="T71" s="123"/>
      <c r="U71" s="123"/>
      <c r="V71" s="123"/>
      <c r="W71" s="123"/>
      <c r="X71" s="123"/>
      <c r="Y71" s="123"/>
      <c r="Z71" s="123"/>
    </row>
    <row r="72" ht="15.75" hidden="1" customHeight="1">
      <c r="A72" s="1147" t="s">
        <v>170</v>
      </c>
      <c r="B72" s="1148">
        <v>15.0</v>
      </c>
      <c r="C72" s="1149">
        <v>0.03734709120429483</v>
      </c>
      <c r="D72" s="1150">
        <v>-1.060386695856392</v>
      </c>
      <c r="E72" s="1151">
        <v>-0.03960235864196953</v>
      </c>
      <c r="F72" s="1120"/>
      <c r="G72" s="1120"/>
      <c r="H72" s="1120"/>
      <c r="I72" s="1120"/>
      <c r="J72" s="1120"/>
      <c r="K72" s="1120"/>
      <c r="L72" s="1120"/>
      <c r="M72" s="1120"/>
      <c r="N72" s="1120"/>
      <c r="O72" s="1120"/>
      <c r="P72" s="1120"/>
      <c r="Q72" s="1120"/>
      <c r="R72" s="1120"/>
      <c r="S72" s="1120"/>
      <c r="T72" s="1120"/>
      <c r="U72" s="1120"/>
      <c r="V72" s="1120"/>
      <c r="W72" s="1120"/>
      <c r="X72" s="1120"/>
      <c r="Y72" s="1120"/>
      <c r="Z72" s="1120"/>
    </row>
    <row r="73" ht="15.75" hidden="1" customHeight="1">
      <c r="A73" s="1144" t="s">
        <v>171</v>
      </c>
      <c r="B73" s="1145">
        <v>11.0</v>
      </c>
      <c r="C73" s="1146">
        <v>0.03973051125363468</v>
      </c>
      <c r="D73" s="273">
        <v>1.082110615231936</v>
      </c>
      <c r="E73" s="274">
        <v>0.04299280797614996</v>
      </c>
      <c r="F73" s="1120"/>
      <c r="G73" s="1152">
        <f>AVERAGE(D73,D72,D51,D33,D31)</f>
        <v>0.32924948</v>
      </c>
      <c r="H73" s="1120"/>
      <c r="I73" s="1120"/>
      <c r="J73" s="1120"/>
      <c r="K73" s="1120"/>
      <c r="L73" s="1120"/>
      <c r="M73" s="1120"/>
      <c r="N73" s="1120"/>
      <c r="O73" s="1120"/>
      <c r="P73" s="1120"/>
      <c r="Q73" s="1120"/>
      <c r="R73" s="1120"/>
      <c r="S73" s="1120"/>
      <c r="T73" s="1120"/>
      <c r="U73" s="1120"/>
      <c r="V73" s="1120"/>
      <c r="W73" s="1120"/>
      <c r="X73" s="1120"/>
      <c r="Y73" s="1120"/>
      <c r="Z73" s="1120"/>
    </row>
    <row r="74" ht="15.75" hidden="1" customHeight="1">
      <c r="A74" s="1147" t="s">
        <v>257</v>
      </c>
      <c r="B74" s="1148">
        <v>60.0</v>
      </c>
      <c r="C74" s="1149">
        <v>0.02876312452545586</v>
      </c>
      <c r="D74" s="1150">
        <v>3.642985602104445</v>
      </c>
      <c r="E74" s="1151">
        <v>0.104783648517773</v>
      </c>
      <c r="F74" s="123"/>
      <c r="G74" s="123"/>
      <c r="H74" s="123"/>
      <c r="I74" s="123"/>
      <c r="J74" s="123"/>
      <c r="K74" s="123"/>
      <c r="L74" s="123"/>
      <c r="M74" s="123"/>
      <c r="N74" s="123"/>
      <c r="O74" s="123"/>
      <c r="P74" s="123"/>
      <c r="Q74" s="123"/>
      <c r="R74" s="123"/>
      <c r="S74" s="123"/>
      <c r="T74" s="123"/>
      <c r="U74" s="123"/>
      <c r="V74" s="123"/>
      <c r="W74" s="123"/>
      <c r="X74" s="123"/>
      <c r="Y74" s="123"/>
      <c r="Z74" s="123"/>
    </row>
    <row r="75" ht="15.75" hidden="1" customHeight="1">
      <c r="A75" s="1144" t="s">
        <v>173</v>
      </c>
      <c r="B75" s="1145">
        <v>50.0</v>
      </c>
      <c r="C75" s="1146">
        <v>0.07946131550975259</v>
      </c>
      <c r="D75" s="273">
        <v>0.1485208553570135</v>
      </c>
      <c r="E75" s="274">
        <v>0.01180166254730197</v>
      </c>
      <c r="F75" s="123"/>
      <c r="G75" s="123"/>
      <c r="H75" s="123"/>
      <c r="I75" s="123"/>
      <c r="J75" s="123"/>
      <c r="K75" s="123"/>
      <c r="L75" s="123"/>
      <c r="M75" s="123"/>
      <c r="N75" s="123"/>
      <c r="O75" s="123"/>
      <c r="P75" s="123"/>
      <c r="Q75" s="123"/>
      <c r="R75" s="123"/>
      <c r="S75" s="123"/>
      <c r="T75" s="123"/>
      <c r="U75" s="123"/>
      <c r="V75" s="123"/>
      <c r="W75" s="123"/>
      <c r="X75" s="123"/>
      <c r="Y75" s="123"/>
      <c r="Z75" s="123"/>
    </row>
    <row r="76" ht="15.75" hidden="1" customHeight="1">
      <c r="A76" s="1147" t="s">
        <v>174</v>
      </c>
      <c r="B76" s="1148">
        <v>1.0</v>
      </c>
      <c r="C76" s="1149">
        <v>0.09890324421774312</v>
      </c>
      <c r="D76" s="1150">
        <v>0.5108018008533212</v>
      </c>
      <c r="E76" s="1151">
        <v>0.050519955256659</v>
      </c>
      <c r="F76" s="123"/>
      <c r="G76" s="123"/>
      <c r="H76" s="123"/>
      <c r="I76" s="123"/>
      <c r="J76" s="123"/>
      <c r="K76" s="123"/>
      <c r="L76" s="123"/>
      <c r="M76" s="123"/>
      <c r="N76" s="123"/>
      <c r="O76" s="123"/>
      <c r="P76" s="123"/>
      <c r="Q76" s="123"/>
      <c r="R76" s="123"/>
      <c r="S76" s="123"/>
      <c r="T76" s="123"/>
      <c r="U76" s="123"/>
      <c r="V76" s="123"/>
      <c r="W76" s="123"/>
      <c r="X76" s="123"/>
      <c r="Y76" s="123"/>
      <c r="Z76" s="123"/>
    </row>
    <row r="77" ht="15.75" hidden="1" customHeight="1">
      <c r="A77" s="1144" t="s">
        <v>175</v>
      </c>
      <c r="B77" s="1145">
        <v>62.0</v>
      </c>
      <c r="C77" s="1146">
        <v>0.2039489220479608</v>
      </c>
      <c r="D77" s="273">
        <v>0.387192687801366</v>
      </c>
      <c r="E77" s="274">
        <v>0.0789675313019412</v>
      </c>
      <c r="F77" s="123"/>
      <c r="G77" s="123"/>
      <c r="H77" s="123"/>
      <c r="I77" s="123"/>
      <c r="J77" s="123"/>
      <c r="K77" s="123"/>
      <c r="L77" s="123"/>
      <c r="M77" s="123"/>
      <c r="N77" s="123"/>
      <c r="O77" s="123"/>
      <c r="P77" s="123"/>
      <c r="Q77" s="123"/>
      <c r="R77" s="123"/>
      <c r="S77" s="123"/>
      <c r="T77" s="123"/>
      <c r="U77" s="123"/>
      <c r="V77" s="123"/>
      <c r="W77" s="123"/>
      <c r="X77" s="123"/>
      <c r="Y77" s="123"/>
      <c r="Z77" s="123"/>
    </row>
    <row r="78" ht="15.75" hidden="1" customHeight="1">
      <c r="A78" s="1147" t="s">
        <v>176</v>
      </c>
      <c r="B78" s="1148">
        <v>29.0</v>
      </c>
      <c r="C78" s="1149">
        <v>0.1211501042760681</v>
      </c>
      <c r="D78" s="1150">
        <v>0.8289858427080858</v>
      </c>
      <c r="E78" s="1151">
        <v>0.1004317212874688</v>
      </c>
      <c r="F78" s="123"/>
      <c r="G78" s="123"/>
      <c r="H78" s="123"/>
      <c r="I78" s="123"/>
      <c r="J78" s="123"/>
      <c r="K78" s="123"/>
      <c r="L78" s="123"/>
      <c r="M78" s="123"/>
      <c r="N78" s="123"/>
      <c r="O78" s="123"/>
      <c r="P78" s="123"/>
      <c r="Q78" s="123"/>
      <c r="R78" s="123"/>
      <c r="S78" s="123"/>
      <c r="T78" s="123"/>
      <c r="U78" s="123"/>
      <c r="V78" s="123"/>
      <c r="W78" s="123"/>
      <c r="X78" s="123"/>
      <c r="Y78" s="123"/>
      <c r="Z78" s="123"/>
    </row>
    <row r="79" ht="15.75" hidden="1" customHeight="1">
      <c r="A79" s="1144" t="s">
        <v>177</v>
      </c>
      <c r="B79" s="1145">
        <v>13.0</v>
      </c>
      <c r="C79" s="1146">
        <v>0.3628459653896072</v>
      </c>
      <c r="D79" s="273">
        <v>0.7168921587957251</v>
      </c>
      <c r="E79" s="274">
        <v>0.2601214274384744</v>
      </c>
      <c r="F79" s="123"/>
      <c r="G79" s="123"/>
      <c r="H79" s="123"/>
      <c r="I79" s="123"/>
      <c r="J79" s="123"/>
      <c r="K79" s="123"/>
      <c r="L79" s="123"/>
      <c r="M79" s="123"/>
      <c r="N79" s="123"/>
      <c r="O79" s="123"/>
      <c r="P79" s="123"/>
      <c r="Q79" s="123"/>
      <c r="R79" s="123"/>
      <c r="S79" s="123"/>
      <c r="T79" s="123"/>
      <c r="U79" s="123"/>
      <c r="V79" s="123"/>
      <c r="W79" s="123"/>
      <c r="X79" s="123"/>
      <c r="Y79" s="123"/>
      <c r="Z79" s="123"/>
    </row>
    <row r="80" ht="15.75" hidden="1" customHeight="1">
      <c r="A80" s="1147" t="s">
        <v>178</v>
      </c>
      <c r="B80" s="1148">
        <v>66.0</v>
      </c>
      <c r="C80" s="1149">
        <v>0.1753686167758288</v>
      </c>
      <c r="D80" s="1150">
        <v>1.019544386062404</v>
      </c>
      <c r="E80" s="1151">
        <v>0.1787960887253253</v>
      </c>
      <c r="F80" s="123"/>
      <c r="G80" s="123"/>
      <c r="H80" s="123"/>
      <c r="I80" s="123"/>
      <c r="J80" s="123"/>
      <c r="K80" s="123"/>
      <c r="L80" s="123"/>
      <c r="M80" s="123"/>
      <c r="N80" s="123"/>
      <c r="O80" s="123"/>
      <c r="P80" s="123"/>
      <c r="Q80" s="123"/>
      <c r="R80" s="123"/>
      <c r="S80" s="123"/>
      <c r="T80" s="123"/>
      <c r="U80" s="123"/>
      <c r="V80" s="123"/>
      <c r="W80" s="123"/>
      <c r="X80" s="123"/>
      <c r="Y80" s="123"/>
      <c r="Z80" s="123"/>
    </row>
    <row r="81" ht="15.75" hidden="1" customHeight="1">
      <c r="A81" s="1144" t="s">
        <v>179</v>
      </c>
      <c r="B81" s="1145">
        <v>24.0</v>
      </c>
      <c r="C81" s="1146">
        <v>0.119832907704375</v>
      </c>
      <c r="D81" s="273">
        <v>0.4641145450266851</v>
      </c>
      <c r="E81" s="274">
        <v>0.05561619543844074</v>
      </c>
      <c r="F81" s="123"/>
      <c r="G81" s="123"/>
      <c r="H81" s="123"/>
      <c r="I81" s="123"/>
      <c r="J81" s="123"/>
      <c r="K81" s="123"/>
      <c r="L81" s="123"/>
      <c r="M81" s="123"/>
      <c r="N81" s="123"/>
      <c r="O81" s="123"/>
      <c r="P81" s="123"/>
      <c r="Q81" s="123"/>
      <c r="R81" s="123"/>
      <c r="S81" s="123"/>
      <c r="T81" s="123"/>
      <c r="U81" s="123"/>
      <c r="V81" s="123"/>
      <c r="W81" s="123"/>
      <c r="X81" s="123"/>
      <c r="Y81" s="123"/>
      <c r="Z81" s="123"/>
    </row>
    <row r="82" ht="15.75" hidden="1" customHeight="1">
      <c r="A82" s="1147" t="s">
        <v>180</v>
      </c>
      <c r="B82" s="1148">
        <v>17.0</v>
      </c>
      <c r="C82" s="1149">
        <v>0.09247376187945984</v>
      </c>
      <c r="D82" s="1150">
        <v>0.1468577097926963</v>
      </c>
      <c r="E82" s="1151">
        <v>0.01358048488553262</v>
      </c>
      <c r="F82" s="123"/>
      <c r="G82" s="123"/>
      <c r="H82" s="123"/>
      <c r="I82" s="123"/>
      <c r="J82" s="123"/>
      <c r="K82" s="123"/>
      <c r="L82" s="123"/>
      <c r="M82" s="123"/>
      <c r="N82" s="123"/>
      <c r="O82" s="123"/>
      <c r="P82" s="123"/>
      <c r="Q82" s="123"/>
      <c r="R82" s="123"/>
      <c r="S82" s="123"/>
      <c r="T82" s="123"/>
      <c r="U82" s="123"/>
      <c r="V82" s="123"/>
      <c r="W82" s="123"/>
      <c r="X82" s="123"/>
      <c r="Y82" s="123"/>
      <c r="Z82" s="123"/>
    </row>
    <row r="83" ht="15.75" hidden="1" customHeight="1">
      <c r="A83" s="1144" t="s">
        <v>181</v>
      </c>
      <c r="B83" s="1145">
        <v>28.0</v>
      </c>
      <c r="C83" s="1146">
        <v>0.04999389101400612</v>
      </c>
      <c r="D83" s="273">
        <v>-0.748802126384674</v>
      </c>
      <c r="E83" s="274">
        <v>-0.03743553189753143</v>
      </c>
      <c r="F83" s="123"/>
      <c r="G83" s="123"/>
      <c r="H83" s="123"/>
      <c r="I83" s="123"/>
      <c r="J83" s="123"/>
      <c r="K83" s="123"/>
      <c r="L83" s="123"/>
      <c r="M83" s="123"/>
      <c r="N83" s="123"/>
      <c r="O83" s="123"/>
      <c r="P83" s="123"/>
      <c r="Q83" s="123"/>
      <c r="R83" s="123"/>
      <c r="S83" s="123"/>
      <c r="T83" s="123"/>
      <c r="U83" s="123"/>
      <c r="V83" s="123"/>
      <c r="W83" s="123"/>
      <c r="X83" s="123"/>
      <c r="Y83" s="123"/>
      <c r="Z83" s="123"/>
    </row>
    <row r="84" ht="15.75" hidden="1" customHeight="1">
      <c r="A84" s="1147" t="s">
        <v>182</v>
      </c>
      <c r="B84" s="1148">
        <v>98.0</v>
      </c>
      <c r="C84" s="1149">
        <v>0.1767838502882247</v>
      </c>
      <c r="D84" s="1150">
        <v>0.2384246819225872</v>
      </c>
      <c r="E84" s="1151">
        <v>0.04214963327402025</v>
      </c>
      <c r="F84" s="123"/>
      <c r="G84" s="123"/>
      <c r="H84" s="123"/>
      <c r="I84" s="123"/>
      <c r="J84" s="123"/>
      <c r="K84" s="123"/>
      <c r="L84" s="123"/>
      <c r="M84" s="123"/>
      <c r="N84" s="123"/>
      <c r="O84" s="123"/>
      <c r="P84" s="123"/>
      <c r="Q84" s="123"/>
      <c r="R84" s="123"/>
      <c r="S84" s="123"/>
      <c r="T84" s="123"/>
      <c r="U84" s="123"/>
      <c r="V84" s="123"/>
      <c r="W84" s="123"/>
      <c r="X84" s="123"/>
      <c r="Y84" s="123"/>
      <c r="Z84" s="123"/>
    </row>
    <row r="85" ht="15.75" hidden="1" customHeight="1">
      <c r="A85" s="1144" t="s">
        <v>183</v>
      </c>
      <c r="B85" s="1145">
        <v>3.0</v>
      </c>
      <c r="C85" s="1146">
        <v>0.05755675350603243</v>
      </c>
      <c r="D85" s="273">
        <v>0.1617184940918311</v>
      </c>
      <c r="E85" s="274">
        <v>0.009307991501810282</v>
      </c>
      <c r="F85" s="123"/>
      <c r="G85" s="123"/>
      <c r="H85" s="123"/>
      <c r="I85" s="123"/>
      <c r="J85" s="123"/>
      <c r="K85" s="123"/>
      <c r="L85" s="123"/>
      <c r="M85" s="123"/>
      <c r="N85" s="123"/>
      <c r="O85" s="123"/>
      <c r="P85" s="123"/>
      <c r="Q85" s="123"/>
      <c r="R85" s="123"/>
      <c r="S85" s="123"/>
      <c r="T85" s="123"/>
      <c r="U85" s="123"/>
      <c r="V85" s="123"/>
      <c r="W85" s="123"/>
      <c r="X85" s="123"/>
      <c r="Y85" s="123"/>
      <c r="Z85" s="123"/>
    </row>
    <row r="86" ht="15.75" hidden="1" customHeight="1">
      <c r="A86" s="1147" t="s">
        <v>184</v>
      </c>
      <c r="B86" s="1148">
        <v>63.0</v>
      </c>
      <c r="C86" s="1149">
        <v>0.2114465217340639</v>
      </c>
      <c r="D86" s="1150">
        <v>0.5930815713362112</v>
      </c>
      <c r="E86" s="1151">
        <v>0.1254050353636149</v>
      </c>
      <c r="F86" s="123"/>
      <c r="G86" s="123"/>
      <c r="H86" s="123"/>
      <c r="I86" s="123"/>
      <c r="J86" s="123"/>
      <c r="K86" s="123"/>
      <c r="L86" s="123"/>
      <c r="M86" s="123"/>
      <c r="N86" s="123"/>
      <c r="O86" s="123"/>
      <c r="P86" s="123"/>
      <c r="Q86" s="123"/>
      <c r="R86" s="123"/>
      <c r="S86" s="123"/>
      <c r="T86" s="123"/>
      <c r="U86" s="123"/>
      <c r="V86" s="123"/>
      <c r="W86" s="123"/>
      <c r="X86" s="123"/>
      <c r="Y86" s="123"/>
      <c r="Z86" s="123"/>
    </row>
    <row r="87" ht="15.75" hidden="1" customHeight="1">
      <c r="A87" s="1144" t="s">
        <v>185</v>
      </c>
      <c r="B87" s="1145">
        <v>30.0</v>
      </c>
      <c r="C87" s="1146">
        <v>0.2419744954432367</v>
      </c>
      <c r="D87" s="273">
        <v>0.04667986081335397</v>
      </c>
      <c r="E87" s="274">
        <v>0.01129533576767184</v>
      </c>
      <c r="F87" s="123"/>
      <c r="G87" s="123"/>
      <c r="H87" s="123"/>
      <c r="I87" s="123"/>
      <c r="J87" s="123"/>
      <c r="K87" s="123"/>
      <c r="L87" s="123"/>
      <c r="M87" s="123"/>
      <c r="N87" s="123"/>
      <c r="O87" s="123"/>
      <c r="P87" s="123"/>
      <c r="Q87" s="123"/>
      <c r="R87" s="123"/>
      <c r="S87" s="123"/>
      <c r="T87" s="123"/>
      <c r="U87" s="123"/>
      <c r="V87" s="123"/>
      <c r="W87" s="123"/>
      <c r="X87" s="123"/>
      <c r="Y87" s="123"/>
      <c r="Z87" s="123"/>
    </row>
    <row r="88" ht="15.75" hidden="1" customHeight="1">
      <c r="A88" s="1147" t="s">
        <v>186</v>
      </c>
      <c r="B88" s="1148">
        <v>8.0</v>
      </c>
      <c r="C88" s="1149">
        <v>0.1323235655092953</v>
      </c>
      <c r="D88" s="1150">
        <v>0.4417924406546218</v>
      </c>
      <c r="E88" s="1151">
        <v>0.05845955096247329</v>
      </c>
      <c r="F88" s="123"/>
      <c r="G88" s="123"/>
      <c r="H88" s="123"/>
      <c r="I88" s="123"/>
      <c r="J88" s="123"/>
      <c r="K88" s="123"/>
      <c r="L88" s="123"/>
      <c r="M88" s="123"/>
      <c r="N88" s="123"/>
      <c r="O88" s="123"/>
      <c r="P88" s="123"/>
      <c r="Q88" s="123"/>
      <c r="R88" s="123"/>
      <c r="S88" s="123"/>
      <c r="T88" s="123"/>
      <c r="U88" s="123"/>
      <c r="V88" s="123"/>
      <c r="W88" s="123"/>
      <c r="X88" s="123"/>
      <c r="Y88" s="123"/>
      <c r="Z88" s="123"/>
    </row>
    <row r="89" ht="15.75" hidden="1" customHeight="1">
      <c r="A89" s="1144" t="s">
        <v>187</v>
      </c>
      <c r="B89" s="1145">
        <v>12.0</v>
      </c>
      <c r="C89" s="1146">
        <v>0.2912089771267716</v>
      </c>
      <c r="D89" s="273">
        <v>-0.08230189069000453</v>
      </c>
      <c r="E89" s="274">
        <v>-0.02396704940343558</v>
      </c>
      <c r="F89" s="123"/>
      <c r="G89" s="123"/>
      <c r="H89" s="123"/>
      <c r="I89" s="123"/>
      <c r="J89" s="123"/>
      <c r="K89" s="123"/>
      <c r="L89" s="123"/>
      <c r="M89" s="123"/>
      <c r="N89" s="123"/>
      <c r="O89" s="123"/>
      <c r="P89" s="123"/>
      <c r="Q89" s="123"/>
      <c r="R89" s="123"/>
      <c r="S89" s="123"/>
      <c r="T89" s="123"/>
      <c r="U89" s="123"/>
      <c r="V89" s="123"/>
      <c r="W89" s="123"/>
      <c r="X89" s="123"/>
      <c r="Y89" s="123"/>
      <c r="Z89" s="123"/>
    </row>
    <row r="90" ht="15.75" hidden="1" customHeight="1">
      <c r="A90" s="1147" t="s">
        <v>188</v>
      </c>
      <c r="B90" s="1148">
        <v>81.0</v>
      </c>
      <c r="C90" s="1149">
        <v>0.2529435269270178</v>
      </c>
      <c r="D90" s="1150">
        <v>0.4797452746110056</v>
      </c>
      <c r="E90" s="1151">
        <v>0.1213484617866785</v>
      </c>
      <c r="F90" s="123"/>
      <c r="G90" s="123"/>
      <c r="H90" s="123"/>
      <c r="I90" s="123"/>
      <c r="J90" s="123"/>
      <c r="K90" s="123"/>
      <c r="L90" s="123"/>
      <c r="M90" s="123"/>
      <c r="N90" s="123"/>
      <c r="O90" s="123"/>
      <c r="P90" s="123"/>
      <c r="Q90" s="123"/>
      <c r="R90" s="123"/>
      <c r="S90" s="123"/>
      <c r="T90" s="123"/>
      <c r="U90" s="123"/>
      <c r="V90" s="123"/>
      <c r="W90" s="123"/>
      <c r="X90" s="123"/>
      <c r="Y90" s="123"/>
      <c r="Z90" s="123"/>
    </row>
    <row r="91" ht="15.75" hidden="1" customHeight="1">
      <c r="A91" s="1144" t="s">
        <v>189</v>
      </c>
      <c r="B91" s="1145">
        <v>29.0</v>
      </c>
      <c r="C91" s="1146">
        <v>0.02931536174727217</v>
      </c>
      <c r="D91" s="273">
        <v>3.764390677507587</v>
      </c>
      <c r="E91" s="274">
        <v>0.1103544744691939</v>
      </c>
      <c r="F91" s="123"/>
      <c r="G91" s="123"/>
      <c r="H91" s="123"/>
      <c r="I91" s="123"/>
      <c r="J91" s="123"/>
      <c r="K91" s="123"/>
      <c r="L91" s="123"/>
      <c r="M91" s="123"/>
      <c r="N91" s="123"/>
      <c r="O91" s="123"/>
      <c r="P91" s="123"/>
      <c r="Q91" s="123"/>
      <c r="R91" s="123"/>
      <c r="S91" s="123"/>
      <c r="T91" s="123"/>
      <c r="U91" s="123"/>
      <c r="V91" s="123"/>
      <c r="W91" s="123"/>
      <c r="X91" s="123"/>
      <c r="Y91" s="123"/>
      <c r="Z91" s="123"/>
    </row>
    <row r="92" ht="15.75" hidden="1" customHeight="1">
      <c r="A92" s="1147" t="s">
        <v>190</v>
      </c>
      <c r="B92" s="1148">
        <v>333.0</v>
      </c>
      <c r="C92" s="1149">
        <v>0.2685477285289906</v>
      </c>
      <c r="D92" s="1150">
        <v>0.93539436133576</v>
      </c>
      <c r="E92" s="1151">
        <v>0.2511980310155442</v>
      </c>
      <c r="F92" s="123"/>
      <c r="G92" s="123"/>
      <c r="H92" s="123"/>
      <c r="I92" s="123"/>
      <c r="J92" s="123"/>
      <c r="K92" s="123"/>
      <c r="L92" s="123"/>
      <c r="M92" s="123"/>
      <c r="N92" s="123"/>
      <c r="O92" s="123"/>
      <c r="P92" s="123"/>
      <c r="Q92" s="123"/>
      <c r="R92" s="123"/>
      <c r="S92" s="123"/>
      <c r="T92" s="123"/>
      <c r="U92" s="123"/>
      <c r="V92" s="123"/>
      <c r="W92" s="123"/>
      <c r="X92" s="123"/>
      <c r="Y92" s="123"/>
      <c r="Z92" s="123"/>
    </row>
    <row r="93" ht="15.75" hidden="1" customHeight="1">
      <c r="A93" s="1144" t="s">
        <v>191</v>
      </c>
      <c r="B93" s="1145">
        <v>27.0</v>
      </c>
      <c r="C93" s="1146">
        <v>0.1249467212887393</v>
      </c>
      <c r="D93" s="273">
        <v>0.6084524552700056</v>
      </c>
      <c r="E93" s="274">
        <v>0.07602413934607051</v>
      </c>
      <c r="F93" s="123"/>
      <c r="G93" s="123"/>
      <c r="H93" s="123"/>
      <c r="I93" s="123"/>
      <c r="J93" s="123"/>
      <c r="K93" s="123"/>
      <c r="L93" s="123"/>
      <c r="M93" s="123"/>
      <c r="N93" s="123"/>
      <c r="O93" s="123"/>
      <c r="P93" s="123"/>
      <c r="Q93" s="123"/>
      <c r="R93" s="123"/>
      <c r="S93" s="123"/>
      <c r="T93" s="123"/>
      <c r="U93" s="123"/>
      <c r="V93" s="123"/>
      <c r="W93" s="123"/>
      <c r="X93" s="123"/>
      <c r="Y93" s="123"/>
      <c r="Z93" s="123"/>
    </row>
    <row r="94" ht="15.75" hidden="1" customHeight="1">
      <c r="A94" s="1147" t="s">
        <v>192</v>
      </c>
      <c r="B94" s="1148">
        <v>11.0</v>
      </c>
      <c r="C94" s="1149">
        <v>0.08305425936497644</v>
      </c>
      <c r="D94" s="1150">
        <v>0.06822127620077649</v>
      </c>
      <c r="E94" s="1151">
        <v>0.005666067567788985</v>
      </c>
      <c r="F94" s="123"/>
      <c r="G94" s="123"/>
      <c r="H94" s="123"/>
      <c r="I94" s="123"/>
      <c r="J94" s="123"/>
      <c r="K94" s="123"/>
      <c r="L94" s="123"/>
      <c r="M94" s="123"/>
      <c r="N94" s="123"/>
      <c r="O94" s="123"/>
      <c r="P94" s="123"/>
      <c r="Q94" s="123"/>
      <c r="R94" s="123"/>
      <c r="S94" s="123"/>
      <c r="T94" s="123"/>
      <c r="U94" s="123"/>
      <c r="V94" s="123"/>
      <c r="W94" s="123"/>
      <c r="X94" s="123"/>
      <c r="Y94" s="123"/>
      <c r="Z94" s="123"/>
    </row>
    <row r="95" ht="15.75" hidden="1" customHeight="1">
      <c r="A95" s="1144" t="s">
        <v>193</v>
      </c>
      <c r="B95" s="1145">
        <v>61.0</v>
      </c>
      <c r="C95" s="1146">
        <v>0.2177054718093945</v>
      </c>
      <c r="D95" s="273">
        <v>1.516267171687417</v>
      </c>
      <c r="E95" s="274">
        <v>0.3300996600013054</v>
      </c>
      <c r="F95" s="123"/>
      <c r="G95" s="123"/>
      <c r="H95" s="123"/>
      <c r="I95" s="123"/>
      <c r="J95" s="123"/>
      <c r="K95" s="123"/>
      <c r="L95" s="123"/>
      <c r="M95" s="123"/>
      <c r="N95" s="123"/>
      <c r="O95" s="123"/>
      <c r="P95" s="123"/>
      <c r="Q95" s="123"/>
      <c r="R95" s="123"/>
      <c r="S95" s="123"/>
      <c r="T95" s="123"/>
      <c r="U95" s="123"/>
      <c r="V95" s="123"/>
      <c r="W95" s="123"/>
      <c r="X95" s="123"/>
      <c r="Y95" s="123"/>
      <c r="Z95" s="123"/>
    </row>
    <row r="96" ht="15.75" hidden="1" customHeight="1">
      <c r="A96" s="1147" t="s">
        <v>194</v>
      </c>
      <c r="B96" s="1148">
        <v>32.0</v>
      </c>
      <c r="C96" s="1149">
        <v>0.1168586516115778</v>
      </c>
      <c r="D96" s="1150">
        <v>0.0389566744135004</v>
      </c>
      <c r="E96" s="1151">
        <v>0.004552424443232911</v>
      </c>
      <c r="F96" s="123"/>
      <c r="G96" s="123"/>
      <c r="H96" s="123"/>
      <c r="I96" s="123"/>
      <c r="J96" s="123"/>
      <c r="K96" s="123"/>
      <c r="L96" s="123"/>
      <c r="M96" s="123"/>
      <c r="N96" s="123"/>
      <c r="O96" s="123"/>
      <c r="P96" s="123"/>
      <c r="Q96" s="123"/>
      <c r="R96" s="123"/>
      <c r="S96" s="123"/>
      <c r="T96" s="123"/>
      <c r="U96" s="123"/>
      <c r="V96" s="123"/>
      <c r="W96" s="123"/>
      <c r="X96" s="123"/>
      <c r="Y96" s="123"/>
      <c r="Z96" s="123"/>
    </row>
    <row r="97" ht="15.75" hidden="1" customHeight="1">
      <c r="A97" s="1144" t="s">
        <v>195</v>
      </c>
      <c r="B97" s="1145">
        <v>12.0</v>
      </c>
      <c r="C97" s="1146">
        <v>0.5789921248582272</v>
      </c>
      <c r="D97" s="273">
        <v>-0.01310394402090723</v>
      </c>
      <c r="E97" s="274">
        <v>-0.007587080392688337</v>
      </c>
      <c r="F97" s="123"/>
      <c r="G97" s="123"/>
      <c r="H97" s="123"/>
      <c r="I97" s="123"/>
      <c r="J97" s="123"/>
      <c r="K97" s="123"/>
      <c r="L97" s="123"/>
      <c r="M97" s="123"/>
      <c r="N97" s="123"/>
      <c r="O97" s="123"/>
      <c r="P97" s="123"/>
      <c r="Q97" s="123"/>
      <c r="R97" s="123"/>
      <c r="S97" s="123"/>
      <c r="T97" s="123"/>
      <c r="U97" s="123"/>
      <c r="V97" s="123"/>
      <c r="W97" s="123"/>
      <c r="X97" s="123"/>
      <c r="Y97" s="123"/>
      <c r="Z97" s="123"/>
    </row>
    <row r="98" ht="15.75" hidden="1" customHeight="1">
      <c r="A98" s="1147" t="s">
        <v>196</v>
      </c>
      <c r="B98" s="1148">
        <v>21.0</v>
      </c>
      <c r="C98" s="1149">
        <v>0.1089542373441166</v>
      </c>
      <c r="D98" s="1150">
        <v>1.009510589756712</v>
      </c>
      <c r="E98" s="1151">
        <v>0.1099904563977519</v>
      </c>
      <c r="F98" s="123"/>
      <c r="G98" s="123"/>
      <c r="H98" s="123"/>
      <c r="I98" s="123"/>
      <c r="J98" s="123"/>
      <c r="K98" s="123"/>
      <c r="L98" s="123"/>
      <c r="M98" s="123"/>
      <c r="N98" s="123"/>
      <c r="O98" s="123"/>
      <c r="P98" s="123"/>
      <c r="Q98" s="123"/>
      <c r="R98" s="123"/>
      <c r="S98" s="123"/>
      <c r="T98" s="123"/>
      <c r="U98" s="123"/>
      <c r="V98" s="123"/>
      <c r="W98" s="123"/>
      <c r="X98" s="123"/>
      <c r="Y98" s="123"/>
      <c r="Z98" s="123"/>
    </row>
    <row r="99" ht="15.75" hidden="1" customHeight="1">
      <c r="A99" s="1144" t="s">
        <v>197</v>
      </c>
      <c r="B99" s="1145">
        <v>4.0</v>
      </c>
      <c r="C99" s="1146">
        <v>0.1506215649339978</v>
      </c>
      <c r="D99" s="273">
        <v>0.3189368237221375</v>
      </c>
      <c r="E99" s="274">
        <v>0.04803876350410696</v>
      </c>
      <c r="F99" s="123"/>
      <c r="G99" s="123"/>
      <c r="H99" s="123"/>
      <c r="I99" s="123"/>
      <c r="J99" s="123"/>
      <c r="K99" s="123"/>
      <c r="L99" s="123"/>
      <c r="M99" s="123"/>
      <c r="N99" s="123"/>
      <c r="O99" s="123"/>
      <c r="P99" s="123"/>
      <c r="Q99" s="123"/>
      <c r="R99" s="123"/>
      <c r="S99" s="123"/>
      <c r="T99" s="123"/>
      <c r="U99" s="123"/>
      <c r="V99" s="123"/>
      <c r="W99" s="123"/>
      <c r="X99" s="123"/>
      <c r="Y99" s="123"/>
      <c r="Z99" s="123"/>
    </row>
    <row r="100" ht="15.75" hidden="1" customHeight="1">
      <c r="A100" s="1147" t="s">
        <v>198</v>
      </c>
      <c r="B100" s="1148">
        <v>24.0</v>
      </c>
      <c r="C100" s="1149">
        <v>0.09299440516178187</v>
      </c>
      <c r="D100" s="1150">
        <v>1.642233983795376</v>
      </c>
      <c r="E100" s="1151">
        <v>0.1527185724595143</v>
      </c>
      <c r="F100" s="123"/>
      <c r="G100" s="123"/>
      <c r="H100" s="123"/>
      <c r="I100" s="123"/>
      <c r="J100" s="123"/>
      <c r="K100" s="123"/>
      <c r="L100" s="123"/>
      <c r="M100" s="123"/>
      <c r="N100" s="123"/>
      <c r="O100" s="123"/>
      <c r="P100" s="123"/>
      <c r="Q100" s="123"/>
      <c r="R100" s="123"/>
      <c r="S100" s="123"/>
      <c r="T100" s="123"/>
      <c r="U100" s="123"/>
      <c r="V100" s="123"/>
      <c r="W100" s="123"/>
      <c r="X100" s="123"/>
      <c r="Y100" s="123"/>
      <c r="Z100" s="123"/>
    </row>
    <row r="101" ht="15.75" hidden="1" customHeight="1">
      <c r="A101" s="1144" t="s">
        <v>199</v>
      </c>
      <c r="B101" s="1145">
        <v>14.0</v>
      </c>
      <c r="C101" s="1146">
        <v>0.06054191385770705</v>
      </c>
      <c r="D101" s="273">
        <v>1.532081096948326</v>
      </c>
      <c r="E101" s="274">
        <v>0.09275512179446686</v>
      </c>
      <c r="F101" s="123"/>
      <c r="G101" s="123"/>
      <c r="H101" s="123"/>
      <c r="I101" s="123"/>
      <c r="J101" s="123"/>
      <c r="K101" s="123"/>
      <c r="L101" s="123"/>
      <c r="M101" s="123"/>
      <c r="N101" s="123"/>
      <c r="O101" s="123"/>
      <c r="P101" s="123"/>
      <c r="Q101" s="123"/>
      <c r="R101" s="123"/>
      <c r="S101" s="123"/>
      <c r="T101" s="123"/>
      <c r="U101" s="123"/>
      <c r="V101" s="123"/>
      <c r="W101" s="123"/>
      <c r="X101" s="123"/>
      <c r="Y101" s="123"/>
      <c r="Z101" s="123"/>
    </row>
    <row r="102" ht="15.75" hidden="1" customHeight="1">
      <c r="A102" s="1147" t="s">
        <v>200</v>
      </c>
      <c r="B102" s="1148">
        <v>15.0</v>
      </c>
      <c r="C102" s="1149">
        <v>0.08728270994558283</v>
      </c>
      <c r="D102" s="1150">
        <v>1.566481433905706</v>
      </c>
      <c r="E102" s="1151">
        <v>0.1367267446307324</v>
      </c>
      <c r="F102" s="123"/>
      <c r="G102" s="123"/>
      <c r="H102" s="123"/>
      <c r="I102" s="123"/>
      <c r="J102" s="123"/>
      <c r="K102" s="133"/>
      <c r="L102" s="133"/>
      <c r="M102" s="133"/>
      <c r="N102" s="133"/>
      <c r="O102" s="133"/>
      <c r="P102" s="133"/>
      <c r="Q102" s="133"/>
      <c r="R102" s="133"/>
      <c r="S102" s="133"/>
      <c r="T102" s="133"/>
      <c r="U102" s="133"/>
      <c r="V102" s="133"/>
      <c r="W102" s="133"/>
      <c r="X102" s="133"/>
      <c r="Y102" s="133"/>
      <c r="Z102" s="133"/>
    </row>
    <row r="103" ht="15.75" hidden="1" customHeight="1">
      <c r="A103" s="1144" t="s">
        <v>201</v>
      </c>
      <c r="B103" s="1145">
        <v>6062.0</v>
      </c>
      <c r="C103" s="1146">
        <v>0.08728270994558283</v>
      </c>
      <c r="D103" s="273">
        <v>0.4772723193371768</v>
      </c>
      <c r="E103" s="274">
        <v>0.04165762141376238</v>
      </c>
      <c r="F103" s="123"/>
      <c r="G103" s="123"/>
      <c r="H103" s="123"/>
      <c r="I103" s="123"/>
      <c r="J103" s="123"/>
      <c r="K103" s="123"/>
      <c r="L103" s="123"/>
      <c r="M103" s="123"/>
      <c r="N103" s="123"/>
      <c r="O103" s="123"/>
      <c r="P103" s="123"/>
      <c r="Q103" s="123"/>
      <c r="R103" s="123"/>
      <c r="S103" s="123"/>
      <c r="T103" s="123"/>
      <c r="U103" s="123"/>
      <c r="V103" s="123"/>
      <c r="W103" s="123"/>
      <c r="X103" s="123"/>
      <c r="Y103" s="123"/>
      <c r="Z103" s="123"/>
    </row>
    <row r="104" ht="15.75" hidden="1" customHeight="1">
      <c r="A104" s="1153" t="s">
        <v>258</v>
      </c>
      <c r="B104" s="1154">
        <v>4935.0</v>
      </c>
      <c r="C104" s="1155">
        <v>0.1500847297514602</v>
      </c>
      <c r="D104" s="1156">
        <v>0.5079011864198951</v>
      </c>
      <c r="E104" s="1157">
        <v>0.07622821230427596</v>
      </c>
      <c r="F104" s="133"/>
      <c r="G104" s="133"/>
      <c r="H104" s="133"/>
      <c r="I104" s="133"/>
      <c r="J104" s="133"/>
      <c r="K104" s="133"/>
      <c r="L104" s="133"/>
      <c r="M104" s="133"/>
      <c r="N104" s="133"/>
      <c r="O104" s="133"/>
      <c r="P104" s="133"/>
      <c r="Q104" s="133"/>
      <c r="R104" s="133"/>
      <c r="S104" s="133"/>
      <c r="T104" s="133"/>
      <c r="U104" s="133"/>
      <c r="V104" s="133"/>
      <c r="W104" s="133"/>
      <c r="X104" s="133"/>
      <c r="Y104" s="133"/>
      <c r="Z104" s="133"/>
    </row>
    <row r="105" ht="15.75" hidden="1" customHeight="1">
      <c r="A105" s="283"/>
      <c r="B105" s="1158"/>
      <c r="C105" s="275">
        <f t="shared" ref="C105:E105" si="1">AVERAGE(C22,C54)</f>
        <v>0.2569059861</v>
      </c>
      <c r="D105" s="275">
        <f t="shared" si="1"/>
        <v>0.246923059</v>
      </c>
      <c r="E105" s="275">
        <f t="shared" si="1"/>
        <v>0.06115076397</v>
      </c>
      <c r="F105" s="123"/>
      <c r="G105" s="123"/>
      <c r="H105" s="123"/>
      <c r="I105" s="123"/>
      <c r="J105" s="123"/>
      <c r="K105" s="123"/>
      <c r="L105" s="123"/>
      <c r="M105" s="123"/>
      <c r="N105" s="123"/>
      <c r="O105" s="123"/>
      <c r="P105" s="123"/>
      <c r="Q105" s="123"/>
      <c r="R105" s="123"/>
      <c r="S105" s="123"/>
      <c r="T105" s="123"/>
      <c r="U105" s="123"/>
      <c r="V105" s="123"/>
      <c r="W105" s="123"/>
      <c r="X105" s="123"/>
      <c r="Y105" s="123"/>
      <c r="Z105" s="123"/>
    </row>
    <row r="106" ht="15.75" customHeight="1">
      <c r="A106" s="289"/>
      <c r="B106" s="123"/>
      <c r="C106" s="123"/>
      <c r="D106" s="123"/>
      <c r="E106" s="123"/>
      <c r="F106" s="123"/>
      <c r="G106" s="123"/>
      <c r="H106" s="123"/>
      <c r="I106" s="123"/>
      <c r="J106" s="123"/>
      <c r="K106" s="123"/>
      <c r="L106" s="123"/>
      <c r="M106" s="123"/>
      <c r="N106" s="123"/>
      <c r="O106" s="123"/>
      <c r="P106" s="123"/>
      <c r="Q106" s="123"/>
      <c r="R106" s="123"/>
      <c r="S106" s="123"/>
      <c r="T106" s="123"/>
      <c r="U106" s="123"/>
      <c r="V106" s="123"/>
      <c r="W106" s="123"/>
      <c r="X106" s="123"/>
      <c r="Y106" s="123"/>
      <c r="Z106" s="123"/>
    </row>
    <row r="107" ht="15.75" customHeight="1">
      <c r="A107" s="289"/>
      <c r="B107" s="123"/>
      <c r="C107" s="123"/>
      <c r="D107" s="123"/>
      <c r="E107" s="123"/>
      <c r="F107" s="123"/>
      <c r="G107" s="123"/>
      <c r="H107" s="123"/>
      <c r="I107" s="123"/>
      <c r="J107" s="123"/>
      <c r="K107" s="123"/>
      <c r="L107" s="123"/>
      <c r="M107" s="123"/>
      <c r="N107" s="123"/>
      <c r="O107" s="123"/>
      <c r="P107" s="123"/>
      <c r="Q107" s="123"/>
      <c r="R107" s="123"/>
      <c r="S107" s="123"/>
      <c r="T107" s="123"/>
      <c r="U107" s="123"/>
      <c r="V107" s="123"/>
      <c r="W107" s="123"/>
      <c r="X107" s="123"/>
      <c r="Y107" s="123"/>
      <c r="Z107" s="123"/>
    </row>
    <row r="108" ht="15.75" customHeight="1">
      <c r="A108" s="289"/>
      <c r="B108" s="123"/>
      <c r="C108" s="123"/>
      <c r="D108" s="123"/>
      <c r="E108" s="123"/>
      <c r="F108" s="123"/>
      <c r="G108" s="123"/>
      <c r="H108" s="123"/>
      <c r="I108" s="123"/>
      <c r="J108" s="123"/>
      <c r="K108" s="123"/>
      <c r="L108" s="123"/>
      <c r="M108" s="123"/>
      <c r="N108" s="123"/>
      <c r="O108" s="123"/>
      <c r="P108" s="123"/>
      <c r="Q108" s="123"/>
      <c r="R108" s="123"/>
      <c r="S108" s="123"/>
      <c r="T108" s="123"/>
      <c r="U108" s="123"/>
      <c r="V108" s="123"/>
      <c r="W108" s="123"/>
      <c r="X108" s="123"/>
      <c r="Y108" s="123"/>
      <c r="Z108" s="123"/>
    </row>
    <row r="109" ht="15.75" customHeight="1">
      <c r="A109" s="289"/>
      <c r="B109" s="123"/>
      <c r="C109" s="123"/>
      <c r="D109" s="123"/>
      <c r="E109" s="123"/>
      <c r="F109" s="123"/>
      <c r="G109" s="123"/>
      <c r="H109" s="123"/>
      <c r="I109" s="123"/>
      <c r="J109" s="123"/>
      <c r="K109" s="123"/>
      <c r="L109" s="123"/>
      <c r="M109" s="123"/>
      <c r="N109" s="123"/>
      <c r="O109" s="123"/>
      <c r="P109" s="123"/>
      <c r="Q109" s="123"/>
      <c r="R109" s="123"/>
      <c r="S109" s="123"/>
      <c r="T109" s="123"/>
      <c r="U109" s="123"/>
      <c r="V109" s="123"/>
      <c r="W109" s="123"/>
      <c r="X109" s="123"/>
      <c r="Y109" s="123"/>
      <c r="Z109" s="123"/>
    </row>
    <row r="110" ht="15.75" customHeight="1">
      <c r="A110" s="289"/>
      <c r="B110" s="123"/>
      <c r="C110" s="123"/>
      <c r="D110" s="123"/>
      <c r="E110" s="123"/>
      <c r="F110" s="123"/>
      <c r="G110" s="123"/>
      <c r="H110" s="123"/>
      <c r="I110" s="123"/>
      <c r="J110" s="123"/>
      <c r="K110" s="123"/>
      <c r="L110" s="123"/>
      <c r="M110" s="123"/>
      <c r="N110" s="123"/>
      <c r="O110" s="123"/>
      <c r="P110" s="123"/>
      <c r="Q110" s="123"/>
      <c r="R110" s="123"/>
      <c r="S110" s="123"/>
      <c r="T110" s="123"/>
      <c r="U110" s="123"/>
      <c r="V110" s="123"/>
      <c r="W110" s="123"/>
      <c r="X110" s="123"/>
      <c r="Y110" s="123"/>
      <c r="Z110" s="123"/>
    </row>
    <row r="111" ht="15.75" customHeight="1">
      <c r="A111" s="289"/>
      <c r="B111" s="123"/>
      <c r="C111" s="123"/>
      <c r="D111" s="123"/>
      <c r="E111" s="123"/>
      <c r="F111" s="123"/>
      <c r="G111" s="123"/>
      <c r="H111" s="123"/>
      <c r="I111" s="123"/>
      <c r="J111" s="123"/>
      <c r="K111" s="123"/>
      <c r="L111" s="123"/>
      <c r="M111" s="123"/>
      <c r="N111" s="123"/>
      <c r="O111" s="123"/>
      <c r="P111" s="123"/>
      <c r="Q111" s="123"/>
      <c r="R111" s="123"/>
      <c r="S111" s="123"/>
      <c r="T111" s="123"/>
      <c r="U111" s="123"/>
      <c r="V111" s="123"/>
      <c r="W111" s="123"/>
      <c r="X111" s="123"/>
      <c r="Y111" s="123"/>
      <c r="Z111" s="123"/>
    </row>
    <row r="112" ht="15.75" customHeight="1">
      <c r="A112" s="289"/>
      <c r="B112" s="123"/>
      <c r="C112" s="123"/>
      <c r="D112" s="123"/>
      <c r="E112" s="123"/>
      <c r="F112" s="123"/>
      <c r="G112" s="123"/>
      <c r="H112" s="123"/>
      <c r="I112" s="123"/>
      <c r="J112" s="123"/>
      <c r="K112" s="123"/>
      <c r="L112" s="123"/>
      <c r="M112" s="123"/>
      <c r="N112" s="123"/>
      <c r="O112" s="123"/>
      <c r="P112" s="123"/>
      <c r="Q112" s="123"/>
      <c r="R112" s="123"/>
      <c r="S112" s="123"/>
      <c r="T112" s="123"/>
      <c r="U112" s="123"/>
      <c r="V112" s="123"/>
      <c r="W112" s="123"/>
      <c r="X112" s="123"/>
      <c r="Y112" s="123"/>
      <c r="Z112" s="123"/>
    </row>
    <row r="113" ht="15.75" customHeight="1">
      <c r="A113" s="289"/>
      <c r="B113" s="123"/>
      <c r="C113" s="123"/>
      <c r="D113" s="123"/>
      <c r="E113" s="123"/>
      <c r="F113" s="123"/>
      <c r="G113" s="123"/>
      <c r="H113" s="123"/>
      <c r="I113" s="123"/>
      <c r="J113" s="123"/>
      <c r="K113" s="123"/>
      <c r="L113" s="123"/>
      <c r="M113" s="123"/>
      <c r="N113" s="123"/>
      <c r="O113" s="123"/>
      <c r="P113" s="123"/>
      <c r="Q113" s="123"/>
      <c r="R113" s="123"/>
      <c r="S113" s="123"/>
      <c r="T113" s="123"/>
      <c r="U113" s="123"/>
      <c r="V113" s="123"/>
      <c r="W113" s="123"/>
      <c r="X113" s="123"/>
      <c r="Y113" s="123"/>
      <c r="Z113" s="123"/>
    </row>
    <row r="114" ht="15.75" customHeight="1">
      <c r="A114" s="289"/>
      <c r="B114" s="123"/>
      <c r="C114" s="123"/>
      <c r="D114" s="123"/>
      <c r="E114" s="123"/>
      <c r="F114" s="123"/>
      <c r="G114" s="123"/>
      <c r="H114" s="123"/>
      <c r="I114" s="123"/>
      <c r="J114" s="123"/>
      <c r="K114" s="123"/>
      <c r="L114" s="123"/>
      <c r="M114" s="123"/>
      <c r="N114" s="123"/>
      <c r="O114" s="123"/>
      <c r="P114" s="123"/>
      <c r="Q114" s="123"/>
      <c r="R114" s="123"/>
      <c r="S114" s="123"/>
      <c r="T114" s="123"/>
      <c r="U114" s="123"/>
      <c r="V114" s="123"/>
      <c r="W114" s="123"/>
      <c r="X114" s="123"/>
      <c r="Y114" s="123"/>
      <c r="Z114" s="123"/>
    </row>
    <row r="115" ht="15.75" customHeight="1">
      <c r="A115" s="289"/>
      <c r="B115" s="123"/>
      <c r="C115" s="123"/>
      <c r="D115" s="123"/>
      <c r="E115" s="123"/>
      <c r="F115" s="123"/>
      <c r="G115" s="123"/>
      <c r="H115" s="123"/>
      <c r="I115" s="123"/>
      <c r="J115" s="123"/>
      <c r="K115" s="123"/>
      <c r="L115" s="123"/>
      <c r="M115" s="123"/>
      <c r="N115" s="123"/>
      <c r="O115" s="123"/>
      <c r="P115" s="123"/>
      <c r="Q115" s="123"/>
      <c r="R115" s="123"/>
      <c r="S115" s="123"/>
      <c r="T115" s="123"/>
      <c r="U115" s="123"/>
      <c r="V115" s="123"/>
      <c r="W115" s="123"/>
      <c r="X115" s="123"/>
      <c r="Y115" s="123"/>
      <c r="Z115" s="123"/>
    </row>
    <row r="116" ht="15.75" customHeight="1">
      <c r="A116" s="289"/>
      <c r="B116" s="123"/>
      <c r="C116" s="123"/>
      <c r="D116" s="123"/>
      <c r="E116" s="123"/>
      <c r="F116" s="123"/>
      <c r="G116" s="123"/>
      <c r="H116" s="123"/>
      <c r="I116" s="123"/>
      <c r="J116" s="123"/>
      <c r="K116" s="123"/>
      <c r="L116" s="123"/>
      <c r="M116" s="123"/>
      <c r="N116" s="123"/>
      <c r="O116" s="123"/>
      <c r="P116" s="123"/>
      <c r="Q116" s="123"/>
      <c r="R116" s="123"/>
      <c r="S116" s="123"/>
      <c r="T116" s="123"/>
      <c r="U116" s="123"/>
      <c r="V116" s="123"/>
      <c r="W116" s="123"/>
      <c r="X116" s="123"/>
      <c r="Y116" s="123"/>
      <c r="Z116" s="123"/>
    </row>
    <row r="117" ht="15.75" customHeight="1">
      <c r="A117" s="289"/>
      <c r="B117" s="123"/>
      <c r="C117" s="123"/>
      <c r="D117" s="123"/>
      <c r="E117" s="123"/>
      <c r="F117" s="123"/>
      <c r="G117" s="123"/>
      <c r="H117" s="123"/>
      <c r="I117" s="123"/>
      <c r="J117" s="123"/>
      <c r="K117" s="123"/>
      <c r="L117" s="123"/>
      <c r="M117" s="123"/>
      <c r="N117" s="123"/>
      <c r="O117" s="123"/>
      <c r="P117" s="123"/>
      <c r="Q117" s="123"/>
      <c r="R117" s="123"/>
      <c r="S117" s="123"/>
      <c r="T117" s="123"/>
      <c r="U117" s="123"/>
      <c r="V117" s="123"/>
      <c r="W117" s="123"/>
      <c r="X117" s="123"/>
      <c r="Y117" s="123"/>
      <c r="Z117" s="123"/>
    </row>
    <row r="118" ht="15.75" customHeight="1">
      <c r="A118" s="289"/>
      <c r="B118" s="123"/>
      <c r="C118" s="123"/>
      <c r="D118" s="123"/>
      <c r="E118" s="123"/>
      <c r="F118" s="123"/>
      <c r="G118" s="123"/>
      <c r="H118" s="123"/>
      <c r="I118" s="123"/>
      <c r="J118" s="123"/>
      <c r="K118" s="123"/>
      <c r="L118" s="123"/>
      <c r="M118" s="123"/>
      <c r="N118" s="123"/>
      <c r="O118" s="123"/>
      <c r="P118" s="123"/>
      <c r="Q118" s="123"/>
      <c r="R118" s="123"/>
      <c r="S118" s="123"/>
      <c r="T118" s="123"/>
      <c r="U118" s="123"/>
      <c r="V118" s="123"/>
      <c r="W118" s="123"/>
      <c r="X118" s="123"/>
      <c r="Y118" s="123"/>
      <c r="Z118" s="123"/>
    </row>
    <row r="119" ht="15.75" customHeight="1">
      <c r="A119" s="289"/>
      <c r="B119" s="123"/>
      <c r="C119" s="123"/>
      <c r="D119" s="123"/>
      <c r="E119" s="123"/>
      <c r="F119" s="123"/>
      <c r="G119" s="123"/>
      <c r="H119" s="123"/>
      <c r="I119" s="123"/>
      <c r="J119" s="123"/>
      <c r="K119" s="123"/>
      <c r="L119" s="123"/>
      <c r="M119" s="123"/>
      <c r="N119" s="123"/>
      <c r="O119" s="123"/>
      <c r="P119" s="123"/>
      <c r="Q119" s="123"/>
      <c r="R119" s="123"/>
      <c r="S119" s="123"/>
      <c r="T119" s="123"/>
      <c r="U119" s="123"/>
      <c r="V119" s="123"/>
      <c r="W119" s="123"/>
      <c r="X119" s="123"/>
      <c r="Y119" s="123"/>
      <c r="Z119" s="123"/>
    </row>
    <row r="120" ht="15.75" customHeight="1">
      <c r="A120" s="289"/>
      <c r="B120" s="123"/>
      <c r="C120" s="123"/>
      <c r="D120" s="123"/>
      <c r="E120" s="123"/>
      <c r="F120" s="123"/>
      <c r="G120" s="123"/>
      <c r="H120" s="123"/>
      <c r="I120" s="123"/>
      <c r="J120" s="123"/>
      <c r="K120" s="123"/>
      <c r="L120" s="123"/>
      <c r="M120" s="123"/>
      <c r="N120" s="123"/>
      <c r="O120" s="123"/>
      <c r="P120" s="123"/>
      <c r="Q120" s="123"/>
      <c r="R120" s="123"/>
      <c r="S120" s="123"/>
      <c r="T120" s="123"/>
      <c r="U120" s="123"/>
      <c r="V120" s="123"/>
      <c r="W120" s="123"/>
      <c r="X120" s="123"/>
      <c r="Y120" s="123"/>
      <c r="Z120" s="123"/>
    </row>
    <row r="121" ht="15.75" customHeight="1">
      <c r="A121" s="289"/>
      <c r="B121" s="123"/>
      <c r="C121" s="123"/>
      <c r="D121" s="123"/>
      <c r="E121" s="123"/>
      <c r="F121" s="123"/>
      <c r="G121" s="123"/>
      <c r="H121" s="123"/>
      <c r="I121" s="123"/>
      <c r="J121" s="123"/>
      <c r="K121" s="123"/>
      <c r="L121" s="123"/>
      <c r="M121" s="123"/>
      <c r="N121" s="123"/>
      <c r="O121" s="123"/>
      <c r="P121" s="123"/>
      <c r="Q121" s="123"/>
      <c r="R121" s="123"/>
      <c r="S121" s="123"/>
      <c r="T121" s="123"/>
      <c r="U121" s="123"/>
      <c r="V121" s="123"/>
      <c r="W121" s="123"/>
      <c r="X121" s="123"/>
      <c r="Y121" s="123"/>
      <c r="Z121" s="123"/>
    </row>
    <row r="122" ht="15.75" customHeight="1">
      <c r="A122" s="289"/>
      <c r="B122" s="123"/>
      <c r="C122" s="123"/>
      <c r="D122" s="123"/>
      <c r="E122" s="123"/>
      <c r="F122" s="123"/>
      <c r="G122" s="123"/>
      <c r="H122" s="123"/>
      <c r="I122" s="123"/>
      <c r="J122" s="123"/>
      <c r="K122" s="123"/>
      <c r="L122" s="123"/>
      <c r="M122" s="123"/>
      <c r="N122" s="123"/>
      <c r="O122" s="123"/>
      <c r="P122" s="123"/>
      <c r="Q122" s="123"/>
      <c r="R122" s="123"/>
      <c r="S122" s="123"/>
      <c r="T122" s="123"/>
      <c r="U122" s="123"/>
      <c r="V122" s="123"/>
      <c r="W122" s="123"/>
      <c r="X122" s="123"/>
      <c r="Y122" s="123"/>
      <c r="Z122" s="123"/>
    </row>
    <row r="123" ht="15.75" customHeight="1">
      <c r="A123" s="289"/>
      <c r="B123" s="123"/>
      <c r="C123" s="123"/>
      <c r="D123" s="123"/>
      <c r="E123" s="123"/>
      <c r="F123" s="123"/>
      <c r="G123" s="123"/>
      <c r="H123" s="123"/>
      <c r="I123" s="123"/>
      <c r="J123" s="123"/>
      <c r="K123" s="123"/>
      <c r="L123" s="123"/>
      <c r="M123" s="123"/>
      <c r="N123" s="123"/>
      <c r="O123" s="123"/>
      <c r="P123" s="123"/>
      <c r="Q123" s="123"/>
      <c r="R123" s="123"/>
      <c r="S123" s="123"/>
      <c r="T123" s="123"/>
      <c r="U123" s="123"/>
      <c r="V123" s="123"/>
      <c r="W123" s="123"/>
      <c r="X123" s="123"/>
      <c r="Y123" s="123"/>
      <c r="Z123" s="123"/>
    </row>
    <row r="124" ht="15.75" customHeight="1">
      <c r="A124" s="289"/>
      <c r="B124" s="123"/>
      <c r="C124" s="123"/>
      <c r="D124" s="123"/>
      <c r="E124" s="123"/>
      <c r="F124" s="123"/>
      <c r="G124" s="123"/>
      <c r="H124" s="123"/>
      <c r="I124" s="123"/>
      <c r="J124" s="123"/>
      <c r="K124" s="123"/>
      <c r="L124" s="123"/>
      <c r="M124" s="123"/>
      <c r="N124" s="123"/>
      <c r="O124" s="123"/>
      <c r="P124" s="123"/>
      <c r="Q124" s="123"/>
      <c r="R124" s="123"/>
      <c r="S124" s="123"/>
      <c r="T124" s="123"/>
      <c r="U124" s="123"/>
      <c r="V124" s="123"/>
      <c r="W124" s="123"/>
      <c r="X124" s="123"/>
      <c r="Y124" s="123"/>
      <c r="Z124" s="123"/>
    </row>
    <row r="125" ht="15.75" customHeight="1">
      <c r="A125" s="289"/>
      <c r="B125" s="123"/>
      <c r="C125" s="123"/>
      <c r="D125" s="123"/>
      <c r="E125" s="123"/>
      <c r="F125" s="123"/>
      <c r="G125" s="123"/>
      <c r="H125" s="123"/>
      <c r="I125" s="123"/>
      <c r="J125" s="123"/>
      <c r="K125" s="123"/>
      <c r="L125" s="123"/>
      <c r="M125" s="123"/>
      <c r="N125" s="123"/>
      <c r="O125" s="123"/>
      <c r="P125" s="123"/>
      <c r="Q125" s="123"/>
      <c r="R125" s="123"/>
      <c r="S125" s="123"/>
      <c r="T125" s="123"/>
      <c r="U125" s="123"/>
      <c r="V125" s="123"/>
      <c r="W125" s="123"/>
      <c r="X125" s="123"/>
      <c r="Y125" s="123"/>
      <c r="Z125" s="123"/>
    </row>
    <row r="126" ht="15.75" customHeight="1">
      <c r="A126" s="289"/>
      <c r="B126" s="123"/>
      <c r="C126" s="123"/>
      <c r="D126" s="123"/>
      <c r="E126" s="123"/>
      <c r="F126" s="123"/>
      <c r="G126" s="123"/>
      <c r="H126" s="123"/>
      <c r="I126" s="123"/>
      <c r="J126" s="123"/>
      <c r="K126" s="123"/>
      <c r="L126" s="123"/>
      <c r="M126" s="123"/>
      <c r="N126" s="123"/>
      <c r="O126" s="123"/>
      <c r="P126" s="123"/>
      <c r="Q126" s="123"/>
      <c r="R126" s="123"/>
      <c r="S126" s="123"/>
      <c r="T126" s="123"/>
      <c r="U126" s="123"/>
      <c r="V126" s="123"/>
      <c r="W126" s="123"/>
      <c r="X126" s="123"/>
      <c r="Y126" s="123"/>
      <c r="Z126" s="123"/>
    </row>
    <row r="127" ht="15.75" customHeight="1">
      <c r="A127" s="289"/>
      <c r="B127" s="123"/>
      <c r="C127" s="123"/>
      <c r="D127" s="123"/>
      <c r="E127" s="123"/>
      <c r="F127" s="123"/>
      <c r="G127" s="123"/>
      <c r="H127" s="123"/>
      <c r="I127" s="123"/>
      <c r="J127" s="123"/>
      <c r="K127" s="123"/>
      <c r="L127" s="123"/>
      <c r="M127" s="123"/>
      <c r="N127" s="123"/>
      <c r="O127" s="123"/>
      <c r="P127" s="123"/>
      <c r="Q127" s="123"/>
      <c r="R127" s="123"/>
      <c r="S127" s="123"/>
      <c r="T127" s="123"/>
      <c r="U127" s="123"/>
      <c r="V127" s="123"/>
      <c r="W127" s="123"/>
      <c r="X127" s="123"/>
      <c r="Y127" s="123"/>
      <c r="Z127" s="123"/>
    </row>
    <row r="128" ht="15.75" customHeight="1">
      <c r="A128" s="289"/>
      <c r="B128" s="123"/>
      <c r="C128" s="123"/>
      <c r="D128" s="123"/>
      <c r="E128" s="123"/>
      <c r="F128" s="123"/>
      <c r="G128" s="123"/>
      <c r="H128" s="123"/>
      <c r="I128" s="123"/>
      <c r="J128" s="123"/>
      <c r="K128" s="123"/>
      <c r="L128" s="123"/>
      <c r="M128" s="123"/>
      <c r="N128" s="123"/>
      <c r="O128" s="123"/>
      <c r="P128" s="123"/>
      <c r="Q128" s="123"/>
      <c r="R128" s="123"/>
      <c r="S128" s="123"/>
      <c r="T128" s="123"/>
      <c r="U128" s="123"/>
      <c r="V128" s="123"/>
      <c r="W128" s="123"/>
      <c r="X128" s="123"/>
      <c r="Y128" s="123"/>
      <c r="Z128" s="123"/>
    </row>
    <row r="129" ht="15.75" customHeight="1">
      <c r="A129" s="289"/>
      <c r="B129" s="123"/>
      <c r="C129" s="123"/>
      <c r="D129" s="123"/>
      <c r="E129" s="123"/>
      <c r="F129" s="123"/>
      <c r="G129" s="123"/>
      <c r="H129" s="123"/>
      <c r="I129" s="123"/>
      <c r="J129" s="123"/>
      <c r="K129" s="123"/>
      <c r="L129" s="123"/>
      <c r="M129" s="123"/>
      <c r="N129" s="123"/>
      <c r="O129" s="123"/>
      <c r="P129" s="123"/>
      <c r="Q129" s="123"/>
      <c r="R129" s="123"/>
      <c r="S129" s="123"/>
      <c r="T129" s="123"/>
      <c r="U129" s="123"/>
      <c r="V129" s="123"/>
      <c r="W129" s="123"/>
      <c r="X129" s="123"/>
      <c r="Y129" s="123"/>
      <c r="Z129" s="123"/>
    </row>
    <row r="130" ht="15.75" customHeight="1">
      <c r="A130" s="289"/>
      <c r="B130" s="123"/>
      <c r="C130" s="123"/>
      <c r="D130" s="123"/>
      <c r="E130" s="123"/>
      <c r="F130" s="123"/>
      <c r="G130" s="123"/>
      <c r="H130" s="123"/>
      <c r="I130" s="123"/>
      <c r="J130" s="123"/>
      <c r="K130" s="123"/>
      <c r="L130" s="123"/>
      <c r="M130" s="123"/>
      <c r="N130" s="123"/>
      <c r="O130" s="123"/>
      <c r="P130" s="123"/>
      <c r="Q130" s="123"/>
      <c r="R130" s="123"/>
      <c r="S130" s="123"/>
      <c r="T130" s="123"/>
      <c r="U130" s="123"/>
      <c r="V130" s="123"/>
      <c r="W130" s="123"/>
      <c r="X130" s="123"/>
      <c r="Y130" s="123"/>
      <c r="Z130" s="123"/>
    </row>
    <row r="131" ht="15.75" customHeight="1">
      <c r="A131" s="289"/>
      <c r="B131" s="123"/>
      <c r="C131" s="123"/>
      <c r="D131" s="123"/>
      <c r="E131" s="123"/>
      <c r="F131" s="123"/>
      <c r="G131" s="123"/>
      <c r="H131" s="123"/>
      <c r="I131" s="123"/>
      <c r="J131" s="123"/>
      <c r="K131" s="123"/>
      <c r="L131" s="123"/>
      <c r="M131" s="123"/>
      <c r="N131" s="123"/>
      <c r="O131" s="123"/>
      <c r="P131" s="123"/>
      <c r="Q131" s="123"/>
      <c r="R131" s="123"/>
      <c r="S131" s="123"/>
      <c r="T131" s="123"/>
      <c r="U131" s="123"/>
      <c r="V131" s="123"/>
      <c r="W131" s="123"/>
      <c r="X131" s="123"/>
      <c r="Y131" s="123"/>
      <c r="Z131" s="123"/>
    </row>
    <row r="132" ht="15.75" customHeight="1">
      <c r="A132" s="289"/>
      <c r="B132" s="123"/>
      <c r="C132" s="123"/>
      <c r="D132" s="123"/>
      <c r="E132" s="123"/>
      <c r="F132" s="123"/>
      <c r="G132" s="123"/>
      <c r="H132" s="123"/>
      <c r="I132" s="123"/>
      <c r="J132" s="123"/>
      <c r="K132" s="123"/>
      <c r="L132" s="123"/>
      <c r="M132" s="123"/>
      <c r="N132" s="123"/>
      <c r="O132" s="123"/>
      <c r="P132" s="123"/>
      <c r="Q132" s="123"/>
      <c r="R132" s="123"/>
      <c r="S132" s="123"/>
      <c r="T132" s="123"/>
      <c r="U132" s="123"/>
      <c r="V132" s="123"/>
      <c r="W132" s="123"/>
      <c r="X132" s="123"/>
      <c r="Y132" s="123"/>
      <c r="Z132" s="123"/>
    </row>
    <row r="133" ht="15.75" customHeight="1">
      <c r="A133" s="289"/>
      <c r="B133" s="123"/>
      <c r="C133" s="123"/>
      <c r="D133" s="123"/>
      <c r="E133" s="123"/>
      <c r="F133" s="123"/>
      <c r="G133" s="123"/>
      <c r="H133" s="123"/>
      <c r="I133" s="123"/>
      <c r="J133" s="123"/>
      <c r="K133" s="123"/>
      <c r="L133" s="123"/>
      <c r="M133" s="123"/>
      <c r="N133" s="123"/>
      <c r="O133" s="123"/>
      <c r="P133" s="123"/>
      <c r="Q133" s="123"/>
      <c r="R133" s="123"/>
      <c r="S133" s="123"/>
      <c r="T133" s="123"/>
      <c r="U133" s="123"/>
      <c r="V133" s="123"/>
      <c r="W133" s="123"/>
      <c r="X133" s="123"/>
      <c r="Y133" s="123"/>
      <c r="Z133" s="123"/>
    </row>
    <row r="134" ht="15.75" customHeight="1">
      <c r="A134" s="289"/>
      <c r="B134" s="123"/>
      <c r="C134" s="123"/>
      <c r="D134" s="123"/>
      <c r="E134" s="123"/>
      <c r="F134" s="123"/>
      <c r="G134" s="123"/>
      <c r="H134" s="123"/>
      <c r="I134" s="123"/>
      <c r="J134" s="123"/>
      <c r="K134" s="123"/>
      <c r="L134" s="123"/>
      <c r="M134" s="123"/>
      <c r="N134" s="123"/>
      <c r="O134" s="123"/>
      <c r="P134" s="123"/>
      <c r="Q134" s="123"/>
      <c r="R134" s="123"/>
      <c r="S134" s="123"/>
      <c r="T134" s="123"/>
      <c r="U134" s="123"/>
      <c r="V134" s="123"/>
      <c r="W134" s="123"/>
      <c r="X134" s="123"/>
      <c r="Y134" s="123"/>
      <c r="Z134" s="123"/>
    </row>
    <row r="135" ht="15.75" customHeight="1">
      <c r="A135" s="289"/>
      <c r="B135" s="123"/>
      <c r="C135" s="123"/>
      <c r="D135" s="123"/>
      <c r="E135" s="123"/>
      <c r="F135" s="123"/>
      <c r="G135" s="123"/>
      <c r="H135" s="123"/>
      <c r="I135" s="123"/>
      <c r="J135" s="123"/>
      <c r="K135" s="123"/>
      <c r="L135" s="123"/>
      <c r="M135" s="123"/>
      <c r="N135" s="123"/>
      <c r="O135" s="123"/>
      <c r="P135" s="123"/>
      <c r="Q135" s="123"/>
      <c r="R135" s="123"/>
      <c r="S135" s="123"/>
      <c r="T135" s="123"/>
      <c r="U135" s="123"/>
      <c r="V135" s="123"/>
      <c r="W135" s="123"/>
      <c r="X135" s="123"/>
      <c r="Y135" s="123"/>
      <c r="Z135" s="123"/>
    </row>
    <row r="136" ht="15.75" customHeight="1">
      <c r="A136" s="289"/>
      <c r="B136" s="123"/>
      <c r="C136" s="123"/>
      <c r="D136" s="123"/>
      <c r="E136" s="123"/>
      <c r="F136" s="123"/>
      <c r="G136" s="123"/>
      <c r="H136" s="123"/>
      <c r="I136" s="123"/>
      <c r="J136" s="123"/>
      <c r="K136" s="123"/>
      <c r="L136" s="123"/>
      <c r="M136" s="123"/>
      <c r="N136" s="123"/>
      <c r="O136" s="123"/>
      <c r="P136" s="123"/>
      <c r="Q136" s="123"/>
      <c r="R136" s="123"/>
      <c r="S136" s="123"/>
      <c r="T136" s="123"/>
      <c r="U136" s="123"/>
      <c r="V136" s="123"/>
      <c r="W136" s="123"/>
      <c r="X136" s="123"/>
      <c r="Y136" s="123"/>
      <c r="Z136" s="123"/>
    </row>
    <row r="137" ht="15.75" customHeight="1">
      <c r="A137" s="289"/>
      <c r="B137" s="123"/>
      <c r="C137" s="123"/>
      <c r="D137" s="123"/>
      <c r="E137" s="123"/>
      <c r="F137" s="123"/>
      <c r="G137" s="123"/>
      <c r="H137" s="123"/>
      <c r="I137" s="123"/>
      <c r="J137" s="123"/>
      <c r="K137" s="123"/>
      <c r="L137" s="123"/>
      <c r="M137" s="123"/>
      <c r="N137" s="123"/>
      <c r="O137" s="123"/>
      <c r="P137" s="123"/>
      <c r="Q137" s="123"/>
      <c r="R137" s="123"/>
      <c r="S137" s="123"/>
      <c r="T137" s="123"/>
      <c r="U137" s="123"/>
      <c r="V137" s="123"/>
      <c r="W137" s="123"/>
      <c r="X137" s="123"/>
      <c r="Y137" s="123"/>
      <c r="Z137" s="123"/>
    </row>
    <row r="138" ht="15.75" customHeight="1">
      <c r="A138" s="289"/>
      <c r="B138" s="123"/>
      <c r="C138" s="123"/>
      <c r="D138" s="123"/>
      <c r="E138" s="123"/>
      <c r="F138" s="123"/>
      <c r="G138" s="123"/>
      <c r="H138" s="123"/>
      <c r="I138" s="123"/>
      <c r="J138" s="123"/>
      <c r="K138" s="123"/>
      <c r="L138" s="123"/>
      <c r="M138" s="123"/>
      <c r="N138" s="123"/>
      <c r="O138" s="123"/>
      <c r="P138" s="123"/>
      <c r="Q138" s="123"/>
      <c r="R138" s="123"/>
      <c r="S138" s="123"/>
      <c r="T138" s="123"/>
      <c r="U138" s="123"/>
      <c r="V138" s="123"/>
      <c r="W138" s="123"/>
      <c r="X138" s="123"/>
      <c r="Y138" s="123"/>
      <c r="Z138" s="123"/>
    </row>
    <row r="139" ht="15.75" customHeight="1">
      <c r="A139" s="289"/>
      <c r="B139" s="123"/>
      <c r="C139" s="123"/>
      <c r="D139" s="123"/>
      <c r="E139" s="123"/>
      <c r="F139" s="123"/>
      <c r="G139" s="123"/>
      <c r="H139" s="123"/>
      <c r="I139" s="123"/>
      <c r="J139" s="123"/>
      <c r="K139" s="123"/>
      <c r="L139" s="123"/>
      <c r="M139" s="123"/>
      <c r="N139" s="123"/>
      <c r="O139" s="123"/>
      <c r="P139" s="123"/>
      <c r="Q139" s="123"/>
      <c r="R139" s="123"/>
      <c r="S139" s="123"/>
      <c r="T139" s="123"/>
      <c r="U139" s="123"/>
      <c r="V139" s="123"/>
      <c r="W139" s="123"/>
      <c r="X139" s="123"/>
      <c r="Y139" s="123"/>
      <c r="Z139" s="123"/>
    </row>
    <row r="140" ht="15.75" customHeight="1">
      <c r="A140" s="289"/>
      <c r="B140" s="123"/>
      <c r="C140" s="123"/>
      <c r="D140" s="123"/>
      <c r="E140" s="123"/>
      <c r="F140" s="123"/>
      <c r="G140" s="123"/>
      <c r="H140" s="123"/>
      <c r="I140" s="123"/>
      <c r="J140" s="123"/>
      <c r="K140" s="123"/>
      <c r="L140" s="123"/>
      <c r="M140" s="123"/>
      <c r="N140" s="123"/>
      <c r="O140" s="123"/>
      <c r="P140" s="123"/>
      <c r="Q140" s="123"/>
      <c r="R140" s="123"/>
      <c r="S140" s="123"/>
      <c r="T140" s="123"/>
      <c r="U140" s="123"/>
      <c r="V140" s="123"/>
      <c r="W140" s="123"/>
      <c r="X140" s="123"/>
      <c r="Y140" s="123"/>
      <c r="Z140" s="123"/>
    </row>
    <row r="141" ht="15.75" customHeight="1">
      <c r="A141" s="289"/>
      <c r="B141" s="123"/>
      <c r="C141" s="123"/>
      <c r="D141" s="123"/>
      <c r="E141" s="123"/>
      <c r="F141" s="123"/>
      <c r="G141" s="123"/>
      <c r="H141" s="123"/>
      <c r="I141" s="123"/>
      <c r="J141" s="123"/>
      <c r="K141" s="123"/>
      <c r="L141" s="123"/>
      <c r="M141" s="123"/>
      <c r="N141" s="123"/>
      <c r="O141" s="123"/>
      <c r="P141" s="123"/>
      <c r="Q141" s="123"/>
      <c r="R141" s="123"/>
      <c r="S141" s="123"/>
      <c r="T141" s="123"/>
      <c r="U141" s="123"/>
      <c r="V141" s="123"/>
      <c r="W141" s="123"/>
      <c r="X141" s="123"/>
      <c r="Y141" s="123"/>
      <c r="Z141" s="123"/>
    </row>
    <row r="142" ht="15.75" customHeight="1">
      <c r="A142" s="289"/>
      <c r="B142" s="123"/>
      <c r="C142" s="123"/>
      <c r="D142" s="123"/>
      <c r="E142" s="123"/>
      <c r="F142" s="123"/>
      <c r="G142" s="123"/>
      <c r="H142" s="123"/>
      <c r="I142" s="123"/>
      <c r="J142" s="123"/>
      <c r="K142" s="123"/>
      <c r="L142" s="123"/>
      <c r="M142" s="123"/>
      <c r="N142" s="123"/>
      <c r="O142" s="123"/>
      <c r="P142" s="123"/>
      <c r="Q142" s="123"/>
      <c r="R142" s="123"/>
      <c r="S142" s="123"/>
      <c r="T142" s="123"/>
      <c r="U142" s="123"/>
      <c r="V142" s="123"/>
      <c r="W142" s="123"/>
      <c r="X142" s="123"/>
      <c r="Y142" s="123"/>
      <c r="Z142" s="123"/>
    </row>
    <row r="143" ht="15.75" customHeight="1">
      <c r="A143" s="289"/>
      <c r="B143" s="123"/>
      <c r="C143" s="123"/>
      <c r="D143" s="123"/>
      <c r="E143" s="123"/>
      <c r="F143" s="123"/>
      <c r="G143" s="123"/>
      <c r="H143" s="123"/>
      <c r="I143" s="123"/>
      <c r="J143" s="123"/>
      <c r="K143" s="123"/>
      <c r="L143" s="123"/>
      <c r="M143" s="123"/>
      <c r="N143" s="123"/>
      <c r="O143" s="123"/>
      <c r="P143" s="123"/>
      <c r="Q143" s="123"/>
      <c r="R143" s="123"/>
      <c r="S143" s="123"/>
      <c r="T143" s="123"/>
      <c r="U143" s="123"/>
      <c r="V143" s="123"/>
      <c r="W143" s="123"/>
      <c r="X143" s="123"/>
      <c r="Y143" s="123"/>
      <c r="Z143" s="123"/>
    </row>
    <row r="144" ht="15.75" customHeight="1">
      <c r="A144" s="289"/>
      <c r="B144" s="123"/>
      <c r="C144" s="123"/>
      <c r="D144" s="123"/>
      <c r="E144" s="123"/>
      <c r="F144" s="123"/>
      <c r="G144" s="123"/>
      <c r="H144" s="123"/>
      <c r="I144" s="123"/>
      <c r="J144" s="123"/>
      <c r="K144" s="123"/>
      <c r="L144" s="123"/>
      <c r="M144" s="123"/>
      <c r="N144" s="123"/>
      <c r="O144" s="123"/>
      <c r="P144" s="123"/>
      <c r="Q144" s="123"/>
      <c r="R144" s="123"/>
      <c r="S144" s="123"/>
      <c r="T144" s="123"/>
      <c r="U144" s="123"/>
      <c r="V144" s="123"/>
      <c r="W144" s="123"/>
      <c r="X144" s="123"/>
      <c r="Y144" s="123"/>
      <c r="Z144" s="123"/>
    </row>
    <row r="145" ht="15.75" customHeight="1">
      <c r="A145" s="289"/>
      <c r="B145" s="123"/>
      <c r="C145" s="123"/>
      <c r="D145" s="123"/>
      <c r="E145" s="123"/>
      <c r="F145" s="123"/>
      <c r="G145" s="123"/>
      <c r="H145" s="123"/>
      <c r="I145" s="123"/>
      <c r="J145" s="123"/>
      <c r="K145" s="123"/>
      <c r="L145" s="123"/>
      <c r="M145" s="123"/>
      <c r="N145" s="123"/>
      <c r="O145" s="123"/>
      <c r="P145" s="123"/>
      <c r="Q145" s="123"/>
      <c r="R145" s="123"/>
      <c r="S145" s="123"/>
      <c r="T145" s="123"/>
      <c r="U145" s="123"/>
      <c r="V145" s="123"/>
      <c r="W145" s="123"/>
      <c r="X145" s="123"/>
      <c r="Y145" s="123"/>
      <c r="Z145" s="123"/>
    </row>
    <row r="146" ht="15.75" customHeight="1">
      <c r="A146" s="289"/>
      <c r="B146" s="123"/>
      <c r="C146" s="123"/>
      <c r="D146" s="123"/>
      <c r="E146" s="123"/>
      <c r="F146" s="123"/>
      <c r="G146" s="123"/>
      <c r="H146" s="123"/>
      <c r="I146" s="123"/>
      <c r="J146" s="123"/>
      <c r="K146" s="123"/>
      <c r="L146" s="123"/>
      <c r="M146" s="123"/>
      <c r="N146" s="123"/>
      <c r="O146" s="123"/>
      <c r="P146" s="123"/>
      <c r="Q146" s="123"/>
      <c r="R146" s="123"/>
      <c r="S146" s="123"/>
      <c r="T146" s="123"/>
      <c r="U146" s="123"/>
      <c r="V146" s="123"/>
      <c r="W146" s="123"/>
      <c r="X146" s="123"/>
      <c r="Y146" s="123"/>
      <c r="Z146" s="123"/>
    </row>
    <row r="147" ht="15.75" customHeight="1">
      <c r="A147" s="289"/>
      <c r="B147" s="123"/>
      <c r="C147" s="123"/>
      <c r="D147" s="123"/>
      <c r="E147" s="123"/>
      <c r="F147" s="123"/>
      <c r="G147" s="123"/>
      <c r="H147" s="123"/>
      <c r="I147" s="123"/>
      <c r="J147" s="123"/>
      <c r="K147" s="123"/>
      <c r="L147" s="123"/>
      <c r="M147" s="123"/>
      <c r="N147" s="123"/>
      <c r="O147" s="123"/>
      <c r="P147" s="123"/>
      <c r="Q147" s="123"/>
      <c r="R147" s="123"/>
      <c r="S147" s="123"/>
      <c r="T147" s="123"/>
      <c r="U147" s="123"/>
      <c r="V147" s="123"/>
      <c r="W147" s="123"/>
      <c r="X147" s="123"/>
      <c r="Y147" s="123"/>
      <c r="Z147" s="123"/>
    </row>
    <row r="148" ht="15.75" customHeight="1">
      <c r="A148" s="289"/>
      <c r="B148" s="123"/>
      <c r="C148" s="123"/>
      <c r="D148" s="123"/>
      <c r="E148" s="123"/>
      <c r="F148" s="123"/>
      <c r="G148" s="123"/>
      <c r="H148" s="123"/>
      <c r="I148" s="123"/>
      <c r="J148" s="123"/>
      <c r="K148" s="123"/>
      <c r="L148" s="123"/>
      <c r="M148" s="123"/>
      <c r="N148" s="123"/>
      <c r="O148" s="123"/>
      <c r="P148" s="123"/>
      <c r="Q148" s="123"/>
      <c r="R148" s="123"/>
      <c r="S148" s="123"/>
      <c r="T148" s="123"/>
      <c r="U148" s="123"/>
      <c r="V148" s="123"/>
      <c r="W148" s="123"/>
      <c r="X148" s="123"/>
      <c r="Y148" s="123"/>
      <c r="Z148" s="123"/>
    </row>
    <row r="149" ht="15.75" customHeight="1">
      <c r="A149" s="289"/>
      <c r="B149" s="123"/>
      <c r="C149" s="123"/>
      <c r="D149" s="123"/>
      <c r="E149" s="123"/>
      <c r="F149" s="123"/>
      <c r="G149" s="123"/>
      <c r="H149" s="123"/>
      <c r="I149" s="123"/>
      <c r="J149" s="123"/>
      <c r="K149" s="123"/>
      <c r="L149" s="123"/>
      <c r="M149" s="123"/>
      <c r="N149" s="123"/>
      <c r="O149" s="123"/>
      <c r="P149" s="123"/>
      <c r="Q149" s="123"/>
      <c r="R149" s="123"/>
      <c r="S149" s="123"/>
      <c r="T149" s="123"/>
      <c r="U149" s="123"/>
      <c r="V149" s="123"/>
      <c r="W149" s="123"/>
      <c r="X149" s="123"/>
      <c r="Y149" s="123"/>
      <c r="Z149" s="123"/>
    </row>
    <row r="150" ht="15.75" customHeight="1">
      <c r="A150" s="289"/>
      <c r="B150" s="123"/>
      <c r="C150" s="123"/>
      <c r="D150" s="123"/>
      <c r="E150" s="123"/>
      <c r="F150" s="123"/>
      <c r="G150" s="123"/>
      <c r="H150" s="123"/>
      <c r="I150" s="123"/>
      <c r="J150" s="123"/>
      <c r="K150" s="123"/>
      <c r="L150" s="123"/>
      <c r="M150" s="123"/>
      <c r="N150" s="123"/>
      <c r="O150" s="123"/>
      <c r="P150" s="123"/>
      <c r="Q150" s="123"/>
      <c r="R150" s="123"/>
      <c r="S150" s="123"/>
      <c r="T150" s="123"/>
      <c r="U150" s="123"/>
      <c r="V150" s="123"/>
      <c r="W150" s="123"/>
      <c r="X150" s="123"/>
      <c r="Y150" s="123"/>
      <c r="Z150" s="123"/>
    </row>
    <row r="151" ht="15.75" customHeight="1">
      <c r="A151" s="289"/>
      <c r="B151" s="123"/>
      <c r="C151" s="123"/>
      <c r="D151" s="123"/>
      <c r="E151" s="123"/>
      <c r="F151" s="123"/>
      <c r="G151" s="123"/>
      <c r="H151" s="123"/>
      <c r="I151" s="123"/>
      <c r="J151" s="123"/>
      <c r="K151" s="123"/>
      <c r="L151" s="123"/>
      <c r="M151" s="123"/>
      <c r="N151" s="123"/>
      <c r="O151" s="123"/>
      <c r="P151" s="123"/>
      <c r="Q151" s="123"/>
      <c r="R151" s="123"/>
      <c r="S151" s="123"/>
      <c r="T151" s="123"/>
      <c r="U151" s="123"/>
      <c r="V151" s="123"/>
      <c r="W151" s="123"/>
      <c r="X151" s="123"/>
      <c r="Y151" s="123"/>
      <c r="Z151" s="123"/>
    </row>
    <row r="152" ht="15.75" customHeight="1">
      <c r="A152" s="289"/>
      <c r="B152" s="123"/>
      <c r="C152" s="123"/>
      <c r="D152" s="123"/>
      <c r="E152" s="123"/>
      <c r="F152" s="123"/>
      <c r="G152" s="123"/>
      <c r="H152" s="123"/>
      <c r="I152" s="123"/>
      <c r="J152" s="123"/>
      <c r="K152" s="123"/>
      <c r="L152" s="123"/>
      <c r="M152" s="123"/>
      <c r="N152" s="123"/>
      <c r="O152" s="123"/>
      <c r="P152" s="123"/>
      <c r="Q152" s="123"/>
      <c r="R152" s="123"/>
      <c r="S152" s="123"/>
      <c r="T152" s="123"/>
      <c r="U152" s="123"/>
      <c r="V152" s="123"/>
      <c r="W152" s="123"/>
      <c r="X152" s="123"/>
      <c r="Y152" s="123"/>
      <c r="Z152" s="123"/>
    </row>
    <row r="153" ht="15.75" customHeight="1">
      <c r="A153" s="289"/>
      <c r="B153" s="123"/>
      <c r="C153" s="123"/>
      <c r="D153" s="123"/>
      <c r="E153" s="123"/>
      <c r="F153" s="123"/>
      <c r="G153" s="123"/>
      <c r="H153" s="123"/>
      <c r="I153" s="123"/>
      <c r="J153" s="123"/>
      <c r="K153" s="123"/>
      <c r="L153" s="123"/>
      <c r="M153" s="123"/>
      <c r="N153" s="123"/>
      <c r="O153" s="123"/>
      <c r="P153" s="123"/>
      <c r="Q153" s="123"/>
      <c r="R153" s="123"/>
      <c r="S153" s="123"/>
      <c r="T153" s="123"/>
      <c r="U153" s="123"/>
      <c r="V153" s="123"/>
      <c r="W153" s="123"/>
      <c r="X153" s="123"/>
      <c r="Y153" s="123"/>
      <c r="Z153" s="123"/>
    </row>
    <row r="154" ht="15.75" customHeight="1">
      <c r="A154" s="289"/>
      <c r="B154" s="123"/>
      <c r="C154" s="123"/>
      <c r="D154" s="123"/>
      <c r="E154" s="123"/>
      <c r="F154" s="123"/>
      <c r="G154" s="123"/>
      <c r="H154" s="123"/>
      <c r="I154" s="123"/>
      <c r="J154" s="123"/>
      <c r="K154" s="123"/>
      <c r="L154" s="123"/>
      <c r="M154" s="123"/>
      <c r="N154" s="123"/>
      <c r="O154" s="123"/>
      <c r="P154" s="123"/>
      <c r="Q154" s="123"/>
      <c r="R154" s="123"/>
      <c r="S154" s="123"/>
      <c r="T154" s="123"/>
      <c r="U154" s="123"/>
      <c r="V154" s="123"/>
      <c r="W154" s="123"/>
      <c r="X154" s="123"/>
      <c r="Y154" s="123"/>
      <c r="Z154" s="123"/>
    </row>
    <row r="155" ht="15.75" customHeight="1">
      <c r="A155" s="289"/>
      <c r="B155" s="123"/>
      <c r="C155" s="123"/>
      <c r="D155" s="123"/>
      <c r="E155" s="123"/>
      <c r="F155" s="123"/>
      <c r="G155" s="123"/>
      <c r="H155" s="123"/>
      <c r="I155" s="123"/>
      <c r="J155" s="123"/>
      <c r="K155" s="123"/>
      <c r="L155" s="123"/>
      <c r="M155" s="123"/>
      <c r="N155" s="123"/>
      <c r="O155" s="123"/>
      <c r="P155" s="123"/>
      <c r="Q155" s="123"/>
      <c r="R155" s="123"/>
      <c r="S155" s="123"/>
      <c r="T155" s="123"/>
      <c r="U155" s="123"/>
      <c r="V155" s="123"/>
      <c r="W155" s="123"/>
      <c r="X155" s="123"/>
      <c r="Y155" s="123"/>
      <c r="Z155" s="123"/>
    </row>
    <row r="156" ht="15.75" customHeight="1">
      <c r="A156" s="289"/>
      <c r="B156" s="123"/>
      <c r="C156" s="123"/>
      <c r="D156" s="123"/>
      <c r="E156" s="123"/>
      <c r="F156" s="123"/>
      <c r="G156" s="123"/>
      <c r="H156" s="123"/>
      <c r="I156" s="123"/>
      <c r="J156" s="123"/>
      <c r="K156" s="123"/>
      <c r="L156" s="123"/>
      <c r="M156" s="123"/>
      <c r="N156" s="123"/>
      <c r="O156" s="123"/>
      <c r="P156" s="123"/>
      <c r="Q156" s="123"/>
      <c r="R156" s="123"/>
      <c r="S156" s="123"/>
      <c r="T156" s="123"/>
      <c r="U156" s="123"/>
      <c r="V156" s="123"/>
      <c r="W156" s="123"/>
      <c r="X156" s="123"/>
      <c r="Y156" s="123"/>
      <c r="Z156" s="123"/>
    </row>
    <row r="157" ht="15.75" customHeight="1">
      <c r="A157" s="289"/>
      <c r="B157" s="123"/>
      <c r="C157" s="123"/>
      <c r="D157" s="123"/>
      <c r="E157" s="123"/>
      <c r="F157" s="123"/>
      <c r="G157" s="123"/>
      <c r="H157" s="123"/>
      <c r="I157" s="123"/>
      <c r="J157" s="123"/>
      <c r="K157" s="123"/>
      <c r="L157" s="123"/>
      <c r="M157" s="123"/>
      <c r="N157" s="123"/>
      <c r="O157" s="123"/>
      <c r="P157" s="123"/>
      <c r="Q157" s="123"/>
      <c r="R157" s="123"/>
      <c r="S157" s="123"/>
      <c r="T157" s="123"/>
      <c r="U157" s="123"/>
      <c r="V157" s="123"/>
      <c r="W157" s="123"/>
      <c r="X157" s="123"/>
      <c r="Y157" s="123"/>
      <c r="Z157" s="123"/>
    </row>
    <row r="158" ht="15.75" customHeight="1">
      <c r="A158" s="289"/>
      <c r="B158" s="123"/>
      <c r="C158" s="123"/>
      <c r="D158" s="123"/>
      <c r="E158" s="123"/>
      <c r="F158" s="123"/>
      <c r="G158" s="123"/>
      <c r="H158" s="123"/>
      <c r="I158" s="123"/>
      <c r="J158" s="123"/>
      <c r="K158" s="123"/>
      <c r="L158" s="123"/>
      <c r="M158" s="123"/>
      <c r="N158" s="123"/>
      <c r="O158" s="123"/>
      <c r="P158" s="123"/>
      <c r="Q158" s="123"/>
      <c r="R158" s="123"/>
      <c r="S158" s="123"/>
      <c r="T158" s="123"/>
      <c r="U158" s="123"/>
      <c r="V158" s="123"/>
      <c r="W158" s="123"/>
      <c r="X158" s="123"/>
      <c r="Y158" s="123"/>
      <c r="Z158" s="123"/>
    </row>
    <row r="159" ht="15.75" customHeight="1">
      <c r="A159" s="289"/>
      <c r="B159" s="123"/>
      <c r="C159" s="123"/>
      <c r="D159" s="123"/>
      <c r="E159" s="123"/>
      <c r="F159" s="123"/>
      <c r="G159" s="123"/>
      <c r="H159" s="123"/>
      <c r="I159" s="123"/>
      <c r="J159" s="123"/>
      <c r="K159" s="123"/>
      <c r="L159" s="123"/>
      <c r="M159" s="123"/>
      <c r="N159" s="123"/>
      <c r="O159" s="123"/>
      <c r="P159" s="123"/>
      <c r="Q159" s="123"/>
      <c r="R159" s="123"/>
      <c r="S159" s="123"/>
      <c r="T159" s="123"/>
      <c r="U159" s="123"/>
      <c r="V159" s="123"/>
      <c r="W159" s="123"/>
      <c r="X159" s="123"/>
      <c r="Y159" s="123"/>
      <c r="Z159" s="123"/>
    </row>
    <row r="160" ht="15.75" customHeight="1">
      <c r="A160" s="289"/>
      <c r="B160" s="123"/>
      <c r="C160" s="123"/>
      <c r="D160" s="123"/>
      <c r="E160" s="123"/>
      <c r="F160" s="123"/>
      <c r="G160" s="123"/>
      <c r="H160" s="123"/>
      <c r="I160" s="123"/>
      <c r="J160" s="123"/>
      <c r="K160" s="123"/>
      <c r="L160" s="123"/>
      <c r="M160" s="123"/>
      <c r="N160" s="123"/>
      <c r="O160" s="123"/>
      <c r="P160" s="123"/>
      <c r="Q160" s="123"/>
      <c r="R160" s="123"/>
      <c r="S160" s="123"/>
      <c r="T160" s="123"/>
      <c r="U160" s="123"/>
      <c r="V160" s="123"/>
      <c r="W160" s="123"/>
      <c r="X160" s="123"/>
      <c r="Y160" s="123"/>
      <c r="Z160" s="123"/>
    </row>
    <row r="161" ht="15.75" customHeight="1">
      <c r="A161" s="289"/>
      <c r="B161" s="123"/>
      <c r="C161" s="123"/>
      <c r="D161" s="123"/>
      <c r="E161" s="123"/>
      <c r="F161" s="123"/>
      <c r="G161" s="123"/>
      <c r="H161" s="123"/>
      <c r="I161" s="123"/>
      <c r="J161" s="123"/>
      <c r="K161" s="123"/>
      <c r="L161" s="123"/>
      <c r="M161" s="123"/>
      <c r="N161" s="123"/>
      <c r="O161" s="123"/>
      <c r="P161" s="123"/>
      <c r="Q161" s="123"/>
      <c r="R161" s="123"/>
      <c r="S161" s="123"/>
      <c r="T161" s="123"/>
      <c r="U161" s="123"/>
      <c r="V161" s="123"/>
      <c r="W161" s="123"/>
      <c r="X161" s="123"/>
      <c r="Y161" s="123"/>
      <c r="Z161" s="123"/>
    </row>
    <row r="162" ht="15.75" customHeight="1">
      <c r="A162" s="289"/>
      <c r="B162" s="123"/>
      <c r="C162" s="123"/>
      <c r="D162" s="123"/>
      <c r="E162" s="123"/>
      <c r="F162" s="123"/>
      <c r="G162" s="123"/>
      <c r="H162" s="123"/>
      <c r="I162" s="123"/>
      <c r="J162" s="123"/>
      <c r="K162" s="123"/>
      <c r="L162" s="123"/>
      <c r="M162" s="123"/>
      <c r="N162" s="123"/>
      <c r="O162" s="123"/>
      <c r="P162" s="123"/>
      <c r="Q162" s="123"/>
      <c r="R162" s="123"/>
      <c r="S162" s="123"/>
      <c r="T162" s="123"/>
      <c r="U162" s="123"/>
      <c r="V162" s="123"/>
      <c r="W162" s="123"/>
      <c r="X162" s="123"/>
      <c r="Y162" s="123"/>
      <c r="Z162" s="123"/>
    </row>
    <row r="163" ht="15.75" customHeight="1">
      <c r="A163" s="289"/>
      <c r="B163" s="123"/>
      <c r="C163" s="123"/>
      <c r="D163" s="123"/>
      <c r="E163" s="123"/>
      <c r="F163" s="123"/>
      <c r="G163" s="123"/>
      <c r="H163" s="123"/>
      <c r="I163" s="123"/>
      <c r="J163" s="123"/>
      <c r="K163" s="123"/>
      <c r="L163" s="123"/>
      <c r="M163" s="123"/>
      <c r="N163" s="123"/>
      <c r="O163" s="123"/>
      <c r="P163" s="123"/>
      <c r="Q163" s="123"/>
      <c r="R163" s="123"/>
      <c r="S163" s="123"/>
      <c r="T163" s="123"/>
      <c r="U163" s="123"/>
      <c r="V163" s="123"/>
      <c r="W163" s="123"/>
      <c r="X163" s="123"/>
      <c r="Y163" s="123"/>
      <c r="Z163" s="123"/>
    </row>
    <row r="164" ht="15.75" customHeight="1">
      <c r="A164" s="289"/>
      <c r="B164" s="123"/>
      <c r="C164" s="123"/>
      <c r="D164" s="123"/>
      <c r="E164" s="123"/>
      <c r="F164" s="123"/>
      <c r="G164" s="123"/>
      <c r="H164" s="123"/>
      <c r="I164" s="123"/>
      <c r="J164" s="123"/>
      <c r="K164" s="123"/>
      <c r="L164" s="123"/>
      <c r="M164" s="123"/>
      <c r="N164" s="123"/>
      <c r="O164" s="123"/>
      <c r="P164" s="123"/>
      <c r="Q164" s="123"/>
      <c r="R164" s="123"/>
      <c r="S164" s="123"/>
      <c r="T164" s="123"/>
      <c r="U164" s="123"/>
      <c r="V164" s="123"/>
      <c r="W164" s="123"/>
      <c r="X164" s="123"/>
      <c r="Y164" s="123"/>
      <c r="Z164" s="123"/>
    </row>
    <row r="165" ht="15.75" customHeight="1">
      <c r="A165" s="289"/>
      <c r="B165" s="123"/>
      <c r="C165" s="123"/>
      <c r="D165" s="123"/>
      <c r="E165" s="123"/>
      <c r="F165" s="123"/>
      <c r="G165" s="123"/>
      <c r="H165" s="123"/>
      <c r="I165" s="123"/>
      <c r="J165" s="123"/>
      <c r="K165" s="123"/>
      <c r="L165" s="123"/>
      <c r="M165" s="123"/>
      <c r="N165" s="123"/>
      <c r="O165" s="123"/>
      <c r="P165" s="123"/>
      <c r="Q165" s="123"/>
      <c r="R165" s="123"/>
      <c r="S165" s="123"/>
      <c r="T165" s="123"/>
      <c r="U165" s="123"/>
      <c r="V165" s="123"/>
      <c r="W165" s="123"/>
      <c r="X165" s="123"/>
      <c r="Y165" s="123"/>
      <c r="Z165" s="123"/>
    </row>
    <row r="166" ht="15.75" customHeight="1">
      <c r="A166" s="289"/>
      <c r="B166" s="123"/>
      <c r="C166" s="123"/>
      <c r="D166" s="123"/>
      <c r="E166" s="123"/>
      <c r="F166" s="123"/>
      <c r="G166" s="123"/>
      <c r="H166" s="123"/>
      <c r="I166" s="123"/>
      <c r="J166" s="123"/>
      <c r="K166" s="123"/>
      <c r="L166" s="123"/>
      <c r="M166" s="123"/>
      <c r="N166" s="123"/>
      <c r="O166" s="123"/>
      <c r="P166" s="123"/>
      <c r="Q166" s="123"/>
      <c r="R166" s="123"/>
      <c r="S166" s="123"/>
      <c r="T166" s="123"/>
      <c r="U166" s="123"/>
      <c r="V166" s="123"/>
      <c r="W166" s="123"/>
      <c r="X166" s="123"/>
      <c r="Y166" s="123"/>
      <c r="Z166" s="123"/>
    </row>
    <row r="167" ht="15.75" customHeight="1">
      <c r="A167" s="289"/>
      <c r="B167" s="123"/>
      <c r="C167" s="123"/>
      <c r="D167" s="123"/>
      <c r="E167" s="123"/>
      <c r="F167" s="123"/>
      <c r="G167" s="123"/>
      <c r="H167" s="123"/>
      <c r="I167" s="123"/>
      <c r="J167" s="123"/>
      <c r="K167" s="123"/>
      <c r="L167" s="123"/>
      <c r="M167" s="123"/>
      <c r="N167" s="123"/>
      <c r="O167" s="123"/>
      <c r="P167" s="123"/>
      <c r="Q167" s="123"/>
      <c r="R167" s="123"/>
      <c r="S167" s="123"/>
      <c r="T167" s="123"/>
      <c r="U167" s="123"/>
      <c r="V167" s="123"/>
      <c r="W167" s="123"/>
      <c r="X167" s="123"/>
      <c r="Y167" s="123"/>
      <c r="Z167" s="123"/>
    </row>
    <row r="168" ht="15.75" customHeight="1">
      <c r="A168" s="289"/>
      <c r="B168" s="123"/>
      <c r="C168" s="123"/>
      <c r="D168" s="123"/>
      <c r="E168" s="123"/>
      <c r="F168" s="123"/>
      <c r="G168" s="123"/>
      <c r="H168" s="123"/>
      <c r="I168" s="123"/>
      <c r="J168" s="123"/>
      <c r="K168" s="123"/>
      <c r="L168" s="123"/>
      <c r="M168" s="123"/>
      <c r="N168" s="123"/>
      <c r="O168" s="123"/>
      <c r="P168" s="123"/>
      <c r="Q168" s="123"/>
      <c r="R168" s="123"/>
      <c r="S168" s="123"/>
      <c r="T168" s="123"/>
      <c r="U168" s="123"/>
      <c r="V168" s="123"/>
      <c r="W168" s="123"/>
      <c r="X168" s="123"/>
      <c r="Y168" s="123"/>
      <c r="Z168" s="123"/>
    </row>
    <row r="169" ht="15.75" customHeight="1">
      <c r="A169" s="289"/>
      <c r="B169" s="123"/>
      <c r="C169" s="123"/>
      <c r="D169" s="123"/>
      <c r="E169" s="123"/>
      <c r="F169" s="123"/>
      <c r="G169" s="123"/>
      <c r="H169" s="123"/>
      <c r="I169" s="123"/>
      <c r="J169" s="123"/>
      <c r="K169" s="123"/>
      <c r="L169" s="123"/>
      <c r="M169" s="123"/>
      <c r="N169" s="123"/>
      <c r="O169" s="123"/>
      <c r="P169" s="123"/>
      <c r="Q169" s="123"/>
      <c r="R169" s="123"/>
      <c r="S169" s="123"/>
      <c r="T169" s="123"/>
      <c r="U169" s="123"/>
      <c r="V169" s="123"/>
      <c r="W169" s="123"/>
      <c r="X169" s="123"/>
      <c r="Y169" s="123"/>
      <c r="Z169" s="123"/>
    </row>
    <row r="170" ht="15.75" customHeight="1">
      <c r="A170" s="289"/>
      <c r="B170" s="123"/>
      <c r="C170" s="123"/>
      <c r="D170" s="123"/>
      <c r="E170" s="123"/>
      <c r="F170" s="123"/>
      <c r="G170" s="123"/>
      <c r="H170" s="123"/>
      <c r="I170" s="123"/>
      <c r="J170" s="123"/>
      <c r="K170" s="123"/>
      <c r="L170" s="123"/>
      <c r="M170" s="123"/>
      <c r="N170" s="123"/>
      <c r="O170" s="123"/>
      <c r="P170" s="123"/>
      <c r="Q170" s="123"/>
      <c r="R170" s="123"/>
      <c r="S170" s="123"/>
      <c r="T170" s="123"/>
      <c r="U170" s="123"/>
      <c r="V170" s="123"/>
      <c r="W170" s="123"/>
      <c r="X170" s="123"/>
      <c r="Y170" s="123"/>
      <c r="Z170" s="123"/>
    </row>
    <row r="171" ht="15.75" customHeight="1">
      <c r="A171" s="289"/>
      <c r="B171" s="123"/>
      <c r="C171" s="123"/>
      <c r="D171" s="123"/>
      <c r="E171" s="123"/>
      <c r="F171" s="123"/>
      <c r="G171" s="123"/>
      <c r="H171" s="123"/>
      <c r="I171" s="123"/>
      <c r="J171" s="123"/>
      <c r="K171" s="123"/>
      <c r="L171" s="123"/>
      <c r="M171" s="123"/>
      <c r="N171" s="123"/>
      <c r="O171" s="123"/>
      <c r="P171" s="123"/>
      <c r="Q171" s="123"/>
      <c r="R171" s="123"/>
      <c r="S171" s="123"/>
      <c r="T171" s="123"/>
      <c r="U171" s="123"/>
      <c r="V171" s="123"/>
      <c r="W171" s="123"/>
      <c r="X171" s="123"/>
      <c r="Y171" s="123"/>
      <c r="Z171" s="123"/>
    </row>
    <row r="172" ht="15.75" customHeight="1">
      <c r="A172" s="289"/>
      <c r="B172" s="123"/>
      <c r="C172" s="123"/>
      <c r="D172" s="123"/>
      <c r="E172" s="123"/>
      <c r="F172" s="123"/>
      <c r="G172" s="123"/>
      <c r="H172" s="123"/>
      <c r="I172" s="123"/>
      <c r="J172" s="123"/>
      <c r="K172" s="123"/>
      <c r="L172" s="123"/>
      <c r="M172" s="123"/>
      <c r="N172" s="123"/>
      <c r="O172" s="123"/>
      <c r="P172" s="123"/>
      <c r="Q172" s="123"/>
      <c r="R172" s="123"/>
      <c r="S172" s="123"/>
      <c r="T172" s="123"/>
      <c r="U172" s="123"/>
      <c r="V172" s="123"/>
      <c r="W172" s="123"/>
      <c r="X172" s="123"/>
      <c r="Y172" s="123"/>
      <c r="Z172" s="123"/>
    </row>
    <row r="173" ht="15.75" customHeight="1">
      <c r="A173" s="289"/>
      <c r="B173" s="123"/>
      <c r="C173" s="123"/>
      <c r="D173" s="123"/>
      <c r="E173" s="123"/>
      <c r="F173" s="123"/>
      <c r="G173" s="123"/>
      <c r="H173" s="123"/>
      <c r="I173" s="123"/>
      <c r="J173" s="123"/>
      <c r="K173" s="123"/>
      <c r="L173" s="123"/>
      <c r="M173" s="123"/>
      <c r="N173" s="123"/>
      <c r="O173" s="123"/>
      <c r="P173" s="123"/>
      <c r="Q173" s="123"/>
      <c r="R173" s="123"/>
      <c r="S173" s="123"/>
      <c r="T173" s="123"/>
      <c r="U173" s="123"/>
      <c r="V173" s="123"/>
      <c r="W173" s="123"/>
      <c r="X173" s="123"/>
      <c r="Y173" s="123"/>
      <c r="Z173" s="123"/>
    </row>
    <row r="174" ht="15.75" customHeight="1">
      <c r="A174" s="289"/>
      <c r="B174" s="123"/>
      <c r="C174" s="123"/>
      <c r="D174" s="123"/>
      <c r="E174" s="123"/>
      <c r="F174" s="123"/>
      <c r="G174" s="123"/>
      <c r="H174" s="123"/>
      <c r="I174" s="123"/>
      <c r="J174" s="123"/>
      <c r="K174" s="123"/>
      <c r="L174" s="123"/>
      <c r="M174" s="123"/>
      <c r="N174" s="123"/>
      <c r="O174" s="123"/>
      <c r="P174" s="123"/>
      <c r="Q174" s="123"/>
      <c r="R174" s="123"/>
      <c r="S174" s="123"/>
      <c r="T174" s="123"/>
      <c r="U174" s="123"/>
      <c r="V174" s="123"/>
      <c r="W174" s="123"/>
      <c r="X174" s="123"/>
      <c r="Y174" s="123"/>
      <c r="Z174" s="123"/>
    </row>
    <row r="175" ht="15.75" customHeight="1">
      <c r="A175" s="289"/>
      <c r="B175" s="123"/>
      <c r="C175" s="123"/>
      <c r="D175" s="123"/>
      <c r="E175" s="123"/>
      <c r="F175" s="123"/>
      <c r="G175" s="123"/>
      <c r="H175" s="123"/>
      <c r="I175" s="123"/>
      <c r="J175" s="123"/>
      <c r="K175" s="123"/>
      <c r="L175" s="123"/>
      <c r="M175" s="123"/>
      <c r="N175" s="123"/>
      <c r="O175" s="123"/>
      <c r="P175" s="123"/>
      <c r="Q175" s="123"/>
      <c r="R175" s="123"/>
      <c r="S175" s="123"/>
      <c r="T175" s="123"/>
      <c r="U175" s="123"/>
      <c r="V175" s="123"/>
      <c r="W175" s="123"/>
      <c r="X175" s="123"/>
      <c r="Y175" s="123"/>
      <c r="Z175" s="123"/>
    </row>
    <row r="176" ht="15.75" customHeight="1">
      <c r="A176" s="289"/>
      <c r="B176" s="123"/>
      <c r="C176" s="123"/>
      <c r="D176" s="123"/>
      <c r="E176" s="123"/>
      <c r="F176" s="123"/>
      <c r="G176" s="123"/>
      <c r="H176" s="123"/>
      <c r="I176" s="123"/>
      <c r="J176" s="123"/>
      <c r="K176" s="123"/>
      <c r="L176" s="123"/>
      <c r="M176" s="123"/>
      <c r="N176" s="123"/>
      <c r="O176" s="123"/>
      <c r="P176" s="123"/>
      <c r="Q176" s="123"/>
      <c r="R176" s="123"/>
      <c r="S176" s="123"/>
      <c r="T176" s="123"/>
      <c r="U176" s="123"/>
      <c r="V176" s="123"/>
      <c r="W176" s="123"/>
      <c r="X176" s="123"/>
      <c r="Y176" s="123"/>
      <c r="Z176" s="123"/>
    </row>
    <row r="177" ht="15.75" customHeight="1">
      <c r="A177" s="289"/>
      <c r="B177" s="123"/>
      <c r="C177" s="123"/>
      <c r="D177" s="123"/>
      <c r="E177" s="123"/>
      <c r="F177" s="123"/>
      <c r="G177" s="123"/>
      <c r="H177" s="123"/>
      <c r="I177" s="123"/>
      <c r="J177" s="123"/>
      <c r="K177" s="123"/>
      <c r="L177" s="123"/>
      <c r="M177" s="123"/>
      <c r="N177" s="123"/>
      <c r="O177" s="123"/>
      <c r="P177" s="123"/>
      <c r="Q177" s="123"/>
      <c r="R177" s="123"/>
      <c r="S177" s="123"/>
      <c r="T177" s="123"/>
      <c r="U177" s="123"/>
      <c r="V177" s="123"/>
      <c r="W177" s="123"/>
      <c r="X177" s="123"/>
      <c r="Y177" s="123"/>
      <c r="Z177" s="123"/>
    </row>
    <row r="178" ht="15.75" customHeight="1">
      <c r="A178" s="289"/>
      <c r="B178" s="123"/>
      <c r="C178" s="123"/>
      <c r="D178" s="123"/>
      <c r="E178" s="123"/>
      <c r="F178" s="123"/>
      <c r="G178" s="123"/>
      <c r="H178" s="123"/>
      <c r="I178" s="123"/>
      <c r="J178" s="123"/>
      <c r="K178" s="123"/>
      <c r="L178" s="123"/>
      <c r="M178" s="123"/>
      <c r="N178" s="123"/>
      <c r="O178" s="123"/>
      <c r="P178" s="123"/>
      <c r="Q178" s="123"/>
      <c r="R178" s="123"/>
      <c r="S178" s="123"/>
      <c r="T178" s="123"/>
      <c r="U178" s="123"/>
      <c r="V178" s="123"/>
      <c r="W178" s="123"/>
      <c r="X178" s="123"/>
      <c r="Y178" s="123"/>
      <c r="Z178" s="123"/>
    </row>
    <row r="179" ht="15.75" customHeight="1">
      <c r="A179" s="289"/>
      <c r="B179" s="123"/>
      <c r="C179" s="123"/>
      <c r="D179" s="123"/>
      <c r="E179" s="123"/>
      <c r="F179" s="123"/>
      <c r="G179" s="123"/>
      <c r="H179" s="123"/>
      <c r="I179" s="123"/>
      <c r="J179" s="123"/>
      <c r="K179" s="123"/>
      <c r="L179" s="123"/>
      <c r="M179" s="123"/>
      <c r="N179" s="123"/>
      <c r="O179" s="123"/>
      <c r="P179" s="123"/>
      <c r="Q179" s="123"/>
      <c r="R179" s="123"/>
      <c r="S179" s="123"/>
      <c r="T179" s="123"/>
      <c r="U179" s="123"/>
      <c r="V179" s="123"/>
      <c r="W179" s="123"/>
      <c r="X179" s="123"/>
      <c r="Y179" s="123"/>
      <c r="Z179" s="123"/>
    </row>
    <row r="180" ht="15.75" customHeight="1">
      <c r="A180" s="289"/>
      <c r="B180" s="123"/>
      <c r="C180" s="123"/>
      <c r="D180" s="123"/>
      <c r="E180" s="123"/>
      <c r="F180" s="123"/>
      <c r="G180" s="123"/>
      <c r="H180" s="123"/>
      <c r="I180" s="123"/>
      <c r="J180" s="123"/>
      <c r="K180" s="123"/>
      <c r="L180" s="123"/>
      <c r="M180" s="123"/>
      <c r="N180" s="123"/>
      <c r="O180" s="123"/>
      <c r="P180" s="123"/>
      <c r="Q180" s="123"/>
      <c r="R180" s="123"/>
      <c r="S180" s="123"/>
      <c r="T180" s="123"/>
      <c r="U180" s="123"/>
      <c r="V180" s="123"/>
      <c r="W180" s="123"/>
      <c r="X180" s="123"/>
      <c r="Y180" s="123"/>
      <c r="Z180" s="123"/>
    </row>
    <row r="181" ht="15.75" customHeight="1">
      <c r="A181" s="289"/>
      <c r="B181" s="123"/>
      <c r="C181" s="123"/>
      <c r="D181" s="123"/>
      <c r="E181" s="123"/>
      <c r="F181" s="123"/>
      <c r="G181" s="123"/>
      <c r="H181" s="123"/>
      <c r="I181" s="123"/>
      <c r="J181" s="123"/>
      <c r="K181" s="123"/>
      <c r="L181" s="123"/>
      <c r="M181" s="123"/>
      <c r="N181" s="123"/>
      <c r="O181" s="123"/>
      <c r="P181" s="123"/>
      <c r="Q181" s="123"/>
      <c r="R181" s="123"/>
      <c r="S181" s="123"/>
      <c r="T181" s="123"/>
      <c r="U181" s="123"/>
      <c r="V181" s="123"/>
      <c r="W181" s="123"/>
      <c r="X181" s="123"/>
      <c r="Y181" s="123"/>
      <c r="Z181" s="123"/>
    </row>
    <row r="182" ht="15.75" customHeight="1">
      <c r="A182" s="289"/>
      <c r="B182" s="123"/>
      <c r="C182" s="123"/>
      <c r="D182" s="123"/>
      <c r="E182" s="123"/>
      <c r="F182" s="123"/>
      <c r="G182" s="123"/>
      <c r="H182" s="123"/>
      <c r="I182" s="123"/>
      <c r="J182" s="123"/>
      <c r="K182" s="123"/>
      <c r="L182" s="123"/>
      <c r="M182" s="123"/>
      <c r="N182" s="123"/>
      <c r="O182" s="123"/>
      <c r="P182" s="123"/>
      <c r="Q182" s="123"/>
      <c r="R182" s="123"/>
      <c r="S182" s="123"/>
      <c r="T182" s="123"/>
      <c r="U182" s="123"/>
      <c r="V182" s="123"/>
      <c r="W182" s="123"/>
      <c r="X182" s="123"/>
      <c r="Y182" s="123"/>
      <c r="Z182" s="123"/>
    </row>
    <row r="183" ht="15.75" customHeight="1">
      <c r="A183" s="289"/>
      <c r="B183" s="123"/>
      <c r="C183" s="123"/>
      <c r="D183" s="123"/>
      <c r="E183" s="123"/>
      <c r="F183" s="123"/>
      <c r="G183" s="123"/>
      <c r="H183" s="123"/>
      <c r="I183" s="123"/>
      <c r="J183" s="123"/>
      <c r="K183" s="123"/>
      <c r="L183" s="123"/>
      <c r="M183" s="123"/>
      <c r="N183" s="123"/>
      <c r="O183" s="123"/>
      <c r="P183" s="123"/>
      <c r="Q183" s="123"/>
      <c r="R183" s="123"/>
      <c r="S183" s="123"/>
      <c r="T183" s="123"/>
      <c r="U183" s="123"/>
      <c r="V183" s="123"/>
      <c r="W183" s="123"/>
      <c r="X183" s="123"/>
      <c r="Y183" s="123"/>
      <c r="Z183" s="123"/>
    </row>
    <row r="184" ht="15.75" customHeight="1">
      <c r="A184" s="289"/>
      <c r="B184" s="123"/>
      <c r="C184" s="123"/>
      <c r="D184" s="123"/>
      <c r="E184" s="123"/>
      <c r="F184" s="123"/>
      <c r="G184" s="123"/>
      <c r="H184" s="123"/>
      <c r="I184" s="123"/>
      <c r="J184" s="123"/>
      <c r="K184" s="123"/>
      <c r="L184" s="123"/>
      <c r="M184" s="123"/>
      <c r="N184" s="123"/>
      <c r="O184" s="123"/>
      <c r="P184" s="123"/>
      <c r="Q184" s="123"/>
      <c r="R184" s="123"/>
      <c r="S184" s="123"/>
      <c r="T184" s="123"/>
      <c r="U184" s="123"/>
      <c r="V184" s="123"/>
      <c r="W184" s="123"/>
      <c r="X184" s="123"/>
      <c r="Y184" s="123"/>
      <c r="Z184" s="123"/>
    </row>
    <row r="185" ht="15.75" customHeight="1">
      <c r="A185" s="289"/>
      <c r="B185" s="123"/>
      <c r="C185" s="123"/>
      <c r="D185" s="123"/>
      <c r="E185" s="123"/>
      <c r="F185" s="123"/>
      <c r="G185" s="123"/>
      <c r="H185" s="123"/>
      <c r="I185" s="123"/>
      <c r="J185" s="123"/>
      <c r="K185" s="123"/>
      <c r="L185" s="123"/>
      <c r="M185" s="123"/>
      <c r="N185" s="123"/>
      <c r="O185" s="123"/>
      <c r="P185" s="123"/>
      <c r="Q185" s="123"/>
      <c r="R185" s="123"/>
      <c r="S185" s="123"/>
      <c r="T185" s="123"/>
      <c r="U185" s="123"/>
      <c r="V185" s="123"/>
      <c r="W185" s="123"/>
      <c r="X185" s="123"/>
      <c r="Y185" s="123"/>
      <c r="Z185" s="123"/>
    </row>
    <row r="186" ht="15.75" customHeight="1">
      <c r="A186" s="289"/>
      <c r="B186" s="123"/>
      <c r="C186" s="123"/>
      <c r="D186" s="123"/>
      <c r="E186" s="123"/>
      <c r="F186" s="123"/>
      <c r="G186" s="123"/>
      <c r="H186" s="123"/>
      <c r="I186" s="123"/>
      <c r="J186" s="123"/>
      <c r="K186" s="123"/>
      <c r="L186" s="123"/>
      <c r="M186" s="123"/>
      <c r="N186" s="123"/>
      <c r="O186" s="123"/>
      <c r="P186" s="123"/>
      <c r="Q186" s="123"/>
      <c r="R186" s="123"/>
      <c r="S186" s="123"/>
      <c r="T186" s="123"/>
      <c r="U186" s="123"/>
      <c r="V186" s="123"/>
      <c r="W186" s="123"/>
      <c r="X186" s="123"/>
      <c r="Y186" s="123"/>
      <c r="Z186" s="123"/>
    </row>
    <row r="187" ht="15.75" customHeight="1">
      <c r="A187" s="289"/>
      <c r="B187" s="123"/>
      <c r="C187" s="123"/>
      <c r="D187" s="123"/>
      <c r="E187" s="123"/>
      <c r="F187" s="123"/>
      <c r="G187" s="123"/>
      <c r="H187" s="123"/>
      <c r="I187" s="123"/>
      <c r="J187" s="123"/>
      <c r="K187" s="123"/>
      <c r="L187" s="123"/>
      <c r="M187" s="123"/>
      <c r="N187" s="123"/>
      <c r="O187" s="123"/>
      <c r="P187" s="123"/>
      <c r="Q187" s="123"/>
      <c r="R187" s="123"/>
      <c r="S187" s="123"/>
      <c r="T187" s="123"/>
      <c r="U187" s="123"/>
      <c r="V187" s="123"/>
      <c r="W187" s="123"/>
      <c r="X187" s="123"/>
      <c r="Y187" s="123"/>
      <c r="Z187" s="123"/>
    </row>
    <row r="188" ht="15.75" customHeight="1">
      <c r="A188" s="289"/>
      <c r="B188" s="123"/>
      <c r="C188" s="123"/>
      <c r="D188" s="123"/>
      <c r="E188" s="123"/>
      <c r="F188" s="123"/>
      <c r="G188" s="123"/>
      <c r="H188" s="123"/>
      <c r="I188" s="123"/>
      <c r="J188" s="123"/>
      <c r="K188" s="123"/>
      <c r="L188" s="123"/>
      <c r="M188" s="123"/>
      <c r="N188" s="123"/>
      <c r="O188" s="123"/>
      <c r="P188" s="123"/>
      <c r="Q188" s="123"/>
      <c r="R188" s="123"/>
      <c r="S188" s="123"/>
      <c r="T188" s="123"/>
      <c r="U188" s="123"/>
      <c r="V188" s="123"/>
      <c r="W188" s="123"/>
      <c r="X188" s="123"/>
      <c r="Y188" s="123"/>
      <c r="Z188" s="123"/>
    </row>
    <row r="189" ht="15.75" customHeight="1">
      <c r="A189" s="289"/>
      <c r="B189" s="123"/>
      <c r="C189" s="123"/>
      <c r="D189" s="123"/>
      <c r="E189" s="123"/>
      <c r="F189" s="123"/>
      <c r="G189" s="123"/>
      <c r="H189" s="123"/>
      <c r="I189" s="123"/>
      <c r="J189" s="123"/>
      <c r="K189" s="123"/>
      <c r="L189" s="123"/>
      <c r="M189" s="123"/>
      <c r="N189" s="123"/>
      <c r="O189" s="123"/>
      <c r="P189" s="123"/>
      <c r="Q189" s="123"/>
      <c r="R189" s="123"/>
      <c r="S189" s="123"/>
      <c r="T189" s="123"/>
      <c r="U189" s="123"/>
      <c r="V189" s="123"/>
      <c r="W189" s="123"/>
      <c r="X189" s="123"/>
      <c r="Y189" s="123"/>
      <c r="Z189" s="123"/>
    </row>
    <row r="190" ht="15.75" customHeight="1">
      <c r="A190" s="289"/>
      <c r="B190" s="123"/>
      <c r="C190" s="123"/>
      <c r="D190" s="123"/>
      <c r="E190" s="123"/>
      <c r="F190" s="123"/>
      <c r="G190" s="123"/>
      <c r="H190" s="123"/>
      <c r="I190" s="123"/>
      <c r="J190" s="123"/>
      <c r="K190" s="123"/>
      <c r="L190" s="123"/>
      <c r="M190" s="123"/>
      <c r="N190" s="123"/>
      <c r="O190" s="123"/>
      <c r="P190" s="123"/>
      <c r="Q190" s="123"/>
      <c r="R190" s="123"/>
      <c r="S190" s="123"/>
      <c r="T190" s="123"/>
      <c r="U190" s="123"/>
      <c r="V190" s="123"/>
      <c r="W190" s="123"/>
      <c r="X190" s="123"/>
      <c r="Y190" s="123"/>
      <c r="Z190" s="123"/>
    </row>
    <row r="191" ht="15.75" customHeight="1">
      <c r="A191" s="289"/>
      <c r="B191" s="123"/>
      <c r="C191" s="123"/>
      <c r="D191" s="123"/>
      <c r="E191" s="123"/>
      <c r="F191" s="123"/>
      <c r="G191" s="123"/>
      <c r="H191" s="123"/>
      <c r="I191" s="123"/>
      <c r="J191" s="123"/>
      <c r="K191" s="123"/>
      <c r="L191" s="123"/>
      <c r="M191" s="123"/>
      <c r="N191" s="123"/>
      <c r="O191" s="123"/>
      <c r="P191" s="123"/>
      <c r="Q191" s="123"/>
      <c r="R191" s="123"/>
      <c r="S191" s="123"/>
      <c r="T191" s="123"/>
      <c r="U191" s="123"/>
      <c r="V191" s="123"/>
      <c r="W191" s="123"/>
      <c r="X191" s="123"/>
      <c r="Y191" s="123"/>
      <c r="Z191" s="123"/>
    </row>
    <row r="192" ht="15.75" customHeight="1">
      <c r="A192" s="289"/>
      <c r="B192" s="123"/>
      <c r="C192" s="123"/>
      <c r="D192" s="123"/>
      <c r="E192" s="123"/>
      <c r="F192" s="123"/>
      <c r="G192" s="123"/>
      <c r="H192" s="123"/>
      <c r="I192" s="123"/>
      <c r="J192" s="123"/>
      <c r="K192" s="123"/>
      <c r="L192" s="123"/>
      <c r="M192" s="123"/>
      <c r="N192" s="123"/>
      <c r="O192" s="123"/>
      <c r="P192" s="123"/>
      <c r="Q192" s="123"/>
      <c r="R192" s="123"/>
      <c r="S192" s="123"/>
      <c r="T192" s="123"/>
      <c r="U192" s="123"/>
      <c r="V192" s="123"/>
      <c r="W192" s="123"/>
      <c r="X192" s="123"/>
      <c r="Y192" s="123"/>
      <c r="Z192" s="123"/>
    </row>
    <row r="193" ht="15.75" customHeight="1">
      <c r="A193" s="289"/>
      <c r="B193" s="123"/>
      <c r="C193" s="123"/>
      <c r="D193" s="123"/>
      <c r="E193" s="123"/>
      <c r="F193" s="123"/>
      <c r="G193" s="123"/>
      <c r="H193" s="123"/>
      <c r="I193" s="123"/>
      <c r="J193" s="123"/>
      <c r="K193" s="123"/>
      <c r="L193" s="123"/>
      <c r="M193" s="123"/>
      <c r="N193" s="123"/>
      <c r="O193" s="123"/>
      <c r="P193" s="123"/>
      <c r="Q193" s="123"/>
      <c r="R193" s="123"/>
      <c r="S193" s="123"/>
      <c r="T193" s="123"/>
      <c r="U193" s="123"/>
      <c r="V193" s="123"/>
      <c r="W193" s="123"/>
      <c r="X193" s="123"/>
      <c r="Y193" s="123"/>
      <c r="Z193" s="123"/>
    </row>
    <row r="194" ht="15.75" customHeight="1">
      <c r="A194" s="289"/>
      <c r="B194" s="123"/>
      <c r="C194" s="123"/>
      <c r="D194" s="123"/>
      <c r="E194" s="123"/>
      <c r="F194" s="123"/>
      <c r="G194" s="123"/>
      <c r="H194" s="123"/>
      <c r="I194" s="123"/>
      <c r="J194" s="123"/>
      <c r="K194" s="123"/>
      <c r="L194" s="123"/>
      <c r="M194" s="123"/>
      <c r="N194" s="123"/>
      <c r="O194" s="123"/>
      <c r="P194" s="123"/>
      <c r="Q194" s="123"/>
      <c r="R194" s="123"/>
      <c r="S194" s="123"/>
      <c r="T194" s="123"/>
      <c r="U194" s="123"/>
      <c r="V194" s="123"/>
      <c r="W194" s="123"/>
      <c r="X194" s="123"/>
      <c r="Y194" s="123"/>
      <c r="Z194" s="123"/>
    </row>
    <row r="195" ht="15.75" customHeight="1">
      <c r="A195" s="289"/>
      <c r="B195" s="123"/>
      <c r="C195" s="123"/>
      <c r="D195" s="123"/>
      <c r="E195" s="123"/>
      <c r="F195" s="123"/>
      <c r="G195" s="123"/>
      <c r="H195" s="123"/>
      <c r="I195" s="123"/>
      <c r="J195" s="123"/>
      <c r="K195" s="123"/>
      <c r="L195" s="123"/>
      <c r="M195" s="123"/>
      <c r="N195" s="123"/>
      <c r="O195" s="123"/>
      <c r="P195" s="123"/>
      <c r="Q195" s="123"/>
      <c r="R195" s="123"/>
      <c r="S195" s="123"/>
      <c r="T195" s="123"/>
      <c r="U195" s="123"/>
      <c r="V195" s="123"/>
      <c r="W195" s="123"/>
      <c r="X195" s="123"/>
      <c r="Y195" s="123"/>
      <c r="Z195" s="123"/>
    </row>
    <row r="196" ht="15.75" customHeight="1">
      <c r="A196" s="289"/>
      <c r="B196" s="123"/>
      <c r="C196" s="123"/>
      <c r="D196" s="123"/>
      <c r="E196" s="123"/>
      <c r="F196" s="123"/>
      <c r="G196" s="123"/>
      <c r="H196" s="123"/>
      <c r="I196" s="123"/>
      <c r="J196" s="123"/>
      <c r="K196" s="123"/>
      <c r="L196" s="123"/>
      <c r="M196" s="123"/>
      <c r="N196" s="123"/>
      <c r="O196" s="123"/>
      <c r="P196" s="123"/>
      <c r="Q196" s="123"/>
      <c r="R196" s="123"/>
      <c r="S196" s="123"/>
      <c r="T196" s="123"/>
      <c r="U196" s="123"/>
      <c r="V196" s="123"/>
      <c r="W196" s="123"/>
      <c r="X196" s="123"/>
      <c r="Y196" s="123"/>
      <c r="Z196" s="123"/>
    </row>
    <row r="197" ht="15.75" customHeight="1">
      <c r="A197" s="289"/>
      <c r="B197" s="123"/>
      <c r="C197" s="123"/>
      <c r="D197" s="123"/>
      <c r="E197" s="123"/>
      <c r="F197" s="123"/>
      <c r="G197" s="123"/>
      <c r="H197" s="123"/>
      <c r="I197" s="123"/>
      <c r="J197" s="123"/>
      <c r="K197" s="123"/>
      <c r="L197" s="123"/>
      <c r="M197" s="123"/>
      <c r="N197" s="123"/>
      <c r="O197" s="123"/>
      <c r="P197" s="123"/>
      <c r="Q197" s="123"/>
      <c r="R197" s="123"/>
      <c r="S197" s="123"/>
      <c r="T197" s="123"/>
      <c r="U197" s="123"/>
      <c r="V197" s="123"/>
      <c r="W197" s="123"/>
      <c r="X197" s="123"/>
      <c r="Y197" s="123"/>
      <c r="Z197" s="123"/>
    </row>
    <row r="198" ht="15.75" customHeight="1">
      <c r="A198" s="289"/>
      <c r="B198" s="123"/>
      <c r="C198" s="123"/>
      <c r="D198" s="123"/>
      <c r="E198" s="123"/>
      <c r="F198" s="123"/>
      <c r="G198" s="123"/>
      <c r="H198" s="123"/>
      <c r="I198" s="123"/>
      <c r="J198" s="123"/>
      <c r="K198" s="123"/>
      <c r="L198" s="123"/>
      <c r="M198" s="123"/>
      <c r="N198" s="123"/>
      <c r="O198" s="123"/>
      <c r="P198" s="123"/>
      <c r="Q198" s="123"/>
      <c r="R198" s="123"/>
      <c r="S198" s="123"/>
      <c r="T198" s="123"/>
      <c r="U198" s="123"/>
      <c r="V198" s="123"/>
      <c r="W198" s="123"/>
      <c r="X198" s="123"/>
      <c r="Y198" s="123"/>
      <c r="Z198" s="123"/>
    </row>
    <row r="199" ht="15.75" customHeight="1">
      <c r="A199" s="289"/>
      <c r="B199" s="123"/>
      <c r="C199" s="123"/>
      <c r="D199" s="123"/>
      <c r="E199" s="123"/>
      <c r="F199" s="123"/>
      <c r="G199" s="123"/>
      <c r="H199" s="123"/>
      <c r="I199" s="123"/>
      <c r="J199" s="123"/>
      <c r="K199" s="123"/>
      <c r="L199" s="123"/>
      <c r="M199" s="123"/>
      <c r="N199" s="123"/>
      <c r="O199" s="123"/>
      <c r="P199" s="123"/>
      <c r="Q199" s="123"/>
      <c r="R199" s="123"/>
      <c r="S199" s="123"/>
      <c r="T199" s="123"/>
      <c r="U199" s="123"/>
      <c r="V199" s="123"/>
      <c r="W199" s="123"/>
      <c r="X199" s="123"/>
      <c r="Y199" s="123"/>
      <c r="Z199" s="123"/>
    </row>
    <row r="200" ht="15.75" customHeight="1">
      <c r="A200" s="289"/>
      <c r="B200" s="123"/>
      <c r="C200" s="123"/>
      <c r="D200" s="123"/>
      <c r="E200" s="123"/>
      <c r="F200" s="123"/>
      <c r="G200" s="123"/>
      <c r="H200" s="123"/>
      <c r="I200" s="123"/>
      <c r="J200" s="123"/>
      <c r="K200" s="123"/>
      <c r="L200" s="123"/>
      <c r="M200" s="123"/>
      <c r="N200" s="123"/>
      <c r="O200" s="123"/>
      <c r="P200" s="123"/>
      <c r="Q200" s="123"/>
      <c r="R200" s="123"/>
      <c r="S200" s="123"/>
      <c r="T200" s="123"/>
      <c r="U200" s="123"/>
      <c r="V200" s="123"/>
      <c r="W200" s="123"/>
      <c r="X200" s="123"/>
      <c r="Y200" s="123"/>
      <c r="Z200" s="123"/>
    </row>
    <row r="201" ht="15.75" customHeight="1">
      <c r="A201" s="289"/>
      <c r="B201" s="123"/>
      <c r="C201" s="123"/>
      <c r="D201" s="123"/>
      <c r="E201" s="123"/>
      <c r="F201" s="123"/>
      <c r="G201" s="123"/>
      <c r="H201" s="123"/>
      <c r="I201" s="123"/>
      <c r="J201" s="123"/>
      <c r="K201" s="123"/>
      <c r="L201" s="123"/>
      <c r="M201" s="123"/>
      <c r="N201" s="123"/>
      <c r="O201" s="123"/>
      <c r="P201" s="123"/>
      <c r="Q201" s="123"/>
      <c r="R201" s="123"/>
      <c r="S201" s="123"/>
      <c r="T201" s="123"/>
      <c r="U201" s="123"/>
      <c r="V201" s="123"/>
      <c r="W201" s="123"/>
      <c r="X201" s="123"/>
      <c r="Y201" s="123"/>
      <c r="Z201" s="123"/>
    </row>
    <row r="202" ht="15.75" customHeight="1">
      <c r="A202" s="289"/>
      <c r="B202" s="123"/>
      <c r="C202" s="123"/>
      <c r="D202" s="123"/>
      <c r="E202" s="123"/>
      <c r="F202" s="123"/>
      <c r="G202" s="123"/>
      <c r="H202" s="123"/>
      <c r="I202" s="123"/>
      <c r="J202" s="123"/>
      <c r="K202" s="123"/>
      <c r="L202" s="123"/>
      <c r="M202" s="123"/>
      <c r="N202" s="123"/>
      <c r="O202" s="123"/>
      <c r="P202" s="123"/>
      <c r="Q202" s="123"/>
      <c r="R202" s="123"/>
      <c r="S202" s="123"/>
      <c r="T202" s="123"/>
      <c r="U202" s="123"/>
      <c r="V202" s="123"/>
      <c r="W202" s="123"/>
      <c r="X202" s="123"/>
      <c r="Y202" s="123"/>
      <c r="Z202" s="123"/>
    </row>
    <row r="203" ht="15.75" customHeight="1">
      <c r="A203" s="289"/>
      <c r="B203" s="123"/>
      <c r="C203" s="123"/>
      <c r="D203" s="123"/>
      <c r="E203" s="123"/>
      <c r="F203" s="123"/>
      <c r="G203" s="123"/>
      <c r="H203" s="123"/>
      <c r="I203" s="123"/>
      <c r="J203" s="123"/>
      <c r="K203" s="123"/>
      <c r="L203" s="123"/>
      <c r="M203" s="123"/>
      <c r="N203" s="123"/>
      <c r="O203" s="123"/>
      <c r="P203" s="123"/>
      <c r="Q203" s="123"/>
      <c r="R203" s="123"/>
      <c r="S203" s="123"/>
      <c r="T203" s="123"/>
      <c r="U203" s="123"/>
      <c r="V203" s="123"/>
      <c r="W203" s="123"/>
      <c r="X203" s="123"/>
      <c r="Y203" s="123"/>
      <c r="Z203" s="123"/>
    </row>
    <row r="204" ht="15.75" customHeight="1">
      <c r="A204" s="289"/>
      <c r="B204" s="123"/>
      <c r="C204" s="123"/>
      <c r="D204" s="123"/>
      <c r="E204" s="123"/>
      <c r="F204" s="123"/>
      <c r="G204" s="123"/>
      <c r="H204" s="123"/>
      <c r="I204" s="123"/>
      <c r="J204" s="123"/>
      <c r="K204" s="123"/>
      <c r="L204" s="123"/>
      <c r="M204" s="123"/>
      <c r="N204" s="123"/>
      <c r="O204" s="123"/>
      <c r="P204" s="123"/>
      <c r="Q204" s="123"/>
      <c r="R204" s="123"/>
      <c r="S204" s="123"/>
      <c r="T204" s="123"/>
      <c r="U204" s="123"/>
      <c r="V204" s="123"/>
      <c r="W204" s="123"/>
      <c r="X204" s="123"/>
      <c r="Y204" s="123"/>
      <c r="Z204" s="123"/>
    </row>
    <row r="205" ht="15.75" customHeight="1">
      <c r="A205" s="289"/>
      <c r="B205" s="123"/>
      <c r="C205" s="123"/>
      <c r="D205" s="123"/>
      <c r="E205" s="123"/>
      <c r="F205" s="123"/>
      <c r="G205" s="123"/>
      <c r="H205" s="123"/>
      <c r="I205" s="123"/>
      <c r="J205" s="123"/>
      <c r="K205" s="123"/>
      <c r="L205" s="123"/>
      <c r="M205" s="123"/>
      <c r="N205" s="123"/>
      <c r="O205" s="123"/>
      <c r="P205" s="123"/>
      <c r="Q205" s="123"/>
      <c r="R205" s="123"/>
      <c r="S205" s="123"/>
      <c r="T205" s="123"/>
      <c r="U205" s="123"/>
      <c r="V205" s="123"/>
      <c r="W205" s="123"/>
      <c r="X205" s="123"/>
      <c r="Y205" s="123"/>
      <c r="Z205" s="123"/>
    </row>
    <row r="206" ht="15.75" customHeight="1">
      <c r="A206" s="289"/>
      <c r="B206" s="123"/>
      <c r="C206" s="123"/>
      <c r="D206" s="123"/>
      <c r="E206" s="123"/>
      <c r="F206" s="123"/>
      <c r="G206" s="123"/>
      <c r="H206" s="123"/>
      <c r="I206" s="123"/>
      <c r="J206" s="123"/>
      <c r="K206" s="123"/>
      <c r="L206" s="123"/>
      <c r="M206" s="123"/>
      <c r="N206" s="123"/>
      <c r="O206" s="123"/>
      <c r="P206" s="123"/>
      <c r="Q206" s="123"/>
      <c r="R206" s="123"/>
      <c r="S206" s="123"/>
      <c r="T206" s="123"/>
      <c r="U206" s="123"/>
      <c r="V206" s="123"/>
      <c r="W206" s="123"/>
      <c r="X206" s="123"/>
      <c r="Y206" s="123"/>
      <c r="Z206" s="123"/>
    </row>
    <row r="207" ht="15.75" customHeight="1">
      <c r="A207" s="289"/>
      <c r="B207" s="123"/>
      <c r="C207" s="123"/>
      <c r="D207" s="123"/>
      <c r="E207" s="123"/>
      <c r="F207" s="123"/>
      <c r="G207" s="123"/>
      <c r="H207" s="123"/>
      <c r="I207" s="123"/>
      <c r="J207" s="123"/>
      <c r="K207" s="123"/>
      <c r="L207" s="123"/>
      <c r="M207" s="123"/>
      <c r="N207" s="123"/>
      <c r="O207" s="123"/>
      <c r="P207" s="123"/>
      <c r="Q207" s="123"/>
      <c r="R207" s="123"/>
      <c r="S207" s="123"/>
      <c r="T207" s="123"/>
      <c r="U207" s="123"/>
      <c r="V207" s="123"/>
      <c r="W207" s="123"/>
      <c r="X207" s="123"/>
      <c r="Y207" s="123"/>
      <c r="Z207" s="123"/>
    </row>
    <row r="208" ht="15.75" customHeight="1">
      <c r="A208" s="289"/>
      <c r="B208" s="123"/>
      <c r="C208" s="123"/>
      <c r="D208" s="123"/>
      <c r="E208" s="123"/>
      <c r="F208" s="123"/>
      <c r="G208" s="123"/>
      <c r="H208" s="123"/>
      <c r="I208" s="123"/>
      <c r="J208" s="123"/>
      <c r="K208" s="123"/>
      <c r="L208" s="123"/>
      <c r="M208" s="123"/>
      <c r="N208" s="123"/>
      <c r="O208" s="123"/>
      <c r="P208" s="123"/>
      <c r="Q208" s="123"/>
      <c r="R208" s="123"/>
      <c r="S208" s="123"/>
      <c r="T208" s="123"/>
      <c r="U208" s="123"/>
      <c r="V208" s="123"/>
      <c r="W208" s="123"/>
      <c r="X208" s="123"/>
      <c r="Y208" s="123"/>
      <c r="Z208" s="123"/>
    </row>
    <row r="209" ht="15.75" customHeight="1">
      <c r="A209" s="289"/>
      <c r="B209" s="123"/>
      <c r="C209" s="123"/>
      <c r="D209" s="123"/>
      <c r="E209" s="123"/>
      <c r="F209" s="123"/>
      <c r="G209" s="123"/>
      <c r="H209" s="123"/>
      <c r="I209" s="123"/>
      <c r="J209" s="123"/>
      <c r="K209" s="123"/>
      <c r="L209" s="123"/>
      <c r="M209" s="123"/>
      <c r="N209" s="123"/>
      <c r="O209" s="123"/>
      <c r="P209" s="123"/>
      <c r="Q209" s="123"/>
      <c r="R209" s="123"/>
      <c r="S209" s="123"/>
      <c r="T209" s="123"/>
      <c r="U209" s="123"/>
      <c r="V209" s="123"/>
      <c r="W209" s="123"/>
      <c r="X209" s="123"/>
      <c r="Y209" s="123"/>
      <c r="Z209" s="123"/>
    </row>
    <row r="210" ht="15.75" customHeight="1">
      <c r="A210" s="289"/>
      <c r="B210" s="123"/>
      <c r="C210" s="123"/>
      <c r="D210" s="123"/>
      <c r="E210" s="123"/>
      <c r="F210" s="123"/>
      <c r="G210" s="123"/>
      <c r="H210" s="123"/>
      <c r="I210" s="123"/>
      <c r="J210" s="123"/>
      <c r="K210" s="123"/>
      <c r="L210" s="123"/>
      <c r="M210" s="123"/>
      <c r="N210" s="123"/>
      <c r="O210" s="123"/>
      <c r="P210" s="123"/>
      <c r="Q210" s="123"/>
      <c r="R210" s="123"/>
      <c r="S210" s="123"/>
      <c r="T210" s="123"/>
      <c r="U210" s="123"/>
      <c r="V210" s="123"/>
      <c r="W210" s="123"/>
      <c r="X210" s="123"/>
      <c r="Y210" s="123"/>
      <c r="Z210" s="123"/>
    </row>
    <row r="211" ht="15.75" customHeight="1">
      <c r="A211" s="289"/>
      <c r="B211" s="123"/>
      <c r="C211" s="123"/>
      <c r="D211" s="123"/>
      <c r="E211" s="123"/>
      <c r="F211" s="123"/>
      <c r="G211" s="123"/>
      <c r="H211" s="123"/>
      <c r="I211" s="123"/>
      <c r="J211" s="123"/>
      <c r="K211" s="123"/>
      <c r="L211" s="123"/>
      <c r="M211" s="123"/>
      <c r="N211" s="123"/>
      <c r="O211" s="123"/>
      <c r="P211" s="123"/>
      <c r="Q211" s="123"/>
      <c r="R211" s="123"/>
      <c r="S211" s="123"/>
      <c r="T211" s="123"/>
      <c r="U211" s="123"/>
      <c r="V211" s="123"/>
      <c r="W211" s="123"/>
      <c r="X211" s="123"/>
      <c r="Y211" s="123"/>
      <c r="Z211" s="123"/>
    </row>
    <row r="212" ht="15.75" customHeight="1">
      <c r="A212" s="289"/>
      <c r="B212" s="123"/>
      <c r="C212" s="123"/>
      <c r="D212" s="123"/>
      <c r="E212" s="123"/>
      <c r="F212" s="123"/>
      <c r="G212" s="123"/>
      <c r="H212" s="123"/>
      <c r="I212" s="123"/>
      <c r="J212" s="123"/>
      <c r="K212" s="123"/>
      <c r="L212" s="123"/>
      <c r="M212" s="123"/>
      <c r="N212" s="123"/>
      <c r="O212" s="123"/>
      <c r="P212" s="123"/>
      <c r="Q212" s="123"/>
      <c r="R212" s="123"/>
      <c r="S212" s="123"/>
      <c r="T212" s="123"/>
      <c r="U212" s="123"/>
      <c r="V212" s="123"/>
      <c r="W212" s="123"/>
      <c r="X212" s="123"/>
      <c r="Y212" s="123"/>
      <c r="Z212" s="123"/>
    </row>
    <row r="213" ht="15.75" customHeight="1">
      <c r="A213" s="289"/>
      <c r="B213" s="123"/>
      <c r="C213" s="123"/>
      <c r="D213" s="123"/>
      <c r="E213" s="123"/>
      <c r="F213" s="123"/>
      <c r="G213" s="123"/>
      <c r="H213" s="123"/>
      <c r="I213" s="123"/>
      <c r="J213" s="123"/>
      <c r="K213" s="123"/>
      <c r="L213" s="123"/>
      <c r="M213" s="123"/>
      <c r="N213" s="123"/>
      <c r="O213" s="123"/>
      <c r="P213" s="123"/>
      <c r="Q213" s="123"/>
      <c r="R213" s="123"/>
      <c r="S213" s="123"/>
      <c r="T213" s="123"/>
      <c r="U213" s="123"/>
      <c r="V213" s="123"/>
      <c r="W213" s="123"/>
      <c r="X213" s="123"/>
      <c r="Y213" s="123"/>
      <c r="Z213" s="123"/>
    </row>
    <row r="214" ht="15.75" customHeight="1">
      <c r="A214" s="289"/>
      <c r="B214" s="123"/>
      <c r="C214" s="123"/>
      <c r="D214" s="123"/>
      <c r="E214" s="123"/>
      <c r="F214" s="123"/>
      <c r="G214" s="123"/>
      <c r="H214" s="123"/>
      <c r="I214" s="123"/>
      <c r="J214" s="123"/>
      <c r="K214" s="123"/>
      <c r="L214" s="123"/>
      <c r="M214" s="123"/>
      <c r="N214" s="123"/>
      <c r="O214" s="123"/>
      <c r="P214" s="123"/>
      <c r="Q214" s="123"/>
      <c r="R214" s="123"/>
      <c r="S214" s="123"/>
      <c r="T214" s="123"/>
      <c r="U214" s="123"/>
      <c r="V214" s="123"/>
      <c r="W214" s="123"/>
      <c r="X214" s="123"/>
      <c r="Y214" s="123"/>
      <c r="Z214" s="123"/>
    </row>
    <row r="215" ht="15.75" customHeight="1">
      <c r="A215" s="289"/>
      <c r="B215" s="123"/>
      <c r="C215" s="123"/>
      <c r="D215" s="123"/>
      <c r="E215" s="123"/>
      <c r="F215" s="123"/>
      <c r="G215" s="123"/>
      <c r="H215" s="123"/>
      <c r="I215" s="123"/>
      <c r="J215" s="123"/>
      <c r="K215" s="123"/>
      <c r="L215" s="123"/>
      <c r="M215" s="123"/>
      <c r="N215" s="123"/>
      <c r="O215" s="123"/>
      <c r="P215" s="123"/>
      <c r="Q215" s="123"/>
      <c r="R215" s="123"/>
      <c r="S215" s="123"/>
      <c r="T215" s="123"/>
      <c r="U215" s="123"/>
      <c r="V215" s="123"/>
      <c r="W215" s="123"/>
      <c r="X215" s="123"/>
      <c r="Y215" s="123"/>
      <c r="Z215" s="123"/>
    </row>
    <row r="216" ht="15.75" customHeight="1">
      <c r="A216" s="289"/>
      <c r="B216" s="123"/>
      <c r="C216" s="123"/>
      <c r="D216" s="123"/>
      <c r="E216" s="123"/>
      <c r="F216" s="123"/>
      <c r="G216" s="123"/>
      <c r="H216" s="123"/>
      <c r="I216" s="123"/>
      <c r="J216" s="123"/>
      <c r="K216" s="123"/>
      <c r="L216" s="123"/>
      <c r="M216" s="123"/>
      <c r="N216" s="123"/>
      <c r="O216" s="123"/>
      <c r="P216" s="123"/>
      <c r="Q216" s="123"/>
      <c r="R216" s="123"/>
      <c r="S216" s="123"/>
      <c r="T216" s="123"/>
      <c r="U216" s="123"/>
      <c r="V216" s="123"/>
      <c r="W216" s="123"/>
      <c r="X216" s="123"/>
      <c r="Y216" s="123"/>
      <c r="Z216" s="123"/>
    </row>
    <row r="217" ht="15.75" customHeight="1">
      <c r="A217" s="289"/>
      <c r="B217" s="123"/>
      <c r="C217" s="123"/>
      <c r="D217" s="123"/>
      <c r="E217" s="123"/>
      <c r="F217" s="123"/>
      <c r="G217" s="123"/>
      <c r="H217" s="123"/>
      <c r="I217" s="123"/>
      <c r="J217" s="123"/>
      <c r="K217" s="123"/>
      <c r="L217" s="123"/>
      <c r="M217" s="123"/>
      <c r="N217" s="123"/>
      <c r="O217" s="123"/>
      <c r="P217" s="123"/>
      <c r="Q217" s="123"/>
      <c r="R217" s="123"/>
      <c r="S217" s="123"/>
      <c r="T217" s="123"/>
      <c r="U217" s="123"/>
      <c r="V217" s="123"/>
      <c r="W217" s="123"/>
      <c r="X217" s="123"/>
      <c r="Y217" s="123"/>
      <c r="Z217" s="123"/>
    </row>
    <row r="218" ht="15.75" customHeight="1">
      <c r="A218" s="289"/>
      <c r="B218" s="123"/>
      <c r="C218" s="123"/>
      <c r="D218" s="123"/>
      <c r="E218" s="123"/>
      <c r="F218" s="123"/>
      <c r="G218" s="123"/>
      <c r="H218" s="123"/>
      <c r="I218" s="123"/>
      <c r="J218" s="123"/>
      <c r="K218" s="123"/>
      <c r="L218" s="123"/>
      <c r="M218" s="123"/>
      <c r="N218" s="123"/>
      <c r="O218" s="123"/>
      <c r="P218" s="123"/>
      <c r="Q218" s="123"/>
      <c r="R218" s="123"/>
      <c r="S218" s="123"/>
      <c r="T218" s="123"/>
      <c r="U218" s="123"/>
      <c r="V218" s="123"/>
      <c r="W218" s="123"/>
      <c r="X218" s="123"/>
      <c r="Y218" s="123"/>
      <c r="Z218" s="123"/>
    </row>
    <row r="219" ht="15.75" customHeight="1">
      <c r="A219" s="289"/>
      <c r="B219" s="123"/>
      <c r="C219" s="123"/>
      <c r="D219" s="123"/>
      <c r="E219" s="123"/>
      <c r="F219" s="123"/>
      <c r="G219" s="123"/>
      <c r="H219" s="123"/>
      <c r="I219" s="123"/>
      <c r="J219" s="123"/>
      <c r="K219" s="123"/>
      <c r="L219" s="123"/>
      <c r="M219" s="123"/>
      <c r="N219" s="123"/>
      <c r="O219" s="123"/>
      <c r="P219" s="123"/>
      <c r="Q219" s="123"/>
      <c r="R219" s="123"/>
      <c r="S219" s="123"/>
      <c r="T219" s="123"/>
      <c r="U219" s="123"/>
      <c r="V219" s="123"/>
      <c r="W219" s="123"/>
      <c r="X219" s="123"/>
      <c r="Y219" s="123"/>
      <c r="Z219" s="123"/>
    </row>
    <row r="220" ht="15.75" customHeight="1">
      <c r="A220" s="289"/>
      <c r="B220" s="123"/>
      <c r="C220" s="123"/>
      <c r="D220" s="123"/>
      <c r="E220" s="123"/>
      <c r="F220" s="123"/>
      <c r="G220" s="123"/>
      <c r="H220" s="123"/>
      <c r="I220" s="123"/>
      <c r="J220" s="123"/>
      <c r="K220" s="123"/>
      <c r="L220" s="123"/>
      <c r="M220" s="123"/>
      <c r="N220" s="123"/>
      <c r="O220" s="123"/>
      <c r="P220" s="123"/>
      <c r="Q220" s="123"/>
      <c r="R220" s="123"/>
      <c r="S220" s="123"/>
      <c r="T220" s="123"/>
      <c r="U220" s="123"/>
      <c r="V220" s="123"/>
      <c r="W220" s="123"/>
      <c r="X220" s="123"/>
      <c r="Y220" s="123"/>
      <c r="Z220" s="123"/>
    </row>
    <row r="221" ht="15.75" customHeight="1">
      <c r="A221" s="289"/>
      <c r="B221" s="123"/>
      <c r="C221" s="123"/>
      <c r="D221" s="123"/>
      <c r="E221" s="123"/>
      <c r="F221" s="123"/>
      <c r="G221" s="123"/>
      <c r="H221" s="123"/>
      <c r="I221" s="123"/>
      <c r="J221" s="123"/>
      <c r="K221" s="123"/>
      <c r="L221" s="123"/>
      <c r="M221" s="123"/>
      <c r="N221" s="123"/>
      <c r="O221" s="123"/>
      <c r="P221" s="123"/>
      <c r="Q221" s="123"/>
      <c r="R221" s="123"/>
      <c r="S221" s="123"/>
      <c r="T221" s="123"/>
      <c r="U221" s="123"/>
      <c r="V221" s="123"/>
      <c r="W221" s="123"/>
      <c r="X221" s="123"/>
      <c r="Y221" s="123"/>
      <c r="Z221" s="123"/>
    </row>
    <row r="222" ht="15.75" customHeight="1">
      <c r="A222" s="289"/>
      <c r="B222" s="123"/>
      <c r="C222" s="123"/>
      <c r="D222" s="123"/>
      <c r="E222" s="123"/>
      <c r="F222" s="123"/>
      <c r="G222" s="123"/>
      <c r="H222" s="123"/>
      <c r="I222" s="123"/>
      <c r="J222" s="123"/>
      <c r="K222" s="123"/>
      <c r="L222" s="123"/>
      <c r="M222" s="123"/>
      <c r="N222" s="123"/>
      <c r="O222" s="123"/>
      <c r="P222" s="123"/>
      <c r="Q222" s="123"/>
      <c r="R222" s="123"/>
      <c r="S222" s="123"/>
      <c r="T222" s="123"/>
      <c r="U222" s="123"/>
      <c r="V222" s="123"/>
      <c r="W222" s="123"/>
      <c r="X222" s="123"/>
      <c r="Y222" s="123"/>
      <c r="Z222" s="123"/>
    </row>
    <row r="223" ht="15.75" customHeight="1">
      <c r="A223" s="289"/>
      <c r="B223" s="123"/>
      <c r="C223" s="123"/>
      <c r="D223" s="123"/>
      <c r="E223" s="123"/>
      <c r="F223" s="123"/>
      <c r="G223" s="123"/>
      <c r="H223" s="123"/>
      <c r="I223" s="123"/>
      <c r="J223" s="123"/>
      <c r="K223" s="123"/>
      <c r="L223" s="123"/>
      <c r="M223" s="123"/>
      <c r="N223" s="123"/>
      <c r="O223" s="123"/>
      <c r="P223" s="123"/>
      <c r="Q223" s="123"/>
      <c r="R223" s="123"/>
      <c r="S223" s="123"/>
      <c r="T223" s="123"/>
      <c r="U223" s="123"/>
      <c r="V223" s="123"/>
      <c r="W223" s="123"/>
      <c r="X223" s="123"/>
      <c r="Y223" s="123"/>
      <c r="Z223" s="123"/>
    </row>
    <row r="224" ht="15.75" customHeight="1">
      <c r="A224" s="289"/>
      <c r="B224" s="123"/>
      <c r="C224" s="123"/>
      <c r="D224" s="123"/>
      <c r="E224" s="123"/>
      <c r="F224" s="123"/>
      <c r="G224" s="123"/>
      <c r="H224" s="123"/>
      <c r="I224" s="123"/>
      <c r="J224" s="123"/>
      <c r="K224" s="123"/>
      <c r="L224" s="123"/>
      <c r="M224" s="123"/>
      <c r="N224" s="123"/>
      <c r="O224" s="123"/>
      <c r="P224" s="123"/>
      <c r="Q224" s="123"/>
      <c r="R224" s="123"/>
      <c r="S224" s="123"/>
      <c r="T224" s="123"/>
      <c r="U224" s="123"/>
      <c r="V224" s="123"/>
      <c r="W224" s="123"/>
      <c r="X224" s="123"/>
      <c r="Y224" s="123"/>
      <c r="Z224" s="123"/>
    </row>
    <row r="225" ht="15.75" customHeight="1">
      <c r="A225" s="289"/>
      <c r="B225" s="123"/>
      <c r="C225" s="123"/>
      <c r="D225" s="123"/>
      <c r="E225" s="123"/>
      <c r="F225" s="123"/>
      <c r="G225" s="123"/>
      <c r="H225" s="123"/>
      <c r="I225" s="123"/>
      <c r="J225" s="123"/>
      <c r="K225" s="123"/>
      <c r="L225" s="123"/>
      <c r="M225" s="123"/>
      <c r="N225" s="123"/>
      <c r="O225" s="123"/>
      <c r="P225" s="123"/>
      <c r="Q225" s="123"/>
      <c r="R225" s="123"/>
      <c r="S225" s="123"/>
      <c r="T225" s="123"/>
      <c r="U225" s="123"/>
      <c r="V225" s="123"/>
      <c r="W225" s="123"/>
      <c r="X225" s="123"/>
      <c r="Y225" s="123"/>
      <c r="Z225" s="123"/>
    </row>
    <row r="226" ht="15.75" customHeight="1">
      <c r="A226" s="289"/>
      <c r="B226" s="123"/>
      <c r="C226" s="123"/>
      <c r="D226" s="123"/>
      <c r="E226" s="123"/>
      <c r="F226" s="123"/>
      <c r="G226" s="123"/>
      <c r="H226" s="123"/>
      <c r="I226" s="123"/>
      <c r="J226" s="123"/>
      <c r="K226" s="123"/>
      <c r="L226" s="123"/>
      <c r="M226" s="123"/>
      <c r="N226" s="123"/>
      <c r="O226" s="123"/>
      <c r="P226" s="123"/>
      <c r="Q226" s="123"/>
      <c r="R226" s="123"/>
      <c r="S226" s="123"/>
      <c r="T226" s="123"/>
      <c r="U226" s="123"/>
      <c r="V226" s="123"/>
      <c r="W226" s="123"/>
      <c r="X226" s="123"/>
      <c r="Y226" s="123"/>
      <c r="Z226" s="123"/>
    </row>
    <row r="227" ht="15.75" customHeight="1">
      <c r="A227" s="289"/>
      <c r="B227" s="123"/>
      <c r="C227" s="123"/>
      <c r="D227" s="123"/>
      <c r="E227" s="123"/>
      <c r="F227" s="123"/>
      <c r="G227" s="123"/>
      <c r="H227" s="123"/>
      <c r="I227" s="123"/>
      <c r="J227" s="123"/>
      <c r="K227" s="123"/>
      <c r="L227" s="123"/>
      <c r="M227" s="123"/>
      <c r="N227" s="123"/>
      <c r="O227" s="123"/>
      <c r="P227" s="123"/>
      <c r="Q227" s="123"/>
      <c r="R227" s="123"/>
      <c r="S227" s="123"/>
      <c r="T227" s="123"/>
      <c r="U227" s="123"/>
      <c r="V227" s="123"/>
      <c r="W227" s="123"/>
      <c r="X227" s="123"/>
      <c r="Y227" s="123"/>
      <c r="Z227" s="123"/>
    </row>
    <row r="228" ht="15.75" customHeight="1">
      <c r="A228" s="289"/>
      <c r="B228" s="123"/>
      <c r="C228" s="123"/>
      <c r="D228" s="123"/>
      <c r="E228" s="123"/>
      <c r="F228" s="123"/>
      <c r="G228" s="123"/>
      <c r="H228" s="123"/>
      <c r="I228" s="123"/>
      <c r="J228" s="123"/>
      <c r="K228" s="123"/>
      <c r="L228" s="123"/>
      <c r="M228" s="123"/>
      <c r="N228" s="123"/>
      <c r="O228" s="123"/>
      <c r="P228" s="123"/>
      <c r="Q228" s="123"/>
      <c r="R228" s="123"/>
      <c r="S228" s="123"/>
      <c r="T228" s="123"/>
      <c r="U228" s="123"/>
      <c r="V228" s="123"/>
      <c r="W228" s="123"/>
      <c r="X228" s="123"/>
      <c r="Y228" s="123"/>
      <c r="Z228" s="123"/>
    </row>
    <row r="229" ht="15.75" customHeight="1">
      <c r="A229" s="289"/>
      <c r="B229" s="123"/>
      <c r="C229" s="123"/>
      <c r="D229" s="123"/>
      <c r="E229" s="123"/>
      <c r="F229" s="123"/>
      <c r="G229" s="123"/>
      <c r="H229" s="123"/>
      <c r="I229" s="123"/>
      <c r="J229" s="123"/>
      <c r="K229" s="123"/>
      <c r="L229" s="123"/>
      <c r="M229" s="123"/>
      <c r="N229" s="123"/>
      <c r="O229" s="123"/>
      <c r="P229" s="123"/>
      <c r="Q229" s="123"/>
      <c r="R229" s="123"/>
      <c r="S229" s="123"/>
      <c r="T229" s="123"/>
      <c r="U229" s="123"/>
      <c r="V229" s="123"/>
      <c r="W229" s="123"/>
      <c r="X229" s="123"/>
      <c r="Y229" s="123"/>
      <c r="Z229" s="123"/>
    </row>
    <row r="230" ht="15.75" customHeight="1">
      <c r="A230" s="289"/>
      <c r="B230" s="123"/>
      <c r="C230" s="123"/>
      <c r="D230" s="123"/>
      <c r="E230" s="123"/>
      <c r="F230" s="123"/>
      <c r="G230" s="123"/>
      <c r="H230" s="123"/>
      <c r="I230" s="123"/>
      <c r="J230" s="123"/>
      <c r="K230" s="123"/>
      <c r="L230" s="123"/>
      <c r="M230" s="123"/>
      <c r="N230" s="123"/>
      <c r="O230" s="123"/>
      <c r="P230" s="123"/>
      <c r="Q230" s="123"/>
      <c r="R230" s="123"/>
      <c r="S230" s="123"/>
      <c r="T230" s="123"/>
      <c r="U230" s="123"/>
      <c r="V230" s="123"/>
      <c r="W230" s="123"/>
      <c r="X230" s="123"/>
      <c r="Y230" s="123"/>
      <c r="Z230" s="123"/>
    </row>
    <row r="231" ht="15.75" customHeight="1">
      <c r="A231" s="289"/>
      <c r="B231" s="123"/>
      <c r="C231" s="123"/>
      <c r="D231" s="123"/>
      <c r="E231" s="123"/>
      <c r="F231" s="123"/>
      <c r="G231" s="123"/>
      <c r="H231" s="123"/>
      <c r="I231" s="123"/>
      <c r="J231" s="123"/>
      <c r="K231" s="123"/>
      <c r="L231" s="123"/>
      <c r="M231" s="123"/>
      <c r="N231" s="123"/>
      <c r="O231" s="123"/>
      <c r="P231" s="123"/>
      <c r="Q231" s="123"/>
      <c r="R231" s="123"/>
      <c r="S231" s="123"/>
      <c r="T231" s="123"/>
      <c r="U231" s="123"/>
      <c r="V231" s="123"/>
      <c r="W231" s="123"/>
      <c r="X231" s="123"/>
      <c r="Y231" s="123"/>
      <c r="Z231" s="123"/>
    </row>
    <row r="232" ht="15.75" customHeight="1">
      <c r="A232" s="289"/>
      <c r="B232" s="123"/>
      <c r="C232" s="123"/>
      <c r="D232" s="123"/>
      <c r="E232" s="123"/>
      <c r="F232" s="123"/>
      <c r="G232" s="123"/>
      <c r="H232" s="123"/>
      <c r="I232" s="123"/>
      <c r="J232" s="123"/>
      <c r="K232" s="123"/>
      <c r="L232" s="123"/>
      <c r="M232" s="123"/>
      <c r="N232" s="123"/>
      <c r="O232" s="123"/>
      <c r="P232" s="123"/>
      <c r="Q232" s="123"/>
      <c r="R232" s="123"/>
      <c r="S232" s="123"/>
      <c r="T232" s="123"/>
      <c r="U232" s="123"/>
      <c r="V232" s="123"/>
      <c r="W232" s="123"/>
      <c r="X232" s="123"/>
      <c r="Y232" s="123"/>
      <c r="Z232" s="123"/>
    </row>
    <row r="233" ht="15.75" customHeight="1">
      <c r="A233" s="289"/>
      <c r="B233" s="123"/>
      <c r="C233" s="123"/>
      <c r="D233" s="123"/>
      <c r="E233" s="123"/>
      <c r="F233" s="123"/>
      <c r="G233" s="123"/>
      <c r="H233" s="123"/>
      <c r="I233" s="123"/>
      <c r="J233" s="123"/>
      <c r="K233" s="123"/>
      <c r="L233" s="123"/>
      <c r="M233" s="123"/>
      <c r="N233" s="123"/>
      <c r="O233" s="123"/>
      <c r="P233" s="123"/>
      <c r="Q233" s="123"/>
      <c r="R233" s="123"/>
      <c r="S233" s="123"/>
      <c r="T233" s="123"/>
      <c r="U233" s="123"/>
      <c r="V233" s="123"/>
      <c r="W233" s="123"/>
      <c r="X233" s="123"/>
      <c r="Y233" s="123"/>
      <c r="Z233" s="123"/>
    </row>
    <row r="234" ht="15.75" customHeight="1">
      <c r="A234" s="289"/>
      <c r="B234" s="123"/>
      <c r="C234" s="123"/>
      <c r="D234" s="123"/>
      <c r="E234" s="123"/>
      <c r="F234" s="123"/>
      <c r="G234" s="123"/>
      <c r="H234" s="123"/>
      <c r="I234" s="123"/>
      <c r="J234" s="123"/>
      <c r="K234" s="123"/>
      <c r="L234" s="123"/>
      <c r="M234" s="123"/>
      <c r="N234" s="123"/>
      <c r="O234" s="123"/>
      <c r="P234" s="123"/>
      <c r="Q234" s="123"/>
      <c r="R234" s="123"/>
      <c r="S234" s="123"/>
      <c r="T234" s="123"/>
      <c r="U234" s="123"/>
      <c r="V234" s="123"/>
      <c r="W234" s="123"/>
      <c r="X234" s="123"/>
      <c r="Y234" s="123"/>
      <c r="Z234" s="123"/>
    </row>
    <row r="235" ht="15.75" customHeight="1">
      <c r="A235" s="289"/>
      <c r="B235" s="123"/>
      <c r="C235" s="123"/>
      <c r="D235" s="123"/>
      <c r="E235" s="123"/>
      <c r="F235" s="123"/>
      <c r="G235" s="123"/>
      <c r="H235" s="123"/>
      <c r="I235" s="123"/>
      <c r="J235" s="123"/>
      <c r="K235" s="123"/>
      <c r="L235" s="123"/>
      <c r="M235" s="123"/>
      <c r="N235" s="123"/>
      <c r="O235" s="123"/>
      <c r="P235" s="123"/>
      <c r="Q235" s="123"/>
      <c r="R235" s="123"/>
      <c r="S235" s="123"/>
      <c r="T235" s="123"/>
      <c r="U235" s="123"/>
      <c r="V235" s="123"/>
      <c r="W235" s="123"/>
      <c r="X235" s="123"/>
      <c r="Y235" s="123"/>
      <c r="Z235" s="123"/>
    </row>
    <row r="236" ht="15.75" customHeight="1">
      <c r="A236" s="289"/>
      <c r="B236" s="123"/>
      <c r="C236" s="123"/>
      <c r="D236" s="123"/>
      <c r="E236" s="123"/>
      <c r="F236" s="123"/>
      <c r="G236" s="123"/>
      <c r="H236" s="123"/>
      <c r="I236" s="123"/>
      <c r="J236" s="123"/>
      <c r="K236" s="123"/>
      <c r="L236" s="123"/>
      <c r="M236" s="123"/>
      <c r="N236" s="123"/>
      <c r="O236" s="123"/>
      <c r="P236" s="123"/>
      <c r="Q236" s="123"/>
      <c r="R236" s="123"/>
      <c r="S236" s="123"/>
      <c r="T236" s="123"/>
      <c r="U236" s="123"/>
      <c r="V236" s="123"/>
      <c r="W236" s="123"/>
      <c r="X236" s="123"/>
      <c r="Y236" s="123"/>
      <c r="Z236" s="123"/>
    </row>
    <row r="237" ht="15.75" customHeight="1">
      <c r="A237" s="289"/>
      <c r="B237" s="123"/>
      <c r="C237" s="123"/>
      <c r="D237" s="123"/>
      <c r="E237" s="123"/>
      <c r="F237" s="123"/>
      <c r="G237" s="123"/>
      <c r="H237" s="123"/>
      <c r="I237" s="123"/>
      <c r="J237" s="123"/>
      <c r="K237" s="123"/>
      <c r="L237" s="123"/>
      <c r="M237" s="123"/>
      <c r="N237" s="123"/>
      <c r="O237" s="123"/>
      <c r="P237" s="123"/>
      <c r="Q237" s="123"/>
      <c r="R237" s="123"/>
      <c r="S237" s="123"/>
      <c r="T237" s="123"/>
      <c r="U237" s="123"/>
      <c r="V237" s="123"/>
      <c r="W237" s="123"/>
      <c r="X237" s="123"/>
      <c r="Y237" s="123"/>
      <c r="Z237" s="123"/>
    </row>
    <row r="238" ht="15.75" customHeight="1">
      <c r="A238" s="289"/>
      <c r="B238" s="123"/>
      <c r="C238" s="123"/>
      <c r="D238" s="123"/>
      <c r="E238" s="123"/>
      <c r="F238" s="123"/>
      <c r="G238" s="123"/>
      <c r="H238" s="123"/>
      <c r="I238" s="123"/>
      <c r="J238" s="123"/>
      <c r="K238" s="123"/>
      <c r="L238" s="123"/>
      <c r="M238" s="123"/>
      <c r="N238" s="123"/>
      <c r="O238" s="123"/>
      <c r="P238" s="123"/>
      <c r="Q238" s="123"/>
      <c r="R238" s="123"/>
      <c r="S238" s="123"/>
      <c r="T238" s="123"/>
      <c r="U238" s="123"/>
      <c r="V238" s="123"/>
      <c r="W238" s="123"/>
      <c r="X238" s="123"/>
      <c r="Y238" s="123"/>
      <c r="Z238" s="123"/>
    </row>
    <row r="239" ht="15.75" customHeight="1">
      <c r="A239" s="289"/>
      <c r="B239" s="123"/>
      <c r="C239" s="123"/>
      <c r="D239" s="123"/>
      <c r="E239" s="123"/>
      <c r="F239" s="123"/>
      <c r="G239" s="123"/>
      <c r="H239" s="123"/>
      <c r="I239" s="123"/>
      <c r="J239" s="123"/>
      <c r="K239" s="123"/>
      <c r="L239" s="123"/>
      <c r="M239" s="123"/>
      <c r="N239" s="123"/>
      <c r="O239" s="123"/>
      <c r="P239" s="123"/>
      <c r="Q239" s="123"/>
      <c r="R239" s="123"/>
      <c r="S239" s="123"/>
      <c r="T239" s="123"/>
      <c r="U239" s="123"/>
      <c r="V239" s="123"/>
      <c r="W239" s="123"/>
      <c r="X239" s="123"/>
      <c r="Y239" s="123"/>
      <c r="Z239" s="123"/>
    </row>
    <row r="240" ht="15.75" customHeight="1">
      <c r="A240" s="289"/>
      <c r="B240" s="123"/>
      <c r="C240" s="123"/>
      <c r="D240" s="123"/>
      <c r="E240" s="123"/>
      <c r="F240" s="123"/>
      <c r="G240" s="123"/>
      <c r="H240" s="123"/>
      <c r="I240" s="123"/>
      <c r="J240" s="123"/>
      <c r="K240" s="123"/>
      <c r="L240" s="123"/>
      <c r="M240" s="123"/>
      <c r="N240" s="123"/>
      <c r="O240" s="123"/>
      <c r="P240" s="123"/>
      <c r="Q240" s="123"/>
      <c r="R240" s="123"/>
      <c r="S240" s="123"/>
      <c r="T240" s="123"/>
      <c r="U240" s="123"/>
      <c r="V240" s="123"/>
      <c r="W240" s="123"/>
      <c r="X240" s="123"/>
      <c r="Y240" s="123"/>
      <c r="Z240" s="123"/>
    </row>
    <row r="241" ht="15.75" customHeight="1">
      <c r="A241" s="289"/>
      <c r="B241" s="123"/>
      <c r="C241" s="123"/>
      <c r="D241" s="123"/>
      <c r="E241" s="123"/>
      <c r="F241" s="123"/>
      <c r="G241" s="123"/>
      <c r="H241" s="123"/>
      <c r="I241" s="123"/>
      <c r="J241" s="123"/>
      <c r="K241" s="123"/>
      <c r="L241" s="123"/>
      <c r="M241" s="123"/>
      <c r="N241" s="123"/>
      <c r="O241" s="123"/>
      <c r="P241" s="123"/>
      <c r="Q241" s="123"/>
      <c r="R241" s="123"/>
      <c r="S241" s="123"/>
      <c r="T241" s="123"/>
      <c r="U241" s="123"/>
      <c r="V241" s="123"/>
      <c r="W241" s="123"/>
      <c r="X241" s="123"/>
      <c r="Y241" s="123"/>
      <c r="Z241" s="123"/>
    </row>
    <row r="242" ht="15.75" customHeight="1">
      <c r="A242" s="289"/>
      <c r="B242" s="123"/>
      <c r="C242" s="123"/>
      <c r="D242" s="123"/>
      <c r="E242" s="123"/>
      <c r="F242" s="123"/>
      <c r="G242" s="123"/>
      <c r="H242" s="123"/>
      <c r="I242" s="123"/>
      <c r="J242" s="123"/>
      <c r="K242" s="123"/>
      <c r="L242" s="123"/>
      <c r="M242" s="123"/>
      <c r="N242" s="123"/>
      <c r="O242" s="123"/>
      <c r="P242" s="123"/>
      <c r="Q242" s="123"/>
      <c r="R242" s="123"/>
      <c r="S242" s="123"/>
      <c r="T242" s="123"/>
      <c r="U242" s="123"/>
      <c r="V242" s="123"/>
      <c r="W242" s="123"/>
      <c r="X242" s="123"/>
      <c r="Y242" s="123"/>
      <c r="Z242" s="123"/>
    </row>
    <row r="243" ht="15.75" customHeight="1">
      <c r="A243" s="289"/>
      <c r="B243" s="123"/>
      <c r="C243" s="123"/>
      <c r="D243" s="123"/>
      <c r="E243" s="123"/>
      <c r="F243" s="123"/>
      <c r="G243" s="123"/>
      <c r="H243" s="123"/>
      <c r="I243" s="123"/>
      <c r="J243" s="123"/>
      <c r="K243" s="123"/>
      <c r="L243" s="123"/>
      <c r="M243" s="123"/>
      <c r="N243" s="123"/>
      <c r="O243" s="123"/>
      <c r="P243" s="123"/>
      <c r="Q243" s="123"/>
      <c r="R243" s="123"/>
      <c r="S243" s="123"/>
      <c r="T243" s="123"/>
      <c r="U243" s="123"/>
      <c r="V243" s="123"/>
      <c r="W243" s="123"/>
      <c r="X243" s="123"/>
      <c r="Y243" s="123"/>
      <c r="Z243" s="123"/>
    </row>
    <row r="244" ht="15.75" customHeight="1">
      <c r="A244" s="289"/>
      <c r="B244" s="123"/>
      <c r="C244" s="123"/>
      <c r="D244" s="123"/>
      <c r="E244" s="123"/>
      <c r="F244" s="123"/>
      <c r="G244" s="123"/>
      <c r="H244" s="123"/>
      <c r="I244" s="123"/>
      <c r="J244" s="123"/>
      <c r="K244" s="123"/>
      <c r="L244" s="123"/>
      <c r="M244" s="123"/>
      <c r="N244" s="123"/>
      <c r="O244" s="123"/>
      <c r="P244" s="123"/>
      <c r="Q244" s="123"/>
      <c r="R244" s="123"/>
      <c r="S244" s="123"/>
      <c r="T244" s="123"/>
      <c r="U244" s="123"/>
      <c r="V244" s="123"/>
      <c r="W244" s="123"/>
      <c r="X244" s="123"/>
      <c r="Y244" s="123"/>
      <c r="Z244" s="123"/>
    </row>
    <row r="245" ht="15.75" customHeight="1">
      <c r="A245" s="289"/>
      <c r="B245" s="123"/>
      <c r="C245" s="123"/>
      <c r="D245" s="123"/>
      <c r="E245" s="123"/>
      <c r="F245" s="123"/>
      <c r="G245" s="123"/>
      <c r="H245" s="123"/>
      <c r="I245" s="123"/>
      <c r="J245" s="123"/>
      <c r="K245" s="123"/>
      <c r="L245" s="123"/>
      <c r="M245" s="123"/>
      <c r="N245" s="123"/>
      <c r="O245" s="123"/>
      <c r="P245" s="123"/>
      <c r="Q245" s="123"/>
      <c r="R245" s="123"/>
      <c r="S245" s="123"/>
      <c r="T245" s="123"/>
      <c r="U245" s="123"/>
      <c r="V245" s="123"/>
      <c r="W245" s="123"/>
      <c r="X245" s="123"/>
      <c r="Y245" s="123"/>
      <c r="Z245" s="123"/>
    </row>
    <row r="246" ht="15.75" customHeight="1">
      <c r="A246" s="289"/>
      <c r="B246" s="123"/>
      <c r="C246" s="123"/>
      <c r="D246" s="123"/>
      <c r="E246" s="123"/>
      <c r="F246" s="123"/>
      <c r="G246" s="123"/>
      <c r="H246" s="123"/>
      <c r="I246" s="123"/>
      <c r="J246" s="123"/>
      <c r="K246" s="123"/>
      <c r="L246" s="123"/>
      <c r="M246" s="123"/>
      <c r="N246" s="123"/>
      <c r="O246" s="123"/>
      <c r="P246" s="123"/>
      <c r="Q246" s="123"/>
      <c r="R246" s="123"/>
      <c r="S246" s="123"/>
      <c r="T246" s="123"/>
      <c r="U246" s="123"/>
      <c r="V246" s="123"/>
      <c r="W246" s="123"/>
      <c r="X246" s="123"/>
      <c r="Y246" s="123"/>
      <c r="Z246" s="123"/>
    </row>
    <row r="247" ht="15.75" customHeight="1">
      <c r="A247" s="289"/>
      <c r="B247" s="123"/>
      <c r="C247" s="123"/>
      <c r="D247" s="123"/>
      <c r="E247" s="123"/>
      <c r="F247" s="123"/>
      <c r="G247" s="123"/>
      <c r="H247" s="123"/>
      <c r="I247" s="123"/>
      <c r="J247" s="123"/>
      <c r="K247" s="123"/>
      <c r="L247" s="123"/>
      <c r="M247" s="123"/>
      <c r="N247" s="123"/>
      <c r="O247" s="123"/>
      <c r="P247" s="123"/>
      <c r="Q247" s="123"/>
      <c r="R247" s="123"/>
      <c r="S247" s="123"/>
      <c r="T247" s="123"/>
      <c r="U247" s="123"/>
      <c r="V247" s="123"/>
      <c r="W247" s="123"/>
      <c r="X247" s="123"/>
      <c r="Y247" s="123"/>
      <c r="Z247" s="123"/>
    </row>
    <row r="248" ht="15.75" customHeight="1">
      <c r="A248" s="289"/>
      <c r="B248" s="123"/>
      <c r="C248" s="123"/>
      <c r="D248" s="123"/>
      <c r="E248" s="123"/>
      <c r="F248" s="123"/>
      <c r="G248" s="123"/>
      <c r="H248" s="123"/>
      <c r="I248" s="123"/>
      <c r="J248" s="123"/>
      <c r="K248" s="123"/>
      <c r="L248" s="123"/>
      <c r="M248" s="123"/>
      <c r="N248" s="123"/>
      <c r="O248" s="123"/>
      <c r="P248" s="123"/>
      <c r="Q248" s="123"/>
      <c r="R248" s="123"/>
      <c r="S248" s="123"/>
      <c r="T248" s="123"/>
      <c r="U248" s="123"/>
      <c r="V248" s="123"/>
      <c r="W248" s="123"/>
      <c r="X248" s="123"/>
      <c r="Y248" s="123"/>
      <c r="Z248" s="123"/>
    </row>
    <row r="249" ht="15.75" customHeight="1">
      <c r="A249" s="289"/>
      <c r="B249" s="123"/>
      <c r="C249" s="123"/>
      <c r="D249" s="123"/>
      <c r="E249" s="123"/>
      <c r="F249" s="123"/>
      <c r="G249" s="123"/>
      <c r="H249" s="123"/>
      <c r="I249" s="123"/>
      <c r="J249" s="123"/>
      <c r="K249" s="123"/>
      <c r="L249" s="123"/>
      <c r="M249" s="123"/>
      <c r="N249" s="123"/>
      <c r="O249" s="123"/>
      <c r="P249" s="123"/>
      <c r="Q249" s="123"/>
      <c r="R249" s="123"/>
      <c r="S249" s="123"/>
      <c r="T249" s="123"/>
      <c r="U249" s="123"/>
      <c r="V249" s="123"/>
      <c r="W249" s="123"/>
      <c r="X249" s="123"/>
      <c r="Y249" s="123"/>
      <c r="Z249" s="123"/>
    </row>
    <row r="250" ht="15.75" customHeight="1">
      <c r="A250" s="289"/>
      <c r="B250" s="123"/>
      <c r="C250" s="123"/>
      <c r="D250" s="123"/>
      <c r="E250" s="123"/>
      <c r="F250" s="123"/>
      <c r="G250" s="123"/>
      <c r="H250" s="123"/>
      <c r="I250" s="123"/>
      <c r="J250" s="123"/>
      <c r="K250" s="123"/>
      <c r="L250" s="123"/>
      <c r="M250" s="123"/>
      <c r="N250" s="123"/>
      <c r="O250" s="123"/>
      <c r="P250" s="123"/>
      <c r="Q250" s="123"/>
      <c r="R250" s="123"/>
      <c r="S250" s="123"/>
      <c r="T250" s="123"/>
      <c r="U250" s="123"/>
      <c r="V250" s="123"/>
      <c r="W250" s="123"/>
      <c r="X250" s="123"/>
      <c r="Y250" s="123"/>
      <c r="Z250" s="123"/>
    </row>
    <row r="251" ht="15.75" customHeight="1">
      <c r="A251" s="289"/>
      <c r="B251" s="123"/>
      <c r="C251" s="123"/>
      <c r="D251" s="123"/>
      <c r="E251" s="123"/>
      <c r="F251" s="123"/>
      <c r="G251" s="123"/>
      <c r="H251" s="123"/>
      <c r="I251" s="123"/>
      <c r="J251" s="123"/>
      <c r="K251" s="123"/>
      <c r="L251" s="123"/>
      <c r="M251" s="123"/>
      <c r="N251" s="123"/>
      <c r="O251" s="123"/>
      <c r="P251" s="123"/>
      <c r="Q251" s="123"/>
      <c r="R251" s="123"/>
      <c r="S251" s="123"/>
      <c r="T251" s="123"/>
      <c r="U251" s="123"/>
      <c r="V251" s="123"/>
      <c r="W251" s="123"/>
      <c r="X251" s="123"/>
      <c r="Y251" s="123"/>
      <c r="Z251" s="123"/>
    </row>
    <row r="252" ht="15.75" customHeight="1">
      <c r="A252" s="289"/>
      <c r="B252" s="123"/>
      <c r="C252" s="123"/>
      <c r="D252" s="123"/>
      <c r="E252" s="123"/>
      <c r="F252" s="123"/>
      <c r="G252" s="123"/>
      <c r="H252" s="123"/>
      <c r="I252" s="123"/>
      <c r="J252" s="123"/>
      <c r="K252" s="123"/>
      <c r="L252" s="123"/>
      <c r="M252" s="123"/>
      <c r="N252" s="123"/>
      <c r="O252" s="123"/>
      <c r="P252" s="123"/>
      <c r="Q252" s="123"/>
      <c r="R252" s="123"/>
      <c r="S252" s="123"/>
      <c r="T252" s="123"/>
      <c r="U252" s="123"/>
      <c r="V252" s="123"/>
      <c r="W252" s="123"/>
      <c r="X252" s="123"/>
      <c r="Y252" s="123"/>
      <c r="Z252" s="123"/>
    </row>
    <row r="253" ht="15.75" customHeight="1">
      <c r="A253" s="289"/>
      <c r="B253" s="123"/>
      <c r="C253" s="123"/>
      <c r="D253" s="123"/>
      <c r="E253" s="123"/>
      <c r="F253" s="123"/>
      <c r="G253" s="123"/>
      <c r="H253" s="123"/>
      <c r="I253" s="123"/>
      <c r="J253" s="123"/>
      <c r="K253" s="123"/>
      <c r="L253" s="123"/>
      <c r="M253" s="123"/>
      <c r="N253" s="123"/>
      <c r="O253" s="123"/>
      <c r="P253" s="123"/>
      <c r="Q253" s="123"/>
      <c r="R253" s="123"/>
      <c r="S253" s="123"/>
      <c r="T253" s="123"/>
      <c r="U253" s="123"/>
      <c r="V253" s="123"/>
      <c r="W253" s="123"/>
      <c r="X253" s="123"/>
      <c r="Y253" s="123"/>
      <c r="Z253" s="123"/>
    </row>
    <row r="254" ht="15.75" customHeight="1">
      <c r="A254" s="289"/>
      <c r="B254" s="123"/>
      <c r="C254" s="123"/>
      <c r="D254" s="123"/>
      <c r="E254" s="123"/>
      <c r="F254" s="123"/>
      <c r="G254" s="123"/>
      <c r="H254" s="123"/>
      <c r="I254" s="123"/>
      <c r="J254" s="123"/>
      <c r="K254" s="123"/>
      <c r="L254" s="123"/>
      <c r="M254" s="123"/>
      <c r="N254" s="123"/>
      <c r="O254" s="123"/>
      <c r="P254" s="123"/>
      <c r="Q254" s="123"/>
      <c r="R254" s="123"/>
      <c r="S254" s="123"/>
      <c r="T254" s="123"/>
      <c r="U254" s="123"/>
      <c r="V254" s="123"/>
      <c r="W254" s="123"/>
      <c r="X254" s="123"/>
      <c r="Y254" s="123"/>
      <c r="Z254" s="123"/>
    </row>
    <row r="255" ht="15.75" customHeight="1">
      <c r="A255" s="289"/>
      <c r="B255" s="123"/>
      <c r="C255" s="123"/>
      <c r="D255" s="123"/>
      <c r="E255" s="123"/>
      <c r="F255" s="123"/>
      <c r="G255" s="123"/>
      <c r="H255" s="123"/>
      <c r="I255" s="123"/>
      <c r="J255" s="123"/>
      <c r="K255" s="123"/>
      <c r="L255" s="123"/>
      <c r="M255" s="123"/>
      <c r="N255" s="123"/>
      <c r="O255" s="123"/>
      <c r="P255" s="123"/>
      <c r="Q255" s="123"/>
      <c r="R255" s="123"/>
      <c r="S255" s="123"/>
      <c r="T255" s="123"/>
      <c r="U255" s="123"/>
      <c r="V255" s="123"/>
      <c r="W255" s="123"/>
      <c r="X255" s="123"/>
      <c r="Y255" s="123"/>
      <c r="Z255" s="123"/>
    </row>
    <row r="256" ht="15.75" customHeight="1">
      <c r="A256" s="289"/>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3"/>
    </row>
    <row r="257" ht="15.75" customHeight="1">
      <c r="A257" s="289"/>
      <c r="B257" s="123"/>
      <c r="C257" s="123"/>
      <c r="D257" s="123"/>
      <c r="E257" s="123"/>
      <c r="F257" s="123"/>
      <c r="G257" s="123"/>
      <c r="H257" s="123"/>
      <c r="I257" s="123"/>
      <c r="J257" s="123"/>
      <c r="K257" s="123"/>
      <c r="L257" s="123"/>
      <c r="M257" s="123"/>
      <c r="N257" s="123"/>
      <c r="O257" s="123"/>
      <c r="P257" s="123"/>
      <c r="Q257" s="123"/>
      <c r="R257" s="123"/>
      <c r="S257" s="123"/>
      <c r="T257" s="123"/>
      <c r="U257" s="123"/>
      <c r="V257" s="123"/>
      <c r="W257" s="123"/>
      <c r="X257" s="123"/>
      <c r="Y257" s="123"/>
      <c r="Z257" s="123"/>
    </row>
    <row r="258" ht="15.75" customHeight="1">
      <c r="A258" s="289"/>
      <c r="B258" s="123"/>
      <c r="C258" s="123"/>
      <c r="D258" s="123"/>
      <c r="E258" s="123"/>
      <c r="F258" s="123"/>
      <c r="G258" s="123"/>
      <c r="H258" s="123"/>
      <c r="I258" s="123"/>
      <c r="J258" s="123"/>
      <c r="K258" s="123"/>
      <c r="L258" s="123"/>
      <c r="M258" s="123"/>
      <c r="N258" s="123"/>
      <c r="O258" s="123"/>
      <c r="P258" s="123"/>
      <c r="Q258" s="123"/>
      <c r="R258" s="123"/>
      <c r="S258" s="123"/>
      <c r="T258" s="123"/>
      <c r="U258" s="123"/>
      <c r="V258" s="123"/>
      <c r="W258" s="123"/>
      <c r="X258" s="123"/>
      <c r="Y258" s="123"/>
      <c r="Z258" s="123"/>
    </row>
    <row r="259" ht="15.75" customHeight="1">
      <c r="A259" s="289"/>
      <c r="B259" s="123"/>
      <c r="C259" s="123"/>
      <c r="D259" s="123"/>
      <c r="E259" s="123"/>
      <c r="F259" s="123"/>
      <c r="G259" s="123"/>
      <c r="H259" s="123"/>
      <c r="I259" s="123"/>
      <c r="J259" s="123"/>
      <c r="K259" s="123"/>
      <c r="L259" s="123"/>
      <c r="M259" s="123"/>
      <c r="N259" s="123"/>
      <c r="O259" s="123"/>
      <c r="P259" s="123"/>
      <c r="Q259" s="123"/>
      <c r="R259" s="123"/>
      <c r="S259" s="123"/>
      <c r="T259" s="123"/>
      <c r="U259" s="123"/>
      <c r="V259" s="123"/>
      <c r="W259" s="123"/>
      <c r="X259" s="123"/>
      <c r="Y259" s="123"/>
      <c r="Z259" s="123"/>
    </row>
    <row r="260" ht="15.75" customHeight="1">
      <c r="A260" s="289"/>
      <c r="B260" s="123"/>
      <c r="C260" s="123"/>
      <c r="D260" s="123"/>
      <c r="E260" s="123"/>
      <c r="F260" s="123"/>
      <c r="G260" s="123"/>
      <c r="H260" s="123"/>
      <c r="I260" s="123"/>
      <c r="J260" s="123"/>
      <c r="K260" s="123"/>
      <c r="L260" s="123"/>
      <c r="M260" s="123"/>
      <c r="N260" s="123"/>
      <c r="O260" s="123"/>
      <c r="P260" s="123"/>
      <c r="Q260" s="123"/>
      <c r="R260" s="123"/>
      <c r="S260" s="123"/>
      <c r="T260" s="123"/>
      <c r="U260" s="123"/>
      <c r="V260" s="123"/>
      <c r="W260" s="123"/>
      <c r="X260" s="123"/>
      <c r="Y260" s="123"/>
      <c r="Z260" s="123"/>
    </row>
    <row r="261" ht="15.75" customHeight="1">
      <c r="A261" s="289"/>
      <c r="B261" s="123"/>
      <c r="C261" s="123"/>
      <c r="D261" s="123"/>
      <c r="E261" s="123"/>
      <c r="F261" s="123"/>
      <c r="G261" s="123"/>
      <c r="H261" s="123"/>
      <c r="I261" s="123"/>
      <c r="J261" s="123"/>
      <c r="K261" s="123"/>
      <c r="L261" s="123"/>
      <c r="M261" s="123"/>
      <c r="N261" s="123"/>
      <c r="O261" s="123"/>
      <c r="P261" s="123"/>
      <c r="Q261" s="123"/>
      <c r="R261" s="123"/>
      <c r="S261" s="123"/>
      <c r="T261" s="123"/>
      <c r="U261" s="123"/>
      <c r="V261" s="123"/>
      <c r="W261" s="123"/>
      <c r="X261" s="123"/>
      <c r="Y261" s="123"/>
      <c r="Z261" s="123"/>
    </row>
    <row r="262" ht="15.75" customHeight="1">
      <c r="A262" s="289"/>
      <c r="B262" s="123"/>
      <c r="C262" s="123"/>
      <c r="D262" s="123"/>
      <c r="E262" s="123"/>
      <c r="F262" s="123"/>
      <c r="G262" s="123"/>
      <c r="H262" s="123"/>
      <c r="I262" s="123"/>
      <c r="J262" s="123"/>
      <c r="K262" s="123"/>
      <c r="L262" s="123"/>
      <c r="M262" s="123"/>
      <c r="N262" s="123"/>
      <c r="O262" s="123"/>
      <c r="P262" s="123"/>
      <c r="Q262" s="123"/>
      <c r="R262" s="123"/>
      <c r="S262" s="123"/>
      <c r="T262" s="123"/>
      <c r="U262" s="123"/>
      <c r="V262" s="123"/>
      <c r="W262" s="123"/>
      <c r="X262" s="123"/>
      <c r="Y262" s="123"/>
      <c r="Z262" s="123"/>
    </row>
    <row r="263" ht="15.75" customHeight="1">
      <c r="A263" s="289"/>
      <c r="B263" s="123"/>
      <c r="C263" s="123"/>
      <c r="D263" s="123"/>
      <c r="E263" s="123"/>
      <c r="F263" s="123"/>
      <c r="G263" s="123"/>
      <c r="H263" s="123"/>
      <c r="I263" s="123"/>
      <c r="J263" s="123"/>
      <c r="K263" s="123"/>
      <c r="L263" s="123"/>
      <c r="M263" s="123"/>
      <c r="N263" s="123"/>
      <c r="O263" s="123"/>
      <c r="P263" s="123"/>
      <c r="Q263" s="123"/>
      <c r="R263" s="123"/>
      <c r="S263" s="123"/>
      <c r="T263" s="123"/>
      <c r="U263" s="123"/>
      <c r="V263" s="123"/>
      <c r="W263" s="123"/>
      <c r="X263" s="123"/>
      <c r="Y263" s="123"/>
      <c r="Z263" s="123"/>
    </row>
    <row r="264" ht="15.75" customHeight="1">
      <c r="A264" s="289"/>
      <c r="B264" s="123"/>
      <c r="C264" s="123"/>
      <c r="D264" s="123"/>
      <c r="E264" s="123"/>
      <c r="F264" s="123"/>
      <c r="G264" s="123"/>
      <c r="H264" s="123"/>
      <c r="I264" s="123"/>
      <c r="J264" s="123"/>
      <c r="K264" s="123"/>
      <c r="L264" s="123"/>
      <c r="M264" s="123"/>
      <c r="N264" s="123"/>
      <c r="O264" s="123"/>
      <c r="P264" s="123"/>
      <c r="Q264" s="123"/>
      <c r="R264" s="123"/>
      <c r="S264" s="123"/>
      <c r="T264" s="123"/>
      <c r="U264" s="123"/>
      <c r="V264" s="123"/>
      <c r="W264" s="123"/>
      <c r="X264" s="123"/>
      <c r="Y264" s="123"/>
      <c r="Z264" s="123"/>
    </row>
    <row r="265" ht="15.75" customHeight="1">
      <c r="A265" s="289"/>
      <c r="B265" s="123"/>
      <c r="C265" s="123"/>
      <c r="D265" s="123"/>
      <c r="E265" s="123"/>
      <c r="F265" s="123"/>
      <c r="G265" s="123"/>
      <c r="H265" s="123"/>
      <c r="I265" s="123"/>
      <c r="J265" s="123"/>
      <c r="K265" s="123"/>
      <c r="L265" s="123"/>
      <c r="M265" s="123"/>
      <c r="N265" s="123"/>
      <c r="O265" s="123"/>
      <c r="P265" s="123"/>
      <c r="Q265" s="123"/>
      <c r="R265" s="123"/>
      <c r="S265" s="123"/>
      <c r="T265" s="123"/>
      <c r="U265" s="123"/>
      <c r="V265" s="123"/>
      <c r="W265" s="123"/>
      <c r="X265" s="123"/>
      <c r="Y265" s="123"/>
      <c r="Z265" s="123"/>
    </row>
    <row r="266" ht="15.75" customHeight="1">
      <c r="A266" s="289"/>
      <c r="B266" s="123"/>
      <c r="C266" s="123"/>
      <c r="D266" s="123"/>
      <c r="E266" s="123"/>
      <c r="F266" s="123"/>
      <c r="G266" s="123"/>
      <c r="H266" s="123"/>
      <c r="I266" s="123"/>
      <c r="J266" s="123"/>
      <c r="K266" s="123"/>
      <c r="L266" s="123"/>
      <c r="M266" s="123"/>
      <c r="N266" s="123"/>
      <c r="O266" s="123"/>
      <c r="P266" s="123"/>
      <c r="Q266" s="123"/>
      <c r="R266" s="123"/>
      <c r="S266" s="123"/>
      <c r="T266" s="123"/>
      <c r="U266" s="123"/>
      <c r="V266" s="123"/>
      <c r="W266" s="123"/>
      <c r="X266" s="123"/>
      <c r="Y266" s="123"/>
      <c r="Z266" s="123"/>
    </row>
    <row r="267" ht="15.75" customHeight="1">
      <c r="A267" s="289"/>
      <c r="B267" s="123"/>
      <c r="C267" s="123"/>
      <c r="D267" s="123"/>
      <c r="E267" s="123"/>
      <c r="F267" s="123"/>
      <c r="G267" s="123"/>
      <c r="H267" s="123"/>
      <c r="I267" s="123"/>
      <c r="J267" s="123"/>
      <c r="K267" s="123"/>
      <c r="L267" s="123"/>
      <c r="M267" s="123"/>
      <c r="N267" s="123"/>
      <c r="O267" s="123"/>
      <c r="P267" s="123"/>
      <c r="Q267" s="123"/>
      <c r="R267" s="123"/>
      <c r="S267" s="123"/>
      <c r="T267" s="123"/>
      <c r="U267" s="123"/>
      <c r="V267" s="123"/>
      <c r="W267" s="123"/>
      <c r="X267" s="123"/>
      <c r="Y267" s="123"/>
      <c r="Z267" s="123"/>
    </row>
    <row r="268" ht="15.75" customHeight="1">
      <c r="A268" s="289"/>
      <c r="B268" s="123"/>
      <c r="C268" s="123"/>
      <c r="D268" s="123"/>
      <c r="E268" s="123"/>
      <c r="F268" s="123"/>
      <c r="G268" s="123"/>
      <c r="H268" s="123"/>
      <c r="I268" s="123"/>
      <c r="J268" s="123"/>
      <c r="K268" s="123"/>
      <c r="L268" s="123"/>
      <c r="M268" s="123"/>
      <c r="N268" s="123"/>
      <c r="O268" s="123"/>
      <c r="P268" s="123"/>
      <c r="Q268" s="123"/>
      <c r="R268" s="123"/>
      <c r="S268" s="123"/>
      <c r="T268" s="123"/>
      <c r="U268" s="123"/>
      <c r="V268" s="123"/>
      <c r="W268" s="123"/>
      <c r="X268" s="123"/>
      <c r="Y268" s="123"/>
      <c r="Z268" s="123"/>
    </row>
    <row r="269" ht="15.75" customHeight="1">
      <c r="A269" s="289"/>
      <c r="B269" s="123"/>
      <c r="C269" s="123"/>
      <c r="D269" s="123"/>
      <c r="E269" s="123"/>
      <c r="F269" s="123"/>
      <c r="G269" s="123"/>
      <c r="H269" s="123"/>
      <c r="I269" s="123"/>
      <c r="J269" s="123"/>
      <c r="K269" s="123"/>
      <c r="L269" s="123"/>
      <c r="M269" s="123"/>
      <c r="N269" s="123"/>
      <c r="O269" s="123"/>
      <c r="P269" s="123"/>
      <c r="Q269" s="123"/>
      <c r="R269" s="123"/>
      <c r="S269" s="123"/>
      <c r="T269" s="123"/>
      <c r="U269" s="123"/>
      <c r="V269" s="123"/>
      <c r="W269" s="123"/>
      <c r="X269" s="123"/>
      <c r="Y269" s="123"/>
      <c r="Z269" s="123"/>
    </row>
    <row r="270" ht="15.75" customHeight="1">
      <c r="A270" s="289"/>
      <c r="B270" s="123"/>
      <c r="C270" s="123"/>
      <c r="D270" s="123"/>
      <c r="E270" s="123"/>
      <c r="F270" s="123"/>
      <c r="G270" s="123"/>
      <c r="H270" s="123"/>
      <c r="I270" s="123"/>
      <c r="J270" s="123"/>
      <c r="K270" s="123"/>
      <c r="L270" s="123"/>
      <c r="M270" s="123"/>
      <c r="N270" s="123"/>
      <c r="O270" s="123"/>
      <c r="P270" s="123"/>
      <c r="Q270" s="123"/>
      <c r="R270" s="123"/>
      <c r="S270" s="123"/>
      <c r="T270" s="123"/>
      <c r="U270" s="123"/>
      <c r="V270" s="123"/>
      <c r="W270" s="123"/>
      <c r="X270" s="123"/>
      <c r="Y270" s="123"/>
      <c r="Z270" s="123"/>
    </row>
    <row r="271" ht="15.75" customHeight="1">
      <c r="A271" s="289"/>
      <c r="B271" s="123"/>
      <c r="C271" s="123"/>
      <c r="D271" s="123"/>
      <c r="E271" s="123"/>
      <c r="F271" s="123"/>
      <c r="G271" s="123"/>
      <c r="H271" s="123"/>
      <c r="I271" s="123"/>
      <c r="J271" s="123"/>
      <c r="K271" s="123"/>
      <c r="L271" s="123"/>
      <c r="M271" s="123"/>
      <c r="N271" s="123"/>
      <c r="O271" s="123"/>
      <c r="P271" s="123"/>
      <c r="Q271" s="123"/>
      <c r="R271" s="123"/>
      <c r="S271" s="123"/>
      <c r="T271" s="123"/>
      <c r="U271" s="123"/>
      <c r="V271" s="123"/>
      <c r="W271" s="123"/>
      <c r="X271" s="123"/>
      <c r="Y271" s="123"/>
      <c r="Z271" s="123"/>
    </row>
    <row r="272" ht="15.75" customHeight="1">
      <c r="A272" s="289"/>
      <c r="B272" s="123"/>
      <c r="C272" s="123"/>
      <c r="D272" s="123"/>
      <c r="E272" s="123"/>
      <c r="F272" s="123"/>
      <c r="G272" s="123"/>
      <c r="H272" s="123"/>
      <c r="I272" s="123"/>
      <c r="J272" s="123"/>
      <c r="K272" s="123"/>
      <c r="L272" s="123"/>
      <c r="M272" s="123"/>
      <c r="N272" s="123"/>
      <c r="O272" s="123"/>
      <c r="P272" s="123"/>
      <c r="Q272" s="123"/>
      <c r="R272" s="123"/>
      <c r="S272" s="123"/>
      <c r="T272" s="123"/>
      <c r="U272" s="123"/>
      <c r="V272" s="123"/>
      <c r="W272" s="123"/>
      <c r="X272" s="123"/>
      <c r="Y272" s="123"/>
      <c r="Z272" s="123"/>
    </row>
    <row r="273" ht="15.75" customHeight="1">
      <c r="A273" s="289"/>
      <c r="B273" s="123"/>
      <c r="C273" s="123"/>
      <c r="D273" s="123"/>
      <c r="E273" s="123"/>
      <c r="F273" s="123"/>
      <c r="G273" s="123"/>
      <c r="H273" s="123"/>
      <c r="I273" s="123"/>
      <c r="J273" s="123"/>
      <c r="K273" s="123"/>
      <c r="L273" s="123"/>
      <c r="M273" s="123"/>
      <c r="N273" s="123"/>
      <c r="O273" s="123"/>
      <c r="P273" s="123"/>
      <c r="Q273" s="123"/>
      <c r="R273" s="123"/>
      <c r="S273" s="123"/>
      <c r="T273" s="123"/>
      <c r="U273" s="123"/>
      <c r="V273" s="123"/>
      <c r="W273" s="123"/>
      <c r="X273" s="123"/>
      <c r="Y273" s="123"/>
      <c r="Z273" s="123"/>
    </row>
    <row r="274" ht="15.75" customHeight="1">
      <c r="A274" s="289"/>
      <c r="B274" s="123"/>
      <c r="C274" s="123"/>
      <c r="D274" s="123"/>
      <c r="E274" s="123"/>
      <c r="F274" s="123"/>
      <c r="G274" s="123"/>
      <c r="H274" s="123"/>
      <c r="I274" s="123"/>
      <c r="J274" s="123"/>
      <c r="K274" s="123"/>
      <c r="L274" s="123"/>
      <c r="M274" s="123"/>
      <c r="N274" s="123"/>
      <c r="O274" s="123"/>
      <c r="P274" s="123"/>
      <c r="Q274" s="123"/>
      <c r="R274" s="123"/>
      <c r="S274" s="123"/>
      <c r="T274" s="123"/>
      <c r="U274" s="123"/>
      <c r="V274" s="123"/>
      <c r="W274" s="123"/>
      <c r="X274" s="123"/>
      <c r="Y274" s="123"/>
      <c r="Z274" s="123"/>
    </row>
    <row r="275" ht="15.75" customHeight="1">
      <c r="A275" s="289"/>
      <c r="B275" s="123"/>
      <c r="C275" s="123"/>
      <c r="D275" s="123"/>
      <c r="E275" s="123"/>
      <c r="F275" s="123"/>
      <c r="G275" s="123"/>
      <c r="H275" s="123"/>
      <c r="I275" s="123"/>
      <c r="J275" s="123"/>
      <c r="K275" s="123"/>
      <c r="L275" s="123"/>
      <c r="M275" s="123"/>
      <c r="N275" s="123"/>
      <c r="O275" s="123"/>
      <c r="P275" s="123"/>
      <c r="Q275" s="123"/>
      <c r="R275" s="123"/>
      <c r="S275" s="123"/>
      <c r="T275" s="123"/>
      <c r="U275" s="123"/>
      <c r="V275" s="123"/>
      <c r="W275" s="123"/>
      <c r="X275" s="123"/>
      <c r="Y275" s="123"/>
      <c r="Z275" s="123"/>
    </row>
    <row r="276" ht="15.75" customHeight="1">
      <c r="A276" s="289"/>
      <c r="B276" s="123"/>
      <c r="C276" s="123"/>
      <c r="D276" s="123"/>
      <c r="E276" s="123"/>
      <c r="F276" s="123"/>
      <c r="G276" s="123"/>
      <c r="H276" s="123"/>
      <c r="I276" s="123"/>
      <c r="J276" s="123"/>
      <c r="K276" s="123"/>
      <c r="L276" s="123"/>
      <c r="M276" s="123"/>
      <c r="N276" s="123"/>
      <c r="O276" s="123"/>
      <c r="P276" s="123"/>
      <c r="Q276" s="123"/>
      <c r="R276" s="123"/>
      <c r="S276" s="123"/>
      <c r="T276" s="123"/>
      <c r="U276" s="123"/>
      <c r="V276" s="123"/>
      <c r="W276" s="123"/>
      <c r="X276" s="123"/>
      <c r="Y276" s="123"/>
      <c r="Z276" s="123"/>
    </row>
    <row r="277" ht="15.75" customHeight="1">
      <c r="A277" s="289"/>
      <c r="B277" s="123"/>
      <c r="C277" s="123"/>
      <c r="D277" s="123"/>
      <c r="E277" s="123"/>
      <c r="F277" s="123"/>
      <c r="G277" s="123"/>
      <c r="H277" s="123"/>
      <c r="I277" s="123"/>
      <c r="J277" s="123"/>
      <c r="K277" s="123"/>
      <c r="L277" s="123"/>
      <c r="M277" s="123"/>
      <c r="N277" s="123"/>
      <c r="O277" s="123"/>
      <c r="P277" s="123"/>
      <c r="Q277" s="123"/>
      <c r="R277" s="123"/>
      <c r="S277" s="123"/>
      <c r="T277" s="123"/>
      <c r="U277" s="123"/>
      <c r="V277" s="123"/>
      <c r="W277" s="123"/>
      <c r="X277" s="123"/>
      <c r="Y277" s="123"/>
      <c r="Z277" s="123"/>
    </row>
    <row r="278" ht="15.75" customHeight="1">
      <c r="A278" s="289"/>
      <c r="B278" s="123"/>
      <c r="C278" s="123"/>
      <c r="D278" s="123"/>
      <c r="E278" s="123"/>
      <c r="F278" s="123"/>
      <c r="G278" s="123"/>
      <c r="H278" s="123"/>
      <c r="I278" s="123"/>
      <c r="J278" s="123"/>
      <c r="K278" s="123"/>
      <c r="L278" s="123"/>
      <c r="M278" s="123"/>
      <c r="N278" s="123"/>
      <c r="O278" s="123"/>
      <c r="P278" s="123"/>
      <c r="Q278" s="123"/>
      <c r="R278" s="123"/>
      <c r="S278" s="123"/>
      <c r="T278" s="123"/>
      <c r="U278" s="123"/>
      <c r="V278" s="123"/>
      <c r="W278" s="123"/>
      <c r="X278" s="123"/>
      <c r="Y278" s="123"/>
      <c r="Z278" s="123"/>
    </row>
    <row r="279" ht="15.75" customHeight="1">
      <c r="A279" s="289"/>
      <c r="B279" s="123"/>
      <c r="C279" s="123"/>
      <c r="D279" s="123"/>
      <c r="E279" s="123"/>
      <c r="F279" s="123"/>
      <c r="G279" s="123"/>
      <c r="H279" s="123"/>
      <c r="I279" s="123"/>
      <c r="J279" s="123"/>
      <c r="K279" s="123"/>
      <c r="L279" s="123"/>
      <c r="M279" s="123"/>
      <c r="N279" s="123"/>
      <c r="O279" s="123"/>
      <c r="P279" s="123"/>
      <c r="Q279" s="123"/>
      <c r="R279" s="123"/>
      <c r="S279" s="123"/>
      <c r="T279" s="123"/>
      <c r="U279" s="123"/>
      <c r="V279" s="123"/>
      <c r="W279" s="123"/>
      <c r="X279" s="123"/>
      <c r="Y279" s="123"/>
      <c r="Z279" s="123"/>
    </row>
    <row r="280" ht="15.75" customHeight="1">
      <c r="A280" s="289"/>
      <c r="B280" s="123"/>
      <c r="C280" s="123"/>
      <c r="D280" s="123"/>
      <c r="E280" s="123"/>
      <c r="F280" s="123"/>
      <c r="G280" s="123"/>
      <c r="H280" s="123"/>
      <c r="I280" s="123"/>
      <c r="J280" s="123"/>
      <c r="K280" s="123"/>
      <c r="L280" s="123"/>
      <c r="M280" s="123"/>
      <c r="N280" s="123"/>
      <c r="O280" s="123"/>
      <c r="P280" s="123"/>
      <c r="Q280" s="123"/>
      <c r="R280" s="123"/>
      <c r="S280" s="123"/>
      <c r="T280" s="123"/>
      <c r="U280" s="123"/>
      <c r="V280" s="123"/>
      <c r="W280" s="123"/>
      <c r="X280" s="123"/>
      <c r="Y280" s="123"/>
      <c r="Z280" s="123"/>
    </row>
    <row r="281" ht="15.75" customHeight="1">
      <c r="A281" s="289"/>
      <c r="B281" s="123"/>
      <c r="C281" s="123"/>
      <c r="D281" s="123"/>
      <c r="E281" s="123"/>
      <c r="F281" s="123"/>
      <c r="G281" s="123"/>
      <c r="H281" s="123"/>
      <c r="I281" s="123"/>
      <c r="J281" s="123"/>
      <c r="K281" s="123"/>
      <c r="L281" s="123"/>
      <c r="M281" s="123"/>
      <c r="N281" s="123"/>
      <c r="O281" s="123"/>
      <c r="P281" s="123"/>
      <c r="Q281" s="123"/>
      <c r="R281" s="123"/>
      <c r="S281" s="123"/>
      <c r="T281" s="123"/>
      <c r="U281" s="123"/>
      <c r="V281" s="123"/>
      <c r="W281" s="123"/>
      <c r="X281" s="123"/>
      <c r="Y281" s="123"/>
      <c r="Z281" s="123"/>
    </row>
    <row r="282" ht="15.75" customHeight="1">
      <c r="A282" s="289"/>
      <c r="B282" s="123"/>
      <c r="C282" s="123"/>
      <c r="D282" s="123"/>
      <c r="E282" s="123"/>
      <c r="F282" s="123"/>
      <c r="G282" s="123"/>
      <c r="H282" s="123"/>
      <c r="I282" s="123"/>
      <c r="J282" s="123"/>
      <c r="K282" s="123"/>
      <c r="L282" s="123"/>
      <c r="M282" s="123"/>
      <c r="N282" s="123"/>
      <c r="O282" s="123"/>
      <c r="P282" s="123"/>
      <c r="Q282" s="123"/>
      <c r="R282" s="123"/>
      <c r="S282" s="123"/>
      <c r="T282" s="123"/>
      <c r="U282" s="123"/>
      <c r="V282" s="123"/>
      <c r="W282" s="123"/>
      <c r="X282" s="123"/>
      <c r="Y282" s="123"/>
      <c r="Z282" s="123"/>
    </row>
    <row r="283" ht="15.75" customHeight="1">
      <c r="A283" s="289"/>
      <c r="B283" s="123"/>
      <c r="C283" s="123"/>
      <c r="D283" s="123"/>
      <c r="E283" s="123"/>
      <c r="F283" s="123"/>
      <c r="G283" s="123"/>
      <c r="H283" s="123"/>
      <c r="I283" s="123"/>
      <c r="J283" s="123"/>
      <c r="K283" s="123"/>
      <c r="L283" s="123"/>
      <c r="M283" s="123"/>
      <c r="N283" s="123"/>
      <c r="O283" s="123"/>
      <c r="P283" s="123"/>
      <c r="Q283" s="123"/>
      <c r="R283" s="123"/>
      <c r="S283" s="123"/>
      <c r="T283" s="123"/>
      <c r="U283" s="123"/>
      <c r="V283" s="123"/>
      <c r="W283" s="123"/>
      <c r="X283" s="123"/>
      <c r="Y283" s="123"/>
      <c r="Z283" s="123"/>
    </row>
    <row r="284" ht="15.75" customHeight="1">
      <c r="A284" s="289"/>
      <c r="B284" s="123"/>
      <c r="C284" s="123"/>
      <c r="D284" s="123"/>
      <c r="E284" s="123"/>
      <c r="F284" s="123"/>
      <c r="G284" s="123"/>
      <c r="H284" s="123"/>
      <c r="I284" s="123"/>
      <c r="J284" s="123"/>
      <c r="K284" s="123"/>
      <c r="L284" s="123"/>
      <c r="M284" s="123"/>
      <c r="N284" s="123"/>
      <c r="O284" s="123"/>
      <c r="P284" s="123"/>
      <c r="Q284" s="123"/>
      <c r="R284" s="123"/>
      <c r="S284" s="123"/>
      <c r="T284" s="123"/>
      <c r="U284" s="123"/>
      <c r="V284" s="123"/>
      <c r="W284" s="123"/>
      <c r="X284" s="123"/>
      <c r="Y284" s="123"/>
      <c r="Z284" s="123"/>
    </row>
    <row r="285" ht="15.75" customHeight="1">
      <c r="A285" s="289"/>
      <c r="B285" s="123"/>
      <c r="C285" s="123"/>
      <c r="D285" s="123"/>
      <c r="E285" s="123"/>
      <c r="F285" s="123"/>
      <c r="G285" s="123"/>
      <c r="H285" s="123"/>
      <c r="I285" s="123"/>
      <c r="J285" s="123"/>
      <c r="K285" s="123"/>
      <c r="L285" s="123"/>
      <c r="M285" s="123"/>
      <c r="N285" s="123"/>
      <c r="O285" s="123"/>
      <c r="P285" s="123"/>
      <c r="Q285" s="123"/>
      <c r="R285" s="123"/>
      <c r="S285" s="123"/>
      <c r="T285" s="123"/>
      <c r="U285" s="123"/>
      <c r="V285" s="123"/>
      <c r="W285" s="123"/>
      <c r="X285" s="123"/>
      <c r="Y285" s="123"/>
      <c r="Z285" s="123"/>
    </row>
    <row r="286" ht="15.75" customHeight="1">
      <c r="A286" s="289"/>
      <c r="B286" s="123"/>
      <c r="C286" s="123"/>
      <c r="D286" s="123"/>
      <c r="E286" s="123"/>
      <c r="F286" s="123"/>
      <c r="G286" s="123"/>
      <c r="H286" s="123"/>
      <c r="I286" s="123"/>
      <c r="J286" s="123"/>
      <c r="K286" s="123"/>
      <c r="L286" s="123"/>
      <c r="M286" s="123"/>
      <c r="N286" s="123"/>
      <c r="O286" s="123"/>
      <c r="P286" s="123"/>
      <c r="Q286" s="123"/>
      <c r="R286" s="123"/>
      <c r="S286" s="123"/>
      <c r="T286" s="123"/>
      <c r="U286" s="123"/>
      <c r="V286" s="123"/>
      <c r="W286" s="123"/>
      <c r="X286" s="123"/>
      <c r="Y286" s="123"/>
      <c r="Z286" s="123"/>
    </row>
    <row r="287" ht="15.75" customHeight="1">
      <c r="A287" s="289"/>
      <c r="B287" s="123"/>
      <c r="C287" s="123"/>
      <c r="D287" s="123"/>
      <c r="E287" s="123"/>
      <c r="F287" s="123"/>
      <c r="G287" s="123"/>
      <c r="H287" s="123"/>
      <c r="I287" s="123"/>
      <c r="J287" s="123"/>
      <c r="K287" s="123"/>
      <c r="L287" s="123"/>
      <c r="M287" s="123"/>
      <c r="N287" s="123"/>
      <c r="O287" s="123"/>
      <c r="P287" s="123"/>
      <c r="Q287" s="123"/>
      <c r="R287" s="123"/>
      <c r="S287" s="123"/>
      <c r="T287" s="123"/>
      <c r="U287" s="123"/>
      <c r="V287" s="123"/>
      <c r="W287" s="123"/>
      <c r="X287" s="123"/>
      <c r="Y287" s="123"/>
      <c r="Z287" s="123"/>
    </row>
    <row r="288" ht="15.75" customHeight="1">
      <c r="A288" s="289"/>
      <c r="B288" s="123"/>
      <c r="C288" s="123"/>
      <c r="D288" s="123"/>
      <c r="E288" s="123"/>
      <c r="F288" s="123"/>
      <c r="G288" s="123"/>
      <c r="H288" s="123"/>
      <c r="I288" s="123"/>
      <c r="J288" s="123"/>
      <c r="K288" s="123"/>
      <c r="L288" s="123"/>
      <c r="M288" s="123"/>
      <c r="N288" s="123"/>
      <c r="O288" s="123"/>
      <c r="P288" s="123"/>
      <c r="Q288" s="123"/>
      <c r="R288" s="123"/>
      <c r="S288" s="123"/>
      <c r="T288" s="123"/>
      <c r="U288" s="123"/>
      <c r="V288" s="123"/>
      <c r="W288" s="123"/>
      <c r="X288" s="123"/>
      <c r="Y288" s="123"/>
      <c r="Z288" s="123"/>
    </row>
    <row r="289" ht="15.75" customHeight="1">
      <c r="A289" s="289"/>
      <c r="B289" s="123"/>
      <c r="C289" s="123"/>
      <c r="D289" s="123"/>
      <c r="E289" s="123"/>
      <c r="F289" s="123"/>
      <c r="G289" s="123"/>
      <c r="H289" s="123"/>
      <c r="I289" s="123"/>
      <c r="J289" s="123"/>
      <c r="K289" s="123"/>
      <c r="L289" s="123"/>
      <c r="M289" s="123"/>
      <c r="N289" s="123"/>
      <c r="O289" s="123"/>
      <c r="P289" s="123"/>
      <c r="Q289" s="123"/>
      <c r="R289" s="123"/>
      <c r="S289" s="123"/>
      <c r="T289" s="123"/>
      <c r="U289" s="123"/>
      <c r="V289" s="123"/>
      <c r="W289" s="123"/>
      <c r="X289" s="123"/>
      <c r="Y289" s="123"/>
      <c r="Z289" s="123"/>
    </row>
    <row r="290" ht="15.75" customHeight="1">
      <c r="A290" s="289"/>
      <c r="B290" s="123"/>
      <c r="C290" s="123"/>
      <c r="D290" s="123"/>
      <c r="E290" s="123"/>
      <c r="F290" s="123"/>
      <c r="G290" s="123"/>
      <c r="H290" s="123"/>
      <c r="I290" s="123"/>
      <c r="J290" s="123"/>
      <c r="K290" s="123"/>
      <c r="L290" s="123"/>
      <c r="M290" s="123"/>
      <c r="N290" s="123"/>
      <c r="O290" s="123"/>
      <c r="P290" s="123"/>
      <c r="Q290" s="123"/>
      <c r="R290" s="123"/>
      <c r="S290" s="123"/>
      <c r="T290" s="123"/>
      <c r="U290" s="123"/>
      <c r="V290" s="123"/>
      <c r="W290" s="123"/>
      <c r="X290" s="123"/>
      <c r="Y290" s="123"/>
      <c r="Z290" s="123"/>
    </row>
    <row r="291" ht="15.75" customHeight="1">
      <c r="A291" s="289"/>
      <c r="B291" s="123"/>
      <c r="C291" s="123"/>
      <c r="D291" s="123"/>
      <c r="E291" s="123"/>
      <c r="F291" s="123"/>
      <c r="G291" s="123"/>
      <c r="H291" s="123"/>
      <c r="I291" s="123"/>
      <c r="J291" s="123"/>
      <c r="K291" s="123"/>
      <c r="L291" s="123"/>
      <c r="M291" s="123"/>
      <c r="N291" s="123"/>
      <c r="O291" s="123"/>
      <c r="P291" s="123"/>
      <c r="Q291" s="123"/>
      <c r="R291" s="123"/>
      <c r="S291" s="123"/>
      <c r="T291" s="123"/>
      <c r="U291" s="123"/>
      <c r="V291" s="123"/>
      <c r="W291" s="123"/>
      <c r="X291" s="123"/>
      <c r="Y291" s="123"/>
      <c r="Z291" s="123"/>
    </row>
    <row r="292" ht="15.75" customHeight="1">
      <c r="A292" s="289"/>
      <c r="B292" s="123"/>
      <c r="C292" s="123"/>
      <c r="D292" s="123"/>
      <c r="E292" s="123"/>
      <c r="F292" s="123"/>
      <c r="G292" s="123"/>
      <c r="H292" s="123"/>
      <c r="I292" s="123"/>
      <c r="J292" s="123"/>
      <c r="K292" s="123"/>
      <c r="L292" s="123"/>
      <c r="M292" s="123"/>
      <c r="N292" s="123"/>
      <c r="O292" s="123"/>
      <c r="P292" s="123"/>
      <c r="Q292" s="123"/>
      <c r="R292" s="123"/>
      <c r="S292" s="123"/>
      <c r="T292" s="123"/>
      <c r="U292" s="123"/>
      <c r="V292" s="123"/>
      <c r="W292" s="123"/>
      <c r="X292" s="123"/>
      <c r="Y292" s="123"/>
      <c r="Z292" s="123"/>
    </row>
    <row r="293" ht="15.75" customHeight="1">
      <c r="A293" s="289"/>
      <c r="B293" s="123"/>
      <c r="C293" s="123"/>
      <c r="D293" s="123"/>
      <c r="E293" s="123"/>
      <c r="F293" s="123"/>
      <c r="G293" s="123"/>
      <c r="H293" s="123"/>
      <c r="I293" s="123"/>
      <c r="J293" s="123"/>
      <c r="K293" s="123"/>
      <c r="L293" s="123"/>
      <c r="M293" s="123"/>
      <c r="N293" s="123"/>
      <c r="O293" s="123"/>
      <c r="P293" s="123"/>
      <c r="Q293" s="123"/>
      <c r="R293" s="123"/>
      <c r="S293" s="123"/>
      <c r="T293" s="123"/>
      <c r="U293" s="123"/>
      <c r="V293" s="123"/>
      <c r="W293" s="123"/>
      <c r="X293" s="123"/>
      <c r="Y293" s="123"/>
      <c r="Z293" s="123"/>
    </row>
    <row r="294" ht="15.75" customHeight="1">
      <c r="A294" s="289"/>
      <c r="B294" s="123"/>
      <c r="C294" s="123"/>
      <c r="D294" s="123"/>
      <c r="E294" s="123"/>
      <c r="F294" s="123"/>
      <c r="G294" s="123"/>
      <c r="H294" s="123"/>
      <c r="I294" s="123"/>
      <c r="J294" s="123"/>
      <c r="K294" s="123"/>
      <c r="L294" s="123"/>
      <c r="M294" s="123"/>
      <c r="N294" s="123"/>
      <c r="O294" s="123"/>
      <c r="P294" s="123"/>
      <c r="Q294" s="123"/>
      <c r="R294" s="123"/>
      <c r="S294" s="123"/>
      <c r="T294" s="123"/>
      <c r="U294" s="123"/>
      <c r="V294" s="123"/>
      <c r="W294" s="123"/>
      <c r="X294" s="123"/>
      <c r="Y294" s="123"/>
      <c r="Z294" s="123"/>
    </row>
    <row r="295" ht="15.75" customHeight="1">
      <c r="A295" s="289"/>
      <c r="B295" s="123"/>
      <c r="C295" s="123"/>
      <c r="D295" s="123"/>
      <c r="E295" s="123"/>
      <c r="F295" s="123"/>
      <c r="G295" s="123"/>
      <c r="H295" s="123"/>
      <c r="I295" s="123"/>
      <c r="J295" s="123"/>
      <c r="K295" s="123"/>
      <c r="L295" s="123"/>
      <c r="M295" s="123"/>
      <c r="N295" s="123"/>
      <c r="O295" s="123"/>
      <c r="P295" s="123"/>
      <c r="Q295" s="123"/>
      <c r="R295" s="123"/>
      <c r="S295" s="123"/>
      <c r="T295" s="123"/>
      <c r="U295" s="123"/>
      <c r="V295" s="123"/>
      <c r="W295" s="123"/>
      <c r="X295" s="123"/>
      <c r="Y295" s="123"/>
      <c r="Z295" s="123"/>
    </row>
    <row r="296" ht="15.75" customHeight="1">
      <c r="A296" s="289"/>
      <c r="B296" s="123"/>
      <c r="C296" s="123"/>
      <c r="D296" s="123"/>
      <c r="E296" s="123"/>
      <c r="F296" s="123"/>
      <c r="G296" s="123"/>
      <c r="H296" s="123"/>
      <c r="I296" s="123"/>
      <c r="J296" s="123"/>
      <c r="K296" s="123"/>
      <c r="L296" s="123"/>
      <c r="M296" s="123"/>
      <c r="N296" s="123"/>
      <c r="O296" s="123"/>
      <c r="P296" s="123"/>
      <c r="Q296" s="123"/>
      <c r="R296" s="123"/>
      <c r="S296" s="123"/>
      <c r="T296" s="123"/>
      <c r="U296" s="123"/>
      <c r="V296" s="123"/>
      <c r="W296" s="123"/>
      <c r="X296" s="123"/>
      <c r="Y296" s="123"/>
      <c r="Z296" s="123"/>
    </row>
    <row r="297" ht="15.75" customHeight="1">
      <c r="A297" s="289"/>
      <c r="B297" s="123"/>
      <c r="C297" s="123"/>
      <c r="D297" s="123"/>
      <c r="E297" s="123"/>
      <c r="F297" s="123"/>
      <c r="G297" s="123"/>
      <c r="H297" s="123"/>
      <c r="I297" s="123"/>
      <c r="J297" s="123"/>
      <c r="K297" s="123"/>
      <c r="L297" s="123"/>
      <c r="M297" s="123"/>
      <c r="N297" s="123"/>
      <c r="O297" s="123"/>
      <c r="P297" s="123"/>
      <c r="Q297" s="123"/>
      <c r="R297" s="123"/>
      <c r="S297" s="123"/>
      <c r="T297" s="123"/>
      <c r="U297" s="123"/>
      <c r="V297" s="123"/>
      <c r="W297" s="123"/>
      <c r="X297" s="123"/>
      <c r="Y297" s="123"/>
      <c r="Z297" s="123"/>
    </row>
    <row r="298" ht="15.75" customHeight="1">
      <c r="A298" s="289"/>
      <c r="B298" s="123"/>
      <c r="C298" s="123"/>
      <c r="D298" s="123"/>
      <c r="E298" s="123"/>
      <c r="F298" s="123"/>
      <c r="G298" s="123"/>
      <c r="H298" s="123"/>
      <c r="I298" s="123"/>
      <c r="J298" s="123"/>
      <c r="K298" s="123"/>
      <c r="L298" s="123"/>
      <c r="M298" s="123"/>
      <c r="N298" s="123"/>
      <c r="O298" s="123"/>
      <c r="P298" s="123"/>
      <c r="Q298" s="123"/>
      <c r="R298" s="123"/>
      <c r="S298" s="123"/>
      <c r="T298" s="123"/>
      <c r="U298" s="123"/>
      <c r="V298" s="123"/>
      <c r="W298" s="123"/>
      <c r="X298" s="123"/>
      <c r="Y298" s="123"/>
      <c r="Z298" s="123"/>
    </row>
    <row r="299" ht="15.75" customHeight="1">
      <c r="A299" s="289"/>
      <c r="B299" s="123"/>
      <c r="C299" s="123"/>
      <c r="D299" s="123"/>
      <c r="E299" s="123"/>
      <c r="F299" s="123"/>
      <c r="G299" s="123"/>
      <c r="H299" s="123"/>
      <c r="I299" s="123"/>
      <c r="J299" s="123"/>
      <c r="K299" s="123"/>
      <c r="L299" s="123"/>
      <c r="M299" s="123"/>
      <c r="N299" s="123"/>
      <c r="O299" s="123"/>
      <c r="P299" s="123"/>
      <c r="Q299" s="123"/>
      <c r="R299" s="123"/>
      <c r="S299" s="123"/>
      <c r="T299" s="123"/>
      <c r="U299" s="123"/>
      <c r="V299" s="123"/>
      <c r="W299" s="123"/>
      <c r="X299" s="123"/>
      <c r="Y299" s="123"/>
      <c r="Z299" s="123"/>
    </row>
    <row r="300" ht="15.75" customHeight="1">
      <c r="A300" s="289"/>
      <c r="B300" s="123"/>
      <c r="C300" s="123"/>
      <c r="D300" s="123"/>
      <c r="E300" s="123"/>
      <c r="F300" s="123"/>
      <c r="G300" s="123"/>
      <c r="H300" s="123"/>
      <c r="I300" s="123"/>
      <c r="J300" s="123"/>
      <c r="K300" s="123"/>
      <c r="L300" s="123"/>
      <c r="M300" s="123"/>
      <c r="N300" s="123"/>
      <c r="O300" s="123"/>
      <c r="P300" s="123"/>
      <c r="Q300" s="123"/>
      <c r="R300" s="123"/>
      <c r="S300" s="123"/>
      <c r="T300" s="123"/>
      <c r="U300" s="123"/>
      <c r="V300" s="123"/>
      <c r="W300" s="123"/>
      <c r="X300" s="123"/>
      <c r="Y300" s="123"/>
      <c r="Z300" s="123"/>
    </row>
    <row r="301" ht="15.75" customHeight="1">
      <c r="A301" s="289"/>
      <c r="B301" s="123"/>
      <c r="C301" s="123"/>
      <c r="D301" s="123"/>
      <c r="E301" s="123"/>
      <c r="F301" s="123"/>
      <c r="G301" s="123"/>
      <c r="H301" s="123"/>
      <c r="I301" s="123"/>
      <c r="J301" s="123"/>
      <c r="K301" s="123"/>
      <c r="L301" s="123"/>
      <c r="M301" s="123"/>
      <c r="N301" s="123"/>
      <c r="O301" s="123"/>
      <c r="P301" s="123"/>
      <c r="Q301" s="123"/>
      <c r="R301" s="123"/>
      <c r="S301" s="123"/>
      <c r="T301" s="123"/>
      <c r="U301" s="123"/>
      <c r="V301" s="123"/>
      <c r="W301" s="123"/>
      <c r="X301" s="123"/>
      <c r="Y301" s="123"/>
      <c r="Z301" s="123"/>
    </row>
    <row r="302" ht="15.75" customHeight="1">
      <c r="A302" s="289"/>
      <c r="B302" s="123"/>
      <c r="C302" s="123"/>
      <c r="D302" s="123"/>
      <c r="E302" s="123"/>
      <c r="F302" s="123"/>
      <c r="G302" s="123"/>
      <c r="H302" s="123"/>
      <c r="I302" s="123"/>
      <c r="J302" s="123"/>
      <c r="K302" s="123"/>
      <c r="L302" s="123"/>
      <c r="M302" s="123"/>
      <c r="N302" s="123"/>
      <c r="O302" s="123"/>
      <c r="P302" s="123"/>
      <c r="Q302" s="123"/>
      <c r="R302" s="123"/>
      <c r="S302" s="123"/>
      <c r="T302" s="123"/>
      <c r="U302" s="123"/>
      <c r="V302" s="123"/>
      <c r="W302" s="123"/>
      <c r="X302" s="123"/>
      <c r="Y302" s="123"/>
      <c r="Z302" s="123"/>
    </row>
    <row r="303" ht="15.75" customHeight="1">
      <c r="A303" s="289"/>
      <c r="B303" s="123"/>
      <c r="C303" s="123"/>
      <c r="D303" s="123"/>
      <c r="E303" s="123"/>
      <c r="F303" s="123"/>
      <c r="G303" s="123"/>
      <c r="H303" s="123"/>
      <c r="I303" s="123"/>
      <c r="J303" s="123"/>
      <c r="K303" s="123"/>
      <c r="L303" s="123"/>
      <c r="M303" s="123"/>
      <c r="N303" s="123"/>
      <c r="O303" s="123"/>
      <c r="P303" s="123"/>
      <c r="Q303" s="123"/>
      <c r="R303" s="123"/>
      <c r="S303" s="123"/>
      <c r="T303" s="123"/>
      <c r="U303" s="123"/>
      <c r="V303" s="123"/>
      <c r="W303" s="123"/>
      <c r="X303" s="123"/>
      <c r="Y303" s="123"/>
      <c r="Z303" s="123"/>
    </row>
    <row r="304" ht="15.75" customHeight="1">
      <c r="A304" s="289"/>
      <c r="B304" s="123"/>
      <c r="C304" s="123"/>
      <c r="D304" s="123"/>
      <c r="E304" s="123"/>
      <c r="F304" s="123"/>
      <c r="G304" s="123"/>
      <c r="H304" s="123"/>
      <c r="I304" s="123"/>
      <c r="J304" s="123"/>
      <c r="K304" s="123"/>
      <c r="L304" s="123"/>
      <c r="M304" s="123"/>
      <c r="N304" s="123"/>
      <c r="O304" s="123"/>
      <c r="P304" s="123"/>
      <c r="Q304" s="123"/>
      <c r="R304" s="123"/>
      <c r="S304" s="123"/>
      <c r="T304" s="123"/>
      <c r="U304" s="123"/>
      <c r="V304" s="123"/>
      <c r="W304" s="123"/>
      <c r="X304" s="123"/>
      <c r="Y304" s="123"/>
      <c r="Z304" s="123"/>
    </row>
    <row r="305" ht="15.75" customHeight="1">
      <c r="A305" s="289"/>
      <c r="B305" s="123"/>
      <c r="C305" s="123"/>
      <c r="D305" s="123"/>
      <c r="E305" s="123"/>
      <c r="F305" s="123"/>
      <c r="G305" s="123"/>
      <c r="H305" s="123"/>
      <c r="I305" s="123"/>
      <c r="J305" s="123"/>
      <c r="K305" s="123"/>
      <c r="L305" s="123"/>
      <c r="M305" s="123"/>
      <c r="N305" s="123"/>
      <c r="O305" s="123"/>
      <c r="P305" s="123"/>
      <c r="Q305" s="123"/>
      <c r="R305" s="123"/>
      <c r="S305" s="123"/>
      <c r="T305" s="123"/>
      <c r="U305" s="123"/>
      <c r="V305" s="123"/>
      <c r="W305" s="123"/>
      <c r="X305" s="123"/>
      <c r="Y305" s="123"/>
      <c r="Z305" s="123"/>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autoFilter ref="$A$8:$E$105">
    <filterColumn colId="0">
      <filters>
        <filter val="Engineering/Construction"/>
      </filters>
    </filterColumn>
  </autoFilter>
  <mergeCells count="8">
    <mergeCell ref="B1:G1"/>
    <mergeCell ref="B2:G2"/>
    <mergeCell ref="B3:E3"/>
    <mergeCell ref="F3:G3"/>
    <mergeCell ref="B4:G4"/>
    <mergeCell ref="B5:G5"/>
    <mergeCell ref="B6:G6"/>
    <mergeCell ref="B7:G7"/>
  </mergeCells>
  <hyperlinks>
    <hyperlink r:id="rId1" ref="B2"/>
    <hyperlink r:id="rId2" ref="B4"/>
    <hyperlink r:id="rId3" ref="B5"/>
    <hyperlink r:id="rId4" ref="B6"/>
    <hyperlink r:id="rId5" ref="B7"/>
  </hyperlinks>
  <printOptions/>
  <pageMargins bottom="1.0" footer="0.0" header="0.0" left="0.75" right="0.75" top="1.0"/>
  <pageSetup orientation="portrait"/>
  <drawing r:id="rId6"/>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A2EA0"/>
    <pageSetUpPr/>
  </sheetPr>
  <sheetViews>
    <sheetView showGridLines="0" workbookViewId="0"/>
  </sheetViews>
  <sheetFormatPr customHeight="1" defaultColWidth="14.43" defaultRowHeight="15.0"/>
  <cols>
    <col customWidth="1" min="1" max="1" width="10.71"/>
    <col customWidth="1" min="2" max="2" width="22.29"/>
    <col customWidth="1" min="3" max="3" width="10.71"/>
    <col customWidth="1" hidden="1" min="4" max="4" width="12.71"/>
    <col customWidth="1" min="5" max="5" width="15.86"/>
    <col customWidth="1" min="6" max="6" width="12.71"/>
    <col customWidth="1" min="7" max="7" width="10.71"/>
    <col customWidth="1" min="8" max="8" width="12.71"/>
    <col customWidth="1" min="9" max="9" width="12.29"/>
    <col customWidth="1" min="10" max="10" width="11.43"/>
    <col customWidth="1" min="11" max="14" width="10.71"/>
  </cols>
  <sheetData>
    <row r="1">
      <c r="A1" s="1"/>
      <c r="B1" s="177" t="s">
        <v>570</v>
      </c>
      <c r="J1" s="1"/>
      <c r="K1" s="1"/>
      <c r="L1" s="1"/>
      <c r="M1" s="1"/>
      <c r="N1" s="1"/>
    </row>
    <row r="2">
      <c r="A2" s="1"/>
      <c r="B2" s="1"/>
      <c r="C2" s="1"/>
      <c r="D2" s="1"/>
      <c r="E2" s="1"/>
      <c r="F2" s="1"/>
      <c r="G2" s="1"/>
      <c r="H2" s="1"/>
      <c r="I2" s="1"/>
      <c r="J2" s="1"/>
      <c r="K2" s="1"/>
      <c r="L2" s="1"/>
      <c r="M2" s="1"/>
      <c r="N2" s="1"/>
    </row>
    <row r="3">
      <c r="A3" s="1"/>
      <c r="B3" s="176" t="s">
        <v>571</v>
      </c>
      <c r="C3" s="176"/>
      <c r="D3" s="176"/>
      <c r="E3" s="176"/>
      <c r="F3" s="176"/>
      <c r="G3" s="176"/>
      <c r="H3" s="176"/>
      <c r="I3" s="176"/>
      <c r="J3" s="176"/>
      <c r="K3" s="1"/>
      <c r="L3" s="1"/>
      <c r="M3" s="1"/>
      <c r="N3" s="1"/>
    </row>
    <row r="4">
      <c r="A4" s="1"/>
      <c r="B4" s="176" t="s">
        <v>0</v>
      </c>
      <c r="C4" s="176"/>
      <c r="D4" s="1159" t="s">
        <v>572</v>
      </c>
      <c r="E4" s="174">
        <v>2019.0</v>
      </c>
      <c r="F4" s="174">
        <f t="shared" ref="F4:J4" si="1">+E4+1</f>
        <v>2020</v>
      </c>
      <c r="G4" s="174">
        <f t="shared" si="1"/>
        <v>2021</v>
      </c>
      <c r="H4" s="174">
        <f t="shared" si="1"/>
        <v>2022</v>
      </c>
      <c r="I4" s="174">
        <f t="shared" si="1"/>
        <v>2023</v>
      </c>
      <c r="J4" s="174">
        <f t="shared" si="1"/>
        <v>2024</v>
      </c>
      <c r="K4" s="174"/>
      <c r="L4" s="1"/>
      <c r="M4" s="1"/>
      <c r="N4" s="1"/>
    </row>
    <row r="5">
      <c r="A5" s="1"/>
      <c r="B5" s="54" t="s">
        <v>373</v>
      </c>
      <c r="C5" s="54"/>
      <c r="D5" s="1160" t="str">
        <f t="shared" ref="D5:D23" si="2">+#REF!</f>
        <v>#REF!</v>
      </c>
      <c r="E5" s="1160">
        <f>+'1. Datos'!D8</f>
        <v>0</v>
      </c>
      <c r="F5" s="1160">
        <f>+'1. Datos'!E8</f>
        <v>0</v>
      </c>
      <c r="G5" s="1160" t="str">
        <f>+'1. Datos'!F8</f>
        <v/>
      </c>
      <c r="H5" s="1160" t="str">
        <f>+'1. Datos'!G8</f>
        <v/>
      </c>
      <c r="I5" s="1160" t="str">
        <f>+'1. Datos'!H8</f>
        <v/>
      </c>
      <c r="J5" s="1160" t="str">
        <f>+'1. Datos'!I8</f>
        <v/>
      </c>
      <c r="K5" s="1160"/>
      <c r="L5" s="1160"/>
      <c r="M5" s="1"/>
      <c r="N5" s="1"/>
    </row>
    <row r="6">
      <c r="A6" s="1"/>
      <c r="B6" s="54" t="s">
        <v>573</v>
      </c>
      <c r="C6" s="54"/>
      <c r="D6" s="1160" t="str">
        <f t="shared" si="2"/>
        <v>#REF!</v>
      </c>
      <c r="E6" s="1160">
        <f>+'1. Datos'!D30</f>
        <v>0</v>
      </c>
      <c r="F6" s="1160">
        <f>+'1. Datos'!E30</f>
        <v>0</v>
      </c>
      <c r="G6" s="1160" t="str">
        <f>+'1. Datos'!F30</f>
        <v/>
      </c>
      <c r="H6" s="1160" t="str">
        <f>+'1. Datos'!G30</f>
        <v/>
      </c>
      <c r="I6" s="1160" t="str">
        <f>+'1. Datos'!H30</f>
        <v/>
      </c>
      <c r="J6" s="1160" t="str">
        <f>+'1. Datos'!I30</f>
        <v/>
      </c>
      <c r="K6" s="1160"/>
      <c r="L6" s="1"/>
      <c r="M6" s="1"/>
      <c r="N6" s="1"/>
    </row>
    <row r="7">
      <c r="A7" s="1"/>
      <c r="B7" s="54" t="s">
        <v>341</v>
      </c>
      <c r="C7" s="54"/>
      <c r="D7" s="1160" t="str">
        <f t="shared" si="2"/>
        <v>#REF!</v>
      </c>
      <c r="E7" s="1160">
        <f>+'1. Datos'!D95</f>
        <v>0</v>
      </c>
      <c r="F7" s="1160">
        <f>+'1. Datos'!E95</f>
        <v>0</v>
      </c>
      <c r="G7" s="1160">
        <f>+'1. Datos'!F95</f>
        <v>0</v>
      </c>
      <c r="H7" s="1160">
        <f>+'1. Datos'!G95</f>
        <v>0</v>
      </c>
      <c r="I7" s="1160">
        <f>+'1. Datos'!H95</f>
        <v>0</v>
      </c>
      <c r="J7" s="1160">
        <f>+'1. Datos'!I95</f>
        <v>0</v>
      </c>
      <c r="K7" s="1160"/>
      <c r="L7" s="1"/>
      <c r="M7" s="1"/>
      <c r="N7" s="1"/>
    </row>
    <row r="8">
      <c r="A8" s="1"/>
      <c r="B8" s="54" t="s">
        <v>352</v>
      </c>
      <c r="C8" s="54"/>
      <c r="D8" s="1160" t="str">
        <f t="shared" si="2"/>
        <v>#REF!</v>
      </c>
      <c r="E8" s="1160">
        <f>+'1. Datos'!D123</f>
        <v>0</v>
      </c>
      <c r="F8" s="1160">
        <f>+'1. Datos'!E123</f>
        <v>0</v>
      </c>
      <c r="G8" s="1160">
        <f>+'1. Datos'!F123</f>
        <v>0</v>
      </c>
      <c r="H8" s="1160">
        <f>+'1. Datos'!G123</f>
        <v>0</v>
      </c>
      <c r="I8" s="1160">
        <f>+'1. Datos'!H123</f>
        <v>0</v>
      </c>
      <c r="J8" s="1160">
        <f>+'1. Datos'!I123</f>
        <v>0</v>
      </c>
      <c r="K8" s="1160"/>
      <c r="L8" s="1"/>
      <c r="M8" s="1"/>
      <c r="N8" s="1"/>
    </row>
    <row r="9">
      <c r="A9" s="1"/>
      <c r="B9" s="54" t="s">
        <v>574</v>
      </c>
      <c r="C9" s="54"/>
      <c r="D9" s="1160" t="str">
        <f t="shared" si="2"/>
        <v>#REF!</v>
      </c>
      <c r="E9" s="1160">
        <f>+'1. Datos'!D135</f>
        <v>0</v>
      </c>
      <c r="F9" s="1160">
        <f>+'1. Datos'!E135</f>
        <v>0</v>
      </c>
      <c r="G9" s="1160">
        <f>+'1. Datos'!F135</f>
        <v>0</v>
      </c>
      <c r="H9" s="1160">
        <f>+'1. Datos'!G135</f>
        <v>0</v>
      </c>
      <c r="I9" s="1160">
        <f>+'1. Datos'!H135</f>
        <v>0</v>
      </c>
      <c r="J9" s="1160">
        <f>+'1. Datos'!I135</f>
        <v>0</v>
      </c>
      <c r="K9" s="1160"/>
      <c r="L9" s="1"/>
      <c r="M9" s="1"/>
      <c r="N9" s="1"/>
    </row>
    <row r="10">
      <c r="A10" s="1"/>
      <c r="B10" s="54" t="s">
        <v>575</v>
      </c>
      <c r="C10" s="54"/>
      <c r="D10" s="1160" t="str">
        <f t="shared" si="2"/>
        <v>#REF!</v>
      </c>
      <c r="E10" s="1160">
        <f>+'1. Datos'!D44</f>
        <v>0</v>
      </c>
      <c r="F10" s="1160">
        <f>+'1. Datos'!E44</f>
        <v>0</v>
      </c>
      <c r="G10" s="1160">
        <f>+'1. Datos'!F44</f>
        <v>0</v>
      </c>
      <c r="H10" s="1160">
        <f>+'1. Datos'!G44</f>
        <v>0</v>
      </c>
      <c r="I10" s="1160">
        <f>+'1. Datos'!H44</f>
        <v>0</v>
      </c>
      <c r="J10" s="1160">
        <f>+'1. Datos'!I44</f>
        <v>0</v>
      </c>
      <c r="K10" s="1160"/>
      <c r="L10" s="1"/>
      <c r="M10" s="1"/>
      <c r="N10" s="1"/>
    </row>
    <row r="11">
      <c r="A11" s="1"/>
      <c r="B11" s="54" t="s">
        <v>576</v>
      </c>
      <c r="C11" s="54"/>
      <c r="D11" s="1160" t="str">
        <f t="shared" si="2"/>
        <v>#REF!</v>
      </c>
      <c r="E11" s="1160">
        <f>+'1. Datos'!D104</f>
        <v>0</v>
      </c>
      <c r="F11" s="1160">
        <f>+'1. Datos'!E104</f>
        <v>0</v>
      </c>
      <c r="G11" s="1160">
        <f>+'1. Datos'!F104</f>
        <v>0</v>
      </c>
      <c r="H11" s="1160">
        <f>+'1. Datos'!G104</f>
        <v>0</v>
      </c>
      <c r="I11" s="1160">
        <f>+'1. Datos'!H104</f>
        <v>0</v>
      </c>
      <c r="J11" s="1160">
        <f>+'1. Datos'!I104</f>
        <v>0</v>
      </c>
      <c r="K11" s="1160"/>
      <c r="L11" s="1"/>
      <c r="M11" s="1"/>
      <c r="N11" s="1"/>
    </row>
    <row r="12">
      <c r="A12" s="1"/>
      <c r="B12" s="54" t="s">
        <v>577</v>
      </c>
      <c r="C12" s="54"/>
      <c r="D12" s="1160" t="str">
        <f t="shared" si="2"/>
        <v>#REF!</v>
      </c>
      <c r="E12" s="1160">
        <f>+'1. Datos'!D95</f>
        <v>0</v>
      </c>
      <c r="F12" s="1160">
        <f>+'1. Datos'!E95</f>
        <v>0</v>
      </c>
      <c r="G12" s="1160">
        <f>+'1. Datos'!F95</f>
        <v>0</v>
      </c>
      <c r="H12" s="1160">
        <f>+'1. Datos'!G95</f>
        <v>0</v>
      </c>
      <c r="I12" s="1160">
        <f>+'1. Datos'!H95</f>
        <v>0</v>
      </c>
      <c r="J12" s="1160">
        <f>+'1. Datos'!I95</f>
        <v>0</v>
      </c>
      <c r="K12" s="1160"/>
      <c r="L12" s="1"/>
      <c r="M12" s="1"/>
      <c r="N12" s="1"/>
    </row>
    <row r="13">
      <c r="A13" s="1"/>
      <c r="B13" s="54" t="s">
        <v>578</v>
      </c>
      <c r="C13" s="54"/>
      <c r="D13" s="1160" t="str">
        <f t="shared" si="2"/>
        <v>#REF!</v>
      </c>
      <c r="E13" s="1160">
        <f>+'1. Datos'!D119</f>
        <v>0</v>
      </c>
      <c r="F13" s="1160">
        <f>+'1. Datos'!E119</f>
        <v>0</v>
      </c>
      <c r="G13" s="1160" t="str">
        <f>+'1. Datos'!F119</f>
        <v/>
      </c>
      <c r="H13" s="1160" t="str">
        <f>+'1. Datos'!G119</f>
        <v/>
      </c>
      <c r="I13" s="1160" t="str">
        <f>+'1. Datos'!H119</f>
        <v/>
      </c>
      <c r="J13" s="1160" t="str">
        <f>+'1. Datos'!I119</f>
        <v/>
      </c>
      <c r="K13" s="1160"/>
      <c r="L13" s="1"/>
      <c r="M13" s="1"/>
      <c r="N13" s="1"/>
    </row>
    <row r="14">
      <c r="A14" s="1"/>
      <c r="B14" s="54" t="s">
        <v>579</v>
      </c>
      <c r="C14" s="54"/>
      <c r="D14" s="1160" t="str">
        <f t="shared" si="2"/>
        <v>#REF!</v>
      </c>
      <c r="E14" s="1160">
        <f>+'1. Datos'!D123</f>
        <v>0</v>
      </c>
      <c r="F14" s="1160">
        <f>+'1. Datos'!E123</f>
        <v>0</v>
      </c>
      <c r="G14" s="1160">
        <f>+'1. Datos'!F123</f>
        <v>0</v>
      </c>
      <c r="H14" s="1160">
        <f>+'1. Datos'!G123</f>
        <v>0</v>
      </c>
      <c r="I14" s="1160">
        <f>+'1. Datos'!H123</f>
        <v>0</v>
      </c>
      <c r="J14" s="1160">
        <f>+'1. Datos'!I123</f>
        <v>0</v>
      </c>
      <c r="K14" s="1160"/>
      <c r="L14" s="1"/>
      <c r="M14" s="1"/>
      <c r="N14" s="1"/>
    </row>
    <row r="15">
      <c r="A15" s="1"/>
      <c r="B15" s="54" t="s">
        <v>580</v>
      </c>
      <c r="C15" s="54"/>
      <c r="D15" s="1160" t="str">
        <f t="shared" si="2"/>
        <v>#REF!</v>
      </c>
      <c r="E15" s="1160">
        <f>+'1. Datos'!D125</f>
        <v>0</v>
      </c>
      <c r="F15" s="1160">
        <f>+'1. Datos'!E125</f>
        <v>0</v>
      </c>
      <c r="G15" s="1160">
        <f>+'1. Datos'!F125</f>
        <v>0</v>
      </c>
      <c r="H15" s="1160">
        <f>+'1. Datos'!G125</f>
        <v>0</v>
      </c>
      <c r="I15" s="1160">
        <f>+'1. Datos'!H125</f>
        <v>0</v>
      </c>
      <c r="J15" s="1160">
        <f>+'1. Datos'!I125</f>
        <v>0</v>
      </c>
      <c r="K15" s="1160"/>
      <c r="L15" s="1"/>
      <c r="M15" s="1"/>
      <c r="N15" s="1"/>
    </row>
    <row r="16">
      <c r="A16" s="1"/>
      <c r="B16" s="54" t="s">
        <v>581</v>
      </c>
      <c r="C16" s="54"/>
      <c r="D16" s="1160" t="str">
        <f t="shared" si="2"/>
        <v>#REF!</v>
      </c>
      <c r="E16" s="1160" t="str">
        <f>+'1. Datos'!D9</f>
        <v/>
      </c>
      <c r="F16" s="1160" t="str">
        <f>+'1. Datos'!E9</f>
        <v/>
      </c>
      <c r="G16" s="1160" t="str">
        <f>+'1. Datos'!F9</f>
        <v/>
      </c>
      <c r="H16" s="1160" t="str">
        <f>+'1. Datos'!G9</f>
        <v/>
      </c>
      <c r="I16" s="1160" t="str">
        <f>+'1. Datos'!H9</f>
        <v/>
      </c>
      <c r="J16" s="1160" t="str">
        <f>+'1. Datos'!I9</f>
        <v/>
      </c>
      <c r="K16" s="1160"/>
      <c r="L16" s="1"/>
      <c r="M16" s="1"/>
      <c r="N16" s="1"/>
    </row>
    <row r="17">
      <c r="A17" s="1"/>
      <c r="B17" s="54" t="s">
        <v>582</v>
      </c>
      <c r="C17" s="54"/>
      <c r="D17" s="1160" t="str">
        <f t="shared" si="2"/>
        <v>#REF!</v>
      </c>
      <c r="E17" s="1160" t="str">
        <f>+'1. Datos'!D47</f>
        <v/>
      </c>
      <c r="F17" s="1160" t="str">
        <f>+'1. Datos'!E47</f>
        <v/>
      </c>
      <c r="G17" s="1160" t="str">
        <f>+'1. Datos'!F47</f>
        <v/>
      </c>
      <c r="H17" s="1160" t="str">
        <f>+'1. Datos'!G47</f>
        <v/>
      </c>
      <c r="I17" s="1160" t="str">
        <f>+'1. Datos'!H47</f>
        <v/>
      </c>
      <c r="J17" s="1160" t="str">
        <f>+'1. Datos'!I47</f>
        <v/>
      </c>
      <c r="K17" s="1160"/>
      <c r="L17" s="1"/>
      <c r="M17" s="1"/>
      <c r="N17" s="1"/>
    </row>
    <row r="18">
      <c r="A18" s="1"/>
      <c r="B18" s="54" t="s">
        <v>583</v>
      </c>
      <c r="C18" s="54"/>
      <c r="D18" s="1160" t="str">
        <f t="shared" si="2"/>
        <v>#REF!</v>
      </c>
      <c r="E18" s="1160">
        <f>+'1. Datos'!D104</f>
        <v>0</v>
      </c>
      <c r="F18" s="1160">
        <f>+'1. Datos'!E104</f>
        <v>0</v>
      </c>
      <c r="G18" s="1160">
        <f>+'1. Datos'!F104</f>
        <v>0</v>
      </c>
      <c r="H18" s="1160">
        <f>+'1. Datos'!G104</f>
        <v>0</v>
      </c>
      <c r="I18" s="1160">
        <f>+'1. Datos'!H104</f>
        <v>0</v>
      </c>
      <c r="J18" s="1160">
        <f>+'1. Datos'!I104</f>
        <v>0</v>
      </c>
      <c r="K18" s="1160"/>
      <c r="L18" s="1"/>
      <c r="M18" s="1"/>
      <c r="N18" s="1"/>
    </row>
    <row r="19">
      <c r="A19" s="1"/>
      <c r="B19" s="54" t="s">
        <v>584</v>
      </c>
      <c r="C19" s="54"/>
      <c r="D19" s="1160" t="str">
        <f t="shared" si="2"/>
        <v>#REF!</v>
      </c>
      <c r="E19" s="1160">
        <f>+'1. Datos'!D10</f>
        <v>0</v>
      </c>
      <c r="F19" s="1160">
        <f>+'1. Datos'!E10</f>
        <v>0</v>
      </c>
      <c r="G19" s="1160" t="str">
        <f>+'1. Datos'!F10</f>
        <v/>
      </c>
      <c r="H19" s="1160" t="str">
        <f>+'1. Datos'!G10</f>
        <v/>
      </c>
      <c r="I19" s="1160" t="str">
        <f>+'1. Datos'!H10</f>
        <v/>
      </c>
      <c r="J19" s="1160" t="str">
        <f>+'1. Datos'!I10</f>
        <v/>
      </c>
      <c r="K19" s="1160"/>
      <c r="L19" s="1"/>
      <c r="M19" s="1"/>
      <c r="N19" s="1"/>
    </row>
    <row r="20">
      <c r="A20" s="1"/>
      <c r="B20" s="54" t="s">
        <v>585</v>
      </c>
      <c r="C20" s="54"/>
      <c r="D20" s="1160" t="str">
        <f t="shared" si="2"/>
        <v>#REF!</v>
      </c>
      <c r="E20" s="1160" t="str">
        <f>+'1. Datos'!D15</f>
        <v/>
      </c>
      <c r="F20" s="1160" t="str">
        <f>+'1. Datos'!E15</f>
        <v/>
      </c>
      <c r="G20" s="1160" t="str">
        <f>+'1. Datos'!F15</f>
        <v/>
      </c>
      <c r="H20" s="1160" t="str">
        <f>+'1. Datos'!G15</f>
        <v/>
      </c>
      <c r="I20" s="1160" t="str">
        <f>+'1. Datos'!H15</f>
        <v/>
      </c>
      <c r="J20" s="1160" t="str">
        <f>+'1. Datos'!I15</f>
        <v/>
      </c>
      <c r="K20" s="1160"/>
      <c r="L20" s="1"/>
      <c r="M20" s="1"/>
      <c r="N20" s="1"/>
    </row>
    <row r="21" ht="15.75" customHeight="1">
      <c r="A21" s="1"/>
      <c r="B21" s="54" t="s">
        <v>287</v>
      </c>
      <c r="C21" s="54"/>
      <c r="D21" s="1160" t="str">
        <f t="shared" si="2"/>
        <v>#REF!</v>
      </c>
      <c r="E21" s="1160" t="str">
        <f>+'1. Datos'!D57</f>
        <v/>
      </c>
      <c r="F21" s="1160" t="str">
        <f>+'1. Datos'!E57</f>
        <v/>
      </c>
      <c r="G21" s="1160" t="str">
        <f>+'1. Datos'!F57</f>
        <v/>
      </c>
      <c r="H21" s="1160" t="str">
        <f>+'1. Datos'!G57</f>
        <v/>
      </c>
      <c r="I21" s="1160" t="str">
        <f>+'1. Datos'!H57</f>
        <v/>
      </c>
      <c r="J21" s="1160" t="str">
        <f>+'1. Datos'!I57</f>
        <v/>
      </c>
      <c r="K21" s="1160"/>
      <c r="L21" s="1"/>
      <c r="M21" s="1"/>
      <c r="N21" s="1"/>
    </row>
    <row r="22" ht="15.75" customHeight="1">
      <c r="A22" s="1"/>
      <c r="B22" s="54" t="s">
        <v>586</v>
      </c>
      <c r="C22" s="54"/>
      <c r="D22" s="1160" t="str">
        <f t="shared" si="2"/>
        <v>#REF!</v>
      </c>
      <c r="E22" s="1160">
        <f>+'1. Datos'!D44</f>
        <v>0</v>
      </c>
      <c r="F22" s="1160">
        <f>+'1. Datos'!E44</f>
        <v>0</v>
      </c>
      <c r="G22" s="1160">
        <f>+'1. Datos'!F44</f>
        <v>0</v>
      </c>
      <c r="H22" s="1160">
        <f>+'1. Datos'!G44</f>
        <v>0</v>
      </c>
      <c r="I22" s="1160">
        <f>+'1. Datos'!H44</f>
        <v>0</v>
      </c>
      <c r="J22" s="1160">
        <f>+'1. Datos'!I44</f>
        <v>0</v>
      </c>
      <c r="K22" s="1160"/>
      <c r="L22" s="1"/>
      <c r="M22" s="1"/>
      <c r="N22" s="1"/>
    </row>
    <row r="23" ht="15.75" customHeight="1">
      <c r="A23" s="1"/>
      <c r="B23" s="54" t="s">
        <v>587</v>
      </c>
      <c r="C23" s="175"/>
      <c r="D23" s="1160" t="str">
        <f t="shared" si="2"/>
        <v>#REF!</v>
      </c>
      <c r="E23" s="1160" t="str">
        <f>+'1. Datos'!D20</f>
        <v/>
      </c>
      <c r="F23" s="1160" t="str">
        <f>+'1. Datos'!E20</f>
        <v/>
      </c>
      <c r="G23" s="1160" t="str">
        <f>+'1. Datos'!F20</f>
        <v/>
      </c>
      <c r="H23" s="1160" t="str">
        <f>+'1. Datos'!G20</f>
        <v/>
      </c>
      <c r="I23" s="1160" t="str">
        <f>+'1. Datos'!H20</f>
        <v/>
      </c>
      <c r="J23" s="1160" t="str">
        <f>+'1. Datos'!I20</f>
        <v/>
      </c>
      <c r="K23" s="1160"/>
      <c r="L23" s="1"/>
      <c r="M23" s="1"/>
      <c r="N23" s="1"/>
    </row>
    <row r="24" ht="15.75" customHeight="1">
      <c r="A24" s="1"/>
      <c r="B24" s="1048" t="s">
        <v>375</v>
      </c>
      <c r="C24" s="175"/>
      <c r="D24" s="1160"/>
      <c r="E24" s="1160" t="str">
        <f t="shared" ref="E24:J24" si="3">+E20</f>
        <v/>
      </c>
      <c r="F24" s="1160" t="str">
        <f t="shared" si="3"/>
        <v/>
      </c>
      <c r="G24" s="1160" t="str">
        <f t="shared" si="3"/>
        <v/>
      </c>
      <c r="H24" s="1160" t="str">
        <f t="shared" si="3"/>
        <v/>
      </c>
      <c r="I24" s="1160" t="str">
        <f t="shared" si="3"/>
        <v/>
      </c>
      <c r="J24" s="1160" t="str">
        <f t="shared" si="3"/>
        <v/>
      </c>
      <c r="K24" s="1160"/>
      <c r="L24" s="1"/>
      <c r="M24" s="1"/>
      <c r="N24" s="1"/>
    </row>
    <row r="25" ht="15.75" customHeight="1">
      <c r="A25" s="1"/>
      <c r="B25" s="1"/>
      <c r="C25" s="1"/>
      <c r="D25" s="1161"/>
      <c r="E25" s="1161"/>
      <c r="F25" s="1161"/>
      <c r="G25" s="1161"/>
      <c r="H25" s="1161"/>
      <c r="I25" s="1"/>
      <c r="J25" s="1"/>
      <c r="K25" s="1"/>
      <c r="L25" s="1"/>
      <c r="M25" s="1"/>
      <c r="N25" s="1"/>
    </row>
    <row r="26" ht="15.75" customHeight="1">
      <c r="A26" s="1"/>
      <c r="B26" s="98" t="s">
        <v>418</v>
      </c>
      <c r="C26" s="98"/>
      <c r="D26" s="58"/>
      <c r="E26" s="58" t="str">
        <f t="shared" ref="E26:K26" si="4">+E6/E9</f>
        <v>#DIV/0!</v>
      </c>
      <c r="F26" s="58" t="str">
        <f t="shared" si="4"/>
        <v>#DIV/0!</v>
      </c>
      <c r="G26" s="58" t="str">
        <f t="shared" si="4"/>
        <v>#DIV/0!</v>
      </c>
      <c r="H26" s="58" t="str">
        <f t="shared" si="4"/>
        <v>#DIV/0!</v>
      </c>
      <c r="I26" s="58" t="str">
        <f t="shared" si="4"/>
        <v>#DIV/0!</v>
      </c>
      <c r="J26" s="58" t="str">
        <f t="shared" si="4"/>
        <v>#DIV/0!</v>
      </c>
      <c r="K26" s="1162" t="str">
        <f t="shared" si="4"/>
        <v>#DIV/0!</v>
      </c>
      <c r="L26" s="1" t="s">
        <v>588</v>
      </c>
      <c r="M26" s="1"/>
      <c r="N26" s="1"/>
    </row>
    <row r="27" ht="15.75" customHeight="1">
      <c r="A27" s="174" t="s">
        <v>589</v>
      </c>
      <c r="B27" s="98" t="s">
        <v>590</v>
      </c>
      <c r="C27" s="98"/>
      <c r="D27" s="58"/>
      <c r="E27" s="58" t="str">
        <f t="shared" ref="E27:K27" si="5">+E6/E7</f>
        <v>#DIV/0!</v>
      </c>
      <c r="F27" s="58" t="str">
        <f t="shared" si="5"/>
        <v>#DIV/0!</v>
      </c>
      <c r="G27" s="58" t="str">
        <f t="shared" si="5"/>
        <v>#DIV/0!</v>
      </c>
      <c r="H27" s="58" t="str">
        <f t="shared" si="5"/>
        <v>#DIV/0!</v>
      </c>
      <c r="I27" s="58" t="str">
        <f t="shared" si="5"/>
        <v>#DIV/0!</v>
      </c>
      <c r="J27" s="58" t="str">
        <f t="shared" si="5"/>
        <v>#DIV/0!</v>
      </c>
      <c r="K27" s="1162" t="str">
        <f t="shared" si="5"/>
        <v>#DIV/0!</v>
      </c>
      <c r="L27" s="1" t="s">
        <v>591</v>
      </c>
      <c r="M27" s="1"/>
      <c r="N27" s="1"/>
    </row>
    <row r="28" ht="15.75" customHeight="1">
      <c r="A28" s="174" t="s">
        <v>592</v>
      </c>
      <c r="B28" s="98" t="s">
        <v>593</v>
      </c>
      <c r="C28" s="98"/>
      <c r="D28" s="76"/>
      <c r="E28" s="76" t="str">
        <f t="shared" ref="E28:K28" si="6">+E7/E9</f>
        <v>#DIV/0!</v>
      </c>
      <c r="F28" s="76" t="str">
        <f t="shared" si="6"/>
        <v>#DIV/0!</v>
      </c>
      <c r="G28" s="76" t="str">
        <f t="shared" si="6"/>
        <v>#DIV/0!</v>
      </c>
      <c r="H28" s="76" t="str">
        <f t="shared" si="6"/>
        <v>#DIV/0!</v>
      </c>
      <c r="I28" s="76" t="str">
        <f t="shared" si="6"/>
        <v>#DIV/0!</v>
      </c>
      <c r="J28" s="76" t="str">
        <f t="shared" si="6"/>
        <v>#DIV/0!</v>
      </c>
      <c r="K28" s="1163" t="str">
        <f t="shared" si="6"/>
        <v>#DIV/0!</v>
      </c>
      <c r="L28" s="1" t="s">
        <v>594</v>
      </c>
      <c r="M28" s="1"/>
      <c r="N28" s="1"/>
    </row>
    <row r="29" ht="15.75" customHeight="1">
      <c r="A29" s="1"/>
      <c r="B29" s="98"/>
      <c r="C29" s="98"/>
      <c r="D29" s="76"/>
      <c r="E29" s="76"/>
      <c r="F29" s="76"/>
      <c r="G29" s="76"/>
      <c r="H29" s="76"/>
      <c r="I29" s="1"/>
      <c r="J29" s="1"/>
      <c r="K29" s="977"/>
      <c r="L29" s="1"/>
      <c r="M29" s="1"/>
      <c r="N29" s="1"/>
    </row>
    <row r="30" ht="15.75" customHeight="1">
      <c r="A30" s="1"/>
      <c r="B30" s="1"/>
      <c r="C30" s="1"/>
      <c r="D30" s="1"/>
      <c r="E30" s="1"/>
      <c r="F30" s="1"/>
      <c r="G30" s="1"/>
      <c r="H30" s="1"/>
      <c r="I30" s="174"/>
      <c r="J30" s="1"/>
      <c r="K30" s="977"/>
      <c r="L30" s="1"/>
      <c r="M30" s="1"/>
      <c r="N30" s="1"/>
    </row>
    <row r="31" ht="15.75" customHeight="1">
      <c r="A31" s="1164" t="s">
        <v>589</v>
      </c>
      <c r="B31" s="1165" t="s">
        <v>595</v>
      </c>
      <c r="C31" s="98"/>
      <c r="D31" s="188"/>
      <c r="E31" s="188" t="str">
        <f t="shared" ref="E31:F31" si="7">+E6/E5</f>
        <v>#DIV/0!</v>
      </c>
      <c r="F31" s="188" t="str">
        <f t="shared" si="7"/>
        <v>#DIV/0!</v>
      </c>
      <c r="G31" s="188"/>
      <c r="H31" s="188" t="str">
        <f t="shared" ref="H31:K31" si="8">+H6/H5</f>
        <v>#DIV/0!</v>
      </c>
      <c r="I31" s="188" t="str">
        <f t="shared" si="8"/>
        <v>#DIV/0!</v>
      </c>
      <c r="J31" s="188" t="str">
        <f t="shared" si="8"/>
        <v>#DIV/0!</v>
      </c>
      <c r="K31" s="1166" t="str">
        <f t="shared" si="8"/>
        <v>#DIV/0!</v>
      </c>
      <c r="L31" s="1"/>
      <c r="M31" s="1"/>
      <c r="N31" s="1"/>
    </row>
    <row r="32" ht="15.75" customHeight="1">
      <c r="A32" s="1167"/>
      <c r="B32" s="1168" t="s">
        <v>596</v>
      </c>
      <c r="C32" s="98"/>
      <c r="D32" s="188"/>
      <c r="E32" s="188" t="str">
        <f t="shared" ref="E32:K32" si="9">+E5/E7</f>
        <v>#DIV/0!</v>
      </c>
      <c r="F32" s="188" t="str">
        <f t="shared" si="9"/>
        <v>#DIV/0!</v>
      </c>
      <c r="G32" s="188" t="str">
        <f t="shared" si="9"/>
        <v>#DIV/0!</v>
      </c>
      <c r="H32" s="188" t="str">
        <f t="shared" si="9"/>
        <v>#DIV/0!</v>
      </c>
      <c r="I32" s="188" t="str">
        <f t="shared" si="9"/>
        <v>#DIV/0!</v>
      </c>
      <c r="J32" s="188" t="str">
        <f t="shared" si="9"/>
        <v>#DIV/0!</v>
      </c>
      <c r="K32" s="1166" t="str">
        <f t="shared" si="9"/>
        <v>#DIV/0!</v>
      </c>
      <c r="L32" s="1"/>
      <c r="M32" s="1"/>
      <c r="N32" s="1"/>
    </row>
    <row r="33" ht="15.75" customHeight="1">
      <c r="A33" s="1169" t="s">
        <v>592</v>
      </c>
      <c r="B33" s="1170" t="s">
        <v>593</v>
      </c>
      <c r="C33" s="98"/>
      <c r="D33" s="193"/>
      <c r="E33" s="193" t="str">
        <f t="shared" ref="E33:K33" si="10">+E7/E9</f>
        <v>#DIV/0!</v>
      </c>
      <c r="F33" s="193" t="str">
        <f t="shared" si="10"/>
        <v>#DIV/0!</v>
      </c>
      <c r="G33" s="193" t="str">
        <f t="shared" si="10"/>
        <v>#DIV/0!</v>
      </c>
      <c r="H33" s="193" t="str">
        <f t="shared" si="10"/>
        <v>#DIV/0!</v>
      </c>
      <c r="I33" s="193" t="str">
        <f t="shared" si="10"/>
        <v>#DIV/0!</v>
      </c>
      <c r="J33" s="193" t="str">
        <f t="shared" si="10"/>
        <v>#DIV/0!</v>
      </c>
      <c r="K33" s="976" t="str">
        <f t="shared" si="10"/>
        <v>#DIV/0!</v>
      </c>
      <c r="L33" s="1"/>
      <c r="M33" s="1"/>
      <c r="N33" s="1"/>
    </row>
    <row r="34" ht="15.75" customHeight="1">
      <c r="A34" s="1"/>
      <c r="B34" s="1171" t="s">
        <v>597</v>
      </c>
      <c r="C34" s="1171"/>
      <c r="D34" s="188"/>
      <c r="E34" s="188" t="str">
        <f t="shared" ref="E34:K34" si="11">+E31*E32*E33</f>
        <v>#DIV/0!</v>
      </c>
      <c r="F34" s="188" t="str">
        <f t="shared" si="11"/>
        <v>#DIV/0!</v>
      </c>
      <c r="G34" s="188" t="str">
        <f t="shared" si="11"/>
        <v>#DIV/0!</v>
      </c>
      <c r="H34" s="188" t="str">
        <f t="shared" si="11"/>
        <v>#DIV/0!</v>
      </c>
      <c r="I34" s="188" t="str">
        <f t="shared" si="11"/>
        <v>#DIV/0!</v>
      </c>
      <c r="J34" s="188" t="str">
        <f t="shared" si="11"/>
        <v>#DIV/0!</v>
      </c>
      <c r="K34" s="1166" t="str">
        <f t="shared" si="11"/>
        <v>#DIV/0!</v>
      </c>
      <c r="L34" s="1"/>
      <c r="M34" s="1"/>
      <c r="N34" s="1"/>
    </row>
    <row r="35" ht="15.75" customHeight="1">
      <c r="A35" s="1"/>
      <c r="B35" s="1172" t="s">
        <v>598</v>
      </c>
      <c r="C35" s="1172"/>
      <c r="D35" s="1173"/>
      <c r="E35" s="1173" t="str">
        <f t="shared" ref="E35:J35" si="12">+E26-E34</f>
        <v>#DIV/0!</v>
      </c>
      <c r="F35" s="1173" t="str">
        <f t="shared" si="12"/>
        <v>#DIV/0!</v>
      </c>
      <c r="G35" s="1173" t="str">
        <f t="shared" si="12"/>
        <v>#DIV/0!</v>
      </c>
      <c r="H35" s="1173" t="str">
        <f t="shared" si="12"/>
        <v>#DIV/0!</v>
      </c>
      <c r="I35" s="1173" t="str">
        <f t="shared" si="12"/>
        <v>#DIV/0!</v>
      </c>
      <c r="J35" s="1173" t="str">
        <f t="shared" si="12"/>
        <v>#DIV/0!</v>
      </c>
      <c r="K35" s="1"/>
      <c r="L35" s="1"/>
      <c r="M35" s="1"/>
      <c r="N35" s="1"/>
    </row>
    <row r="36" ht="15.75" customHeight="1">
      <c r="A36" s="1174"/>
      <c r="B36" s="1174"/>
      <c r="C36" s="1174"/>
      <c r="D36" s="1174"/>
      <c r="E36" s="1174"/>
      <c r="F36" s="1174"/>
      <c r="G36" s="1174"/>
      <c r="H36" s="1174"/>
      <c r="I36" s="1174"/>
      <c r="J36" s="1174"/>
      <c r="K36" s="1174"/>
      <c r="L36" s="1174"/>
      <c r="M36" s="1174"/>
      <c r="N36" s="1"/>
    </row>
    <row r="37" ht="15.75" customHeight="1">
      <c r="A37" s="1174"/>
      <c r="B37" s="1175" t="s">
        <v>599</v>
      </c>
      <c r="C37" s="1175" t="s">
        <v>600</v>
      </c>
      <c r="D37" s="1176" t="str">
        <f t="shared" ref="D37:J37" si="13">+D4</f>
        <v>2015</v>
      </c>
      <c r="E37" s="1176">
        <f t="shared" si="13"/>
        <v>2019</v>
      </c>
      <c r="F37" s="1176">
        <f t="shared" si="13"/>
        <v>2020</v>
      </c>
      <c r="G37" s="1176">
        <f t="shared" si="13"/>
        <v>2021</v>
      </c>
      <c r="H37" s="1176">
        <f t="shared" si="13"/>
        <v>2022</v>
      </c>
      <c r="I37" s="1176">
        <f t="shared" si="13"/>
        <v>2023</v>
      </c>
      <c r="J37" s="1176">
        <f t="shared" si="13"/>
        <v>2024</v>
      </c>
      <c r="K37" s="1177" t="s">
        <v>268</v>
      </c>
      <c r="L37" s="1174"/>
      <c r="M37" s="1174"/>
      <c r="N37" s="1"/>
    </row>
    <row r="38" ht="15.75" customHeight="1">
      <c r="A38" s="1174"/>
      <c r="B38" s="1178" t="s">
        <v>601</v>
      </c>
      <c r="C38" s="1178" t="s">
        <v>602</v>
      </c>
      <c r="D38" s="1179"/>
      <c r="E38" s="1179" t="str">
        <f t="shared" ref="E38:J38" si="14">+E10/E11</f>
        <v>#DIV/0!</v>
      </c>
      <c r="F38" s="1179" t="str">
        <f t="shared" si="14"/>
        <v>#DIV/0!</v>
      </c>
      <c r="G38" s="1179" t="str">
        <f t="shared" si="14"/>
        <v>#DIV/0!</v>
      </c>
      <c r="H38" s="1179" t="str">
        <f t="shared" si="14"/>
        <v>#DIV/0!</v>
      </c>
      <c r="I38" s="1179" t="str">
        <f t="shared" si="14"/>
        <v>#DIV/0!</v>
      </c>
      <c r="J38" s="1179" t="str">
        <f t="shared" si="14"/>
        <v>#DIV/0!</v>
      </c>
      <c r="K38" s="1180" t="str">
        <f>+AVERAGE(G38:J38)</f>
        <v>#DIV/0!</v>
      </c>
      <c r="L38" s="1174"/>
      <c r="M38" s="1174"/>
      <c r="N38" s="1"/>
    </row>
    <row r="39" ht="23.25" customHeight="1">
      <c r="A39" s="1174"/>
      <c r="B39" s="1181" t="s">
        <v>603</v>
      </c>
      <c r="C39" s="147"/>
      <c r="D39" s="147"/>
      <c r="E39" s="147"/>
      <c r="F39" s="147"/>
      <c r="G39" s="147"/>
      <c r="H39" s="147"/>
      <c r="I39" s="147"/>
      <c r="J39" s="148"/>
      <c r="K39" s="1182"/>
      <c r="L39" s="1174"/>
      <c r="M39" s="1174"/>
      <c r="N39" s="1"/>
    </row>
    <row r="40" ht="11.25" customHeight="1">
      <c r="A40" s="1174"/>
      <c r="B40" s="1183"/>
      <c r="C40" s="1183"/>
      <c r="D40" s="1183"/>
      <c r="E40" s="1183"/>
      <c r="F40" s="1183"/>
      <c r="G40" s="1183"/>
      <c r="H40" s="1183"/>
      <c r="I40" s="1183"/>
      <c r="J40" s="627"/>
      <c r="K40" s="627"/>
      <c r="L40" s="1174"/>
      <c r="M40" s="1174"/>
      <c r="N40" s="1"/>
    </row>
    <row r="41" ht="15.75" customHeight="1">
      <c r="A41" s="1174"/>
      <c r="B41" s="1184" t="s">
        <v>604</v>
      </c>
      <c r="C41" s="1178" t="s">
        <v>605</v>
      </c>
      <c r="D41" s="1179"/>
      <c r="E41" s="1179" t="str">
        <f t="shared" ref="E41:J41" si="15">+(E10-E21)/E11</f>
        <v>#DIV/0!</v>
      </c>
      <c r="F41" s="1179" t="str">
        <f t="shared" si="15"/>
        <v>#DIV/0!</v>
      </c>
      <c r="G41" s="1179" t="str">
        <f t="shared" si="15"/>
        <v>#DIV/0!</v>
      </c>
      <c r="H41" s="1179" t="str">
        <f t="shared" si="15"/>
        <v>#DIV/0!</v>
      </c>
      <c r="I41" s="1179" t="str">
        <f t="shared" si="15"/>
        <v>#DIV/0!</v>
      </c>
      <c r="J41" s="1179" t="str">
        <f t="shared" si="15"/>
        <v>#DIV/0!</v>
      </c>
      <c r="K41" s="627"/>
      <c r="L41" s="1174"/>
      <c r="M41" s="1174"/>
      <c r="N41" s="1"/>
    </row>
    <row r="42" ht="30.0" customHeight="1">
      <c r="A42" s="1174"/>
      <c r="B42" s="1181" t="s">
        <v>606</v>
      </c>
      <c r="C42" s="147"/>
      <c r="D42" s="147"/>
      <c r="E42" s="147"/>
      <c r="F42" s="147"/>
      <c r="G42" s="147"/>
      <c r="H42" s="147"/>
      <c r="I42" s="147"/>
      <c r="J42" s="148"/>
      <c r="K42" s="627"/>
      <c r="L42" s="1174"/>
      <c r="M42" s="1174"/>
      <c r="N42" s="1"/>
    </row>
    <row r="43" ht="15.75" customHeight="1">
      <c r="A43" s="1174"/>
      <c r="B43" s="1183"/>
      <c r="C43" s="1183"/>
      <c r="D43" s="1183"/>
      <c r="E43" s="1183"/>
      <c r="F43" s="1183"/>
      <c r="G43" s="1183"/>
      <c r="H43" s="1183"/>
      <c r="I43" s="1183"/>
      <c r="J43" s="627"/>
      <c r="K43" s="627"/>
      <c r="L43" s="1174"/>
      <c r="M43" s="1174"/>
      <c r="N43" s="1"/>
    </row>
    <row r="44" ht="15.75" customHeight="1">
      <c r="A44" s="1174"/>
      <c r="B44" s="1184" t="s">
        <v>607</v>
      </c>
      <c r="C44" s="1185" t="s">
        <v>608</v>
      </c>
      <c r="D44" s="1186"/>
      <c r="E44" s="1186" t="str">
        <f t="shared" ref="E44:J44" si="16">+(E17*365)/E5</f>
        <v>#DIV/0!</v>
      </c>
      <c r="F44" s="1186" t="str">
        <f t="shared" si="16"/>
        <v>#DIV/0!</v>
      </c>
      <c r="G44" s="1186" t="str">
        <f t="shared" si="16"/>
        <v>#DIV/0!</v>
      </c>
      <c r="H44" s="1186" t="str">
        <f t="shared" si="16"/>
        <v>#DIV/0!</v>
      </c>
      <c r="I44" s="1186" t="str">
        <f t="shared" si="16"/>
        <v>#DIV/0!</v>
      </c>
      <c r="J44" s="1186" t="str">
        <f t="shared" si="16"/>
        <v>#DIV/0!</v>
      </c>
      <c r="K44" s="1180" t="str">
        <f>+AVERAGE(D44:J44)</f>
        <v>#DIV/0!</v>
      </c>
      <c r="L44" s="1174"/>
      <c r="M44" s="1174"/>
      <c r="N44" s="1"/>
    </row>
    <row r="45" ht="29.25" customHeight="1">
      <c r="A45" s="1174"/>
      <c r="B45" s="1187" t="s">
        <v>609</v>
      </c>
      <c r="C45" s="147"/>
      <c r="D45" s="147"/>
      <c r="E45" s="147"/>
      <c r="F45" s="147"/>
      <c r="G45" s="147"/>
      <c r="H45" s="147"/>
      <c r="I45" s="147"/>
      <c r="J45" s="148"/>
      <c r="K45" s="1182"/>
      <c r="L45" s="1174"/>
      <c r="M45" s="1174"/>
      <c r="N45" s="1"/>
    </row>
    <row r="46" ht="7.5" customHeight="1">
      <c r="A46" s="1174"/>
      <c r="B46" s="1183"/>
      <c r="C46" s="1183"/>
      <c r="D46" s="1183"/>
      <c r="E46" s="1183"/>
      <c r="F46" s="1183"/>
      <c r="G46" s="1183"/>
      <c r="H46" s="1183"/>
      <c r="I46" s="1183"/>
      <c r="J46" s="627"/>
      <c r="K46" s="627"/>
      <c r="L46" s="1174"/>
      <c r="M46" s="1174"/>
      <c r="N46" s="1"/>
    </row>
    <row r="47" ht="15.75" customHeight="1">
      <c r="A47" s="1174"/>
      <c r="B47" s="1188" t="s">
        <v>610</v>
      </c>
      <c r="C47" s="1189" t="s">
        <v>611</v>
      </c>
      <c r="D47" s="1190"/>
      <c r="E47" s="1190" t="str">
        <f t="shared" ref="E47:H47" si="17">+(E21*365)/E16</f>
        <v>#DIV/0!</v>
      </c>
      <c r="F47" s="1191" t="str">
        <f t="shared" si="17"/>
        <v>#DIV/0!</v>
      </c>
      <c r="G47" s="1191" t="str">
        <f t="shared" si="17"/>
        <v>#DIV/0!</v>
      </c>
      <c r="H47" s="1192" t="str">
        <f t="shared" si="17"/>
        <v>#DIV/0!</v>
      </c>
      <c r="I47" s="1193" t="str">
        <f>+AVERAGE(D47:H47)</f>
        <v>#DIV/0!</v>
      </c>
      <c r="J47" s="627"/>
      <c r="K47" s="627"/>
      <c r="L47" s="1174"/>
      <c r="M47" s="1174"/>
      <c r="N47" s="1"/>
    </row>
    <row r="48" ht="27.75" customHeight="1">
      <c r="A48" s="1174"/>
      <c r="B48" s="1194" t="s">
        <v>612</v>
      </c>
      <c r="C48" s="255"/>
      <c r="D48" s="255"/>
      <c r="E48" s="255"/>
      <c r="F48" s="255"/>
      <c r="G48" s="255"/>
      <c r="H48" s="255"/>
      <c r="I48" s="256"/>
      <c r="J48" s="627"/>
      <c r="K48" s="627"/>
      <c r="L48" s="1174"/>
      <c r="M48" s="1174"/>
      <c r="N48" s="1"/>
    </row>
    <row r="49" ht="15.75" customHeight="1">
      <c r="A49" s="1174"/>
      <c r="B49" s="1195"/>
      <c r="C49" s="1195"/>
      <c r="D49" s="1195"/>
      <c r="E49" s="1195"/>
      <c r="F49" s="1195"/>
      <c r="G49" s="1195"/>
      <c r="H49" s="1195"/>
      <c r="I49" s="1195"/>
      <c r="J49" s="627"/>
      <c r="K49" s="627"/>
      <c r="L49" s="1174"/>
      <c r="M49" s="1174"/>
      <c r="N49" s="1"/>
    </row>
    <row r="50" ht="15.75" customHeight="1">
      <c r="A50" s="1174"/>
      <c r="B50" s="1188" t="s">
        <v>613</v>
      </c>
      <c r="C50" s="1189" t="s">
        <v>614</v>
      </c>
      <c r="D50" s="1190" t="str">
        <f t="shared" ref="D50:H50" si="18">+D5/D22</f>
        <v>#REF!</v>
      </c>
      <c r="E50" s="1190" t="str">
        <f t="shared" si="18"/>
        <v>#DIV/0!</v>
      </c>
      <c r="F50" s="1191" t="str">
        <f t="shared" si="18"/>
        <v>#DIV/0!</v>
      </c>
      <c r="G50" s="1191" t="str">
        <f t="shared" si="18"/>
        <v>#DIV/0!</v>
      </c>
      <c r="H50" s="1196" t="str">
        <f t="shared" si="18"/>
        <v>#DIV/0!</v>
      </c>
      <c r="I50" s="1193" t="str">
        <f>+AVERAGE(E50:H50)</f>
        <v>#DIV/0!</v>
      </c>
      <c r="J50" s="627"/>
      <c r="K50" s="627"/>
      <c r="L50" s="1174"/>
      <c r="M50" s="1174"/>
      <c r="N50" s="1"/>
    </row>
    <row r="51" ht="15.75" customHeight="1">
      <c r="A51" s="1174"/>
      <c r="B51" s="1194" t="s">
        <v>615</v>
      </c>
      <c r="C51" s="255"/>
      <c r="D51" s="255"/>
      <c r="E51" s="255"/>
      <c r="F51" s="255"/>
      <c r="G51" s="255"/>
      <c r="H51" s="255"/>
      <c r="I51" s="256"/>
      <c r="J51" s="627"/>
      <c r="K51" s="627"/>
      <c r="L51" s="1174"/>
      <c r="M51" s="1174"/>
      <c r="N51" s="1"/>
    </row>
    <row r="52" ht="15.75" customHeight="1">
      <c r="A52" s="1174"/>
      <c r="B52" s="1195"/>
      <c r="C52" s="1195"/>
      <c r="D52" s="1195"/>
      <c r="E52" s="1195"/>
      <c r="F52" s="1195"/>
      <c r="G52" s="1195"/>
      <c r="H52" s="1195"/>
      <c r="I52" s="1195"/>
      <c r="J52" s="627"/>
      <c r="K52" s="627"/>
      <c r="L52" s="1174"/>
      <c r="M52" s="1174"/>
      <c r="N52" s="1"/>
    </row>
    <row r="53" ht="15.75" customHeight="1">
      <c r="A53" s="1174"/>
      <c r="B53" s="1197" t="s">
        <v>616</v>
      </c>
      <c r="C53" s="1198" t="s">
        <v>617</v>
      </c>
      <c r="D53" s="1199"/>
      <c r="E53" s="1199" t="str">
        <f t="shared" ref="E53:H53" si="19">+E14/E15</f>
        <v>#DIV/0!</v>
      </c>
      <c r="F53" s="1191" t="str">
        <f t="shared" si="19"/>
        <v>#DIV/0!</v>
      </c>
      <c r="G53" s="1191" t="str">
        <f t="shared" si="19"/>
        <v>#DIV/0!</v>
      </c>
      <c r="H53" s="1191" t="str">
        <f t="shared" si="19"/>
        <v>#DIV/0!</v>
      </c>
      <c r="I53" s="1200" t="str">
        <f>AVERAGE(E53:H53)</f>
        <v>#DIV/0!</v>
      </c>
      <c r="J53" s="627"/>
      <c r="K53" s="627"/>
      <c r="L53" s="1174"/>
      <c r="M53" s="1174"/>
      <c r="N53" s="1"/>
    </row>
    <row r="54" ht="24.75" customHeight="1">
      <c r="A54" s="1174"/>
      <c r="B54" s="1194" t="s">
        <v>618</v>
      </c>
      <c r="C54" s="255"/>
      <c r="D54" s="255"/>
      <c r="E54" s="255"/>
      <c r="F54" s="255"/>
      <c r="G54" s="255"/>
      <c r="H54" s="255"/>
      <c r="I54" s="256"/>
      <c r="J54" s="627"/>
      <c r="K54" s="627"/>
      <c r="L54" s="1174"/>
      <c r="M54" s="1174"/>
      <c r="N54" s="1"/>
    </row>
    <row r="55" ht="15.75" customHeight="1">
      <c r="A55" s="1174"/>
      <c r="B55" s="1183"/>
      <c r="C55" s="1183"/>
      <c r="D55" s="1183"/>
      <c r="E55" s="1183"/>
      <c r="F55" s="1183"/>
      <c r="G55" s="1183"/>
      <c r="H55" s="1183"/>
      <c r="I55" s="1183"/>
      <c r="J55" s="627"/>
      <c r="K55" s="627"/>
      <c r="L55" s="1174"/>
      <c r="M55" s="1174"/>
      <c r="N55" s="1"/>
    </row>
    <row r="56" ht="15.75" customHeight="1">
      <c r="A56" s="1174"/>
      <c r="B56" s="1188" t="s">
        <v>619</v>
      </c>
      <c r="C56" s="1189" t="s">
        <v>620</v>
      </c>
      <c r="D56" s="1190"/>
      <c r="E56" s="1190"/>
      <c r="F56" s="1191" t="str">
        <f t="shared" ref="F56:G56" si="20">+F13/F15</f>
        <v>#DIV/0!</v>
      </c>
      <c r="G56" s="1191" t="str">
        <f t="shared" si="20"/>
        <v>#DIV/0!</v>
      </c>
      <c r="H56" s="1191"/>
      <c r="I56" s="1200" t="str">
        <f>+AVERAGE(D56:H56)</f>
        <v>#DIV/0!</v>
      </c>
      <c r="J56" s="627"/>
      <c r="K56" s="627"/>
      <c r="L56" s="1174"/>
      <c r="M56" s="1174"/>
      <c r="N56" s="1"/>
    </row>
    <row r="57" ht="23.25" customHeight="1">
      <c r="A57" s="1174"/>
      <c r="B57" s="1194" t="s">
        <v>621</v>
      </c>
      <c r="C57" s="255"/>
      <c r="D57" s="255"/>
      <c r="E57" s="255"/>
      <c r="F57" s="255"/>
      <c r="G57" s="255"/>
      <c r="H57" s="255"/>
      <c r="I57" s="256"/>
      <c r="J57" s="627" t="s">
        <v>622</v>
      </c>
      <c r="K57" s="627"/>
      <c r="L57" s="1174"/>
      <c r="M57" s="1174"/>
      <c r="N57" s="1"/>
    </row>
    <row r="58" ht="15.75" customHeight="1">
      <c r="A58" s="1174"/>
      <c r="B58" s="1183"/>
      <c r="C58" s="1183"/>
      <c r="D58" s="1183"/>
      <c r="E58" s="1183"/>
      <c r="F58" s="1183"/>
      <c r="G58" s="1183"/>
      <c r="H58" s="1183"/>
      <c r="I58" s="1183"/>
      <c r="J58" s="627"/>
      <c r="K58" s="627"/>
      <c r="L58" s="1174"/>
      <c r="M58" s="1174"/>
      <c r="N58" s="1"/>
    </row>
    <row r="59" ht="15.75" customHeight="1">
      <c r="A59" s="1174"/>
      <c r="B59" s="1188" t="s">
        <v>623</v>
      </c>
      <c r="C59" s="1189" t="s">
        <v>624</v>
      </c>
      <c r="D59" s="1201"/>
      <c r="E59" s="1201" t="str">
        <f t="shared" ref="E59:H59" si="21">+E24/E23</f>
        <v>#DIV/0!</v>
      </c>
      <c r="F59" s="1201" t="str">
        <f t="shared" si="21"/>
        <v>#DIV/0!</v>
      </c>
      <c r="G59" s="1201" t="str">
        <f t="shared" si="21"/>
        <v>#DIV/0!</v>
      </c>
      <c r="H59" s="1201" t="str">
        <f t="shared" si="21"/>
        <v>#DIV/0!</v>
      </c>
      <c r="I59" s="1202" t="str">
        <f>+AVERAGE(D59:H59)</f>
        <v>#DIV/0!</v>
      </c>
      <c r="J59" s="627"/>
      <c r="K59" s="627"/>
      <c r="L59" s="1174"/>
      <c r="M59" s="1174"/>
      <c r="N59" s="1"/>
    </row>
    <row r="60" ht="15.75" customHeight="1">
      <c r="A60" s="1174"/>
      <c r="B60" s="1194" t="s">
        <v>625</v>
      </c>
      <c r="C60" s="255"/>
      <c r="D60" s="255"/>
      <c r="E60" s="255"/>
      <c r="F60" s="255"/>
      <c r="G60" s="255"/>
      <c r="H60" s="255"/>
      <c r="I60" s="256"/>
      <c r="J60" s="627"/>
      <c r="K60" s="627"/>
      <c r="L60" s="1174"/>
      <c r="M60" s="1174"/>
      <c r="N60" s="1"/>
    </row>
    <row r="61" ht="15.75" customHeight="1">
      <c r="A61" s="1174"/>
      <c r="B61" s="1195"/>
      <c r="C61" s="1195"/>
      <c r="D61" s="1195"/>
      <c r="E61" s="1195"/>
      <c r="F61" s="1195"/>
      <c r="G61" s="1195"/>
      <c r="H61" s="1195"/>
      <c r="I61" s="1195"/>
      <c r="J61" s="627"/>
      <c r="K61" s="627"/>
      <c r="L61" s="1174"/>
      <c r="M61" s="1174"/>
      <c r="N61" s="1"/>
    </row>
    <row r="62" ht="26.25" customHeight="1">
      <c r="A62" s="1174"/>
      <c r="B62" s="1203" t="s">
        <v>626</v>
      </c>
      <c r="C62" s="1204" t="s">
        <v>627</v>
      </c>
      <c r="D62" s="1205"/>
      <c r="E62" s="1205" t="str">
        <f t="shared" ref="E62:J62" si="22">+E19/E5</f>
        <v>#DIV/0!</v>
      </c>
      <c r="F62" s="1206" t="str">
        <f t="shared" si="22"/>
        <v>#DIV/0!</v>
      </c>
      <c r="G62" s="1206" t="str">
        <f t="shared" si="22"/>
        <v>#DIV/0!</v>
      </c>
      <c r="H62" s="1206" t="str">
        <f t="shared" si="22"/>
        <v>#DIV/0!</v>
      </c>
      <c r="I62" s="1206" t="str">
        <f t="shared" si="22"/>
        <v>#DIV/0!</v>
      </c>
      <c r="J62" s="1206" t="str">
        <f t="shared" si="22"/>
        <v>#DIV/0!</v>
      </c>
      <c r="K62" s="1207" t="str">
        <f>+AVERAGE(G62:J62)</f>
        <v>#DIV/0!</v>
      </c>
      <c r="L62" s="1174"/>
      <c r="M62" s="1174"/>
      <c r="N62" s="1"/>
    </row>
    <row r="63" ht="36.75" customHeight="1">
      <c r="A63" s="1174"/>
      <c r="B63" s="1181" t="s">
        <v>628</v>
      </c>
      <c r="C63" s="147"/>
      <c r="D63" s="147"/>
      <c r="E63" s="147"/>
      <c r="F63" s="147"/>
      <c r="G63" s="147"/>
      <c r="H63" s="147"/>
      <c r="I63" s="147"/>
      <c r="J63" s="148"/>
      <c r="K63" s="1182"/>
      <c r="L63" s="1174"/>
      <c r="M63" s="1174"/>
      <c r="N63" s="1"/>
    </row>
    <row r="64" ht="15.75" customHeight="1">
      <c r="A64" s="1174"/>
      <c r="B64" s="1183"/>
      <c r="C64" s="1183"/>
      <c r="D64" s="1183"/>
      <c r="E64" s="1183"/>
      <c r="F64" s="1183"/>
      <c r="G64" s="1183"/>
      <c r="H64" s="1183"/>
      <c r="I64" s="1183"/>
      <c r="J64" s="627"/>
      <c r="K64" s="627"/>
      <c r="L64" s="1174"/>
      <c r="M64" s="1174"/>
      <c r="N64" s="1"/>
    </row>
    <row r="65" ht="15.75" customHeight="1">
      <c r="A65" s="1174"/>
      <c r="B65" s="1203" t="s">
        <v>629</v>
      </c>
      <c r="C65" s="1204" t="s">
        <v>630</v>
      </c>
      <c r="D65" s="1205"/>
      <c r="E65" s="1205" t="str">
        <f t="shared" ref="E65:J65" si="23">+E20/E5</f>
        <v>#DIV/0!</v>
      </c>
      <c r="F65" s="1206" t="str">
        <f t="shared" si="23"/>
        <v>#DIV/0!</v>
      </c>
      <c r="G65" s="1206" t="str">
        <f t="shared" si="23"/>
        <v>#DIV/0!</v>
      </c>
      <c r="H65" s="1206" t="str">
        <f t="shared" si="23"/>
        <v>#DIV/0!</v>
      </c>
      <c r="I65" s="1206" t="str">
        <f t="shared" si="23"/>
        <v>#DIV/0!</v>
      </c>
      <c r="J65" s="1206" t="str">
        <f t="shared" si="23"/>
        <v>#DIV/0!</v>
      </c>
      <c r="K65" s="1207" t="str">
        <f>+AVERAGE(G65:J65)</f>
        <v>#DIV/0!</v>
      </c>
      <c r="L65" s="1174"/>
      <c r="M65" s="1174"/>
      <c r="N65" s="1"/>
    </row>
    <row r="66" ht="23.25" customHeight="1">
      <c r="A66" s="1174"/>
      <c r="B66" s="1181" t="s">
        <v>631</v>
      </c>
      <c r="C66" s="147"/>
      <c r="D66" s="147"/>
      <c r="E66" s="147"/>
      <c r="F66" s="147"/>
      <c r="G66" s="147"/>
      <c r="H66" s="147"/>
      <c r="I66" s="147"/>
      <c r="J66" s="148"/>
      <c r="K66" s="1182"/>
      <c r="L66" s="1174"/>
      <c r="M66" s="1174"/>
      <c r="N66" s="1"/>
    </row>
    <row r="67" ht="15.75" customHeight="1">
      <c r="A67" s="1174"/>
      <c r="B67" s="1174"/>
      <c r="C67" s="1174"/>
      <c r="D67" s="1174"/>
      <c r="E67" s="1174"/>
      <c r="F67" s="1174"/>
      <c r="G67" s="1174"/>
      <c r="H67" s="1174"/>
      <c r="I67" s="1174"/>
      <c r="J67" s="1174"/>
      <c r="K67" s="1174"/>
      <c r="L67" s="1174"/>
      <c r="M67" s="1174"/>
      <c r="N67" s="1"/>
    </row>
    <row r="68" ht="15.75" customHeight="1">
      <c r="A68" s="1"/>
      <c r="B68" s="1"/>
      <c r="C68" s="1"/>
      <c r="D68" s="1"/>
      <c r="E68" s="1"/>
      <c r="F68" s="1"/>
      <c r="G68" s="1"/>
      <c r="H68" s="1"/>
      <c r="I68" s="1"/>
      <c r="J68" s="1"/>
      <c r="K68" s="1"/>
      <c r="L68" s="1"/>
      <c r="M68" s="1"/>
      <c r="N68" s="76"/>
    </row>
    <row r="69" ht="15.75" customHeight="1">
      <c r="A69" s="1"/>
      <c r="B69" s="1"/>
      <c r="C69" s="1"/>
      <c r="D69" s="1"/>
      <c r="E69" s="1"/>
      <c r="F69" s="1"/>
      <c r="G69" s="1"/>
      <c r="H69" s="1"/>
      <c r="I69" s="1"/>
      <c r="J69" s="1"/>
      <c r="K69" s="1"/>
      <c r="L69" s="1"/>
      <c r="M69" s="1"/>
      <c r="N69" s="1"/>
    </row>
    <row r="70" ht="15.75" customHeight="1">
      <c r="A70" s="1"/>
      <c r="B70" s="1"/>
      <c r="C70" s="1"/>
      <c r="D70" s="1"/>
      <c r="E70" s="1"/>
      <c r="F70" s="1"/>
      <c r="G70" s="1"/>
      <c r="H70" s="1"/>
      <c r="I70" s="1"/>
      <c r="J70" s="1"/>
      <c r="K70" s="1"/>
      <c r="L70" s="1"/>
      <c r="M70" s="1"/>
      <c r="N70" s="1"/>
    </row>
    <row r="71" ht="15.75" customHeight="1">
      <c r="A71" s="1"/>
      <c r="B71" s="1"/>
      <c r="C71" s="1"/>
      <c r="D71" s="1"/>
      <c r="E71" s="1"/>
      <c r="F71" s="1"/>
      <c r="G71" s="1"/>
      <c r="H71" s="1"/>
      <c r="I71" s="1"/>
      <c r="J71" s="1"/>
      <c r="K71" s="1"/>
      <c r="L71" s="1"/>
      <c r="M71" s="1"/>
      <c r="N71" s="1"/>
    </row>
    <row r="72" ht="15.75" customHeight="1">
      <c r="A72" s="1"/>
      <c r="B72" s="20"/>
      <c r="C72" s="20"/>
      <c r="D72" s="1"/>
      <c r="E72" s="1"/>
      <c r="F72" s="1"/>
      <c r="G72" s="1"/>
      <c r="H72" s="1"/>
      <c r="I72" s="1"/>
      <c r="J72" s="1"/>
      <c r="K72" s="1"/>
      <c r="L72" s="1"/>
      <c r="M72" s="1"/>
      <c r="N72" s="1"/>
    </row>
    <row r="73" ht="15.75" customHeight="1">
      <c r="A73" s="1"/>
      <c r="B73" s="1"/>
      <c r="C73" s="1"/>
      <c r="D73" s="1"/>
      <c r="E73" s="1"/>
      <c r="F73" s="1"/>
      <c r="G73" s="1"/>
      <c r="H73" s="1"/>
      <c r="I73" s="1"/>
      <c r="J73" s="1"/>
      <c r="K73" s="1"/>
      <c r="L73" s="1"/>
      <c r="M73" s="1"/>
      <c r="N73" s="1"/>
    </row>
    <row r="74" ht="15.75" customHeight="1">
      <c r="A74" s="1"/>
      <c r="B74" s="1"/>
      <c r="C74" s="1"/>
      <c r="D74" s="1"/>
      <c r="E74" s="1"/>
      <c r="F74" s="1"/>
      <c r="G74" s="1"/>
      <c r="H74" s="1"/>
      <c r="I74" s="1"/>
      <c r="J74" s="1"/>
      <c r="K74" s="1"/>
      <c r="L74" s="1"/>
      <c r="M74" s="1"/>
      <c r="N74" s="1"/>
    </row>
    <row r="75" ht="15.75" customHeight="1">
      <c r="A75" s="1"/>
      <c r="B75" s="1"/>
      <c r="C75" s="1"/>
      <c r="D75" s="1"/>
      <c r="E75" s="1"/>
      <c r="F75" s="1"/>
      <c r="G75" s="1"/>
      <c r="H75" s="1"/>
      <c r="I75" s="1"/>
      <c r="J75" s="1"/>
      <c r="K75" s="1"/>
      <c r="L75" s="1"/>
      <c r="M75" s="1"/>
      <c r="N75" s="1"/>
    </row>
    <row r="76" ht="15.75" customHeight="1">
      <c r="A76" s="1"/>
      <c r="B76" s="1"/>
      <c r="C76" s="1"/>
      <c r="D76" s="1"/>
      <c r="E76" s="1"/>
      <c r="F76" s="1"/>
      <c r="G76" s="1"/>
      <c r="H76" s="1"/>
      <c r="I76" s="1"/>
      <c r="J76" s="1"/>
      <c r="K76" s="1"/>
      <c r="L76" s="1"/>
      <c r="M76" s="1"/>
      <c r="N76" s="1"/>
    </row>
    <row r="77" ht="15.75" customHeight="1">
      <c r="A77" s="1"/>
      <c r="B77" s="1"/>
      <c r="C77" s="1"/>
      <c r="D77" s="1"/>
      <c r="E77" s="1"/>
      <c r="F77" s="1"/>
      <c r="G77" s="1"/>
      <c r="H77" s="1"/>
      <c r="I77" s="1"/>
      <c r="J77" s="1"/>
      <c r="K77" s="1"/>
      <c r="L77" s="1"/>
      <c r="M77" s="1"/>
      <c r="N77" s="1"/>
    </row>
    <row r="78" ht="15.75" customHeight="1">
      <c r="A78" s="1"/>
      <c r="B78" s="1"/>
      <c r="C78" s="1"/>
      <c r="D78" s="1"/>
      <c r="E78" s="1"/>
      <c r="F78" s="1"/>
      <c r="G78" s="1"/>
      <c r="H78" s="1"/>
      <c r="I78" s="1"/>
      <c r="J78" s="1"/>
      <c r="K78" s="1"/>
      <c r="L78" s="1"/>
      <c r="M78" s="1"/>
      <c r="N78" s="1"/>
    </row>
    <row r="79" ht="15.75" customHeight="1">
      <c r="A79" s="1"/>
      <c r="B79" s="1"/>
      <c r="C79" s="1"/>
      <c r="D79" s="1"/>
      <c r="E79" s="1"/>
      <c r="F79" s="1"/>
      <c r="G79" s="1"/>
      <c r="H79" s="1"/>
      <c r="I79" s="1"/>
      <c r="J79" s="1"/>
      <c r="K79" s="1"/>
      <c r="L79" s="1"/>
      <c r="M79" s="1"/>
      <c r="N79" s="1"/>
    </row>
    <row r="80" ht="15.75" customHeight="1">
      <c r="A80" s="1"/>
      <c r="B80" s="1"/>
      <c r="C80" s="1"/>
      <c r="D80" s="1"/>
      <c r="E80" s="1"/>
      <c r="F80" s="1"/>
      <c r="G80" s="1"/>
      <c r="H80" s="1"/>
      <c r="I80" s="1"/>
      <c r="J80" s="1"/>
      <c r="K80" s="1"/>
      <c r="L80" s="1"/>
      <c r="M80" s="1"/>
      <c r="N80" s="1"/>
    </row>
    <row r="81" ht="15.75" customHeight="1">
      <c r="A81" s="1"/>
      <c r="B81" s="1"/>
      <c r="C81" s="1"/>
      <c r="D81" s="1"/>
      <c r="E81" s="1"/>
      <c r="F81" s="1"/>
      <c r="G81" s="1"/>
      <c r="H81" s="1"/>
      <c r="I81" s="1"/>
      <c r="J81" s="1"/>
      <c r="K81" s="1"/>
      <c r="L81" s="1"/>
      <c r="M81" s="1"/>
      <c r="N81" s="1"/>
    </row>
    <row r="82" ht="15.75" customHeight="1">
      <c r="A82" s="1"/>
      <c r="B82" s="1"/>
      <c r="C82" s="1"/>
      <c r="D82" s="1"/>
      <c r="E82" s="1"/>
      <c r="F82" s="1"/>
      <c r="G82" s="1"/>
      <c r="H82" s="1"/>
      <c r="I82" s="1"/>
      <c r="J82" s="1"/>
      <c r="K82" s="1"/>
      <c r="L82" s="1"/>
      <c r="M82" s="1"/>
      <c r="N82" s="1"/>
    </row>
    <row r="83" ht="15.75" customHeight="1">
      <c r="A83" s="1"/>
      <c r="B83" s="1"/>
      <c r="C83" s="1"/>
      <c r="D83" s="1"/>
      <c r="E83" s="1"/>
      <c r="F83" s="1"/>
      <c r="G83" s="1"/>
      <c r="H83" s="1"/>
      <c r="I83" s="1"/>
      <c r="J83" s="1"/>
      <c r="K83" s="1"/>
      <c r="L83" s="1"/>
      <c r="M83" s="1"/>
      <c r="N83" s="1"/>
    </row>
    <row r="84" ht="15.75" customHeight="1">
      <c r="A84" s="1"/>
      <c r="B84" s="1"/>
      <c r="C84" s="1"/>
      <c r="D84" s="1"/>
      <c r="E84" s="1"/>
      <c r="F84" s="1"/>
      <c r="G84" s="1"/>
      <c r="H84" s="1"/>
      <c r="I84" s="1"/>
      <c r="J84" s="1"/>
      <c r="K84" s="1"/>
      <c r="L84" s="1"/>
      <c r="M84" s="1"/>
      <c r="N84" s="1"/>
    </row>
    <row r="85" ht="15.75" customHeight="1">
      <c r="A85" s="1"/>
      <c r="B85" s="1"/>
      <c r="C85" s="1"/>
      <c r="D85" s="1"/>
      <c r="E85" s="1"/>
      <c r="F85" s="1"/>
      <c r="G85" s="1"/>
      <c r="H85" s="1"/>
      <c r="I85" s="1"/>
      <c r="J85" s="1"/>
      <c r="K85" s="1"/>
      <c r="L85" s="1"/>
      <c r="M85" s="1"/>
      <c r="N85" s="1"/>
    </row>
    <row r="86" ht="15.75" customHeight="1">
      <c r="A86" s="1"/>
      <c r="B86" s="1"/>
      <c r="C86" s="1"/>
      <c r="D86" s="1"/>
      <c r="E86" s="1"/>
      <c r="F86" s="1"/>
      <c r="G86" s="1"/>
      <c r="H86" s="1"/>
      <c r="I86" s="1"/>
      <c r="J86" s="1"/>
      <c r="K86" s="1"/>
      <c r="L86" s="1"/>
      <c r="M86" s="1"/>
      <c r="N86" s="1"/>
    </row>
    <row r="87" ht="15.75" customHeight="1">
      <c r="A87" s="1"/>
      <c r="B87" s="1"/>
      <c r="C87" s="1"/>
      <c r="D87" s="1"/>
      <c r="E87" s="1"/>
      <c r="F87" s="1"/>
      <c r="G87" s="1"/>
      <c r="H87" s="1"/>
      <c r="I87" s="1"/>
      <c r="J87" s="1"/>
      <c r="K87" s="1"/>
      <c r="L87" s="1"/>
      <c r="M87" s="1"/>
      <c r="N87" s="1"/>
    </row>
    <row r="88" ht="15.75" customHeight="1">
      <c r="A88" s="1"/>
      <c r="B88" s="1"/>
      <c r="C88" s="1"/>
      <c r="D88" s="1"/>
      <c r="E88" s="1"/>
      <c r="F88" s="1"/>
      <c r="G88" s="1"/>
      <c r="H88" s="1"/>
      <c r="I88" s="1"/>
      <c r="J88" s="1"/>
      <c r="K88" s="1"/>
      <c r="L88" s="1"/>
      <c r="M88" s="1"/>
      <c r="N88" s="1"/>
    </row>
    <row r="89" ht="15.75" customHeight="1">
      <c r="A89" s="1"/>
      <c r="B89" s="1"/>
      <c r="C89" s="1"/>
      <c r="D89" s="1"/>
      <c r="E89" s="1"/>
      <c r="F89" s="1"/>
      <c r="G89" s="1"/>
      <c r="H89" s="1"/>
      <c r="I89" s="1"/>
      <c r="J89" s="1"/>
      <c r="K89" s="1"/>
      <c r="L89" s="1"/>
      <c r="M89" s="1"/>
      <c r="N89" s="1"/>
    </row>
    <row r="90" ht="15.75" customHeight="1">
      <c r="A90" s="1"/>
      <c r="B90" s="1"/>
      <c r="C90" s="1"/>
      <c r="D90" s="1"/>
      <c r="E90" s="1"/>
      <c r="F90" s="1"/>
      <c r="G90" s="1"/>
      <c r="H90" s="1"/>
      <c r="I90" s="1"/>
      <c r="J90" s="1"/>
      <c r="K90" s="1"/>
      <c r="L90" s="1"/>
      <c r="M90" s="1"/>
      <c r="N90" s="1"/>
    </row>
    <row r="91" ht="15.75" customHeight="1">
      <c r="A91" s="1"/>
      <c r="B91" s="1"/>
      <c r="C91" s="1"/>
      <c r="D91" s="1"/>
      <c r="E91" s="1"/>
      <c r="F91" s="1"/>
      <c r="G91" s="1"/>
      <c r="H91" s="1"/>
      <c r="I91" s="1"/>
      <c r="J91" s="1"/>
      <c r="K91" s="1"/>
      <c r="L91" s="1"/>
      <c r="M91" s="1"/>
      <c r="N91" s="1"/>
    </row>
    <row r="92" ht="15.75" customHeight="1">
      <c r="A92" s="1"/>
      <c r="B92" s="1"/>
      <c r="C92" s="1"/>
      <c r="D92" s="1"/>
      <c r="E92" s="1"/>
      <c r="F92" s="1"/>
      <c r="G92" s="1"/>
      <c r="H92" s="1"/>
      <c r="I92" s="1"/>
      <c r="J92" s="1"/>
      <c r="K92" s="1"/>
      <c r="L92" s="1"/>
      <c r="M92" s="1"/>
      <c r="N92" s="1"/>
    </row>
    <row r="93" ht="15.75" customHeight="1">
      <c r="A93" s="1"/>
      <c r="B93" s="1"/>
      <c r="C93" s="1"/>
      <c r="D93" s="1"/>
      <c r="E93" s="1"/>
      <c r="F93" s="1"/>
      <c r="G93" s="1"/>
      <c r="H93" s="1"/>
      <c r="I93" s="1"/>
      <c r="J93" s="1"/>
      <c r="K93" s="1"/>
      <c r="L93" s="1"/>
      <c r="M93" s="1"/>
      <c r="N93" s="1"/>
    </row>
    <row r="94" ht="15.75" customHeight="1">
      <c r="A94" s="1"/>
      <c r="B94" s="1"/>
      <c r="C94" s="1"/>
      <c r="D94" s="1"/>
      <c r="E94" s="1"/>
      <c r="F94" s="1"/>
      <c r="G94" s="1"/>
      <c r="H94" s="1"/>
      <c r="I94" s="1"/>
      <c r="J94" s="1"/>
      <c r="K94" s="1"/>
      <c r="L94" s="1"/>
      <c r="M94" s="1"/>
      <c r="N94" s="1"/>
    </row>
    <row r="95" ht="15.75" customHeight="1">
      <c r="A95" s="1"/>
      <c r="B95" s="1"/>
      <c r="C95" s="1"/>
      <c r="D95" s="1"/>
      <c r="E95" s="1"/>
      <c r="F95" s="1"/>
      <c r="G95" s="1"/>
      <c r="H95" s="1"/>
      <c r="I95" s="1"/>
      <c r="J95" s="1"/>
      <c r="K95" s="1"/>
      <c r="L95" s="1"/>
      <c r="M95" s="1"/>
      <c r="N95" s="1"/>
    </row>
    <row r="96" ht="15.75" customHeight="1">
      <c r="A96" s="1"/>
      <c r="B96" s="1"/>
      <c r="C96" s="1"/>
      <c r="D96" s="1"/>
      <c r="E96" s="1"/>
      <c r="F96" s="1"/>
      <c r="G96" s="1"/>
      <c r="H96" s="1"/>
      <c r="I96" s="1"/>
      <c r="J96" s="1"/>
      <c r="K96" s="1"/>
      <c r="L96" s="1"/>
      <c r="M96" s="1"/>
      <c r="N96" s="1"/>
    </row>
    <row r="97" ht="15.75" customHeight="1">
      <c r="A97" s="1"/>
      <c r="B97" s="1"/>
      <c r="C97" s="1"/>
      <c r="D97" s="1"/>
      <c r="E97" s="1"/>
      <c r="F97" s="1"/>
      <c r="G97" s="1"/>
      <c r="H97" s="1"/>
      <c r="I97" s="1"/>
      <c r="J97" s="1"/>
      <c r="K97" s="1"/>
      <c r="L97" s="1"/>
      <c r="M97" s="1"/>
      <c r="N97" s="1"/>
    </row>
    <row r="98" ht="15.75" customHeight="1">
      <c r="A98" s="1"/>
      <c r="B98" s="1"/>
      <c r="C98" s="1"/>
      <c r="D98" s="1"/>
      <c r="E98" s="1"/>
      <c r="F98" s="1"/>
      <c r="G98" s="1"/>
      <c r="H98" s="1"/>
      <c r="I98" s="1"/>
      <c r="J98" s="1"/>
      <c r="K98" s="1"/>
      <c r="L98" s="1"/>
      <c r="M98" s="1"/>
      <c r="N98" s="1"/>
    </row>
    <row r="99" ht="15.75" customHeight="1">
      <c r="A99" s="1"/>
      <c r="B99" s="1"/>
      <c r="C99" s="1"/>
      <c r="D99" s="1"/>
      <c r="E99" s="1"/>
      <c r="F99" s="1"/>
      <c r="G99" s="1"/>
      <c r="H99" s="1"/>
      <c r="I99" s="1"/>
      <c r="J99" s="1"/>
      <c r="K99" s="1"/>
      <c r="L99" s="1"/>
      <c r="M99" s="1"/>
      <c r="N99" s="1"/>
    </row>
    <row r="100" ht="15.75" customHeight="1">
      <c r="A100" s="1"/>
      <c r="B100" s="1"/>
      <c r="C100" s="1"/>
      <c r="D100" s="1"/>
      <c r="E100" s="1"/>
      <c r="F100" s="1"/>
      <c r="G100" s="1"/>
      <c r="H100" s="1"/>
      <c r="I100" s="1"/>
      <c r="J100" s="1"/>
      <c r="K100" s="1"/>
      <c r="L100" s="1"/>
      <c r="M100" s="1"/>
      <c r="N100" s="1"/>
    </row>
    <row r="101" ht="15.75" customHeight="1">
      <c r="A101" s="1"/>
      <c r="B101" s="1"/>
      <c r="C101" s="1"/>
      <c r="D101" s="1"/>
      <c r="E101" s="1"/>
      <c r="F101" s="1"/>
      <c r="G101" s="1"/>
      <c r="H101" s="1"/>
      <c r="I101" s="1"/>
      <c r="J101" s="1"/>
      <c r="K101" s="1"/>
      <c r="L101" s="1"/>
      <c r="M101" s="1"/>
      <c r="N101" s="1"/>
    </row>
    <row r="102" ht="15.75" customHeight="1">
      <c r="A102" s="1"/>
      <c r="B102" s="1"/>
      <c r="C102" s="1"/>
      <c r="D102" s="1"/>
      <c r="E102" s="1"/>
      <c r="F102" s="1"/>
      <c r="G102" s="1"/>
      <c r="H102" s="1"/>
      <c r="I102" s="1"/>
      <c r="J102" s="1"/>
      <c r="K102" s="1"/>
      <c r="L102" s="1"/>
      <c r="M102" s="1"/>
      <c r="N102" s="1"/>
    </row>
    <row r="103" ht="15.75" customHeight="1">
      <c r="A103" s="1"/>
      <c r="B103" s="1"/>
      <c r="C103" s="1"/>
      <c r="D103" s="1"/>
      <c r="E103" s="1"/>
      <c r="F103" s="1"/>
      <c r="G103" s="1"/>
      <c r="H103" s="1"/>
      <c r="I103" s="1"/>
      <c r="J103" s="1"/>
      <c r="K103" s="1"/>
      <c r="L103" s="1"/>
      <c r="M103" s="1"/>
      <c r="N103" s="1"/>
    </row>
    <row r="104" ht="15.75" customHeight="1">
      <c r="A104" s="1"/>
      <c r="B104" s="1"/>
      <c r="C104" s="1"/>
      <c r="D104" s="1"/>
      <c r="E104" s="1"/>
      <c r="F104" s="1"/>
      <c r="G104" s="1"/>
      <c r="H104" s="1"/>
      <c r="I104" s="1"/>
      <c r="J104" s="1"/>
      <c r="K104" s="1"/>
      <c r="L104" s="1"/>
      <c r="M104" s="1"/>
      <c r="N104" s="1"/>
    </row>
    <row r="105" ht="15.75" customHeight="1">
      <c r="A105" s="1"/>
      <c r="B105" s="1"/>
      <c r="C105" s="1"/>
      <c r="D105" s="1"/>
      <c r="E105" s="1"/>
      <c r="F105" s="1"/>
      <c r="G105" s="1"/>
      <c r="H105" s="1"/>
      <c r="I105" s="1"/>
      <c r="J105" s="1"/>
      <c r="K105" s="1"/>
      <c r="L105" s="1"/>
      <c r="M105" s="1"/>
      <c r="N105" s="1"/>
    </row>
    <row r="106" ht="15.75" customHeight="1">
      <c r="A106" s="1"/>
      <c r="B106" s="1"/>
      <c r="C106" s="1"/>
      <c r="D106" s="1"/>
      <c r="E106" s="1"/>
      <c r="F106" s="1"/>
      <c r="G106" s="1"/>
      <c r="H106" s="1"/>
      <c r="I106" s="1"/>
      <c r="J106" s="1"/>
      <c r="K106" s="1"/>
      <c r="L106" s="1"/>
      <c r="M106" s="1"/>
      <c r="N106" s="1"/>
    </row>
    <row r="107" ht="15.75" customHeight="1">
      <c r="A107" s="1"/>
      <c r="B107" s="1"/>
      <c r="C107" s="1"/>
      <c r="D107" s="1"/>
      <c r="E107" s="1"/>
      <c r="F107" s="1"/>
      <c r="G107" s="1"/>
      <c r="H107" s="1"/>
      <c r="I107" s="1"/>
      <c r="J107" s="1"/>
      <c r="K107" s="1"/>
      <c r="L107" s="1"/>
      <c r="M107" s="1"/>
      <c r="N107" s="1"/>
    </row>
    <row r="108" ht="15.75" customHeight="1">
      <c r="A108" s="1"/>
      <c r="B108" s="1"/>
      <c r="C108" s="1"/>
      <c r="D108" s="1"/>
      <c r="E108" s="1"/>
      <c r="F108" s="1"/>
      <c r="G108" s="1"/>
      <c r="H108" s="1"/>
      <c r="I108" s="1"/>
      <c r="J108" s="1"/>
      <c r="K108" s="1"/>
      <c r="L108" s="1"/>
      <c r="M108" s="1"/>
      <c r="N108" s="1"/>
    </row>
    <row r="109" ht="15.75" customHeight="1">
      <c r="A109" s="1"/>
      <c r="B109" s="1"/>
      <c r="C109" s="1"/>
      <c r="D109" s="1"/>
      <c r="E109" s="1"/>
      <c r="F109" s="1"/>
      <c r="G109" s="1"/>
      <c r="H109" s="1"/>
      <c r="I109" s="1"/>
      <c r="J109" s="1"/>
      <c r="K109" s="1"/>
      <c r="L109" s="1"/>
      <c r="M109" s="1"/>
      <c r="N109" s="1"/>
    </row>
    <row r="110" ht="15.75" customHeight="1">
      <c r="A110" s="1"/>
      <c r="B110" s="1"/>
      <c r="C110" s="1"/>
      <c r="D110" s="1"/>
      <c r="E110" s="1"/>
      <c r="F110" s="1"/>
      <c r="G110" s="1"/>
      <c r="H110" s="1"/>
      <c r="I110" s="1"/>
      <c r="J110" s="1"/>
      <c r="K110" s="1"/>
      <c r="L110" s="1"/>
      <c r="M110" s="1"/>
      <c r="N110" s="1"/>
    </row>
    <row r="111" ht="15.75" customHeight="1">
      <c r="A111" s="1"/>
      <c r="B111" s="1"/>
      <c r="C111" s="1"/>
      <c r="D111" s="1"/>
      <c r="E111" s="1"/>
      <c r="F111" s="1"/>
      <c r="G111" s="1"/>
      <c r="H111" s="1"/>
      <c r="I111" s="1"/>
      <c r="J111" s="1"/>
      <c r="K111" s="1"/>
      <c r="L111" s="1"/>
      <c r="M111" s="1"/>
      <c r="N111" s="1"/>
    </row>
    <row r="112" ht="15.75" customHeight="1">
      <c r="A112" s="1"/>
      <c r="B112" s="1"/>
      <c r="C112" s="1"/>
      <c r="D112" s="1"/>
      <c r="E112" s="1"/>
      <c r="F112" s="1"/>
      <c r="G112" s="1"/>
      <c r="H112" s="1"/>
      <c r="I112" s="1"/>
      <c r="J112" s="1"/>
      <c r="K112" s="1"/>
      <c r="L112" s="1"/>
      <c r="M112" s="1"/>
      <c r="N112" s="1"/>
    </row>
    <row r="113" ht="15.75" customHeight="1">
      <c r="A113" s="1"/>
      <c r="B113" s="1"/>
      <c r="C113" s="1"/>
      <c r="D113" s="1"/>
      <c r="E113" s="1"/>
      <c r="F113" s="1"/>
      <c r="G113" s="1"/>
      <c r="H113" s="1"/>
      <c r="I113" s="1"/>
      <c r="J113" s="1"/>
      <c r="K113" s="1"/>
      <c r="L113" s="1"/>
      <c r="M113" s="1"/>
      <c r="N113" s="1"/>
    </row>
    <row r="114" ht="15.75" customHeight="1">
      <c r="A114" s="1"/>
      <c r="B114" s="1"/>
      <c r="C114" s="1"/>
      <c r="D114" s="1"/>
      <c r="E114" s="1"/>
      <c r="F114" s="1"/>
      <c r="G114" s="1"/>
      <c r="H114" s="1"/>
      <c r="I114" s="1"/>
      <c r="J114" s="1"/>
      <c r="K114" s="1"/>
      <c r="L114" s="1"/>
      <c r="M114" s="1"/>
      <c r="N114" s="1"/>
    </row>
    <row r="115" ht="15.75" customHeight="1">
      <c r="A115" s="1"/>
      <c r="B115" s="1"/>
      <c r="C115" s="1"/>
      <c r="D115" s="1"/>
      <c r="E115" s="1"/>
      <c r="F115" s="1"/>
      <c r="G115" s="1"/>
      <c r="H115" s="1"/>
      <c r="I115" s="1"/>
      <c r="J115" s="1"/>
      <c r="K115" s="1"/>
      <c r="L115" s="1"/>
      <c r="M115" s="1"/>
      <c r="N115" s="1"/>
    </row>
    <row r="116" ht="15.75" customHeight="1">
      <c r="A116" s="1"/>
      <c r="B116" s="1"/>
      <c r="C116" s="1"/>
      <c r="D116" s="1"/>
      <c r="E116" s="1"/>
      <c r="F116" s="1"/>
      <c r="G116" s="1"/>
      <c r="H116" s="1"/>
      <c r="I116" s="1"/>
      <c r="J116" s="1"/>
      <c r="K116" s="1"/>
      <c r="L116" s="1"/>
      <c r="M116" s="1"/>
      <c r="N116" s="1"/>
    </row>
    <row r="117" ht="15.75" customHeight="1">
      <c r="A117" s="1"/>
      <c r="B117" s="1"/>
      <c r="C117" s="1"/>
      <c r="D117" s="1"/>
      <c r="E117" s="1"/>
      <c r="F117" s="1"/>
      <c r="G117" s="1"/>
      <c r="H117" s="1"/>
      <c r="I117" s="1"/>
      <c r="J117" s="1"/>
      <c r="K117" s="1"/>
      <c r="L117" s="1"/>
      <c r="M117" s="1"/>
      <c r="N117" s="1"/>
    </row>
    <row r="118" ht="15.75" customHeight="1">
      <c r="A118" s="1"/>
      <c r="B118" s="1"/>
      <c r="C118" s="1"/>
      <c r="D118" s="1"/>
      <c r="E118" s="1"/>
      <c r="F118" s="1"/>
      <c r="G118" s="1"/>
      <c r="H118" s="1"/>
      <c r="I118" s="1"/>
      <c r="J118" s="1"/>
      <c r="K118" s="1"/>
      <c r="L118" s="1"/>
      <c r="M118" s="1"/>
      <c r="N118" s="1"/>
    </row>
    <row r="119" ht="15.75" customHeight="1">
      <c r="A119" s="1"/>
      <c r="B119" s="1"/>
      <c r="C119" s="1"/>
      <c r="D119" s="1"/>
      <c r="E119" s="1"/>
      <c r="F119" s="1"/>
      <c r="G119" s="1"/>
      <c r="H119" s="1"/>
      <c r="I119" s="1"/>
      <c r="J119" s="1"/>
      <c r="K119" s="1"/>
      <c r="L119" s="1"/>
      <c r="M119" s="1"/>
      <c r="N119" s="1"/>
    </row>
    <row r="120" ht="15.75" customHeight="1">
      <c r="A120" s="1"/>
      <c r="B120" s="1"/>
      <c r="C120" s="1"/>
      <c r="D120" s="1"/>
      <c r="E120" s="1"/>
      <c r="F120" s="1"/>
      <c r="G120" s="1"/>
      <c r="H120" s="1"/>
      <c r="I120" s="1"/>
      <c r="J120" s="1"/>
      <c r="K120" s="1"/>
      <c r="L120" s="1"/>
      <c r="M120" s="1"/>
      <c r="N120" s="1"/>
    </row>
    <row r="121" ht="15.75" customHeight="1">
      <c r="A121" s="1"/>
      <c r="B121" s="1"/>
      <c r="C121" s="1"/>
      <c r="D121" s="1"/>
      <c r="E121" s="1"/>
      <c r="F121" s="1"/>
      <c r="G121" s="1"/>
      <c r="H121" s="1"/>
      <c r="I121" s="1"/>
      <c r="J121" s="1"/>
      <c r="K121" s="1"/>
      <c r="L121" s="1"/>
      <c r="M121" s="1"/>
      <c r="N121" s="1"/>
    </row>
    <row r="122" ht="15.75" customHeight="1">
      <c r="A122" s="1"/>
      <c r="B122" s="1"/>
      <c r="C122" s="1"/>
      <c r="D122" s="1"/>
      <c r="E122" s="1"/>
      <c r="F122" s="1"/>
      <c r="G122" s="1"/>
      <c r="H122" s="1"/>
      <c r="I122" s="1"/>
      <c r="J122" s="1"/>
      <c r="K122" s="1"/>
      <c r="L122" s="1"/>
      <c r="M122" s="1"/>
      <c r="N122" s="1"/>
    </row>
    <row r="123" ht="15.75" customHeight="1">
      <c r="A123" s="1"/>
      <c r="B123" s="1"/>
      <c r="C123" s="1"/>
      <c r="D123" s="1"/>
      <c r="E123" s="1"/>
      <c r="F123" s="1"/>
      <c r="G123" s="1"/>
      <c r="H123" s="1"/>
      <c r="I123" s="1"/>
      <c r="J123" s="1"/>
      <c r="K123" s="1"/>
      <c r="L123" s="1"/>
      <c r="M123" s="1"/>
      <c r="N123" s="1"/>
    </row>
    <row r="124" ht="15.75" customHeight="1">
      <c r="A124" s="1"/>
      <c r="B124" s="1"/>
      <c r="C124" s="1"/>
      <c r="D124" s="1"/>
      <c r="E124" s="1"/>
      <c r="F124" s="1"/>
      <c r="G124" s="1"/>
      <c r="H124" s="1"/>
      <c r="I124" s="1"/>
      <c r="J124" s="1"/>
      <c r="K124" s="1"/>
      <c r="L124" s="1"/>
      <c r="M124" s="1"/>
      <c r="N124" s="1"/>
    </row>
    <row r="125" ht="15.75" customHeight="1">
      <c r="A125" s="1"/>
      <c r="B125" s="1"/>
      <c r="C125" s="1"/>
      <c r="D125" s="1"/>
      <c r="E125" s="1"/>
      <c r="F125" s="1"/>
      <c r="G125" s="1"/>
      <c r="H125" s="1"/>
      <c r="I125" s="1"/>
      <c r="J125" s="1"/>
      <c r="K125" s="1"/>
      <c r="L125" s="1"/>
      <c r="M125" s="1"/>
      <c r="N125" s="1"/>
    </row>
    <row r="126" ht="15.75" customHeight="1">
      <c r="A126" s="1"/>
      <c r="B126" s="1"/>
      <c r="C126" s="1"/>
      <c r="D126" s="1"/>
      <c r="E126" s="1"/>
      <c r="F126" s="1"/>
      <c r="G126" s="1"/>
      <c r="H126" s="1"/>
      <c r="I126" s="1"/>
      <c r="J126" s="1"/>
      <c r="K126" s="1"/>
      <c r="L126" s="1"/>
      <c r="M126" s="1"/>
      <c r="N126" s="1"/>
    </row>
    <row r="127" ht="15.75" customHeight="1">
      <c r="A127" s="1"/>
      <c r="B127" s="1"/>
      <c r="C127" s="1"/>
      <c r="D127" s="1"/>
      <c r="E127" s="1"/>
      <c r="F127" s="1"/>
      <c r="G127" s="1"/>
      <c r="H127" s="1"/>
      <c r="I127" s="1"/>
      <c r="J127" s="1"/>
      <c r="K127" s="1"/>
      <c r="L127" s="1"/>
      <c r="M127" s="1"/>
      <c r="N127" s="1"/>
    </row>
    <row r="128" ht="15.75" customHeight="1">
      <c r="A128" s="1"/>
      <c r="B128" s="1"/>
      <c r="C128" s="1"/>
      <c r="D128" s="1"/>
      <c r="E128" s="1"/>
      <c r="F128" s="1"/>
      <c r="G128" s="1"/>
      <c r="H128" s="1"/>
      <c r="I128" s="1"/>
      <c r="J128" s="1"/>
      <c r="K128" s="1"/>
      <c r="L128" s="1"/>
      <c r="M128" s="1"/>
      <c r="N128" s="1"/>
    </row>
    <row r="129" ht="15.75" customHeight="1">
      <c r="A129" s="1"/>
      <c r="B129" s="1"/>
      <c r="C129" s="1"/>
      <c r="D129" s="1"/>
      <c r="E129" s="1"/>
      <c r="F129" s="1"/>
      <c r="G129" s="1"/>
      <c r="H129" s="1"/>
      <c r="I129" s="1"/>
      <c r="J129" s="1"/>
      <c r="K129" s="1"/>
      <c r="L129" s="1"/>
      <c r="M129" s="1"/>
      <c r="N129" s="1"/>
    </row>
    <row r="130" ht="15.75" customHeight="1">
      <c r="A130" s="1"/>
      <c r="B130" s="1"/>
      <c r="C130" s="1"/>
      <c r="D130" s="1"/>
      <c r="E130" s="1"/>
      <c r="F130" s="1"/>
      <c r="G130" s="1"/>
      <c r="H130" s="1"/>
      <c r="I130" s="1"/>
      <c r="J130" s="1"/>
      <c r="K130" s="1"/>
      <c r="L130" s="1"/>
      <c r="M130" s="1"/>
      <c r="N130" s="1"/>
    </row>
    <row r="131" ht="15.75" customHeight="1">
      <c r="A131" s="1"/>
      <c r="B131" s="1"/>
      <c r="C131" s="1"/>
      <c r="D131" s="1"/>
      <c r="E131" s="1"/>
      <c r="F131" s="1"/>
      <c r="G131" s="1"/>
      <c r="H131" s="1"/>
      <c r="I131" s="1"/>
      <c r="J131" s="1"/>
      <c r="K131" s="1"/>
      <c r="L131" s="1"/>
      <c r="M131" s="1"/>
      <c r="N131" s="1"/>
    </row>
    <row r="132" ht="15.75" customHeight="1">
      <c r="A132" s="1"/>
      <c r="B132" s="1"/>
      <c r="C132" s="1"/>
      <c r="D132" s="1"/>
      <c r="E132" s="1"/>
      <c r="F132" s="1"/>
      <c r="G132" s="1"/>
      <c r="H132" s="1"/>
      <c r="I132" s="1"/>
      <c r="J132" s="1"/>
      <c r="K132" s="1"/>
      <c r="L132" s="1"/>
      <c r="M132" s="1"/>
      <c r="N132" s="1"/>
    </row>
    <row r="133" ht="15.75" customHeight="1">
      <c r="A133" s="1"/>
      <c r="B133" s="1"/>
      <c r="C133" s="1"/>
      <c r="D133" s="1"/>
      <c r="E133" s="1"/>
      <c r="F133" s="1"/>
      <c r="G133" s="1"/>
      <c r="H133" s="1"/>
      <c r="I133" s="1"/>
      <c r="J133" s="1"/>
      <c r="K133" s="1"/>
      <c r="L133" s="1"/>
      <c r="M133" s="1"/>
      <c r="N133" s="1"/>
    </row>
    <row r="134" ht="15.75" customHeight="1">
      <c r="A134" s="1"/>
      <c r="B134" s="1"/>
      <c r="C134" s="1"/>
      <c r="D134" s="1"/>
      <c r="E134" s="1"/>
      <c r="F134" s="1"/>
      <c r="G134" s="1"/>
      <c r="H134" s="1"/>
      <c r="I134" s="1"/>
      <c r="J134" s="1"/>
      <c r="K134" s="1"/>
      <c r="L134" s="1"/>
      <c r="M134" s="1"/>
      <c r="N134" s="1"/>
    </row>
    <row r="135" ht="15.75" customHeight="1">
      <c r="A135" s="1"/>
      <c r="B135" s="1"/>
      <c r="C135" s="1"/>
      <c r="D135" s="1"/>
      <c r="E135" s="1"/>
      <c r="F135" s="1"/>
      <c r="G135" s="1"/>
      <c r="H135" s="1"/>
      <c r="I135" s="1"/>
      <c r="J135" s="1"/>
      <c r="K135" s="1"/>
      <c r="L135" s="1"/>
      <c r="M135" s="1"/>
      <c r="N135" s="1"/>
    </row>
    <row r="136" ht="15.75" customHeight="1">
      <c r="A136" s="1"/>
      <c r="B136" s="1"/>
      <c r="C136" s="1"/>
      <c r="D136" s="1"/>
      <c r="E136" s="1"/>
      <c r="F136" s="1"/>
      <c r="G136" s="1"/>
      <c r="H136" s="1"/>
      <c r="I136" s="1"/>
      <c r="J136" s="1"/>
      <c r="K136" s="1"/>
      <c r="L136" s="1"/>
      <c r="M136" s="1"/>
      <c r="N136" s="1"/>
    </row>
    <row r="137" ht="15.75" customHeight="1">
      <c r="A137" s="1"/>
      <c r="B137" s="1"/>
      <c r="C137" s="1"/>
      <c r="D137" s="1"/>
      <c r="E137" s="1"/>
      <c r="F137" s="1"/>
      <c r="G137" s="1"/>
      <c r="H137" s="1"/>
      <c r="I137" s="1"/>
      <c r="J137" s="1"/>
      <c r="K137" s="1"/>
      <c r="L137" s="1"/>
      <c r="M137" s="1"/>
      <c r="N137" s="1"/>
    </row>
    <row r="138" ht="15.75" customHeight="1">
      <c r="A138" s="1"/>
      <c r="B138" s="1"/>
      <c r="C138" s="1"/>
      <c r="D138" s="1"/>
      <c r="E138" s="1"/>
      <c r="F138" s="1"/>
      <c r="G138" s="1"/>
      <c r="H138" s="1"/>
      <c r="I138" s="1"/>
      <c r="J138" s="1"/>
      <c r="K138" s="1"/>
      <c r="L138" s="1"/>
      <c r="M138" s="1"/>
      <c r="N138" s="1"/>
    </row>
    <row r="139" ht="15.75" customHeight="1">
      <c r="A139" s="1"/>
      <c r="B139" s="1"/>
      <c r="C139" s="1"/>
      <c r="D139" s="1"/>
      <c r="E139" s="1"/>
      <c r="F139" s="1"/>
      <c r="G139" s="1"/>
      <c r="H139" s="1"/>
      <c r="I139" s="1"/>
      <c r="J139" s="1"/>
      <c r="K139" s="1"/>
      <c r="L139" s="1"/>
      <c r="M139" s="1"/>
      <c r="N139" s="1"/>
    </row>
    <row r="140" ht="15.75" customHeight="1">
      <c r="A140" s="1"/>
      <c r="B140" s="1"/>
      <c r="C140" s="1"/>
      <c r="D140" s="1"/>
      <c r="E140" s="1"/>
      <c r="F140" s="1"/>
      <c r="G140" s="1"/>
      <c r="H140" s="1"/>
      <c r="I140" s="1"/>
      <c r="J140" s="1"/>
      <c r="K140" s="1"/>
      <c r="L140" s="1"/>
      <c r="M140" s="1"/>
      <c r="N140" s="1"/>
    </row>
    <row r="141" ht="15.75" customHeight="1">
      <c r="A141" s="1"/>
      <c r="B141" s="1"/>
      <c r="C141" s="1"/>
      <c r="D141" s="1"/>
      <c r="E141" s="1"/>
      <c r="F141" s="1"/>
      <c r="G141" s="1"/>
      <c r="H141" s="1"/>
      <c r="I141" s="1"/>
      <c r="J141" s="1"/>
      <c r="K141" s="1"/>
      <c r="L141" s="1"/>
      <c r="M141" s="1"/>
      <c r="N141" s="1"/>
    </row>
    <row r="142" ht="15.75" customHeight="1">
      <c r="A142" s="1"/>
      <c r="B142" s="1"/>
      <c r="C142" s="1"/>
      <c r="D142" s="1"/>
      <c r="E142" s="1"/>
      <c r="F142" s="1"/>
      <c r="G142" s="1"/>
      <c r="H142" s="1"/>
      <c r="I142" s="1"/>
      <c r="J142" s="1"/>
      <c r="K142" s="1"/>
      <c r="L142" s="1"/>
      <c r="M142" s="1"/>
      <c r="N142" s="1"/>
    </row>
    <row r="143" ht="15.75" customHeight="1">
      <c r="A143" s="1"/>
      <c r="B143" s="1"/>
      <c r="C143" s="1"/>
      <c r="D143" s="1"/>
      <c r="E143" s="1"/>
      <c r="F143" s="1"/>
      <c r="G143" s="1"/>
      <c r="H143" s="1"/>
      <c r="I143" s="1"/>
      <c r="J143" s="1"/>
      <c r="K143" s="1"/>
      <c r="L143" s="1"/>
      <c r="M143" s="1"/>
      <c r="N143" s="1"/>
    </row>
    <row r="144" ht="15.75" customHeight="1">
      <c r="A144" s="1"/>
      <c r="B144" s="1"/>
      <c r="C144" s="1"/>
      <c r="D144" s="1"/>
      <c r="E144" s="1"/>
      <c r="F144" s="1"/>
      <c r="G144" s="1"/>
      <c r="H144" s="1"/>
      <c r="I144" s="1"/>
      <c r="J144" s="1"/>
      <c r="K144" s="1"/>
      <c r="L144" s="1"/>
      <c r="M144" s="1"/>
      <c r="N144" s="1"/>
    </row>
    <row r="145" ht="15.75" customHeight="1">
      <c r="A145" s="1"/>
      <c r="B145" s="1"/>
      <c r="C145" s="1"/>
      <c r="D145" s="1"/>
      <c r="E145" s="1"/>
      <c r="F145" s="1"/>
      <c r="G145" s="1"/>
      <c r="H145" s="1"/>
      <c r="I145" s="1"/>
      <c r="J145" s="1"/>
      <c r="K145" s="1"/>
      <c r="L145" s="1"/>
      <c r="M145" s="1"/>
      <c r="N145" s="1"/>
    </row>
    <row r="146" ht="15.75" customHeight="1">
      <c r="A146" s="1"/>
      <c r="B146" s="1"/>
      <c r="C146" s="1"/>
      <c r="D146" s="1"/>
      <c r="E146" s="1"/>
      <c r="F146" s="1"/>
      <c r="G146" s="1"/>
      <c r="H146" s="1"/>
      <c r="I146" s="1"/>
      <c r="J146" s="1"/>
      <c r="K146" s="1"/>
      <c r="L146" s="1"/>
      <c r="M146" s="1"/>
      <c r="N146" s="1"/>
    </row>
    <row r="147" ht="15.75" customHeight="1">
      <c r="A147" s="1"/>
      <c r="B147" s="1"/>
      <c r="C147" s="1"/>
      <c r="D147" s="1"/>
      <c r="E147" s="1"/>
      <c r="F147" s="1"/>
      <c r="G147" s="1"/>
      <c r="H147" s="1"/>
      <c r="I147" s="1"/>
      <c r="J147" s="1"/>
      <c r="K147" s="1"/>
      <c r="L147" s="1"/>
      <c r="M147" s="1"/>
      <c r="N147" s="1"/>
    </row>
    <row r="148" ht="15.75" customHeight="1">
      <c r="A148" s="1"/>
      <c r="B148" s="1"/>
      <c r="C148" s="1"/>
      <c r="D148" s="1"/>
      <c r="E148" s="1"/>
      <c r="F148" s="1"/>
      <c r="G148" s="1"/>
      <c r="H148" s="1"/>
      <c r="I148" s="1"/>
      <c r="J148" s="1"/>
      <c r="K148" s="1"/>
      <c r="L148" s="1"/>
      <c r="M148" s="1"/>
      <c r="N148" s="1"/>
    </row>
    <row r="149" ht="15.75" customHeight="1">
      <c r="A149" s="1"/>
      <c r="B149" s="1"/>
      <c r="C149" s="1"/>
      <c r="D149" s="1"/>
      <c r="E149" s="1"/>
      <c r="F149" s="1"/>
      <c r="G149" s="1"/>
      <c r="H149" s="1"/>
      <c r="I149" s="1"/>
      <c r="J149" s="1"/>
      <c r="K149" s="1"/>
      <c r="L149" s="1"/>
      <c r="M149" s="1"/>
      <c r="N149" s="1"/>
    </row>
    <row r="150" ht="15.75" customHeight="1">
      <c r="A150" s="1"/>
      <c r="B150" s="1"/>
      <c r="C150" s="1"/>
      <c r="D150" s="1"/>
      <c r="E150" s="1"/>
      <c r="F150" s="1"/>
      <c r="G150" s="1"/>
      <c r="H150" s="1"/>
      <c r="I150" s="1"/>
      <c r="J150" s="1"/>
      <c r="K150" s="1"/>
      <c r="L150" s="1"/>
      <c r="M150" s="1"/>
      <c r="N150" s="1"/>
    </row>
    <row r="151" ht="15.75" customHeight="1">
      <c r="A151" s="1"/>
      <c r="B151" s="1"/>
      <c r="C151" s="1"/>
      <c r="D151" s="1"/>
      <c r="E151" s="1"/>
      <c r="F151" s="1"/>
      <c r="G151" s="1"/>
      <c r="H151" s="1"/>
      <c r="I151" s="1"/>
      <c r="J151" s="1"/>
      <c r="K151" s="1"/>
      <c r="L151" s="1"/>
      <c r="M151" s="1"/>
      <c r="N151" s="1"/>
    </row>
    <row r="152" ht="15.75" customHeight="1">
      <c r="A152" s="1"/>
      <c r="B152" s="1"/>
      <c r="C152" s="1"/>
      <c r="D152" s="1"/>
      <c r="E152" s="1"/>
      <c r="F152" s="1"/>
      <c r="G152" s="1"/>
      <c r="H152" s="1"/>
      <c r="I152" s="1"/>
      <c r="J152" s="1"/>
      <c r="K152" s="1"/>
      <c r="L152" s="1"/>
      <c r="M152" s="1"/>
      <c r="N152" s="1"/>
    </row>
    <row r="153" ht="15.75" customHeight="1">
      <c r="A153" s="1"/>
      <c r="B153" s="1"/>
      <c r="C153" s="1"/>
      <c r="D153" s="1"/>
      <c r="E153" s="1"/>
      <c r="F153" s="1"/>
      <c r="G153" s="1"/>
      <c r="H153" s="1"/>
      <c r="I153" s="1"/>
      <c r="J153" s="1"/>
      <c r="K153" s="1"/>
      <c r="L153" s="1"/>
      <c r="M153" s="1"/>
      <c r="N153" s="1"/>
    </row>
    <row r="154" ht="15.75" customHeight="1">
      <c r="A154" s="1"/>
      <c r="B154" s="1"/>
      <c r="C154" s="1"/>
      <c r="D154" s="1"/>
      <c r="E154" s="1"/>
      <c r="F154" s="1"/>
      <c r="G154" s="1"/>
      <c r="H154" s="1"/>
      <c r="I154" s="1"/>
      <c r="J154" s="1"/>
      <c r="K154" s="1"/>
      <c r="L154" s="1"/>
      <c r="M154" s="1"/>
      <c r="N154" s="1"/>
    </row>
    <row r="155" ht="15.75" customHeight="1">
      <c r="A155" s="1"/>
      <c r="B155" s="1"/>
      <c r="C155" s="1"/>
      <c r="D155" s="1"/>
      <c r="E155" s="1"/>
      <c r="F155" s="1"/>
      <c r="G155" s="1"/>
      <c r="H155" s="1"/>
      <c r="I155" s="1"/>
      <c r="J155" s="1"/>
      <c r="K155" s="1"/>
      <c r="L155" s="1"/>
      <c r="M155" s="1"/>
      <c r="N155" s="1"/>
    </row>
    <row r="156" ht="15.75" customHeight="1">
      <c r="A156" s="1"/>
      <c r="B156" s="1"/>
      <c r="C156" s="1"/>
      <c r="D156" s="1"/>
      <c r="E156" s="1"/>
      <c r="F156" s="1"/>
      <c r="G156" s="1"/>
      <c r="H156" s="1"/>
      <c r="I156" s="1"/>
      <c r="J156" s="1"/>
      <c r="K156" s="1"/>
      <c r="L156" s="1"/>
      <c r="M156" s="1"/>
      <c r="N156" s="1"/>
    </row>
    <row r="157" ht="15.75" customHeight="1">
      <c r="A157" s="1"/>
      <c r="B157" s="1"/>
      <c r="C157" s="1"/>
      <c r="D157" s="1"/>
      <c r="E157" s="1"/>
      <c r="F157" s="1"/>
      <c r="G157" s="1"/>
      <c r="H157" s="1"/>
      <c r="I157" s="1"/>
      <c r="J157" s="1"/>
      <c r="K157" s="1"/>
      <c r="L157" s="1"/>
      <c r="M157" s="1"/>
      <c r="N157" s="1"/>
    </row>
    <row r="158" ht="15.75" customHeight="1">
      <c r="A158" s="1"/>
      <c r="B158" s="1"/>
      <c r="C158" s="1"/>
      <c r="D158" s="1"/>
      <c r="E158" s="1"/>
      <c r="F158" s="1"/>
      <c r="G158" s="1"/>
      <c r="H158" s="1"/>
      <c r="I158" s="1"/>
      <c r="J158" s="1"/>
      <c r="K158" s="1"/>
      <c r="L158" s="1"/>
      <c r="M158" s="1"/>
      <c r="N158" s="1"/>
    </row>
    <row r="159" ht="15.75" customHeight="1">
      <c r="A159" s="1"/>
      <c r="B159" s="1"/>
      <c r="C159" s="1"/>
      <c r="D159" s="1"/>
      <c r="E159" s="1"/>
      <c r="F159" s="1"/>
      <c r="G159" s="1"/>
      <c r="H159" s="1"/>
      <c r="I159" s="1"/>
      <c r="J159" s="1"/>
      <c r="K159" s="1"/>
      <c r="L159" s="1"/>
      <c r="M159" s="1"/>
      <c r="N159" s="1"/>
    </row>
    <row r="160" ht="15.75" customHeight="1">
      <c r="A160" s="1"/>
      <c r="B160" s="1"/>
      <c r="C160" s="1"/>
      <c r="D160" s="1"/>
      <c r="E160" s="1"/>
      <c r="F160" s="1"/>
      <c r="G160" s="1"/>
      <c r="H160" s="1"/>
      <c r="I160" s="1"/>
      <c r="J160" s="1"/>
      <c r="K160" s="1"/>
      <c r="L160" s="1"/>
      <c r="M160" s="1"/>
      <c r="N160" s="1"/>
    </row>
    <row r="161" ht="15.75" customHeight="1">
      <c r="A161" s="1"/>
      <c r="B161" s="1"/>
      <c r="C161" s="1"/>
      <c r="D161" s="1"/>
      <c r="E161" s="1"/>
      <c r="F161" s="1"/>
      <c r="G161" s="1"/>
      <c r="H161" s="1"/>
      <c r="I161" s="1"/>
      <c r="J161" s="1"/>
      <c r="K161" s="1"/>
      <c r="L161" s="1"/>
      <c r="M161" s="1"/>
      <c r="N161" s="1"/>
    </row>
    <row r="162" ht="15.75" customHeight="1">
      <c r="A162" s="1"/>
      <c r="B162" s="1"/>
      <c r="C162" s="1"/>
      <c r="D162" s="1"/>
      <c r="E162" s="1"/>
      <c r="F162" s="1"/>
      <c r="G162" s="1"/>
      <c r="H162" s="1"/>
      <c r="I162" s="1"/>
      <c r="J162" s="1"/>
      <c r="K162" s="1"/>
      <c r="L162" s="1"/>
      <c r="M162" s="1"/>
      <c r="N162" s="1"/>
    </row>
    <row r="163" ht="15.75" customHeight="1">
      <c r="A163" s="1"/>
      <c r="B163" s="1"/>
      <c r="C163" s="1"/>
      <c r="D163" s="1"/>
      <c r="E163" s="1"/>
      <c r="F163" s="1"/>
      <c r="G163" s="1"/>
      <c r="H163" s="1"/>
      <c r="I163" s="1"/>
      <c r="J163" s="1"/>
      <c r="K163" s="1"/>
      <c r="L163" s="1"/>
      <c r="M163" s="1"/>
      <c r="N163" s="1"/>
    </row>
    <row r="164" ht="15.75" customHeight="1">
      <c r="A164" s="1"/>
      <c r="B164" s="1"/>
      <c r="C164" s="1"/>
      <c r="D164" s="1"/>
      <c r="E164" s="1"/>
      <c r="F164" s="1"/>
      <c r="G164" s="1"/>
      <c r="H164" s="1"/>
      <c r="I164" s="1"/>
      <c r="J164" s="1"/>
      <c r="K164" s="1"/>
      <c r="L164" s="1"/>
      <c r="M164" s="1"/>
      <c r="N164" s="1"/>
    </row>
    <row r="165" ht="15.75" customHeight="1">
      <c r="A165" s="1"/>
      <c r="B165" s="1"/>
      <c r="C165" s="1"/>
      <c r="D165" s="1"/>
      <c r="E165" s="1"/>
      <c r="F165" s="1"/>
      <c r="G165" s="1"/>
      <c r="H165" s="1"/>
      <c r="I165" s="1"/>
      <c r="J165" s="1"/>
      <c r="K165" s="1"/>
      <c r="L165" s="1"/>
      <c r="M165" s="1"/>
      <c r="N165" s="1"/>
    </row>
    <row r="166" ht="15.75" customHeight="1">
      <c r="A166" s="1"/>
      <c r="B166" s="1"/>
      <c r="C166" s="1"/>
      <c r="D166" s="1"/>
      <c r="E166" s="1"/>
      <c r="F166" s="1"/>
      <c r="G166" s="1"/>
      <c r="H166" s="1"/>
      <c r="I166" s="1"/>
      <c r="J166" s="1"/>
      <c r="K166" s="1"/>
      <c r="L166" s="1"/>
      <c r="M166" s="1"/>
      <c r="N166" s="1"/>
    </row>
    <row r="167" ht="15.75" customHeight="1">
      <c r="A167" s="1"/>
      <c r="B167" s="1"/>
      <c r="C167" s="1"/>
      <c r="D167" s="1"/>
      <c r="E167" s="1"/>
      <c r="F167" s="1"/>
      <c r="G167" s="1"/>
      <c r="H167" s="1"/>
      <c r="I167" s="1"/>
      <c r="J167" s="1"/>
      <c r="K167" s="1"/>
      <c r="L167" s="1"/>
      <c r="M167" s="1"/>
      <c r="N167" s="1"/>
    </row>
    <row r="168" ht="15.75" customHeight="1">
      <c r="A168" s="1"/>
      <c r="B168" s="1"/>
      <c r="C168" s="1"/>
      <c r="D168" s="1"/>
      <c r="E168" s="1"/>
      <c r="F168" s="1"/>
      <c r="G168" s="1"/>
      <c r="H168" s="1"/>
      <c r="I168" s="1"/>
      <c r="J168" s="1"/>
      <c r="K168" s="1"/>
      <c r="L168" s="1"/>
      <c r="M168" s="1"/>
      <c r="N168" s="1"/>
    </row>
    <row r="169" ht="15.75" customHeight="1">
      <c r="A169" s="1"/>
      <c r="B169" s="1"/>
      <c r="C169" s="1"/>
      <c r="D169" s="1"/>
      <c r="E169" s="1"/>
      <c r="F169" s="1"/>
      <c r="G169" s="1"/>
      <c r="H169" s="1"/>
      <c r="I169" s="1"/>
      <c r="J169" s="1"/>
      <c r="K169" s="1"/>
      <c r="L169" s="1"/>
      <c r="M169" s="1"/>
      <c r="N169" s="1"/>
    </row>
    <row r="170" ht="15.75" customHeight="1">
      <c r="A170" s="1"/>
      <c r="B170" s="1"/>
      <c r="C170" s="1"/>
      <c r="D170" s="1"/>
      <c r="E170" s="1"/>
      <c r="F170" s="1"/>
      <c r="G170" s="1"/>
      <c r="H170" s="1"/>
      <c r="I170" s="1"/>
      <c r="J170" s="1"/>
      <c r="K170" s="1"/>
      <c r="L170" s="1"/>
      <c r="M170" s="1"/>
      <c r="N170" s="1"/>
    </row>
    <row r="171" ht="15.75" customHeight="1">
      <c r="A171" s="1"/>
      <c r="B171" s="1"/>
      <c r="C171" s="1"/>
      <c r="D171" s="1"/>
      <c r="E171" s="1"/>
      <c r="F171" s="1"/>
      <c r="G171" s="1"/>
      <c r="H171" s="1"/>
      <c r="I171" s="1"/>
      <c r="J171" s="1"/>
      <c r="K171" s="1"/>
      <c r="L171" s="1"/>
      <c r="M171" s="1"/>
      <c r="N171" s="1"/>
    </row>
    <row r="172" ht="15.75" customHeight="1">
      <c r="A172" s="1"/>
      <c r="B172" s="1"/>
      <c r="C172" s="1"/>
      <c r="D172" s="1"/>
      <c r="E172" s="1"/>
      <c r="F172" s="1"/>
      <c r="G172" s="1"/>
      <c r="H172" s="1"/>
      <c r="I172" s="1"/>
      <c r="J172" s="1"/>
      <c r="K172" s="1"/>
      <c r="L172" s="1"/>
      <c r="M172" s="1"/>
      <c r="N172" s="1"/>
    </row>
    <row r="173" ht="15.75" customHeight="1">
      <c r="A173" s="1"/>
      <c r="B173" s="1"/>
      <c r="C173" s="1"/>
      <c r="D173" s="1"/>
      <c r="E173" s="1"/>
      <c r="F173" s="1"/>
      <c r="G173" s="1"/>
      <c r="H173" s="1"/>
      <c r="I173" s="1"/>
      <c r="J173" s="1"/>
      <c r="K173" s="1"/>
      <c r="L173" s="1"/>
      <c r="M173" s="1"/>
      <c r="N173" s="1"/>
    </row>
    <row r="174" ht="15.75" customHeight="1">
      <c r="A174" s="1"/>
      <c r="B174" s="1"/>
      <c r="C174" s="1"/>
      <c r="D174" s="1"/>
      <c r="E174" s="1"/>
      <c r="F174" s="1"/>
      <c r="G174" s="1"/>
      <c r="H174" s="1"/>
      <c r="I174" s="1"/>
      <c r="J174" s="1"/>
      <c r="K174" s="1"/>
      <c r="L174" s="1"/>
      <c r="M174" s="1"/>
      <c r="N174" s="1"/>
    </row>
    <row r="175" ht="15.75" customHeight="1">
      <c r="A175" s="1"/>
      <c r="B175" s="1"/>
      <c r="C175" s="1"/>
      <c r="D175" s="1"/>
      <c r="E175" s="1"/>
      <c r="F175" s="1"/>
      <c r="G175" s="1"/>
      <c r="H175" s="1"/>
      <c r="I175" s="1"/>
      <c r="J175" s="1"/>
      <c r="K175" s="1"/>
      <c r="L175" s="1"/>
      <c r="M175" s="1"/>
      <c r="N175" s="1"/>
    </row>
    <row r="176" ht="15.75" customHeight="1">
      <c r="A176" s="1"/>
      <c r="B176" s="1"/>
      <c r="C176" s="1"/>
      <c r="D176" s="1"/>
      <c r="E176" s="1"/>
      <c r="F176" s="1"/>
      <c r="G176" s="1"/>
      <c r="H176" s="1"/>
      <c r="I176" s="1"/>
      <c r="J176" s="1"/>
      <c r="K176" s="1"/>
      <c r="L176" s="1"/>
      <c r="M176" s="1"/>
      <c r="N176" s="1"/>
    </row>
    <row r="177" ht="15.75" customHeight="1">
      <c r="A177" s="1"/>
      <c r="B177" s="1"/>
      <c r="C177" s="1"/>
      <c r="D177" s="1"/>
      <c r="E177" s="1"/>
      <c r="F177" s="1"/>
      <c r="G177" s="1"/>
      <c r="H177" s="1"/>
      <c r="I177" s="1"/>
      <c r="J177" s="1"/>
      <c r="K177" s="1"/>
      <c r="L177" s="1"/>
      <c r="M177" s="1"/>
      <c r="N177" s="1"/>
    </row>
    <row r="178" ht="15.75" customHeight="1">
      <c r="A178" s="1"/>
      <c r="B178" s="1"/>
      <c r="C178" s="1"/>
      <c r="D178" s="1"/>
      <c r="E178" s="1"/>
      <c r="F178" s="1"/>
      <c r="G178" s="1"/>
      <c r="H178" s="1"/>
      <c r="I178" s="1"/>
      <c r="J178" s="1"/>
      <c r="K178" s="1"/>
      <c r="L178" s="1"/>
      <c r="M178" s="1"/>
      <c r="N178" s="1"/>
    </row>
    <row r="179" ht="15.75" customHeight="1">
      <c r="A179" s="1"/>
      <c r="B179" s="1"/>
      <c r="C179" s="1"/>
      <c r="D179" s="1"/>
      <c r="E179" s="1"/>
      <c r="F179" s="1"/>
      <c r="G179" s="1"/>
      <c r="H179" s="1"/>
      <c r="I179" s="1"/>
      <c r="J179" s="1"/>
      <c r="K179" s="1"/>
      <c r="L179" s="1"/>
      <c r="M179" s="1"/>
      <c r="N179" s="1"/>
    </row>
    <row r="180" ht="15.75" customHeight="1">
      <c r="A180" s="1"/>
      <c r="B180" s="1"/>
      <c r="C180" s="1"/>
      <c r="D180" s="1"/>
      <c r="E180" s="1"/>
      <c r="F180" s="1"/>
      <c r="G180" s="1"/>
      <c r="H180" s="1"/>
      <c r="I180" s="1"/>
      <c r="J180" s="1"/>
      <c r="K180" s="1"/>
      <c r="L180" s="1"/>
      <c r="M180" s="1"/>
      <c r="N180" s="1"/>
    </row>
    <row r="181" ht="15.75" customHeight="1">
      <c r="A181" s="1"/>
      <c r="B181" s="1"/>
      <c r="C181" s="1"/>
      <c r="D181" s="1"/>
      <c r="E181" s="1"/>
      <c r="F181" s="1"/>
      <c r="G181" s="1"/>
      <c r="H181" s="1"/>
      <c r="I181" s="1"/>
      <c r="J181" s="1"/>
      <c r="K181" s="1"/>
      <c r="L181" s="1"/>
      <c r="M181" s="1"/>
      <c r="N181" s="1"/>
    </row>
    <row r="182" ht="15.75" customHeight="1">
      <c r="A182" s="1"/>
      <c r="B182" s="1"/>
      <c r="C182" s="1"/>
      <c r="D182" s="1"/>
      <c r="E182" s="1"/>
      <c r="F182" s="1"/>
      <c r="G182" s="1"/>
      <c r="H182" s="1"/>
      <c r="I182" s="1"/>
      <c r="J182" s="1"/>
      <c r="K182" s="1"/>
      <c r="L182" s="1"/>
      <c r="M182" s="1"/>
      <c r="N182" s="1"/>
    </row>
    <row r="183" ht="15.75" customHeight="1">
      <c r="A183" s="1"/>
      <c r="B183" s="1"/>
      <c r="C183" s="1"/>
      <c r="D183" s="1"/>
      <c r="E183" s="1"/>
      <c r="F183" s="1"/>
      <c r="G183" s="1"/>
      <c r="H183" s="1"/>
      <c r="I183" s="1"/>
      <c r="J183" s="1"/>
      <c r="K183" s="1"/>
      <c r="L183" s="1"/>
      <c r="M183" s="1"/>
      <c r="N183" s="1"/>
    </row>
    <row r="184" ht="15.75" customHeight="1">
      <c r="A184" s="1"/>
      <c r="B184" s="1"/>
      <c r="C184" s="1"/>
      <c r="D184" s="1"/>
      <c r="E184" s="1"/>
      <c r="F184" s="1"/>
      <c r="G184" s="1"/>
      <c r="H184" s="1"/>
      <c r="I184" s="1"/>
      <c r="J184" s="1"/>
      <c r="K184" s="1"/>
      <c r="L184" s="1"/>
      <c r="M184" s="1"/>
      <c r="N184" s="1"/>
    </row>
    <row r="185" ht="15.75" customHeight="1">
      <c r="A185" s="1"/>
      <c r="B185" s="1"/>
      <c r="C185" s="1"/>
      <c r="D185" s="1"/>
      <c r="E185" s="1"/>
      <c r="F185" s="1"/>
      <c r="G185" s="1"/>
      <c r="H185" s="1"/>
      <c r="I185" s="1"/>
      <c r="J185" s="1"/>
      <c r="K185" s="1"/>
      <c r="L185" s="1"/>
      <c r="M185" s="1"/>
      <c r="N185" s="1"/>
    </row>
    <row r="186" ht="15.75" customHeight="1">
      <c r="A186" s="1"/>
      <c r="B186" s="1"/>
      <c r="C186" s="1"/>
      <c r="D186" s="1"/>
      <c r="E186" s="1"/>
      <c r="F186" s="1"/>
      <c r="G186" s="1"/>
      <c r="H186" s="1"/>
      <c r="I186" s="1"/>
      <c r="J186" s="1"/>
      <c r="K186" s="1"/>
      <c r="L186" s="1"/>
      <c r="M186" s="1"/>
      <c r="N186" s="1"/>
    </row>
    <row r="187" ht="15.75" customHeight="1">
      <c r="A187" s="1"/>
      <c r="B187" s="1"/>
      <c r="C187" s="1"/>
      <c r="D187" s="1"/>
      <c r="E187" s="1"/>
      <c r="F187" s="1"/>
      <c r="G187" s="1"/>
      <c r="H187" s="1"/>
      <c r="I187" s="1"/>
      <c r="J187" s="1"/>
      <c r="K187" s="1"/>
      <c r="L187" s="1"/>
      <c r="M187" s="1"/>
      <c r="N187" s="1"/>
    </row>
    <row r="188" ht="15.75" customHeight="1">
      <c r="A188" s="1"/>
      <c r="B188" s="1"/>
      <c r="C188" s="1"/>
      <c r="D188" s="1"/>
      <c r="E188" s="1"/>
      <c r="F188" s="1"/>
      <c r="G188" s="1"/>
      <c r="H188" s="1"/>
      <c r="I188" s="1"/>
      <c r="J188" s="1"/>
      <c r="K188" s="1"/>
      <c r="L188" s="1"/>
      <c r="M188" s="1"/>
      <c r="N188" s="1"/>
    </row>
    <row r="189" ht="15.75" customHeight="1">
      <c r="A189" s="1"/>
      <c r="B189" s="1"/>
      <c r="C189" s="1"/>
      <c r="D189" s="1"/>
      <c r="E189" s="1"/>
      <c r="F189" s="1"/>
      <c r="G189" s="1"/>
      <c r="H189" s="1"/>
      <c r="I189" s="1"/>
      <c r="J189" s="1"/>
      <c r="K189" s="1"/>
      <c r="L189" s="1"/>
      <c r="M189" s="1"/>
      <c r="N189" s="1"/>
    </row>
    <row r="190" ht="15.75" customHeight="1">
      <c r="A190" s="1"/>
      <c r="B190" s="1"/>
      <c r="C190" s="1"/>
      <c r="D190" s="1"/>
      <c r="E190" s="1"/>
      <c r="F190" s="1"/>
      <c r="G190" s="1"/>
      <c r="H190" s="1"/>
      <c r="I190" s="1"/>
      <c r="J190" s="1"/>
      <c r="K190" s="1"/>
      <c r="L190" s="1"/>
      <c r="M190" s="1"/>
      <c r="N190" s="1"/>
    </row>
    <row r="191" ht="15.75" customHeight="1">
      <c r="A191" s="1"/>
      <c r="B191" s="1"/>
      <c r="C191" s="1"/>
      <c r="D191" s="1"/>
      <c r="E191" s="1"/>
      <c r="F191" s="1"/>
      <c r="G191" s="1"/>
      <c r="H191" s="1"/>
      <c r="I191" s="1"/>
      <c r="J191" s="1"/>
      <c r="K191" s="1"/>
      <c r="L191" s="1"/>
      <c r="M191" s="1"/>
      <c r="N191" s="1"/>
    </row>
    <row r="192" ht="15.75" customHeight="1">
      <c r="A192" s="1"/>
      <c r="B192" s="1"/>
      <c r="C192" s="1"/>
      <c r="D192" s="1"/>
      <c r="E192" s="1"/>
      <c r="F192" s="1"/>
      <c r="G192" s="1"/>
      <c r="H192" s="1"/>
      <c r="I192" s="1"/>
      <c r="J192" s="1"/>
      <c r="K192" s="1"/>
      <c r="L192" s="1"/>
      <c r="M192" s="1"/>
      <c r="N192" s="1"/>
    </row>
    <row r="193" ht="15.75" customHeight="1">
      <c r="A193" s="1"/>
      <c r="B193" s="1"/>
      <c r="C193" s="1"/>
      <c r="D193" s="1"/>
      <c r="E193" s="1"/>
      <c r="F193" s="1"/>
      <c r="G193" s="1"/>
      <c r="H193" s="1"/>
      <c r="I193" s="1"/>
      <c r="J193" s="1"/>
      <c r="K193" s="1"/>
      <c r="L193" s="1"/>
      <c r="M193" s="1"/>
      <c r="N193" s="1"/>
    </row>
    <row r="194" ht="15.75" customHeight="1">
      <c r="A194" s="1"/>
      <c r="B194" s="1"/>
      <c r="C194" s="1"/>
      <c r="D194" s="1"/>
      <c r="E194" s="1"/>
      <c r="F194" s="1"/>
      <c r="G194" s="1"/>
      <c r="H194" s="1"/>
      <c r="I194" s="1"/>
      <c r="J194" s="1"/>
      <c r="K194" s="1"/>
      <c r="L194" s="1"/>
      <c r="M194" s="1"/>
      <c r="N194" s="1"/>
    </row>
    <row r="195" ht="15.75" customHeight="1">
      <c r="A195" s="1"/>
      <c r="B195" s="1"/>
      <c r="C195" s="1"/>
      <c r="D195" s="1"/>
      <c r="E195" s="1"/>
      <c r="F195" s="1"/>
      <c r="G195" s="1"/>
      <c r="H195" s="1"/>
      <c r="I195" s="1"/>
      <c r="J195" s="1"/>
      <c r="K195" s="1"/>
      <c r="L195" s="1"/>
      <c r="M195" s="1"/>
      <c r="N195" s="1"/>
    </row>
    <row r="196" ht="15.75" customHeight="1">
      <c r="A196" s="1"/>
      <c r="B196" s="1"/>
      <c r="C196" s="1"/>
      <c r="D196" s="1"/>
      <c r="E196" s="1"/>
      <c r="F196" s="1"/>
      <c r="G196" s="1"/>
      <c r="H196" s="1"/>
      <c r="I196" s="1"/>
      <c r="J196" s="1"/>
      <c r="K196" s="1"/>
      <c r="L196" s="1"/>
      <c r="M196" s="1"/>
      <c r="N196" s="1"/>
    </row>
    <row r="197" ht="15.75" customHeight="1">
      <c r="A197" s="1"/>
      <c r="B197" s="1"/>
      <c r="C197" s="1"/>
      <c r="D197" s="1"/>
      <c r="E197" s="1"/>
      <c r="F197" s="1"/>
      <c r="G197" s="1"/>
      <c r="H197" s="1"/>
      <c r="I197" s="1"/>
      <c r="J197" s="1"/>
      <c r="K197" s="1"/>
      <c r="L197" s="1"/>
      <c r="M197" s="1"/>
      <c r="N197" s="1"/>
    </row>
    <row r="198" ht="15.75" customHeight="1">
      <c r="A198" s="1"/>
      <c r="B198" s="1"/>
      <c r="C198" s="1"/>
      <c r="D198" s="1"/>
      <c r="E198" s="1"/>
      <c r="F198" s="1"/>
      <c r="G198" s="1"/>
      <c r="H198" s="1"/>
      <c r="I198" s="1"/>
      <c r="J198" s="1"/>
      <c r="K198" s="1"/>
      <c r="L198" s="1"/>
      <c r="M198" s="1"/>
      <c r="N198" s="1"/>
    </row>
    <row r="199" ht="15.75" customHeight="1">
      <c r="A199" s="1"/>
      <c r="B199" s="1"/>
      <c r="C199" s="1"/>
      <c r="D199" s="1"/>
      <c r="E199" s="1"/>
      <c r="F199" s="1"/>
      <c r="G199" s="1"/>
      <c r="H199" s="1"/>
      <c r="I199" s="1"/>
      <c r="J199" s="1"/>
      <c r="K199" s="1"/>
      <c r="L199" s="1"/>
      <c r="M199" s="1"/>
      <c r="N199" s="1"/>
    </row>
    <row r="200" ht="15.75" customHeight="1">
      <c r="A200" s="1"/>
      <c r="B200" s="1"/>
      <c r="C200" s="1"/>
      <c r="D200" s="1"/>
      <c r="E200" s="1"/>
      <c r="F200" s="1"/>
      <c r="G200" s="1"/>
      <c r="H200" s="1"/>
      <c r="I200" s="1"/>
      <c r="J200" s="1"/>
      <c r="K200" s="1"/>
      <c r="L200" s="1"/>
      <c r="M200" s="1"/>
      <c r="N200" s="1"/>
    </row>
    <row r="201" ht="15.75" customHeight="1">
      <c r="A201" s="1"/>
      <c r="B201" s="1"/>
      <c r="C201" s="1"/>
      <c r="D201" s="1"/>
      <c r="E201" s="1"/>
      <c r="F201" s="1"/>
      <c r="G201" s="1"/>
      <c r="H201" s="1"/>
      <c r="I201" s="1"/>
      <c r="J201" s="1"/>
      <c r="K201" s="1"/>
      <c r="L201" s="1"/>
      <c r="M201" s="1"/>
      <c r="N201" s="1"/>
    </row>
    <row r="202" ht="15.75" customHeight="1">
      <c r="A202" s="1"/>
      <c r="B202" s="1"/>
      <c r="C202" s="1"/>
      <c r="D202" s="1"/>
      <c r="E202" s="1"/>
      <c r="F202" s="1"/>
      <c r="G202" s="1"/>
      <c r="H202" s="1"/>
      <c r="I202" s="1"/>
      <c r="J202" s="1"/>
      <c r="K202" s="1"/>
      <c r="L202" s="1"/>
      <c r="M202" s="1"/>
      <c r="N202" s="1"/>
    </row>
    <row r="203" ht="15.75" customHeight="1">
      <c r="A203" s="1"/>
      <c r="B203" s="1"/>
      <c r="C203" s="1"/>
      <c r="D203" s="1"/>
      <c r="E203" s="1"/>
      <c r="F203" s="1"/>
      <c r="G203" s="1"/>
      <c r="H203" s="1"/>
      <c r="I203" s="1"/>
      <c r="J203" s="1"/>
      <c r="K203" s="1"/>
      <c r="L203" s="1"/>
      <c r="M203" s="1"/>
      <c r="N203" s="1"/>
    </row>
    <row r="204" ht="15.75" customHeight="1">
      <c r="A204" s="1"/>
      <c r="B204" s="1"/>
      <c r="C204" s="1"/>
      <c r="D204" s="1"/>
      <c r="E204" s="1"/>
      <c r="F204" s="1"/>
      <c r="G204" s="1"/>
      <c r="H204" s="1"/>
      <c r="I204" s="1"/>
      <c r="J204" s="1"/>
      <c r="K204" s="1"/>
      <c r="L204" s="1"/>
      <c r="M204" s="1"/>
      <c r="N204" s="1"/>
    </row>
    <row r="205" ht="15.75" customHeight="1">
      <c r="A205" s="1"/>
      <c r="B205" s="1"/>
      <c r="C205" s="1"/>
      <c r="D205" s="1"/>
      <c r="E205" s="1"/>
      <c r="F205" s="1"/>
      <c r="G205" s="1"/>
      <c r="H205" s="1"/>
      <c r="I205" s="1"/>
      <c r="J205" s="1"/>
      <c r="K205" s="1"/>
      <c r="L205" s="1"/>
      <c r="M205" s="1"/>
      <c r="N205" s="1"/>
    </row>
    <row r="206" ht="15.75" customHeight="1">
      <c r="A206" s="1"/>
      <c r="B206" s="1"/>
      <c r="C206" s="1"/>
      <c r="D206" s="1"/>
      <c r="E206" s="1"/>
      <c r="F206" s="1"/>
      <c r="G206" s="1"/>
      <c r="H206" s="1"/>
      <c r="I206" s="1"/>
      <c r="J206" s="1"/>
      <c r="K206" s="1"/>
      <c r="L206" s="1"/>
      <c r="M206" s="1"/>
      <c r="N206" s="1"/>
    </row>
    <row r="207" ht="15.75" customHeight="1">
      <c r="A207" s="1"/>
      <c r="B207" s="1"/>
      <c r="C207" s="1"/>
      <c r="D207" s="1"/>
      <c r="E207" s="1"/>
      <c r="F207" s="1"/>
      <c r="G207" s="1"/>
      <c r="H207" s="1"/>
      <c r="I207" s="1"/>
      <c r="J207" s="1"/>
      <c r="K207" s="1"/>
      <c r="L207" s="1"/>
      <c r="M207" s="1"/>
      <c r="N207" s="1"/>
    </row>
    <row r="208" ht="15.75" customHeight="1">
      <c r="A208" s="1"/>
      <c r="B208" s="1"/>
      <c r="C208" s="1"/>
      <c r="D208" s="1"/>
      <c r="E208" s="1"/>
      <c r="F208" s="1"/>
      <c r="G208" s="1"/>
      <c r="H208" s="1"/>
      <c r="I208" s="1"/>
      <c r="J208" s="1"/>
      <c r="K208" s="1"/>
      <c r="L208" s="1"/>
      <c r="M208" s="1"/>
      <c r="N208" s="1"/>
    </row>
    <row r="209" ht="15.75" customHeight="1">
      <c r="A209" s="1"/>
      <c r="B209" s="1"/>
      <c r="C209" s="1"/>
      <c r="D209" s="1"/>
      <c r="E209" s="1"/>
      <c r="F209" s="1"/>
      <c r="G209" s="1"/>
      <c r="H209" s="1"/>
      <c r="I209" s="1"/>
      <c r="J209" s="1"/>
      <c r="K209" s="1"/>
      <c r="L209" s="1"/>
      <c r="M209" s="1"/>
      <c r="N209" s="1"/>
    </row>
    <row r="210" ht="15.75" customHeight="1">
      <c r="A210" s="1"/>
      <c r="B210" s="1"/>
      <c r="C210" s="1"/>
      <c r="D210" s="1"/>
      <c r="E210" s="1"/>
      <c r="F210" s="1"/>
      <c r="G210" s="1"/>
      <c r="H210" s="1"/>
      <c r="I210" s="1"/>
      <c r="J210" s="1"/>
      <c r="K210" s="1"/>
      <c r="L210" s="1"/>
      <c r="M210" s="1"/>
      <c r="N210" s="1"/>
    </row>
    <row r="211" ht="15.75" customHeight="1">
      <c r="A211" s="1"/>
      <c r="B211" s="1"/>
      <c r="C211" s="1"/>
      <c r="D211" s="1"/>
      <c r="E211" s="1"/>
      <c r="F211" s="1"/>
      <c r="G211" s="1"/>
      <c r="H211" s="1"/>
      <c r="I211" s="1"/>
      <c r="J211" s="1"/>
      <c r="K211" s="1"/>
      <c r="L211" s="1"/>
      <c r="M211" s="1"/>
      <c r="N211" s="1"/>
    </row>
    <row r="212" ht="15.75" customHeight="1">
      <c r="A212" s="1"/>
      <c r="B212" s="1"/>
      <c r="C212" s="1"/>
      <c r="D212" s="1"/>
      <c r="E212" s="1"/>
      <c r="F212" s="1"/>
      <c r="G212" s="1"/>
      <c r="H212" s="1"/>
      <c r="I212" s="1"/>
      <c r="J212" s="1"/>
      <c r="K212" s="1"/>
      <c r="L212" s="1"/>
      <c r="M212" s="1"/>
      <c r="N212" s="1"/>
    </row>
    <row r="213" ht="15.75" customHeight="1">
      <c r="A213" s="1"/>
      <c r="B213" s="1"/>
      <c r="C213" s="1"/>
      <c r="D213" s="1"/>
      <c r="E213" s="1"/>
      <c r="F213" s="1"/>
      <c r="G213" s="1"/>
      <c r="H213" s="1"/>
      <c r="I213" s="1"/>
      <c r="J213" s="1"/>
      <c r="K213" s="1"/>
      <c r="L213" s="1"/>
      <c r="M213" s="1"/>
      <c r="N213" s="1"/>
    </row>
    <row r="214" ht="15.75" customHeight="1">
      <c r="A214" s="1"/>
      <c r="B214" s="1"/>
      <c r="C214" s="1"/>
      <c r="D214" s="1"/>
      <c r="E214" s="1"/>
      <c r="F214" s="1"/>
      <c r="G214" s="1"/>
      <c r="H214" s="1"/>
      <c r="I214" s="1"/>
      <c r="J214" s="1"/>
      <c r="K214" s="1"/>
      <c r="L214" s="1"/>
      <c r="M214" s="1"/>
      <c r="N214" s="1"/>
    </row>
    <row r="215" ht="15.75" customHeight="1">
      <c r="A215" s="1"/>
      <c r="B215" s="1"/>
      <c r="C215" s="1"/>
      <c r="D215" s="1"/>
      <c r="E215" s="1"/>
      <c r="F215" s="1"/>
      <c r="G215" s="1"/>
      <c r="H215" s="1"/>
      <c r="I215" s="1"/>
      <c r="J215" s="1"/>
      <c r="K215" s="1"/>
      <c r="L215" s="1"/>
      <c r="M215" s="1"/>
      <c r="N215" s="1"/>
    </row>
    <row r="216" ht="15.75" customHeight="1">
      <c r="A216" s="1"/>
      <c r="B216" s="1"/>
      <c r="C216" s="1"/>
      <c r="D216" s="1"/>
      <c r="E216" s="1"/>
      <c r="F216" s="1"/>
      <c r="G216" s="1"/>
      <c r="H216" s="1"/>
      <c r="I216" s="1"/>
      <c r="J216" s="1"/>
      <c r="K216" s="1"/>
      <c r="L216" s="1"/>
      <c r="M216" s="1"/>
      <c r="N216" s="1"/>
    </row>
    <row r="217" ht="15.75" customHeight="1">
      <c r="A217" s="1"/>
      <c r="B217" s="1"/>
      <c r="C217" s="1"/>
      <c r="D217" s="1"/>
      <c r="E217" s="1"/>
      <c r="F217" s="1"/>
      <c r="G217" s="1"/>
      <c r="H217" s="1"/>
      <c r="I217" s="1"/>
      <c r="J217" s="1"/>
      <c r="K217" s="1"/>
      <c r="L217" s="1"/>
      <c r="M217" s="1"/>
      <c r="N217" s="1"/>
    </row>
    <row r="218" ht="15.75" customHeight="1">
      <c r="A218" s="1"/>
      <c r="B218" s="1"/>
      <c r="C218" s="1"/>
      <c r="D218" s="1"/>
      <c r="E218" s="1"/>
      <c r="F218" s="1"/>
      <c r="G218" s="1"/>
      <c r="H218" s="1"/>
      <c r="I218" s="1"/>
      <c r="J218" s="1"/>
      <c r="K218" s="1"/>
      <c r="L218" s="1"/>
      <c r="M218" s="1"/>
      <c r="N218" s="1"/>
    </row>
    <row r="219" ht="15.75" customHeight="1">
      <c r="A219" s="1"/>
      <c r="B219" s="1"/>
      <c r="C219" s="1"/>
      <c r="D219" s="1"/>
      <c r="E219" s="1"/>
      <c r="F219" s="1"/>
      <c r="G219" s="1"/>
      <c r="H219" s="1"/>
      <c r="I219" s="1"/>
      <c r="J219" s="1"/>
      <c r="K219" s="1"/>
      <c r="L219" s="1"/>
      <c r="M219" s="1"/>
      <c r="N219" s="1"/>
    </row>
    <row r="220" ht="15.75" customHeight="1">
      <c r="A220" s="1"/>
      <c r="B220" s="1"/>
      <c r="C220" s="1"/>
      <c r="D220" s="1"/>
      <c r="E220" s="1"/>
      <c r="F220" s="1"/>
      <c r="G220" s="1"/>
      <c r="H220" s="1"/>
      <c r="I220" s="1"/>
      <c r="J220" s="1"/>
      <c r="K220" s="1"/>
      <c r="L220" s="1"/>
      <c r="M220" s="1"/>
      <c r="N220" s="1"/>
    </row>
    <row r="221" ht="15.75" customHeight="1">
      <c r="A221" s="1"/>
      <c r="B221" s="1"/>
      <c r="C221" s="1"/>
      <c r="D221" s="1"/>
      <c r="E221" s="1"/>
      <c r="F221" s="1"/>
      <c r="G221" s="1"/>
      <c r="H221" s="1"/>
      <c r="I221" s="1"/>
      <c r="J221" s="1"/>
      <c r="K221" s="1"/>
      <c r="L221" s="1"/>
      <c r="M221" s="1"/>
      <c r="N221" s="1"/>
    </row>
    <row r="222" ht="15.75" customHeight="1">
      <c r="A222" s="1"/>
      <c r="B222" s="1"/>
      <c r="C222" s="1"/>
      <c r="D222" s="1"/>
      <c r="E222" s="1"/>
      <c r="F222" s="1"/>
      <c r="G222" s="1"/>
      <c r="H222" s="1"/>
      <c r="I222" s="1"/>
      <c r="J222" s="1"/>
      <c r="K222" s="1"/>
      <c r="L222" s="1"/>
      <c r="M222" s="1"/>
      <c r="N222" s="1"/>
    </row>
    <row r="223" ht="15.75" customHeight="1">
      <c r="A223" s="1"/>
      <c r="B223" s="1"/>
      <c r="C223" s="1"/>
      <c r="D223" s="1"/>
      <c r="E223" s="1"/>
      <c r="F223" s="1"/>
      <c r="G223" s="1"/>
      <c r="H223" s="1"/>
      <c r="I223" s="1"/>
      <c r="J223" s="1"/>
      <c r="K223" s="1"/>
      <c r="L223" s="1"/>
      <c r="M223" s="1"/>
      <c r="N223" s="1"/>
    </row>
    <row r="224" ht="15.75" customHeight="1">
      <c r="A224" s="1"/>
      <c r="B224" s="1"/>
      <c r="C224" s="1"/>
      <c r="D224" s="1"/>
      <c r="E224" s="1"/>
      <c r="F224" s="1"/>
      <c r="G224" s="1"/>
      <c r="H224" s="1"/>
      <c r="I224" s="1"/>
      <c r="J224" s="1"/>
      <c r="K224" s="1"/>
      <c r="L224" s="1"/>
      <c r="M224" s="1"/>
      <c r="N224" s="1"/>
    </row>
    <row r="225" ht="15.75" customHeight="1">
      <c r="A225" s="1"/>
      <c r="B225" s="1"/>
      <c r="C225" s="1"/>
      <c r="D225" s="1"/>
      <c r="E225" s="1"/>
      <c r="F225" s="1"/>
      <c r="G225" s="1"/>
      <c r="H225" s="1"/>
      <c r="I225" s="1"/>
      <c r="J225" s="1"/>
      <c r="K225" s="1"/>
      <c r="L225" s="1"/>
      <c r="M225" s="1"/>
      <c r="N225" s="1"/>
    </row>
    <row r="226" ht="15.75" customHeight="1">
      <c r="A226" s="1"/>
      <c r="B226" s="1"/>
      <c r="C226" s="1"/>
      <c r="D226" s="1"/>
      <c r="E226" s="1"/>
      <c r="F226" s="1"/>
      <c r="G226" s="1"/>
      <c r="H226" s="1"/>
      <c r="I226" s="1"/>
      <c r="J226" s="1"/>
      <c r="K226" s="1"/>
      <c r="L226" s="1"/>
      <c r="M226" s="1"/>
      <c r="N226" s="1"/>
    </row>
    <row r="227" ht="15.75" customHeight="1">
      <c r="A227" s="1"/>
      <c r="B227" s="1"/>
      <c r="C227" s="1"/>
      <c r="D227" s="1"/>
      <c r="E227" s="1"/>
      <c r="F227" s="1"/>
      <c r="G227" s="1"/>
      <c r="H227" s="1"/>
      <c r="I227" s="1"/>
      <c r="J227" s="1"/>
      <c r="K227" s="1"/>
      <c r="L227" s="1"/>
      <c r="M227" s="1"/>
      <c r="N227" s="1"/>
    </row>
    <row r="228" ht="15.75" customHeight="1">
      <c r="A228" s="1"/>
      <c r="B228" s="1"/>
      <c r="C228" s="1"/>
      <c r="D228" s="1"/>
      <c r="E228" s="1"/>
      <c r="F228" s="1"/>
      <c r="G228" s="1"/>
      <c r="H228" s="1"/>
      <c r="I228" s="1"/>
      <c r="J228" s="1"/>
      <c r="K228" s="1"/>
      <c r="L228" s="1"/>
      <c r="M228" s="1"/>
      <c r="N228" s="1"/>
    </row>
    <row r="229" ht="15.75" customHeight="1">
      <c r="A229" s="1"/>
      <c r="B229" s="1"/>
      <c r="C229" s="1"/>
      <c r="D229" s="1"/>
      <c r="E229" s="1"/>
      <c r="F229" s="1"/>
      <c r="G229" s="1"/>
      <c r="H229" s="1"/>
      <c r="I229" s="1"/>
      <c r="J229" s="1"/>
      <c r="K229" s="1"/>
      <c r="L229" s="1"/>
      <c r="M229" s="1"/>
      <c r="N229" s="1"/>
    </row>
    <row r="230" ht="15.75" customHeight="1">
      <c r="A230" s="1"/>
      <c r="B230" s="1"/>
      <c r="C230" s="1"/>
      <c r="D230" s="1"/>
      <c r="E230" s="1"/>
      <c r="F230" s="1"/>
      <c r="G230" s="1"/>
      <c r="H230" s="1"/>
      <c r="I230" s="1"/>
      <c r="J230" s="1"/>
      <c r="K230" s="1"/>
      <c r="L230" s="1"/>
      <c r="M230" s="1"/>
      <c r="N230" s="1"/>
    </row>
    <row r="231" ht="15.75" customHeight="1">
      <c r="A231" s="1"/>
      <c r="B231" s="1"/>
      <c r="C231" s="1"/>
      <c r="D231" s="1"/>
      <c r="E231" s="1"/>
      <c r="F231" s="1"/>
      <c r="G231" s="1"/>
      <c r="H231" s="1"/>
      <c r="I231" s="1"/>
      <c r="J231" s="1"/>
      <c r="K231" s="1"/>
      <c r="L231" s="1"/>
      <c r="M231" s="1"/>
      <c r="N231" s="1"/>
    </row>
    <row r="232" ht="15.75" customHeight="1">
      <c r="A232" s="1"/>
      <c r="B232" s="1"/>
      <c r="C232" s="1"/>
      <c r="D232" s="1"/>
      <c r="E232" s="1"/>
      <c r="F232" s="1"/>
      <c r="G232" s="1"/>
      <c r="H232" s="1"/>
      <c r="I232" s="1"/>
      <c r="J232" s="1"/>
      <c r="K232" s="1"/>
      <c r="L232" s="1"/>
      <c r="M232" s="1"/>
      <c r="N232" s="1"/>
    </row>
    <row r="233" ht="15.75" customHeight="1">
      <c r="A233" s="1"/>
      <c r="B233" s="1"/>
      <c r="C233" s="1"/>
      <c r="D233" s="1"/>
      <c r="E233" s="1"/>
      <c r="F233" s="1"/>
      <c r="G233" s="1"/>
      <c r="H233" s="1"/>
      <c r="I233" s="1"/>
      <c r="J233" s="1"/>
      <c r="K233" s="1"/>
      <c r="L233" s="1"/>
      <c r="M233" s="1"/>
      <c r="N233" s="1"/>
    </row>
    <row r="234" ht="15.75" customHeight="1">
      <c r="A234" s="1"/>
      <c r="B234" s="1"/>
      <c r="C234" s="1"/>
      <c r="D234" s="1"/>
      <c r="E234" s="1"/>
      <c r="F234" s="1"/>
      <c r="G234" s="1"/>
      <c r="H234" s="1"/>
      <c r="I234" s="1"/>
      <c r="J234" s="1"/>
      <c r="K234" s="1"/>
      <c r="L234" s="1"/>
      <c r="M234" s="1"/>
      <c r="N234" s="1"/>
    </row>
    <row r="235" ht="15.75" customHeight="1">
      <c r="A235" s="1"/>
      <c r="B235" s="1"/>
      <c r="C235" s="1"/>
      <c r="D235" s="1"/>
      <c r="E235" s="1"/>
      <c r="F235" s="1"/>
      <c r="G235" s="1"/>
      <c r="H235" s="1"/>
      <c r="I235" s="1"/>
      <c r="J235" s="1"/>
      <c r="K235" s="1"/>
      <c r="L235" s="1"/>
      <c r="M235" s="1"/>
      <c r="N235" s="1"/>
    </row>
    <row r="236" ht="15.75" customHeight="1">
      <c r="A236" s="1"/>
      <c r="B236" s="1"/>
      <c r="C236" s="1"/>
      <c r="D236" s="1"/>
      <c r="E236" s="1"/>
      <c r="F236" s="1"/>
      <c r="G236" s="1"/>
      <c r="H236" s="1"/>
      <c r="I236" s="1"/>
      <c r="J236" s="1"/>
      <c r="K236" s="1"/>
      <c r="L236" s="1"/>
      <c r="M236" s="1"/>
      <c r="N236" s="1"/>
    </row>
    <row r="237" ht="15.75" customHeight="1">
      <c r="A237" s="1"/>
      <c r="B237" s="1"/>
      <c r="C237" s="1"/>
      <c r="D237" s="1"/>
      <c r="E237" s="1"/>
      <c r="F237" s="1"/>
      <c r="G237" s="1"/>
      <c r="H237" s="1"/>
      <c r="I237" s="1"/>
      <c r="J237" s="1"/>
      <c r="K237" s="1"/>
      <c r="L237" s="1"/>
      <c r="M237" s="1"/>
      <c r="N237" s="1"/>
    </row>
    <row r="238" ht="15.75" customHeight="1">
      <c r="A238" s="1"/>
      <c r="B238" s="1"/>
      <c r="C238" s="1"/>
      <c r="D238" s="1"/>
      <c r="E238" s="1"/>
      <c r="F238" s="1"/>
      <c r="G238" s="1"/>
      <c r="H238" s="1"/>
      <c r="I238" s="1"/>
      <c r="J238" s="1"/>
      <c r="K238" s="1"/>
      <c r="L238" s="1"/>
      <c r="M238" s="1"/>
      <c r="N238" s="1"/>
    </row>
    <row r="239" ht="15.75" customHeight="1">
      <c r="A239" s="1"/>
      <c r="B239" s="1"/>
      <c r="C239" s="1"/>
      <c r="D239" s="1"/>
      <c r="E239" s="1"/>
      <c r="F239" s="1"/>
      <c r="G239" s="1"/>
      <c r="H239" s="1"/>
      <c r="I239" s="1"/>
      <c r="J239" s="1"/>
      <c r="K239" s="1"/>
      <c r="L239" s="1"/>
      <c r="M239" s="1"/>
      <c r="N239" s="1"/>
    </row>
    <row r="240" ht="15.75" customHeight="1">
      <c r="A240" s="1"/>
      <c r="B240" s="1"/>
      <c r="C240" s="1"/>
      <c r="D240" s="1"/>
      <c r="E240" s="1"/>
      <c r="F240" s="1"/>
      <c r="G240" s="1"/>
      <c r="H240" s="1"/>
      <c r="I240" s="1"/>
      <c r="J240" s="1"/>
      <c r="K240" s="1"/>
      <c r="L240" s="1"/>
      <c r="M240" s="1"/>
      <c r="N240" s="1"/>
    </row>
    <row r="241" ht="15.75" customHeight="1">
      <c r="A241" s="1"/>
      <c r="B241" s="1"/>
      <c r="C241" s="1"/>
      <c r="D241" s="1"/>
      <c r="E241" s="1"/>
      <c r="F241" s="1"/>
      <c r="G241" s="1"/>
      <c r="H241" s="1"/>
      <c r="I241" s="1"/>
      <c r="J241" s="1"/>
      <c r="K241" s="1"/>
      <c r="L241" s="1"/>
      <c r="M241" s="1"/>
      <c r="N241" s="1"/>
    </row>
    <row r="242" ht="15.75" customHeight="1">
      <c r="A242" s="1"/>
      <c r="B242" s="1"/>
      <c r="C242" s="1"/>
      <c r="D242" s="1"/>
      <c r="E242" s="1"/>
      <c r="F242" s="1"/>
      <c r="G242" s="1"/>
      <c r="H242" s="1"/>
      <c r="I242" s="1"/>
      <c r="J242" s="1"/>
      <c r="K242" s="1"/>
      <c r="L242" s="1"/>
      <c r="M242" s="1"/>
      <c r="N242" s="1"/>
    </row>
    <row r="243" ht="15.75" customHeight="1">
      <c r="A243" s="1"/>
      <c r="B243" s="1"/>
      <c r="C243" s="1"/>
      <c r="D243" s="1"/>
      <c r="E243" s="1"/>
      <c r="F243" s="1"/>
      <c r="G243" s="1"/>
      <c r="H243" s="1"/>
      <c r="I243" s="1"/>
      <c r="J243" s="1"/>
      <c r="K243" s="1"/>
      <c r="L243" s="1"/>
      <c r="M243" s="1"/>
      <c r="N243" s="1"/>
    </row>
    <row r="244" ht="15.75" customHeight="1">
      <c r="A244" s="1"/>
      <c r="B244" s="1"/>
      <c r="C244" s="1"/>
      <c r="D244" s="1"/>
      <c r="E244" s="1"/>
      <c r="F244" s="1"/>
      <c r="G244" s="1"/>
      <c r="H244" s="1"/>
      <c r="I244" s="1"/>
      <c r="J244" s="1"/>
      <c r="K244" s="1"/>
      <c r="L244" s="1"/>
      <c r="M244" s="1"/>
      <c r="N244" s="1"/>
    </row>
    <row r="245" ht="15.75" customHeight="1">
      <c r="A245" s="1"/>
      <c r="B245" s="1"/>
      <c r="C245" s="1"/>
      <c r="D245" s="1"/>
      <c r="E245" s="1"/>
      <c r="F245" s="1"/>
      <c r="G245" s="1"/>
      <c r="H245" s="1"/>
      <c r="I245" s="1"/>
      <c r="J245" s="1"/>
      <c r="K245" s="1"/>
      <c r="L245" s="1"/>
      <c r="M245" s="1"/>
      <c r="N245" s="1"/>
    </row>
    <row r="246" ht="15.75" customHeight="1">
      <c r="A246" s="1"/>
      <c r="B246" s="1"/>
      <c r="C246" s="1"/>
      <c r="D246" s="1"/>
      <c r="E246" s="1"/>
      <c r="F246" s="1"/>
      <c r="G246" s="1"/>
      <c r="H246" s="1"/>
      <c r="I246" s="1"/>
      <c r="J246" s="1"/>
      <c r="K246" s="1"/>
      <c r="L246" s="1"/>
      <c r="M246" s="1"/>
      <c r="N246" s="1"/>
    </row>
    <row r="247" ht="15.75" customHeight="1">
      <c r="A247" s="1"/>
      <c r="B247" s="1"/>
      <c r="C247" s="1"/>
      <c r="D247" s="1"/>
      <c r="E247" s="1"/>
      <c r="F247" s="1"/>
      <c r="G247" s="1"/>
      <c r="H247" s="1"/>
      <c r="I247" s="1"/>
      <c r="J247" s="1"/>
      <c r="K247" s="1"/>
      <c r="L247" s="1"/>
      <c r="M247" s="1"/>
      <c r="N247" s="1"/>
    </row>
    <row r="248" ht="15.75" customHeight="1">
      <c r="A248" s="1"/>
      <c r="B248" s="1"/>
      <c r="C248" s="1"/>
      <c r="D248" s="1"/>
      <c r="E248" s="1"/>
      <c r="F248" s="1"/>
      <c r="G248" s="1"/>
      <c r="H248" s="1"/>
      <c r="I248" s="1"/>
      <c r="J248" s="1"/>
      <c r="K248" s="1"/>
      <c r="L248" s="1"/>
      <c r="M248" s="1"/>
      <c r="N248" s="1"/>
    </row>
    <row r="249" ht="15.75" customHeight="1">
      <c r="A249" s="1"/>
      <c r="B249" s="1"/>
      <c r="C249" s="1"/>
      <c r="D249" s="1"/>
      <c r="E249" s="1"/>
      <c r="F249" s="1"/>
      <c r="G249" s="1"/>
      <c r="H249" s="1"/>
      <c r="I249" s="1"/>
      <c r="J249" s="1"/>
      <c r="K249" s="1"/>
      <c r="L249" s="1"/>
      <c r="M249" s="1"/>
      <c r="N249" s="1"/>
    </row>
    <row r="250" ht="15.75" customHeight="1">
      <c r="A250" s="1"/>
      <c r="B250" s="1"/>
      <c r="C250" s="1"/>
      <c r="D250" s="1"/>
      <c r="E250" s="1"/>
      <c r="F250" s="1"/>
      <c r="G250" s="1"/>
      <c r="H250" s="1"/>
      <c r="I250" s="1"/>
      <c r="J250" s="1"/>
      <c r="K250" s="1"/>
      <c r="L250" s="1"/>
      <c r="M250" s="1"/>
      <c r="N250" s="1"/>
    </row>
    <row r="251" ht="15.75" customHeight="1">
      <c r="A251" s="1"/>
      <c r="B251" s="1"/>
      <c r="C251" s="1"/>
      <c r="D251" s="1"/>
      <c r="E251" s="1"/>
      <c r="F251" s="1"/>
      <c r="G251" s="1"/>
      <c r="H251" s="1"/>
      <c r="I251" s="1"/>
      <c r="J251" s="1"/>
      <c r="K251" s="1"/>
      <c r="L251" s="1"/>
      <c r="M251" s="1"/>
      <c r="N251" s="1"/>
    </row>
    <row r="252" ht="15.75" customHeight="1">
      <c r="A252" s="1"/>
      <c r="B252" s="1"/>
      <c r="C252" s="1"/>
      <c r="D252" s="1"/>
      <c r="E252" s="1"/>
      <c r="F252" s="1"/>
      <c r="G252" s="1"/>
      <c r="H252" s="1"/>
      <c r="I252" s="1"/>
      <c r="J252" s="1"/>
      <c r="K252" s="1"/>
      <c r="L252" s="1"/>
      <c r="M252" s="1"/>
      <c r="N252" s="1"/>
    </row>
    <row r="253" ht="15.75" customHeight="1">
      <c r="A253" s="1"/>
      <c r="B253" s="1"/>
      <c r="C253" s="1"/>
      <c r="D253" s="1"/>
      <c r="E253" s="1"/>
      <c r="F253" s="1"/>
      <c r="G253" s="1"/>
      <c r="H253" s="1"/>
      <c r="I253" s="1"/>
      <c r="J253" s="1"/>
      <c r="K253" s="1"/>
      <c r="L253" s="1"/>
      <c r="M253" s="1"/>
      <c r="N253" s="1"/>
    </row>
    <row r="254" ht="15.75" customHeight="1">
      <c r="A254" s="1"/>
      <c r="B254" s="1"/>
      <c r="C254" s="1"/>
      <c r="D254" s="1"/>
      <c r="E254" s="1"/>
      <c r="F254" s="1"/>
      <c r="G254" s="1"/>
      <c r="H254" s="1"/>
      <c r="I254" s="1"/>
      <c r="J254" s="1"/>
      <c r="K254" s="1"/>
      <c r="L254" s="1"/>
      <c r="M254" s="1"/>
      <c r="N254" s="1"/>
    </row>
    <row r="255" ht="15.75" customHeight="1">
      <c r="A255" s="1"/>
      <c r="B255" s="1"/>
      <c r="C255" s="1"/>
      <c r="D255" s="1"/>
      <c r="E255" s="1"/>
      <c r="F255" s="1"/>
      <c r="G255" s="1"/>
      <c r="H255" s="1"/>
      <c r="I255" s="1"/>
      <c r="J255" s="1"/>
      <c r="K255" s="1"/>
      <c r="L255" s="1"/>
      <c r="M255" s="1"/>
      <c r="N255" s="1"/>
    </row>
    <row r="256" ht="15.75" customHeight="1">
      <c r="A256" s="1"/>
      <c r="B256" s="1"/>
      <c r="C256" s="1"/>
      <c r="D256" s="1"/>
      <c r="E256" s="1"/>
      <c r="F256" s="1"/>
      <c r="G256" s="1"/>
      <c r="H256" s="1"/>
      <c r="I256" s="1"/>
      <c r="J256" s="1"/>
      <c r="K256" s="1"/>
      <c r="L256" s="1"/>
      <c r="M256" s="1"/>
      <c r="N256" s="1"/>
    </row>
    <row r="257" ht="15.75" customHeight="1">
      <c r="A257" s="1"/>
      <c r="B257" s="1"/>
      <c r="C257" s="1"/>
      <c r="D257" s="1"/>
      <c r="E257" s="1"/>
      <c r="F257" s="1"/>
      <c r="G257" s="1"/>
      <c r="H257" s="1"/>
      <c r="I257" s="1"/>
      <c r="J257" s="1"/>
      <c r="K257" s="1"/>
      <c r="L257" s="1"/>
      <c r="M257" s="1"/>
      <c r="N257" s="1"/>
    </row>
    <row r="258" ht="15.75" customHeight="1">
      <c r="A258" s="1"/>
      <c r="B258" s="1"/>
      <c r="C258" s="1"/>
      <c r="D258" s="1"/>
      <c r="E258" s="1"/>
      <c r="F258" s="1"/>
      <c r="G258" s="1"/>
      <c r="H258" s="1"/>
      <c r="I258" s="1"/>
      <c r="J258" s="1"/>
      <c r="K258" s="1"/>
      <c r="L258" s="1"/>
      <c r="M258" s="1"/>
      <c r="N258" s="1"/>
    </row>
    <row r="259" ht="15.75" customHeight="1">
      <c r="A259" s="1"/>
      <c r="B259" s="1"/>
      <c r="C259" s="1"/>
      <c r="D259" s="1"/>
      <c r="E259" s="1"/>
      <c r="F259" s="1"/>
      <c r="G259" s="1"/>
      <c r="H259" s="1"/>
      <c r="I259" s="1"/>
      <c r="J259" s="1"/>
      <c r="K259" s="1"/>
      <c r="L259" s="1"/>
      <c r="M259" s="1"/>
      <c r="N259" s="1"/>
    </row>
    <row r="260" ht="15.75" customHeight="1">
      <c r="A260" s="1"/>
      <c r="B260" s="1"/>
      <c r="C260" s="1"/>
      <c r="D260" s="1"/>
      <c r="E260" s="1"/>
      <c r="F260" s="1"/>
      <c r="G260" s="1"/>
      <c r="H260" s="1"/>
      <c r="I260" s="1"/>
      <c r="J260" s="1"/>
      <c r="K260" s="1"/>
      <c r="L260" s="1"/>
      <c r="M260" s="1"/>
      <c r="N260" s="1"/>
    </row>
    <row r="261" ht="15.75" customHeight="1">
      <c r="A261" s="1"/>
      <c r="B261" s="1"/>
      <c r="C261" s="1"/>
      <c r="D261" s="1"/>
      <c r="E261" s="1"/>
      <c r="F261" s="1"/>
      <c r="G261" s="1"/>
      <c r="H261" s="1"/>
      <c r="I261" s="1"/>
      <c r="J261" s="1"/>
      <c r="K261" s="1"/>
      <c r="L261" s="1"/>
      <c r="M261" s="1"/>
      <c r="N261" s="1"/>
    </row>
    <row r="262" ht="15.75" customHeight="1">
      <c r="A262" s="1"/>
      <c r="B262" s="1"/>
      <c r="C262" s="1"/>
      <c r="D262" s="1"/>
      <c r="E262" s="1"/>
      <c r="F262" s="1"/>
      <c r="G262" s="1"/>
      <c r="H262" s="1"/>
      <c r="I262" s="1"/>
      <c r="J262" s="1"/>
      <c r="K262" s="1"/>
      <c r="L262" s="1"/>
      <c r="M262" s="1"/>
      <c r="N262" s="1"/>
    </row>
    <row r="263" ht="15.75" customHeight="1">
      <c r="A263" s="1"/>
      <c r="B263" s="1"/>
      <c r="C263" s="1"/>
      <c r="D263" s="1"/>
      <c r="E263" s="1"/>
      <c r="F263" s="1"/>
      <c r="G263" s="1"/>
      <c r="H263" s="1"/>
      <c r="I263" s="1"/>
      <c r="J263" s="1"/>
      <c r="K263" s="1"/>
      <c r="L263" s="1"/>
      <c r="M263" s="1"/>
      <c r="N263" s="1"/>
    </row>
    <row r="264" ht="15.75" customHeight="1">
      <c r="A264" s="1"/>
      <c r="B264" s="1"/>
      <c r="C264" s="1"/>
      <c r="D264" s="1"/>
      <c r="E264" s="1"/>
      <c r="F264" s="1"/>
      <c r="G264" s="1"/>
      <c r="H264" s="1"/>
      <c r="I264" s="1"/>
      <c r="J264" s="1"/>
      <c r="K264" s="1"/>
      <c r="L264" s="1"/>
      <c r="M264" s="1"/>
      <c r="N264" s="1"/>
    </row>
    <row r="265" ht="15.75" customHeight="1">
      <c r="A265" s="1"/>
      <c r="B265" s="1"/>
      <c r="C265" s="1"/>
      <c r="D265" s="1"/>
      <c r="E265" s="1"/>
      <c r="F265" s="1"/>
      <c r="G265" s="1"/>
      <c r="H265" s="1"/>
      <c r="I265" s="1"/>
      <c r="J265" s="1"/>
      <c r="K265" s="1"/>
      <c r="L265" s="1"/>
      <c r="M265" s="1"/>
      <c r="N265" s="1"/>
    </row>
    <row r="266" ht="15.75" customHeight="1">
      <c r="A266" s="1"/>
      <c r="B266" s="1"/>
      <c r="C266" s="1"/>
      <c r="D266" s="1"/>
      <c r="E266" s="1"/>
      <c r="F266" s="1"/>
      <c r="G266" s="1"/>
      <c r="H266" s="1"/>
      <c r="I266" s="1"/>
      <c r="J266" s="1"/>
      <c r="K266" s="1"/>
      <c r="L266" s="1"/>
      <c r="M266" s="1"/>
      <c r="N266" s="1"/>
    </row>
    <row r="267" ht="15.75" customHeight="1">
      <c r="A267" s="1"/>
      <c r="B267" s="1"/>
      <c r="C267" s="1"/>
      <c r="D267" s="1"/>
      <c r="E267" s="1"/>
      <c r="F267" s="1"/>
      <c r="G267" s="1"/>
      <c r="H267" s="1"/>
      <c r="I267" s="1"/>
      <c r="J267" s="1"/>
      <c r="K267" s="1"/>
      <c r="L267" s="1"/>
      <c r="M267" s="1"/>
      <c r="N267" s="1"/>
    </row>
    <row r="268" ht="15.75" customHeight="1">
      <c r="A268" s="1"/>
      <c r="B268" s="1"/>
      <c r="C268" s="1"/>
      <c r="D268" s="1"/>
      <c r="E268" s="1"/>
      <c r="F268" s="1"/>
      <c r="G268" s="1"/>
      <c r="H268" s="1"/>
      <c r="I268" s="1"/>
      <c r="J268" s="1"/>
      <c r="K268" s="1"/>
      <c r="L268" s="1"/>
      <c r="M268" s="1"/>
      <c r="N268" s="1"/>
    </row>
    <row r="269" ht="15.75" customHeight="1">
      <c r="A269" s="1"/>
      <c r="B269" s="1"/>
      <c r="C269" s="1"/>
      <c r="D269" s="1"/>
      <c r="E269" s="1"/>
      <c r="F269" s="1"/>
      <c r="G269" s="1"/>
      <c r="H269" s="1"/>
      <c r="I269" s="1"/>
      <c r="J269" s="1"/>
      <c r="K269" s="1"/>
      <c r="L269" s="1"/>
      <c r="M269" s="1"/>
      <c r="N269" s="1"/>
    </row>
    <row r="270" ht="15.75" customHeight="1">
      <c r="A270" s="1"/>
      <c r="B270" s="1"/>
      <c r="C270" s="1"/>
      <c r="D270" s="1"/>
      <c r="E270" s="1"/>
      <c r="F270" s="1"/>
      <c r="G270" s="1"/>
      <c r="H270" s="1"/>
      <c r="I270" s="1"/>
      <c r="J270" s="1"/>
      <c r="K270" s="1"/>
      <c r="L270" s="1"/>
      <c r="M270" s="1"/>
      <c r="N270" s="1"/>
    </row>
    <row r="271" ht="15.75" customHeight="1">
      <c r="A271" s="1"/>
      <c r="B271" s="1"/>
      <c r="C271" s="1"/>
      <c r="D271" s="1"/>
      <c r="E271" s="1"/>
      <c r="F271" s="1"/>
      <c r="G271" s="1"/>
      <c r="H271" s="1"/>
      <c r="I271" s="1"/>
      <c r="J271" s="1"/>
      <c r="K271" s="1"/>
      <c r="L271" s="1"/>
      <c r="M271" s="1"/>
      <c r="N271" s="1"/>
    </row>
    <row r="272" ht="15.75" customHeight="1">
      <c r="A272" s="1"/>
      <c r="B272" s="1"/>
      <c r="C272" s="1"/>
      <c r="D272" s="1"/>
      <c r="E272" s="1"/>
      <c r="F272" s="1"/>
      <c r="G272" s="1"/>
      <c r="H272" s="1"/>
      <c r="I272" s="1"/>
      <c r="J272" s="1"/>
      <c r="K272" s="1"/>
      <c r="L272" s="1"/>
      <c r="M272" s="1"/>
      <c r="N272" s="1"/>
    </row>
    <row r="273" ht="15.75" customHeight="1">
      <c r="A273" s="1"/>
      <c r="B273" s="1"/>
      <c r="C273" s="1"/>
      <c r="D273" s="1"/>
      <c r="E273" s="1"/>
      <c r="F273" s="1"/>
      <c r="G273" s="1"/>
      <c r="H273" s="1"/>
      <c r="I273" s="1"/>
      <c r="J273" s="1"/>
      <c r="K273" s="1"/>
      <c r="L273" s="1"/>
      <c r="M273" s="1"/>
      <c r="N273" s="1"/>
    </row>
    <row r="274" ht="15.75" customHeight="1">
      <c r="A274" s="1"/>
      <c r="B274" s="1"/>
      <c r="C274" s="1"/>
      <c r="D274" s="1"/>
      <c r="E274" s="1"/>
      <c r="F274" s="1"/>
      <c r="G274" s="1"/>
      <c r="H274" s="1"/>
      <c r="I274" s="1"/>
      <c r="J274" s="1"/>
      <c r="K274" s="1"/>
      <c r="L274" s="1"/>
      <c r="M274" s="1"/>
      <c r="N274" s="1"/>
    </row>
    <row r="275" ht="15.75" customHeight="1">
      <c r="A275" s="1"/>
      <c r="B275" s="1"/>
      <c r="C275" s="1"/>
      <c r="D275" s="1"/>
      <c r="E275" s="1"/>
      <c r="F275" s="1"/>
      <c r="G275" s="1"/>
      <c r="H275" s="1"/>
      <c r="I275" s="1"/>
      <c r="J275" s="1"/>
      <c r="K275" s="1"/>
      <c r="L275" s="1"/>
      <c r="M275" s="1"/>
      <c r="N275" s="1"/>
    </row>
    <row r="276" ht="15.75" customHeight="1">
      <c r="A276" s="1"/>
      <c r="B276" s="1"/>
      <c r="C276" s="1"/>
      <c r="D276" s="1"/>
      <c r="E276" s="1"/>
      <c r="F276" s="1"/>
      <c r="G276" s="1"/>
      <c r="H276" s="1"/>
      <c r="I276" s="1"/>
      <c r="J276" s="1"/>
      <c r="K276" s="1"/>
      <c r="L276" s="1"/>
      <c r="M276" s="1"/>
      <c r="N276" s="1"/>
    </row>
    <row r="277" ht="15.75" customHeight="1">
      <c r="A277" s="1"/>
      <c r="B277" s="1"/>
      <c r="C277" s="1"/>
      <c r="D277" s="1"/>
      <c r="E277" s="1"/>
      <c r="F277" s="1"/>
      <c r="G277" s="1"/>
      <c r="H277" s="1"/>
      <c r="I277" s="1"/>
      <c r="J277" s="1"/>
      <c r="K277" s="1"/>
      <c r="L277" s="1"/>
      <c r="M277" s="1"/>
      <c r="N277" s="1"/>
    </row>
    <row r="278" ht="15.75" customHeight="1">
      <c r="A278" s="1"/>
      <c r="B278" s="1"/>
      <c r="C278" s="1"/>
      <c r="D278" s="1"/>
      <c r="E278" s="1"/>
      <c r="F278" s="1"/>
      <c r="G278" s="1"/>
      <c r="H278" s="1"/>
      <c r="I278" s="1"/>
      <c r="J278" s="1"/>
      <c r="K278" s="1"/>
      <c r="L278" s="1"/>
      <c r="M278" s="1"/>
      <c r="N278" s="1"/>
    </row>
    <row r="279" ht="15.75" customHeight="1">
      <c r="A279" s="1"/>
      <c r="B279" s="1"/>
      <c r="C279" s="1"/>
      <c r="D279" s="1"/>
      <c r="E279" s="1"/>
      <c r="F279" s="1"/>
      <c r="G279" s="1"/>
      <c r="H279" s="1"/>
      <c r="I279" s="1"/>
      <c r="J279" s="1"/>
      <c r="K279" s="1"/>
      <c r="L279" s="1"/>
      <c r="M279" s="1"/>
      <c r="N279" s="1"/>
    </row>
    <row r="280" ht="15.75" customHeight="1">
      <c r="A280" s="1"/>
      <c r="B280" s="1"/>
      <c r="C280" s="1"/>
      <c r="D280" s="1"/>
      <c r="E280" s="1"/>
      <c r="F280" s="1"/>
      <c r="G280" s="1"/>
      <c r="H280" s="1"/>
      <c r="I280" s="1"/>
      <c r="J280" s="1"/>
      <c r="K280" s="1"/>
      <c r="L280" s="1"/>
      <c r="M280" s="1"/>
      <c r="N280" s="1"/>
    </row>
    <row r="281" ht="15.75" customHeight="1">
      <c r="A281" s="1"/>
      <c r="B281" s="1"/>
      <c r="C281" s="1"/>
      <c r="D281" s="1"/>
      <c r="E281" s="1"/>
      <c r="F281" s="1"/>
      <c r="G281" s="1"/>
      <c r="H281" s="1"/>
      <c r="I281" s="1"/>
      <c r="J281" s="1"/>
      <c r="K281" s="1"/>
      <c r="L281" s="1"/>
      <c r="M281" s="1"/>
      <c r="N281" s="1"/>
    </row>
    <row r="282" ht="15.75" customHeight="1">
      <c r="A282" s="1"/>
      <c r="B282" s="1"/>
      <c r="C282" s="1"/>
      <c r="D282" s="1"/>
      <c r="E282" s="1"/>
      <c r="F282" s="1"/>
      <c r="G282" s="1"/>
      <c r="H282" s="1"/>
      <c r="I282" s="1"/>
      <c r="J282" s="1"/>
      <c r="K282" s="1"/>
      <c r="L282" s="1"/>
      <c r="M282" s="1"/>
      <c r="N282" s="1"/>
    </row>
    <row r="283" ht="15.75" customHeight="1">
      <c r="A283" s="1"/>
      <c r="B283" s="1"/>
      <c r="C283" s="1"/>
      <c r="D283" s="1"/>
      <c r="E283" s="1"/>
      <c r="F283" s="1"/>
      <c r="G283" s="1"/>
      <c r="H283" s="1"/>
      <c r="I283" s="1"/>
      <c r="J283" s="1"/>
      <c r="K283" s="1"/>
      <c r="L283" s="1"/>
      <c r="M283" s="1"/>
      <c r="N283" s="1"/>
    </row>
    <row r="284" ht="15.75" customHeight="1">
      <c r="A284" s="1"/>
      <c r="B284" s="1"/>
      <c r="C284" s="1"/>
      <c r="D284" s="1"/>
      <c r="E284" s="1"/>
      <c r="F284" s="1"/>
      <c r="G284" s="1"/>
      <c r="H284" s="1"/>
      <c r="I284" s="1"/>
      <c r="J284" s="1"/>
      <c r="K284" s="1"/>
      <c r="L284" s="1"/>
      <c r="M284" s="1"/>
      <c r="N284" s="1"/>
    </row>
    <row r="285" ht="15.75" customHeight="1">
      <c r="A285" s="1"/>
      <c r="B285" s="1"/>
      <c r="C285" s="1"/>
      <c r="D285" s="1"/>
      <c r="E285" s="1"/>
      <c r="F285" s="1"/>
      <c r="G285" s="1"/>
      <c r="H285" s="1"/>
      <c r="I285" s="1"/>
      <c r="J285" s="1"/>
      <c r="K285" s="1"/>
      <c r="L285" s="1"/>
      <c r="M285" s="1"/>
      <c r="N285" s="1"/>
    </row>
    <row r="286" ht="15.75" customHeight="1">
      <c r="A286" s="1"/>
      <c r="B286" s="1"/>
      <c r="C286" s="1"/>
      <c r="D286" s="1"/>
      <c r="E286" s="1"/>
      <c r="F286" s="1"/>
      <c r="G286" s="1"/>
      <c r="H286" s="1"/>
      <c r="I286" s="1"/>
      <c r="J286" s="1"/>
      <c r="K286" s="1"/>
      <c r="L286" s="1"/>
      <c r="M286" s="1"/>
      <c r="N286" s="1"/>
    </row>
    <row r="287" ht="15.75" customHeight="1">
      <c r="A287" s="1"/>
      <c r="B287" s="1"/>
      <c r="C287" s="1"/>
      <c r="D287" s="1"/>
      <c r="E287" s="1"/>
      <c r="F287" s="1"/>
      <c r="G287" s="1"/>
      <c r="H287" s="1"/>
      <c r="I287" s="1"/>
      <c r="J287" s="1"/>
      <c r="K287" s="1"/>
      <c r="L287" s="1"/>
      <c r="M287" s="1"/>
      <c r="N287" s="1"/>
    </row>
    <row r="288" ht="15.75" customHeight="1">
      <c r="A288" s="1"/>
      <c r="B288" s="1"/>
      <c r="C288" s="1"/>
      <c r="D288" s="1"/>
      <c r="E288" s="1"/>
      <c r="F288" s="1"/>
      <c r="G288" s="1"/>
      <c r="H288" s="1"/>
      <c r="I288" s="1"/>
      <c r="J288" s="1"/>
      <c r="K288" s="1"/>
      <c r="L288" s="1"/>
      <c r="M288" s="1"/>
      <c r="N288" s="1"/>
    </row>
    <row r="289" ht="15.75" customHeight="1">
      <c r="A289" s="1"/>
      <c r="B289" s="1"/>
      <c r="C289" s="1"/>
      <c r="D289" s="1"/>
      <c r="E289" s="1"/>
      <c r="F289" s="1"/>
      <c r="G289" s="1"/>
      <c r="H289" s="1"/>
      <c r="I289" s="1"/>
      <c r="J289" s="1"/>
      <c r="K289" s="1"/>
      <c r="L289" s="1"/>
      <c r="M289" s="1"/>
      <c r="N289" s="1"/>
    </row>
    <row r="290" ht="15.75" customHeight="1">
      <c r="A290" s="1"/>
      <c r="B290" s="1"/>
      <c r="C290" s="1"/>
      <c r="D290" s="1"/>
      <c r="E290" s="1"/>
      <c r="F290" s="1"/>
      <c r="G290" s="1"/>
      <c r="H290" s="1"/>
      <c r="I290" s="1"/>
      <c r="J290" s="1"/>
      <c r="K290" s="1"/>
      <c r="L290" s="1"/>
      <c r="M290" s="1"/>
      <c r="N290" s="1"/>
    </row>
    <row r="291" ht="15.75" customHeight="1">
      <c r="A291" s="1"/>
      <c r="B291" s="1"/>
      <c r="C291" s="1"/>
      <c r="D291" s="1"/>
      <c r="E291" s="1"/>
      <c r="F291" s="1"/>
      <c r="G291" s="1"/>
      <c r="H291" s="1"/>
      <c r="I291" s="1"/>
      <c r="J291" s="1"/>
      <c r="K291" s="1"/>
      <c r="L291" s="1"/>
      <c r="M291" s="1"/>
      <c r="N291" s="1"/>
    </row>
    <row r="292" ht="15.75" customHeight="1">
      <c r="A292" s="1"/>
      <c r="B292" s="1"/>
      <c r="C292" s="1"/>
      <c r="D292" s="1"/>
      <c r="E292" s="1"/>
      <c r="F292" s="1"/>
      <c r="G292" s="1"/>
      <c r="H292" s="1"/>
      <c r="I292" s="1"/>
      <c r="J292" s="1"/>
      <c r="K292" s="1"/>
      <c r="L292" s="1"/>
      <c r="M292" s="1"/>
      <c r="N292" s="1"/>
    </row>
    <row r="293" ht="15.75" customHeight="1">
      <c r="A293" s="1"/>
      <c r="B293" s="1"/>
      <c r="C293" s="1"/>
      <c r="D293" s="1"/>
      <c r="E293" s="1"/>
      <c r="F293" s="1"/>
      <c r="G293" s="1"/>
      <c r="H293" s="1"/>
      <c r="I293" s="1"/>
      <c r="J293" s="1"/>
      <c r="K293" s="1"/>
      <c r="L293" s="1"/>
      <c r="M293" s="1"/>
      <c r="N293" s="1"/>
    </row>
    <row r="294" ht="15.75" customHeight="1">
      <c r="A294" s="1"/>
      <c r="B294" s="1"/>
      <c r="C294" s="1"/>
      <c r="D294" s="1"/>
      <c r="E294" s="1"/>
      <c r="F294" s="1"/>
      <c r="G294" s="1"/>
      <c r="H294" s="1"/>
      <c r="I294" s="1"/>
      <c r="J294" s="1"/>
      <c r="K294" s="1"/>
      <c r="L294" s="1"/>
      <c r="M294" s="1"/>
      <c r="N294" s="1"/>
    </row>
    <row r="295" ht="15.75" customHeight="1">
      <c r="A295" s="1"/>
      <c r="B295" s="1"/>
      <c r="C295" s="1"/>
      <c r="D295" s="1"/>
      <c r="E295" s="1"/>
      <c r="F295" s="1"/>
      <c r="G295" s="1"/>
      <c r="H295" s="1"/>
      <c r="I295" s="1"/>
      <c r="J295" s="1"/>
      <c r="K295" s="1"/>
      <c r="L295" s="1"/>
      <c r="M295" s="1"/>
      <c r="N295" s="1"/>
    </row>
    <row r="296" ht="15.75" customHeight="1">
      <c r="A296" s="1"/>
      <c r="B296" s="1"/>
      <c r="C296" s="1"/>
      <c r="D296" s="1"/>
      <c r="E296" s="1"/>
      <c r="F296" s="1"/>
      <c r="G296" s="1"/>
      <c r="H296" s="1"/>
      <c r="I296" s="1"/>
      <c r="J296" s="1"/>
      <c r="K296" s="1"/>
      <c r="L296" s="1"/>
      <c r="M296" s="1"/>
      <c r="N296" s="1"/>
    </row>
    <row r="297" ht="15.75" customHeight="1">
      <c r="A297" s="1"/>
      <c r="B297" s="1"/>
      <c r="C297" s="1"/>
      <c r="D297" s="1"/>
      <c r="E297" s="1"/>
      <c r="F297" s="1"/>
      <c r="G297" s="1"/>
      <c r="H297" s="1"/>
      <c r="I297" s="1"/>
      <c r="J297" s="1"/>
      <c r="K297" s="1"/>
      <c r="L297" s="1"/>
      <c r="M297" s="1"/>
      <c r="N297" s="1"/>
    </row>
    <row r="298" ht="15.75" customHeight="1">
      <c r="A298" s="1"/>
      <c r="B298" s="1"/>
      <c r="C298" s="1"/>
      <c r="D298" s="1"/>
      <c r="E298" s="1"/>
      <c r="F298" s="1"/>
      <c r="G298" s="1"/>
      <c r="H298" s="1"/>
      <c r="I298" s="1"/>
      <c r="J298" s="1"/>
      <c r="K298" s="1"/>
      <c r="L298" s="1"/>
      <c r="M298" s="1"/>
      <c r="N298" s="1"/>
    </row>
    <row r="299" ht="15.75" customHeight="1">
      <c r="A299" s="1"/>
      <c r="B299" s="1"/>
      <c r="C299" s="1"/>
      <c r="D299" s="1"/>
      <c r="E299" s="1"/>
      <c r="F299" s="1"/>
      <c r="G299" s="1"/>
      <c r="H299" s="1"/>
      <c r="I299" s="1"/>
      <c r="J299" s="1"/>
      <c r="K299" s="1"/>
      <c r="L299" s="1"/>
      <c r="M299" s="1"/>
      <c r="N299" s="1"/>
    </row>
    <row r="300" ht="15.75" customHeight="1">
      <c r="A300" s="1"/>
      <c r="B300" s="1"/>
      <c r="C300" s="1"/>
      <c r="D300" s="1"/>
      <c r="E300" s="1"/>
      <c r="F300" s="1"/>
      <c r="G300" s="1"/>
      <c r="H300" s="1"/>
      <c r="I300" s="1"/>
      <c r="J300" s="1"/>
      <c r="K300" s="1"/>
      <c r="L300" s="1"/>
      <c r="M300" s="1"/>
      <c r="N300" s="1"/>
    </row>
    <row r="301" ht="15.75" customHeight="1">
      <c r="A301" s="1"/>
      <c r="B301" s="1"/>
      <c r="C301" s="1"/>
      <c r="D301" s="1"/>
      <c r="E301" s="1"/>
      <c r="F301" s="1"/>
      <c r="G301" s="1"/>
      <c r="H301" s="1"/>
      <c r="I301" s="1"/>
      <c r="J301" s="1"/>
      <c r="K301" s="1"/>
      <c r="L301" s="1"/>
      <c r="M301" s="1"/>
      <c r="N301" s="1"/>
    </row>
    <row r="302" ht="15.75" customHeight="1">
      <c r="A302" s="1"/>
      <c r="B302" s="1"/>
      <c r="C302" s="1"/>
      <c r="D302" s="1"/>
      <c r="E302" s="1"/>
      <c r="F302" s="1"/>
      <c r="G302" s="1"/>
      <c r="H302" s="1"/>
      <c r="I302" s="1"/>
      <c r="J302" s="1"/>
      <c r="K302" s="1"/>
      <c r="L302" s="1"/>
      <c r="M302" s="1"/>
      <c r="N302" s="1"/>
    </row>
    <row r="303" ht="15.75" customHeight="1">
      <c r="A303" s="1"/>
      <c r="B303" s="1"/>
      <c r="C303" s="1"/>
      <c r="D303" s="1"/>
      <c r="E303" s="1"/>
      <c r="F303" s="1"/>
      <c r="G303" s="1"/>
      <c r="H303" s="1"/>
      <c r="I303" s="1"/>
      <c r="J303" s="1"/>
      <c r="K303" s="1"/>
      <c r="L303" s="1"/>
      <c r="M303" s="1"/>
      <c r="N303" s="1"/>
    </row>
    <row r="304" ht="15.75" customHeight="1">
      <c r="A304" s="1"/>
      <c r="B304" s="1"/>
      <c r="C304" s="1"/>
      <c r="D304" s="1"/>
      <c r="E304" s="1"/>
      <c r="F304" s="1"/>
      <c r="G304" s="1"/>
      <c r="H304" s="1"/>
      <c r="I304" s="1"/>
      <c r="J304" s="1"/>
      <c r="K304" s="1"/>
      <c r="L304" s="1"/>
      <c r="M304" s="1"/>
      <c r="N304" s="1"/>
    </row>
    <row r="305" ht="15.75" customHeight="1">
      <c r="A305" s="1"/>
      <c r="B305" s="1"/>
      <c r="C305" s="1"/>
      <c r="D305" s="1"/>
      <c r="E305" s="1"/>
      <c r="F305" s="1"/>
      <c r="G305" s="1"/>
      <c r="H305" s="1"/>
      <c r="I305" s="1"/>
      <c r="J305" s="1"/>
      <c r="K305" s="1"/>
      <c r="L305" s="1"/>
      <c r="M305" s="1"/>
      <c r="N305" s="1"/>
    </row>
    <row r="306" ht="15.75" customHeight="1">
      <c r="A306" s="1"/>
      <c r="B306" s="1"/>
      <c r="C306" s="1"/>
      <c r="D306" s="1"/>
      <c r="E306" s="1"/>
      <c r="F306" s="1"/>
      <c r="G306" s="1"/>
      <c r="H306" s="1"/>
      <c r="I306" s="1"/>
      <c r="J306" s="1"/>
      <c r="K306" s="1"/>
      <c r="L306" s="1"/>
      <c r="M306" s="1"/>
      <c r="N306" s="1"/>
    </row>
    <row r="307" ht="15.75" customHeight="1">
      <c r="A307" s="1"/>
      <c r="B307" s="1"/>
      <c r="C307" s="1"/>
      <c r="D307" s="1"/>
      <c r="E307" s="1"/>
      <c r="F307" s="1"/>
      <c r="G307" s="1"/>
      <c r="H307" s="1"/>
      <c r="I307" s="1"/>
      <c r="J307" s="1"/>
      <c r="K307" s="1"/>
      <c r="L307" s="1"/>
      <c r="M307" s="1"/>
      <c r="N307" s="1"/>
    </row>
    <row r="308" ht="15.75" customHeight="1">
      <c r="A308" s="1"/>
      <c r="B308" s="1"/>
      <c r="C308" s="1"/>
      <c r="D308" s="1"/>
      <c r="E308" s="1"/>
      <c r="F308" s="1"/>
      <c r="G308" s="1"/>
      <c r="H308" s="1"/>
      <c r="I308" s="1"/>
      <c r="J308" s="1"/>
      <c r="K308" s="1"/>
      <c r="L308" s="1"/>
      <c r="M308" s="1"/>
      <c r="N308" s="1"/>
    </row>
    <row r="309" ht="15.75" customHeight="1">
      <c r="A309" s="1"/>
      <c r="B309" s="1"/>
      <c r="C309" s="1"/>
      <c r="D309" s="1"/>
      <c r="E309" s="1"/>
      <c r="F309" s="1"/>
      <c r="G309" s="1"/>
      <c r="H309" s="1"/>
      <c r="I309" s="1"/>
      <c r="J309" s="1"/>
      <c r="K309" s="1"/>
      <c r="L309" s="1"/>
      <c r="M309" s="1"/>
      <c r="N309" s="1"/>
    </row>
    <row r="310" ht="15.75" customHeight="1">
      <c r="A310" s="1"/>
      <c r="B310" s="1"/>
      <c r="C310" s="1"/>
      <c r="D310" s="1"/>
      <c r="E310" s="1"/>
      <c r="F310" s="1"/>
      <c r="G310" s="1"/>
      <c r="H310" s="1"/>
      <c r="I310" s="1"/>
      <c r="J310" s="1"/>
      <c r="K310" s="1"/>
      <c r="L310" s="1"/>
      <c r="M310" s="1"/>
      <c r="N310" s="1"/>
    </row>
    <row r="311" ht="15.75" customHeight="1">
      <c r="A311" s="1"/>
      <c r="B311" s="1"/>
      <c r="C311" s="1"/>
      <c r="D311" s="1"/>
      <c r="E311" s="1"/>
      <c r="F311" s="1"/>
      <c r="G311" s="1"/>
      <c r="H311" s="1"/>
      <c r="I311" s="1"/>
      <c r="J311" s="1"/>
      <c r="K311" s="1"/>
      <c r="L311" s="1"/>
      <c r="M311" s="1"/>
      <c r="N311" s="1"/>
    </row>
    <row r="312" ht="15.75" customHeight="1">
      <c r="A312" s="1"/>
      <c r="B312" s="1"/>
      <c r="C312" s="1"/>
      <c r="D312" s="1"/>
      <c r="E312" s="1"/>
      <c r="F312" s="1"/>
      <c r="G312" s="1"/>
      <c r="H312" s="1"/>
      <c r="I312" s="1"/>
      <c r="J312" s="1"/>
      <c r="K312" s="1"/>
      <c r="L312" s="1"/>
      <c r="M312" s="1"/>
      <c r="N312" s="1"/>
    </row>
    <row r="313" ht="15.75" customHeight="1">
      <c r="A313" s="1"/>
      <c r="B313" s="1"/>
      <c r="C313" s="1"/>
      <c r="D313" s="1"/>
      <c r="E313" s="1"/>
      <c r="F313" s="1"/>
      <c r="G313" s="1"/>
      <c r="H313" s="1"/>
      <c r="I313" s="1"/>
      <c r="J313" s="1"/>
      <c r="K313" s="1"/>
      <c r="L313" s="1"/>
      <c r="M313" s="1"/>
      <c r="N313" s="1"/>
    </row>
    <row r="314" ht="15.75" customHeight="1">
      <c r="A314" s="1"/>
      <c r="B314" s="1"/>
      <c r="C314" s="1"/>
      <c r="D314" s="1"/>
      <c r="E314" s="1"/>
      <c r="F314" s="1"/>
      <c r="G314" s="1"/>
      <c r="H314" s="1"/>
      <c r="I314" s="1"/>
      <c r="J314" s="1"/>
      <c r="K314" s="1"/>
      <c r="L314" s="1"/>
      <c r="M314" s="1"/>
      <c r="N314" s="1"/>
    </row>
    <row r="315" ht="15.75" customHeight="1">
      <c r="A315" s="1"/>
      <c r="B315" s="1"/>
      <c r="C315" s="1"/>
      <c r="D315" s="1"/>
      <c r="E315" s="1"/>
      <c r="F315" s="1"/>
      <c r="G315" s="1"/>
      <c r="H315" s="1"/>
      <c r="I315" s="1"/>
      <c r="J315" s="1"/>
      <c r="K315" s="1"/>
      <c r="L315" s="1"/>
      <c r="M315" s="1"/>
      <c r="N315" s="1"/>
    </row>
    <row r="316" ht="15.75" customHeight="1">
      <c r="A316" s="1"/>
      <c r="B316" s="1"/>
      <c r="C316" s="1"/>
      <c r="D316" s="1"/>
      <c r="E316" s="1"/>
      <c r="F316" s="1"/>
      <c r="G316" s="1"/>
      <c r="H316" s="1"/>
      <c r="I316" s="1"/>
      <c r="J316" s="1"/>
      <c r="K316" s="1"/>
      <c r="L316" s="1"/>
      <c r="M316" s="1"/>
      <c r="N316" s="1"/>
    </row>
    <row r="317" ht="15.75" customHeight="1">
      <c r="A317" s="1"/>
      <c r="B317" s="1"/>
      <c r="C317" s="1"/>
      <c r="D317" s="1"/>
      <c r="E317" s="1"/>
      <c r="F317" s="1"/>
      <c r="G317" s="1"/>
      <c r="H317" s="1"/>
      <c r="I317" s="1"/>
      <c r="J317" s="1"/>
      <c r="K317" s="1"/>
      <c r="L317" s="1"/>
      <c r="M317" s="1"/>
      <c r="N317" s="1"/>
    </row>
    <row r="318" ht="15.75" customHeight="1">
      <c r="A318" s="1"/>
      <c r="B318" s="1"/>
      <c r="C318" s="1"/>
      <c r="D318" s="1"/>
      <c r="E318" s="1"/>
      <c r="F318" s="1"/>
      <c r="G318" s="1"/>
      <c r="H318" s="1"/>
      <c r="I318" s="1"/>
      <c r="J318" s="1"/>
      <c r="K318" s="1"/>
      <c r="L318" s="1"/>
      <c r="M318" s="1"/>
      <c r="N318" s="1"/>
    </row>
    <row r="319" ht="15.75" customHeight="1">
      <c r="A319" s="1"/>
      <c r="B319" s="1"/>
      <c r="C319" s="1"/>
      <c r="D319" s="1"/>
      <c r="E319" s="1"/>
      <c r="F319" s="1"/>
      <c r="G319" s="1"/>
      <c r="H319" s="1"/>
      <c r="I319" s="1"/>
      <c r="J319" s="1"/>
      <c r="K319" s="1"/>
      <c r="L319" s="1"/>
      <c r="M319" s="1"/>
      <c r="N319" s="1"/>
    </row>
    <row r="320" ht="15.75" customHeight="1">
      <c r="A320" s="1"/>
      <c r="B320" s="1"/>
      <c r="C320" s="1"/>
      <c r="D320" s="1"/>
      <c r="E320" s="1"/>
      <c r="F320" s="1"/>
      <c r="G320" s="1"/>
      <c r="H320" s="1"/>
      <c r="I320" s="1"/>
      <c r="J320" s="1"/>
      <c r="K320" s="1"/>
      <c r="L320" s="1"/>
      <c r="M320" s="1"/>
      <c r="N320" s="1"/>
    </row>
    <row r="321" ht="15.75" customHeight="1">
      <c r="A321" s="1"/>
      <c r="B321" s="1"/>
      <c r="C321" s="1"/>
      <c r="D321" s="1"/>
      <c r="E321" s="1"/>
      <c r="F321" s="1"/>
      <c r="G321" s="1"/>
      <c r="H321" s="1"/>
      <c r="I321" s="1"/>
      <c r="J321" s="1"/>
      <c r="K321" s="1"/>
      <c r="L321" s="1"/>
      <c r="M321" s="1"/>
      <c r="N321" s="1"/>
    </row>
    <row r="322" ht="15.75" customHeight="1">
      <c r="A322" s="1"/>
      <c r="B322" s="1"/>
      <c r="C322" s="1"/>
      <c r="D322" s="1"/>
      <c r="E322" s="1"/>
      <c r="F322" s="1"/>
      <c r="G322" s="1"/>
      <c r="H322" s="1"/>
      <c r="I322" s="1"/>
      <c r="J322" s="1"/>
      <c r="K322" s="1"/>
      <c r="L322" s="1"/>
      <c r="M322" s="1"/>
      <c r="N322" s="1"/>
    </row>
    <row r="323" ht="15.75" customHeight="1">
      <c r="A323" s="1"/>
      <c r="B323" s="1"/>
      <c r="C323" s="1"/>
      <c r="D323" s="1"/>
      <c r="E323" s="1"/>
      <c r="F323" s="1"/>
      <c r="G323" s="1"/>
      <c r="H323" s="1"/>
      <c r="I323" s="1"/>
      <c r="J323" s="1"/>
      <c r="K323" s="1"/>
      <c r="L323" s="1"/>
      <c r="M323" s="1"/>
      <c r="N323" s="1"/>
    </row>
    <row r="324" ht="15.75" customHeight="1">
      <c r="A324" s="1"/>
      <c r="B324" s="1"/>
      <c r="C324" s="1"/>
      <c r="D324" s="1"/>
      <c r="E324" s="1"/>
      <c r="F324" s="1"/>
      <c r="G324" s="1"/>
      <c r="H324" s="1"/>
      <c r="I324" s="1"/>
      <c r="J324" s="1"/>
      <c r="K324" s="1"/>
      <c r="L324" s="1"/>
      <c r="M324" s="1"/>
      <c r="N324" s="1"/>
    </row>
    <row r="325" ht="15.75" customHeight="1">
      <c r="A325" s="1"/>
      <c r="B325" s="1"/>
      <c r="C325" s="1"/>
      <c r="D325" s="1"/>
      <c r="E325" s="1"/>
      <c r="F325" s="1"/>
      <c r="G325" s="1"/>
      <c r="H325" s="1"/>
      <c r="I325" s="1"/>
      <c r="J325" s="1"/>
      <c r="K325" s="1"/>
      <c r="L325" s="1"/>
      <c r="M325" s="1"/>
      <c r="N325" s="1"/>
    </row>
    <row r="326" ht="15.75" customHeight="1">
      <c r="A326" s="1"/>
      <c r="B326" s="1"/>
      <c r="C326" s="1"/>
      <c r="D326" s="1"/>
      <c r="E326" s="1"/>
      <c r="F326" s="1"/>
      <c r="G326" s="1"/>
      <c r="H326" s="1"/>
      <c r="I326" s="1"/>
      <c r="J326" s="1"/>
      <c r="K326" s="1"/>
      <c r="L326" s="1"/>
      <c r="M326" s="1"/>
      <c r="N326" s="1"/>
    </row>
    <row r="327" ht="15.75" customHeight="1">
      <c r="A327" s="1"/>
      <c r="B327" s="1"/>
      <c r="C327" s="1"/>
      <c r="D327" s="1"/>
      <c r="E327" s="1"/>
      <c r="F327" s="1"/>
      <c r="G327" s="1"/>
      <c r="H327" s="1"/>
      <c r="I327" s="1"/>
      <c r="J327" s="1"/>
      <c r="K327" s="1"/>
      <c r="L327" s="1"/>
      <c r="M327" s="1"/>
      <c r="N327" s="1"/>
    </row>
    <row r="328" ht="15.75" customHeight="1">
      <c r="A328" s="1"/>
      <c r="B328" s="1"/>
      <c r="C328" s="1"/>
      <c r="D328" s="1"/>
      <c r="E328" s="1"/>
      <c r="F328" s="1"/>
      <c r="G328" s="1"/>
      <c r="H328" s="1"/>
      <c r="I328" s="1"/>
      <c r="J328" s="1"/>
      <c r="K328" s="1"/>
      <c r="L328" s="1"/>
      <c r="M328" s="1"/>
      <c r="N328" s="1"/>
    </row>
    <row r="329" ht="15.75" customHeight="1">
      <c r="A329" s="1"/>
      <c r="B329" s="1"/>
      <c r="C329" s="1"/>
      <c r="D329" s="1"/>
      <c r="E329" s="1"/>
      <c r="F329" s="1"/>
      <c r="G329" s="1"/>
      <c r="H329" s="1"/>
      <c r="I329" s="1"/>
      <c r="J329" s="1"/>
      <c r="K329" s="1"/>
      <c r="L329" s="1"/>
      <c r="M329" s="1"/>
      <c r="N329" s="1"/>
    </row>
    <row r="330" ht="15.75" customHeight="1">
      <c r="A330" s="1"/>
      <c r="B330" s="1"/>
      <c r="C330" s="1"/>
      <c r="D330" s="1"/>
      <c r="E330" s="1"/>
      <c r="F330" s="1"/>
      <c r="G330" s="1"/>
      <c r="H330" s="1"/>
      <c r="I330" s="1"/>
      <c r="J330" s="1"/>
      <c r="K330" s="1"/>
      <c r="L330" s="1"/>
      <c r="M330" s="1"/>
      <c r="N330" s="1"/>
    </row>
    <row r="331" ht="15.75" customHeight="1">
      <c r="A331" s="1"/>
      <c r="B331" s="1"/>
      <c r="C331" s="1"/>
      <c r="D331" s="1"/>
      <c r="E331" s="1"/>
      <c r="F331" s="1"/>
      <c r="G331" s="1"/>
      <c r="H331" s="1"/>
      <c r="I331" s="1"/>
      <c r="J331" s="1"/>
      <c r="K331" s="1"/>
      <c r="L331" s="1"/>
      <c r="M331" s="1"/>
      <c r="N331" s="1"/>
    </row>
    <row r="332" ht="15.75" customHeight="1">
      <c r="A332" s="1"/>
      <c r="B332" s="1"/>
      <c r="C332" s="1"/>
      <c r="D332" s="1"/>
      <c r="E332" s="1"/>
      <c r="F332" s="1"/>
      <c r="G332" s="1"/>
      <c r="H332" s="1"/>
      <c r="I332" s="1"/>
      <c r="J332" s="1"/>
      <c r="K332" s="1"/>
      <c r="L332" s="1"/>
      <c r="M332" s="1"/>
      <c r="N332" s="1"/>
    </row>
    <row r="333" ht="15.75" customHeight="1">
      <c r="A333" s="1"/>
      <c r="B333" s="1"/>
      <c r="C333" s="1"/>
      <c r="D333" s="1"/>
      <c r="E333" s="1"/>
      <c r="F333" s="1"/>
      <c r="G333" s="1"/>
      <c r="H333" s="1"/>
      <c r="I333" s="1"/>
      <c r="J333" s="1"/>
      <c r="K333" s="1"/>
      <c r="L333" s="1"/>
      <c r="M333" s="1"/>
      <c r="N333" s="1"/>
    </row>
    <row r="334" ht="15.75" customHeight="1">
      <c r="A334" s="1"/>
      <c r="B334" s="1"/>
      <c r="C334" s="1"/>
      <c r="D334" s="1"/>
      <c r="E334" s="1"/>
      <c r="F334" s="1"/>
      <c r="G334" s="1"/>
      <c r="H334" s="1"/>
      <c r="I334" s="1"/>
      <c r="J334" s="1"/>
      <c r="K334" s="1"/>
      <c r="L334" s="1"/>
      <c r="M334" s="1"/>
      <c r="N334" s="1"/>
    </row>
    <row r="335" ht="15.75" customHeight="1">
      <c r="A335" s="1"/>
      <c r="B335" s="1"/>
      <c r="C335" s="1"/>
      <c r="D335" s="1"/>
      <c r="E335" s="1"/>
      <c r="F335" s="1"/>
      <c r="G335" s="1"/>
      <c r="H335" s="1"/>
      <c r="I335" s="1"/>
      <c r="J335" s="1"/>
      <c r="K335" s="1"/>
      <c r="L335" s="1"/>
      <c r="M335" s="1"/>
      <c r="N335" s="1"/>
    </row>
    <row r="336" ht="15.75" customHeight="1">
      <c r="A336" s="1"/>
      <c r="B336" s="1"/>
      <c r="C336" s="1"/>
      <c r="D336" s="1"/>
      <c r="E336" s="1"/>
      <c r="F336" s="1"/>
      <c r="G336" s="1"/>
      <c r="H336" s="1"/>
      <c r="I336" s="1"/>
      <c r="J336" s="1"/>
      <c r="K336" s="1"/>
      <c r="L336" s="1"/>
      <c r="M336" s="1"/>
      <c r="N336" s="1"/>
    </row>
    <row r="337" ht="15.75" customHeight="1">
      <c r="A337" s="1"/>
      <c r="B337" s="1"/>
      <c r="C337" s="1"/>
      <c r="D337" s="1"/>
      <c r="E337" s="1"/>
      <c r="F337" s="1"/>
      <c r="G337" s="1"/>
      <c r="H337" s="1"/>
      <c r="I337" s="1"/>
      <c r="J337" s="1"/>
      <c r="K337" s="1"/>
      <c r="L337" s="1"/>
      <c r="M337" s="1"/>
      <c r="N337" s="1"/>
    </row>
    <row r="338" ht="15.75" customHeight="1">
      <c r="A338" s="1"/>
      <c r="B338" s="1"/>
      <c r="C338" s="1"/>
      <c r="D338" s="1"/>
      <c r="E338" s="1"/>
      <c r="F338" s="1"/>
      <c r="G338" s="1"/>
      <c r="H338" s="1"/>
      <c r="I338" s="1"/>
      <c r="J338" s="1"/>
      <c r="K338" s="1"/>
      <c r="L338" s="1"/>
      <c r="M338" s="1"/>
      <c r="N338" s="1"/>
    </row>
    <row r="339" ht="15.75" customHeight="1">
      <c r="A339" s="1"/>
      <c r="B339" s="1"/>
      <c r="C339" s="1"/>
      <c r="D339" s="1"/>
      <c r="E339" s="1"/>
      <c r="F339" s="1"/>
      <c r="G339" s="1"/>
      <c r="H339" s="1"/>
      <c r="I339" s="1"/>
      <c r="J339" s="1"/>
      <c r="K339" s="1"/>
      <c r="L339" s="1"/>
      <c r="M339" s="1"/>
      <c r="N339" s="1"/>
    </row>
    <row r="340" ht="15.75" customHeight="1">
      <c r="A340" s="1"/>
      <c r="B340" s="1"/>
      <c r="C340" s="1"/>
      <c r="D340" s="1"/>
      <c r="E340" s="1"/>
      <c r="F340" s="1"/>
      <c r="G340" s="1"/>
      <c r="H340" s="1"/>
      <c r="I340" s="1"/>
      <c r="J340" s="1"/>
      <c r="K340" s="1"/>
      <c r="L340" s="1"/>
      <c r="M340" s="1"/>
      <c r="N340" s="1"/>
    </row>
    <row r="341" ht="15.75" customHeight="1">
      <c r="A341" s="1"/>
      <c r="B341" s="1"/>
      <c r="C341" s="1"/>
      <c r="D341" s="1"/>
      <c r="E341" s="1"/>
      <c r="F341" s="1"/>
      <c r="G341" s="1"/>
      <c r="H341" s="1"/>
      <c r="I341" s="1"/>
      <c r="J341" s="1"/>
      <c r="K341" s="1"/>
      <c r="L341" s="1"/>
      <c r="M341" s="1"/>
      <c r="N341" s="1"/>
    </row>
    <row r="342" ht="15.75" customHeight="1">
      <c r="A342" s="1"/>
      <c r="B342" s="1"/>
      <c r="C342" s="1"/>
      <c r="D342" s="1"/>
      <c r="E342" s="1"/>
      <c r="F342" s="1"/>
      <c r="G342" s="1"/>
      <c r="H342" s="1"/>
      <c r="I342" s="1"/>
      <c r="J342" s="1"/>
      <c r="K342" s="1"/>
      <c r="L342" s="1"/>
      <c r="M342" s="1"/>
      <c r="N342" s="1"/>
    </row>
    <row r="343" ht="15.75" customHeight="1">
      <c r="A343" s="1"/>
      <c r="B343" s="1"/>
      <c r="C343" s="1"/>
      <c r="D343" s="1"/>
      <c r="E343" s="1"/>
      <c r="F343" s="1"/>
      <c r="G343" s="1"/>
      <c r="H343" s="1"/>
      <c r="I343" s="1"/>
      <c r="J343" s="1"/>
      <c r="K343" s="1"/>
      <c r="L343" s="1"/>
      <c r="M343" s="1"/>
      <c r="N343" s="1"/>
    </row>
    <row r="344" ht="15.75" customHeight="1">
      <c r="A344" s="1"/>
      <c r="B344" s="1"/>
      <c r="C344" s="1"/>
      <c r="D344" s="1"/>
      <c r="E344" s="1"/>
      <c r="F344" s="1"/>
      <c r="G344" s="1"/>
      <c r="H344" s="1"/>
      <c r="I344" s="1"/>
      <c r="J344" s="1"/>
      <c r="K344" s="1"/>
      <c r="L344" s="1"/>
      <c r="M344" s="1"/>
      <c r="N344" s="1"/>
    </row>
    <row r="345" ht="15.75" customHeight="1">
      <c r="A345" s="1"/>
      <c r="B345" s="1"/>
      <c r="C345" s="1"/>
      <c r="D345" s="1"/>
      <c r="E345" s="1"/>
      <c r="F345" s="1"/>
      <c r="G345" s="1"/>
      <c r="H345" s="1"/>
      <c r="I345" s="1"/>
      <c r="J345" s="1"/>
      <c r="K345" s="1"/>
      <c r="L345" s="1"/>
      <c r="M345" s="1"/>
      <c r="N345" s="1"/>
    </row>
    <row r="346" ht="15.75" customHeight="1">
      <c r="A346" s="1"/>
      <c r="B346" s="1"/>
      <c r="C346" s="1"/>
      <c r="D346" s="1"/>
      <c r="E346" s="1"/>
      <c r="F346" s="1"/>
      <c r="G346" s="1"/>
      <c r="H346" s="1"/>
      <c r="I346" s="1"/>
      <c r="J346" s="1"/>
      <c r="K346" s="1"/>
      <c r="L346" s="1"/>
      <c r="M346" s="1"/>
      <c r="N346" s="1"/>
    </row>
    <row r="347" ht="15.75" customHeight="1">
      <c r="A347" s="1"/>
      <c r="B347" s="1"/>
      <c r="C347" s="1"/>
      <c r="D347" s="1"/>
      <c r="E347" s="1"/>
      <c r="F347" s="1"/>
      <c r="G347" s="1"/>
      <c r="H347" s="1"/>
      <c r="I347" s="1"/>
      <c r="J347" s="1"/>
      <c r="K347" s="1"/>
      <c r="L347" s="1"/>
      <c r="M347" s="1"/>
      <c r="N347" s="1"/>
    </row>
    <row r="348" ht="15.75" customHeight="1">
      <c r="A348" s="1"/>
      <c r="B348" s="1"/>
      <c r="C348" s="1"/>
      <c r="D348" s="1"/>
      <c r="E348" s="1"/>
      <c r="F348" s="1"/>
      <c r="G348" s="1"/>
      <c r="H348" s="1"/>
      <c r="I348" s="1"/>
      <c r="J348" s="1"/>
      <c r="K348" s="1"/>
      <c r="L348" s="1"/>
      <c r="M348" s="1"/>
      <c r="N348" s="1"/>
    </row>
    <row r="349" ht="15.75" customHeight="1">
      <c r="A349" s="1"/>
      <c r="B349" s="1"/>
      <c r="C349" s="1"/>
      <c r="D349" s="1"/>
      <c r="E349" s="1"/>
      <c r="F349" s="1"/>
      <c r="G349" s="1"/>
      <c r="H349" s="1"/>
      <c r="I349" s="1"/>
      <c r="J349" s="1"/>
      <c r="K349" s="1"/>
      <c r="L349" s="1"/>
      <c r="M349" s="1"/>
      <c r="N349" s="1"/>
    </row>
    <row r="350" ht="15.75" customHeight="1">
      <c r="A350" s="1"/>
      <c r="B350" s="1"/>
      <c r="C350" s="1"/>
      <c r="D350" s="1"/>
      <c r="E350" s="1"/>
      <c r="F350" s="1"/>
      <c r="G350" s="1"/>
      <c r="H350" s="1"/>
      <c r="I350" s="1"/>
      <c r="J350" s="1"/>
      <c r="K350" s="1"/>
      <c r="L350" s="1"/>
      <c r="M350" s="1"/>
      <c r="N350" s="1"/>
    </row>
    <row r="351" ht="15.75" customHeight="1">
      <c r="A351" s="1"/>
      <c r="B351" s="1"/>
      <c r="C351" s="1"/>
      <c r="D351" s="1"/>
      <c r="E351" s="1"/>
      <c r="F351" s="1"/>
      <c r="G351" s="1"/>
      <c r="H351" s="1"/>
      <c r="I351" s="1"/>
      <c r="J351" s="1"/>
      <c r="K351" s="1"/>
      <c r="L351" s="1"/>
      <c r="M351" s="1"/>
      <c r="N351" s="1"/>
    </row>
    <row r="352" ht="15.75" customHeight="1">
      <c r="A352" s="1"/>
      <c r="B352" s="1"/>
      <c r="C352" s="1"/>
      <c r="D352" s="1"/>
      <c r="E352" s="1"/>
      <c r="F352" s="1"/>
      <c r="G352" s="1"/>
      <c r="H352" s="1"/>
      <c r="I352" s="1"/>
      <c r="J352" s="1"/>
      <c r="K352" s="1"/>
      <c r="L352" s="1"/>
      <c r="M352" s="1"/>
      <c r="N352" s="1"/>
    </row>
    <row r="353" ht="15.75" customHeight="1">
      <c r="A353" s="1"/>
      <c r="B353" s="1"/>
      <c r="C353" s="1"/>
      <c r="D353" s="1"/>
      <c r="E353" s="1"/>
      <c r="F353" s="1"/>
      <c r="G353" s="1"/>
      <c r="H353" s="1"/>
      <c r="I353" s="1"/>
      <c r="J353" s="1"/>
      <c r="K353" s="1"/>
      <c r="L353" s="1"/>
      <c r="M353" s="1"/>
      <c r="N353" s="1"/>
    </row>
    <row r="354" ht="15.75" customHeight="1">
      <c r="A354" s="1"/>
      <c r="B354" s="1"/>
      <c r="C354" s="1"/>
      <c r="D354" s="1"/>
      <c r="E354" s="1"/>
      <c r="F354" s="1"/>
      <c r="G354" s="1"/>
      <c r="H354" s="1"/>
      <c r="I354" s="1"/>
      <c r="J354" s="1"/>
      <c r="K354" s="1"/>
      <c r="L354" s="1"/>
      <c r="M354" s="1"/>
      <c r="N354" s="1"/>
    </row>
    <row r="355" ht="15.75" customHeight="1">
      <c r="A355" s="1"/>
      <c r="B355" s="1"/>
      <c r="C355" s="1"/>
      <c r="D355" s="1"/>
      <c r="E355" s="1"/>
      <c r="F355" s="1"/>
      <c r="G355" s="1"/>
      <c r="H355" s="1"/>
      <c r="I355" s="1"/>
      <c r="J355" s="1"/>
      <c r="K355" s="1"/>
      <c r="L355" s="1"/>
      <c r="M355" s="1"/>
      <c r="N355" s="1"/>
    </row>
    <row r="356" ht="15.75" customHeight="1">
      <c r="A356" s="1"/>
      <c r="B356" s="1"/>
      <c r="C356" s="1"/>
      <c r="D356" s="1"/>
      <c r="E356" s="1"/>
      <c r="F356" s="1"/>
      <c r="G356" s="1"/>
      <c r="H356" s="1"/>
      <c r="I356" s="1"/>
      <c r="J356" s="1"/>
      <c r="K356" s="1"/>
      <c r="L356" s="1"/>
      <c r="M356" s="1"/>
      <c r="N356" s="1"/>
    </row>
    <row r="357" ht="15.75" customHeight="1">
      <c r="A357" s="1"/>
      <c r="B357" s="1"/>
      <c r="C357" s="1"/>
      <c r="D357" s="1"/>
      <c r="E357" s="1"/>
      <c r="F357" s="1"/>
      <c r="G357" s="1"/>
      <c r="H357" s="1"/>
      <c r="I357" s="1"/>
      <c r="J357" s="1"/>
      <c r="K357" s="1"/>
      <c r="L357" s="1"/>
      <c r="M357" s="1"/>
      <c r="N357" s="1"/>
    </row>
    <row r="358" ht="15.75" customHeight="1">
      <c r="A358" s="1"/>
      <c r="B358" s="1"/>
      <c r="C358" s="1"/>
      <c r="D358" s="1"/>
      <c r="E358" s="1"/>
      <c r="F358" s="1"/>
      <c r="G358" s="1"/>
      <c r="H358" s="1"/>
      <c r="I358" s="1"/>
      <c r="J358" s="1"/>
      <c r="K358" s="1"/>
      <c r="L358" s="1"/>
      <c r="M358" s="1"/>
      <c r="N358" s="1"/>
    </row>
    <row r="359" ht="15.75" customHeight="1">
      <c r="A359" s="1"/>
      <c r="B359" s="1"/>
      <c r="C359" s="1"/>
      <c r="D359" s="1"/>
      <c r="E359" s="1"/>
      <c r="F359" s="1"/>
      <c r="G359" s="1"/>
      <c r="H359" s="1"/>
      <c r="I359" s="1"/>
      <c r="J359" s="1"/>
      <c r="K359" s="1"/>
      <c r="L359" s="1"/>
      <c r="M359" s="1"/>
      <c r="N359" s="1"/>
    </row>
    <row r="360" ht="15.75" customHeight="1">
      <c r="A360" s="1"/>
      <c r="B360" s="1"/>
      <c r="C360" s="1"/>
      <c r="D360" s="1"/>
      <c r="E360" s="1"/>
      <c r="F360" s="1"/>
      <c r="G360" s="1"/>
      <c r="H360" s="1"/>
      <c r="I360" s="1"/>
      <c r="J360" s="1"/>
      <c r="K360" s="1"/>
      <c r="L360" s="1"/>
      <c r="M360" s="1"/>
      <c r="N360" s="1"/>
    </row>
    <row r="361" ht="15.75" customHeight="1">
      <c r="A361" s="1"/>
      <c r="B361" s="1"/>
      <c r="C361" s="1"/>
      <c r="D361" s="1"/>
      <c r="E361" s="1"/>
      <c r="F361" s="1"/>
      <c r="G361" s="1"/>
      <c r="H361" s="1"/>
      <c r="I361" s="1"/>
      <c r="J361" s="1"/>
      <c r="K361" s="1"/>
      <c r="L361" s="1"/>
      <c r="M361" s="1"/>
      <c r="N361" s="1"/>
    </row>
    <row r="362" ht="15.75" customHeight="1">
      <c r="A362" s="1"/>
      <c r="B362" s="1"/>
      <c r="C362" s="1"/>
      <c r="D362" s="1"/>
      <c r="E362" s="1"/>
      <c r="F362" s="1"/>
      <c r="G362" s="1"/>
      <c r="H362" s="1"/>
      <c r="I362" s="1"/>
      <c r="J362" s="1"/>
      <c r="K362" s="1"/>
      <c r="L362" s="1"/>
      <c r="M362" s="1"/>
      <c r="N362" s="1"/>
    </row>
    <row r="363" ht="15.75" customHeight="1">
      <c r="A363" s="1"/>
      <c r="B363" s="1"/>
      <c r="C363" s="1"/>
      <c r="D363" s="1"/>
      <c r="E363" s="1"/>
      <c r="F363" s="1"/>
      <c r="G363" s="1"/>
      <c r="H363" s="1"/>
      <c r="I363" s="1"/>
      <c r="J363" s="1"/>
      <c r="K363" s="1"/>
      <c r="L363" s="1"/>
      <c r="M363" s="1"/>
      <c r="N363" s="1"/>
    </row>
    <row r="364" ht="15.75" customHeight="1">
      <c r="A364" s="1"/>
      <c r="B364" s="1"/>
      <c r="C364" s="1"/>
      <c r="D364" s="1"/>
      <c r="E364" s="1"/>
      <c r="F364" s="1"/>
      <c r="G364" s="1"/>
      <c r="H364" s="1"/>
      <c r="I364" s="1"/>
      <c r="J364" s="1"/>
      <c r="K364" s="1"/>
      <c r="L364" s="1"/>
      <c r="M364" s="1"/>
      <c r="N364" s="1"/>
    </row>
    <row r="365" ht="15.75" customHeight="1">
      <c r="A365" s="1"/>
      <c r="B365" s="1"/>
      <c r="C365" s="1"/>
      <c r="D365" s="1"/>
      <c r="E365" s="1"/>
      <c r="F365" s="1"/>
      <c r="G365" s="1"/>
      <c r="H365" s="1"/>
      <c r="I365" s="1"/>
      <c r="J365" s="1"/>
      <c r="K365" s="1"/>
      <c r="L365" s="1"/>
      <c r="M365" s="1"/>
      <c r="N365" s="1"/>
    </row>
    <row r="366" ht="15.75" customHeight="1">
      <c r="A366" s="1"/>
      <c r="B366" s="1"/>
      <c r="C366" s="1"/>
      <c r="D366" s="1"/>
      <c r="E366" s="1"/>
      <c r="F366" s="1"/>
      <c r="G366" s="1"/>
      <c r="H366" s="1"/>
      <c r="I366" s="1"/>
      <c r="J366" s="1"/>
      <c r="K366" s="1"/>
      <c r="L366" s="1"/>
      <c r="M366" s="1"/>
      <c r="N366" s="1"/>
    </row>
    <row r="367" ht="15.75" customHeight="1">
      <c r="A367" s="1"/>
      <c r="B367" s="1"/>
      <c r="C367" s="1"/>
      <c r="D367" s="1"/>
      <c r="E367" s="1"/>
      <c r="F367" s="1"/>
      <c r="G367" s="1"/>
      <c r="H367" s="1"/>
      <c r="I367" s="1"/>
      <c r="J367" s="1"/>
      <c r="K367" s="1"/>
      <c r="L367" s="1"/>
      <c r="M367" s="1"/>
      <c r="N367" s="1"/>
    </row>
    <row r="368" ht="15.75" customHeight="1">
      <c r="A368" s="1"/>
      <c r="B368" s="1"/>
      <c r="C368" s="1"/>
      <c r="D368" s="1"/>
      <c r="E368" s="1"/>
      <c r="F368" s="1"/>
      <c r="G368" s="1"/>
      <c r="H368" s="1"/>
      <c r="I368" s="1"/>
      <c r="J368" s="1"/>
      <c r="K368" s="1"/>
      <c r="L368" s="1"/>
      <c r="M368" s="1"/>
      <c r="N368" s="1"/>
    </row>
    <row r="369" ht="15.75" customHeight="1">
      <c r="A369" s="1"/>
      <c r="B369" s="1"/>
      <c r="C369" s="1"/>
      <c r="D369" s="1"/>
      <c r="E369" s="1"/>
      <c r="F369" s="1"/>
      <c r="G369" s="1"/>
      <c r="H369" s="1"/>
      <c r="I369" s="1"/>
      <c r="J369" s="1"/>
      <c r="K369" s="1"/>
      <c r="L369" s="1"/>
      <c r="M369" s="1"/>
      <c r="N369" s="1"/>
    </row>
    <row r="370" ht="15.75" customHeight="1">
      <c r="A370" s="1"/>
      <c r="B370" s="1"/>
      <c r="C370" s="1"/>
      <c r="D370" s="1"/>
      <c r="E370" s="1"/>
      <c r="F370" s="1"/>
      <c r="G370" s="1"/>
      <c r="H370" s="1"/>
      <c r="I370" s="1"/>
      <c r="J370" s="1"/>
      <c r="K370" s="1"/>
      <c r="L370" s="1"/>
      <c r="M370" s="1"/>
      <c r="N370" s="1"/>
    </row>
    <row r="371" ht="15.75" customHeight="1">
      <c r="A371" s="1"/>
      <c r="B371" s="1"/>
      <c r="C371" s="1"/>
      <c r="D371" s="1"/>
      <c r="E371" s="1"/>
      <c r="F371" s="1"/>
      <c r="G371" s="1"/>
      <c r="H371" s="1"/>
      <c r="I371" s="1"/>
      <c r="J371" s="1"/>
      <c r="K371" s="1"/>
      <c r="L371" s="1"/>
      <c r="M371" s="1"/>
      <c r="N371" s="1"/>
    </row>
    <row r="372" ht="15.75" customHeight="1">
      <c r="A372" s="1"/>
      <c r="B372" s="1"/>
      <c r="C372" s="1"/>
      <c r="D372" s="1"/>
      <c r="E372" s="1"/>
      <c r="F372" s="1"/>
      <c r="G372" s="1"/>
      <c r="H372" s="1"/>
      <c r="I372" s="1"/>
      <c r="J372" s="1"/>
      <c r="K372" s="1"/>
      <c r="L372" s="1"/>
      <c r="M372" s="1"/>
      <c r="N372" s="1"/>
    </row>
    <row r="373" ht="15.75" customHeight="1">
      <c r="A373" s="1"/>
      <c r="B373" s="1"/>
      <c r="C373" s="1"/>
      <c r="D373" s="1"/>
      <c r="E373" s="1"/>
      <c r="F373" s="1"/>
      <c r="G373" s="1"/>
      <c r="H373" s="1"/>
      <c r="I373" s="1"/>
      <c r="J373" s="1"/>
      <c r="K373" s="1"/>
      <c r="L373" s="1"/>
      <c r="M373" s="1"/>
      <c r="N373" s="1"/>
    </row>
    <row r="374" ht="15.75" customHeight="1">
      <c r="A374" s="1"/>
      <c r="B374" s="1"/>
      <c r="C374" s="1"/>
      <c r="D374" s="1"/>
      <c r="E374" s="1"/>
      <c r="F374" s="1"/>
      <c r="G374" s="1"/>
      <c r="H374" s="1"/>
      <c r="I374" s="1"/>
      <c r="J374" s="1"/>
      <c r="K374" s="1"/>
      <c r="L374" s="1"/>
      <c r="M374" s="1"/>
      <c r="N374" s="1"/>
    </row>
    <row r="375" ht="15.75" customHeight="1">
      <c r="A375" s="1"/>
      <c r="B375" s="1"/>
      <c r="C375" s="1"/>
      <c r="D375" s="1"/>
      <c r="E375" s="1"/>
      <c r="F375" s="1"/>
      <c r="G375" s="1"/>
      <c r="H375" s="1"/>
      <c r="I375" s="1"/>
      <c r="J375" s="1"/>
      <c r="K375" s="1"/>
      <c r="L375" s="1"/>
      <c r="M375" s="1"/>
      <c r="N375" s="1"/>
    </row>
    <row r="376" ht="15.75" customHeight="1">
      <c r="A376" s="1"/>
      <c r="B376" s="1"/>
      <c r="C376" s="1"/>
      <c r="D376" s="1"/>
      <c r="E376" s="1"/>
      <c r="F376" s="1"/>
      <c r="G376" s="1"/>
      <c r="H376" s="1"/>
      <c r="I376" s="1"/>
      <c r="J376" s="1"/>
      <c r="K376" s="1"/>
      <c r="L376" s="1"/>
      <c r="M376" s="1"/>
      <c r="N376" s="1"/>
    </row>
    <row r="377" ht="15.75" customHeight="1">
      <c r="A377" s="1"/>
      <c r="B377" s="1"/>
      <c r="C377" s="1"/>
      <c r="D377" s="1"/>
      <c r="E377" s="1"/>
      <c r="F377" s="1"/>
      <c r="G377" s="1"/>
      <c r="H377" s="1"/>
      <c r="I377" s="1"/>
      <c r="J377" s="1"/>
      <c r="K377" s="1"/>
      <c r="L377" s="1"/>
      <c r="M377" s="1"/>
      <c r="N377" s="1"/>
    </row>
    <row r="378" ht="15.75" customHeight="1">
      <c r="A378" s="1"/>
      <c r="B378" s="1"/>
      <c r="C378" s="1"/>
      <c r="D378" s="1"/>
      <c r="E378" s="1"/>
      <c r="F378" s="1"/>
      <c r="G378" s="1"/>
      <c r="H378" s="1"/>
      <c r="I378" s="1"/>
      <c r="J378" s="1"/>
      <c r="K378" s="1"/>
      <c r="L378" s="1"/>
      <c r="M378" s="1"/>
      <c r="N378" s="1"/>
    </row>
    <row r="379" ht="15.75" customHeight="1">
      <c r="A379" s="1"/>
      <c r="B379" s="1"/>
      <c r="C379" s="1"/>
      <c r="D379" s="1"/>
      <c r="E379" s="1"/>
      <c r="F379" s="1"/>
      <c r="G379" s="1"/>
      <c r="H379" s="1"/>
      <c r="I379" s="1"/>
      <c r="J379" s="1"/>
      <c r="K379" s="1"/>
      <c r="L379" s="1"/>
      <c r="M379" s="1"/>
      <c r="N379" s="1"/>
    </row>
    <row r="380" ht="15.75" customHeight="1">
      <c r="A380" s="1"/>
      <c r="B380" s="1"/>
      <c r="C380" s="1"/>
      <c r="D380" s="1"/>
      <c r="E380" s="1"/>
      <c r="F380" s="1"/>
      <c r="G380" s="1"/>
      <c r="H380" s="1"/>
      <c r="I380" s="1"/>
      <c r="J380" s="1"/>
      <c r="K380" s="1"/>
      <c r="L380" s="1"/>
      <c r="M380" s="1"/>
      <c r="N380" s="1"/>
    </row>
    <row r="381" ht="15.75" customHeight="1">
      <c r="A381" s="1"/>
      <c r="B381" s="1"/>
      <c r="C381" s="1"/>
      <c r="D381" s="1"/>
      <c r="E381" s="1"/>
      <c r="F381" s="1"/>
      <c r="G381" s="1"/>
      <c r="H381" s="1"/>
      <c r="I381" s="1"/>
      <c r="J381" s="1"/>
      <c r="K381" s="1"/>
      <c r="L381" s="1"/>
      <c r="M381" s="1"/>
      <c r="N381" s="1"/>
    </row>
    <row r="382" ht="15.75" customHeight="1">
      <c r="A382" s="1"/>
      <c r="B382" s="1"/>
      <c r="C382" s="1"/>
      <c r="D382" s="1"/>
      <c r="E382" s="1"/>
      <c r="F382" s="1"/>
      <c r="G382" s="1"/>
      <c r="H382" s="1"/>
      <c r="I382" s="1"/>
      <c r="J382" s="1"/>
      <c r="K382" s="1"/>
      <c r="L382" s="1"/>
      <c r="M382" s="1"/>
      <c r="N382" s="1"/>
    </row>
    <row r="383" ht="15.75" customHeight="1">
      <c r="A383" s="1"/>
      <c r="B383" s="1"/>
      <c r="C383" s="1"/>
      <c r="D383" s="1"/>
      <c r="E383" s="1"/>
      <c r="F383" s="1"/>
      <c r="G383" s="1"/>
      <c r="H383" s="1"/>
      <c r="I383" s="1"/>
      <c r="J383" s="1"/>
      <c r="K383" s="1"/>
      <c r="L383" s="1"/>
      <c r="M383" s="1"/>
      <c r="N383" s="1"/>
    </row>
    <row r="384" ht="15.75" customHeight="1">
      <c r="A384" s="1"/>
      <c r="B384" s="1"/>
      <c r="C384" s="1"/>
      <c r="D384" s="1"/>
      <c r="E384" s="1"/>
      <c r="F384" s="1"/>
      <c r="G384" s="1"/>
      <c r="H384" s="1"/>
      <c r="I384" s="1"/>
      <c r="J384" s="1"/>
      <c r="K384" s="1"/>
      <c r="L384" s="1"/>
      <c r="M384" s="1"/>
      <c r="N384" s="1"/>
    </row>
    <row r="385" ht="15.75" customHeight="1">
      <c r="A385" s="1"/>
      <c r="B385" s="1"/>
      <c r="C385" s="1"/>
      <c r="D385" s="1"/>
      <c r="E385" s="1"/>
      <c r="F385" s="1"/>
      <c r="G385" s="1"/>
      <c r="H385" s="1"/>
      <c r="I385" s="1"/>
      <c r="J385" s="1"/>
      <c r="K385" s="1"/>
      <c r="L385" s="1"/>
      <c r="M385" s="1"/>
      <c r="N385" s="1"/>
    </row>
    <row r="386" ht="15.75" customHeight="1">
      <c r="A386" s="1"/>
      <c r="B386" s="1"/>
      <c r="C386" s="1"/>
      <c r="D386" s="1"/>
      <c r="E386" s="1"/>
      <c r="F386" s="1"/>
      <c r="G386" s="1"/>
      <c r="H386" s="1"/>
      <c r="I386" s="1"/>
      <c r="J386" s="1"/>
      <c r="K386" s="1"/>
      <c r="L386" s="1"/>
      <c r="M386" s="1"/>
      <c r="N386" s="1"/>
    </row>
    <row r="387" ht="15.75" customHeight="1">
      <c r="A387" s="1"/>
      <c r="B387" s="1"/>
      <c r="C387" s="1"/>
      <c r="D387" s="1"/>
      <c r="E387" s="1"/>
      <c r="F387" s="1"/>
      <c r="G387" s="1"/>
      <c r="H387" s="1"/>
      <c r="I387" s="1"/>
      <c r="J387" s="1"/>
      <c r="K387" s="1"/>
      <c r="L387" s="1"/>
      <c r="M387" s="1"/>
      <c r="N387" s="1"/>
    </row>
    <row r="388" ht="15.75" customHeight="1">
      <c r="A388" s="1"/>
      <c r="B388" s="1"/>
      <c r="C388" s="1"/>
      <c r="D388" s="1"/>
      <c r="E388" s="1"/>
      <c r="F388" s="1"/>
      <c r="G388" s="1"/>
      <c r="H388" s="1"/>
      <c r="I388" s="1"/>
      <c r="J388" s="1"/>
      <c r="K388" s="1"/>
      <c r="L388" s="1"/>
      <c r="M388" s="1"/>
      <c r="N388" s="1"/>
    </row>
    <row r="389" ht="15.75" customHeight="1">
      <c r="A389" s="1"/>
      <c r="B389" s="1"/>
      <c r="C389" s="1"/>
      <c r="D389" s="1"/>
      <c r="E389" s="1"/>
      <c r="F389" s="1"/>
      <c r="G389" s="1"/>
      <c r="H389" s="1"/>
      <c r="I389" s="1"/>
      <c r="J389" s="1"/>
      <c r="K389" s="1"/>
      <c r="L389" s="1"/>
      <c r="M389" s="1"/>
      <c r="N389" s="1"/>
    </row>
    <row r="390" ht="15.75" customHeight="1">
      <c r="A390" s="1"/>
      <c r="B390" s="1"/>
      <c r="C390" s="1"/>
      <c r="D390" s="1"/>
      <c r="E390" s="1"/>
      <c r="F390" s="1"/>
      <c r="G390" s="1"/>
      <c r="H390" s="1"/>
      <c r="I390" s="1"/>
      <c r="J390" s="1"/>
      <c r="K390" s="1"/>
      <c r="L390" s="1"/>
      <c r="M390" s="1"/>
      <c r="N390" s="1"/>
    </row>
    <row r="391" ht="15.75" customHeight="1">
      <c r="A391" s="1"/>
      <c r="B391" s="1"/>
      <c r="C391" s="1"/>
      <c r="D391" s="1"/>
      <c r="E391" s="1"/>
      <c r="F391" s="1"/>
      <c r="G391" s="1"/>
      <c r="H391" s="1"/>
      <c r="I391" s="1"/>
      <c r="J391" s="1"/>
      <c r="K391" s="1"/>
      <c r="L391" s="1"/>
      <c r="M391" s="1"/>
      <c r="N391" s="1"/>
    </row>
    <row r="392" ht="15.75" customHeight="1">
      <c r="A392" s="1"/>
      <c r="B392" s="1"/>
      <c r="C392" s="1"/>
      <c r="D392" s="1"/>
      <c r="E392" s="1"/>
      <c r="F392" s="1"/>
      <c r="G392" s="1"/>
      <c r="H392" s="1"/>
      <c r="I392" s="1"/>
      <c r="J392" s="1"/>
      <c r="K392" s="1"/>
      <c r="L392" s="1"/>
      <c r="M392" s="1"/>
      <c r="N392" s="1"/>
    </row>
    <row r="393" ht="15.75" customHeight="1">
      <c r="A393" s="1"/>
      <c r="B393" s="1"/>
      <c r="C393" s="1"/>
      <c r="D393" s="1"/>
      <c r="E393" s="1"/>
      <c r="F393" s="1"/>
      <c r="G393" s="1"/>
      <c r="H393" s="1"/>
      <c r="I393" s="1"/>
      <c r="J393" s="1"/>
      <c r="K393" s="1"/>
      <c r="L393" s="1"/>
      <c r="M393" s="1"/>
      <c r="N393" s="1"/>
    </row>
    <row r="394" ht="15.75" customHeight="1">
      <c r="A394" s="1"/>
      <c r="B394" s="1"/>
      <c r="C394" s="1"/>
      <c r="D394" s="1"/>
      <c r="E394" s="1"/>
      <c r="F394" s="1"/>
      <c r="G394" s="1"/>
      <c r="H394" s="1"/>
      <c r="I394" s="1"/>
      <c r="J394" s="1"/>
      <c r="K394" s="1"/>
      <c r="L394" s="1"/>
      <c r="M394" s="1"/>
      <c r="N394" s="1"/>
    </row>
    <row r="395" ht="15.75" customHeight="1">
      <c r="A395" s="1"/>
      <c r="B395" s="1"/>
      <c r="C395" s="1"/>
      <c r="D395" s="1"/>
      <c r="E395" s="1"/>
      <c r="F395" s="1"/>
      <c r="G395" s="1"/>
      <c r="H395" s="1"/>
      <c r="I395" s="1"/>
      <c r="J395" s="1"/>
      <c r="K395" s="1"/>
      <c r="L395" s="1"/>
      <c r="M395" s="1"/>
      <c r="N395" s="1"/>
    </row>
    <row r="396" ht="15.75" customHeight="1">
      <c r="A396" s="1"/>
      <c r="B396" s="1"/>
      <c r="C396" s="1"/>
      <c r="D396" s="1"/>
      <c r="E396" s="1"/>
      <c r="F396" s="1"/>
      <c r="G396" s="1"/>
      <c r="H396" s="1"/>
      <c r="I396" s="1"/>
      <c r="J396" s="1"/>
      <c r="K396" s="1"/>
      <c r="L396" s="1"/>
      <c r="M396" s="1"/>
      <c r="N396" s="1"/>
    </row>
    <row r="397" ht="15.75" customHeight="1">
      <c r="A397" s="1"/>
      <c r="B397" s="1"/>
      <c r="C397" s="1"/>
      <c r="D397" s="1"/>
      <c r="E397" s="1"/>
      <c r="F397" s="1"/>
      <c r="G397" s="1"/>
      <c r="H397" s="1"/>
      <c r="I397" s="1"/>
      <c r="J397" s="1"/>
      <c r="K397" s="1"/>
      <c r="L397" s="1"/>
      <c r="M397" s="1"/>
      <c r="N397" s="1"/>
    </row>
    <row r="398" ht="15.75" customHeight="1">
      <c r="A398" s="1"/>
      <c r="B398" s="1"/>
      <c r="C398" s="1"/>
      <c r="D398" s="1"/>
      <c r="E398" s="1"/>
      <c r="F398" s="1"/>
      <c r="G398" s="1"/>
      <c r="H398" s="1"/>
      <c r="I398" s="1"/>
      <c r="J398" s="1"/>
      <c r="K398" s="1"/>
      <c r="L398" s="1"/>
      <c r="M398" s="1"/>
      <c r="N398" s="1"/>
    </row>
    <row r="399" ht="15.75" customHeight="1">
      <c r="A399" s="1"/>
      <c r="B399" s="1"/>
      <c r="C399" s="1"/>
      <c r="D399" s="1"/>
      <c r="E399" s="1"/>
      <c r="F399" s="1"/>
      <c r="G399" s="1"/>
      <c r="H399" s="1"/>
      <c r="I399" s="1"/>
      <c r="J399" s="1"/>
      <c r="K399" s="1"/>
      <c r="L399" s="1"/>
      <c r="M399" s="1"/>
      <c r="N399" s="1"/>
    </row>
    <row r="400" ht="15.75" customHeight="1">
      <c r="A400" s="1"/>
      <c r="B400" s="1"/>
      <c r="C400" s="1"/>
      <c r="D400" s="1"/>
      <c r="E400" s="1"/>
      <c r="F400" s="1"/>
      <c r="G400" s="1"/>
      <c r="H400" s="1"/>
      <c r="I400" s="1"/>
      <c r="J400" s="1"/>
      <c r="K400" s="1"/>
      <c r="L400" s="1"/>
      <c r="M400" s="1"/>
      <c r="N400" s="1"/>
    </row>
    <row r="401" ht="15.75" customHeight="1">
      <c r="A401" s="1"/>
      <c r="B401" s="1"/>
      <c r="C401" s="1"/>
      <c r="D401" s="1"/>
      <c r="E401" s="1"/>
      <c r="F401" s="1"/>
      <c r="G401" s="1"/>
      <c r="H401" s="1"/>
      <c r="I401" s="1"/>
      <c r="J401" s="1"/>
      <c r="K401" s="1"/>
      <c r="L401" s="1"/>
      <c r="M401" s="1"/>
      <c r="N401" s="1"/>
    </row>
    <row r="402" ht="15.75" customHeight="1">
      <c r="A402" s="1"/>
      <c r="B402" s="1"/>
      <c r="C402" s="1"/>
      <c r="D402" s="1"/>
      <c r="E402" s="1"/>
      <c r="F402" s="1"/>
      <c r="G402" s="1"/>
      <c r="H402" s="1"/>
      <c r="I402" s="1"/>
      <c r="J402" s="1"/>
      <c r="K402" s="1"/>
      <c r="L402" s="1"/>
      <c r="M402" s="1"/>
      <c r="N402" s="1"/>
    </row>
    <row r="403" ht="15.75" customHeight="1">
      <c r="A403" s="1"/>
      <c r="B403" s="1"/>
      <c r="C403" s="1"/>
      <c r="D403" s="1"/>
      <c r="E403" s="1"/>
      <c r="F403" s="1"/>
      <c r="G403" s="1"/>
      <c r="H403" s="1"/>
      <c r="I403" s="1"/>
      <c r="J403" s="1"/>
      <c r="K403" s="1"/>
      <c r="L403" s="1"/>
      <c r="M403" s="1"/>
      <c r="N403" s="1"/>
    </row>
    <row r="404" ht="15.75" customHeight="1">
      <c r="A404" s="1"/>
      <c r="B404" s="1"/>
      <c r="C404" s="1"/>
      <c r="D404" s="1"/>
      <c r="E404" s="1"/>
      <c r="F404" s="1"/>
      <c r="G404" s="1"/>
      <c r="H404" s="1"/>
      <c r="I404" s="1"/>
      <c r="J404" s="1"/>
      <c r="K404" s="1"/>
      <c r="L404" s="1"/>
      <c r="M404" s="1"/>
      <c r="N404" s="1"/>
    </row>
    <row r="405" ht="15.75" customHeight="1">
      <c r="A405" s="1"/>
      <c r="B405" s="1"/>
      <c r="C405" s="1"/>
      <c r="D405" s="1"/>
      <c r="E405" s="1"/>
      <c r="F405" s="1"/>
      <c r="G405" s="1"/>
      <c r="H405" s="1"/>
      <c r="I405" s="1"/>
      <c r="J405" s="1"/>
      <c r="K405" s="1"/>
      <c r="L405" s="1"/>
      <c r="M405" s="1"/>
      <c r="N405" s="1"/>
    </row>
    <row r="406" ht="15.75" customHeight="1">
      <c r="A406" s="1"/>
      <c r="B406" s="1"/>
      <c r="C406" s="1"/>
      <c r="D406" s="1"/>
      <c r="E406" s="1"/>
      <c r="F406" s="1"/>
      <c r="G406" s="1"/>
      <c r="H406" s="1"/>
      <c r="I406" s="1"/>
      <c r="J406" s="1"/>
      <c r="K406" s="1"/>
      <c r="L406" s="1"/>
      <c r="M406" s="1"/>
      <c r="N406" s="1"/>
    </row>
    <row r="407" ht="15.75" customHeight="1">
      <c r="A407" s="1"/>
      <c r="B407" s="1"/>
      <c r="C407" s="1"/>
      <c r="D407" s="1"/>
      <c r="E407" s="1"/>
      <c r="F407" s="1"/>
      <c r="G407" s="1"/>
      <c r="H407" s="1"/>
      <c r="I407" s="1"/>
      <c r="J407" s="1"/>
      <c r="K407" s="1"/>
      <c r="L407" s="1"/>
      <c r="M407" s="1"/>
      <c r="N407" s="1"/>
    </row>
    <row r="408" ht="15.75" customHeight="1">
      <c r="A408" s="1"/>
      <c r="B408" s="1"/>
      <c r="C408" s="1"/>
      <c r="D408" s="1"/>
      <c r="E408" s="1"/>
      <c r="F408" s="1"/>
      <c r="G408" s="1"/>
      <c r="H408" s="1"/>
      <c r="I408" s="1"/>
      <c r="J408" s="1"/>
      <c r="K408" s="1"/>
      <c r="L408" s="1"/>
      <c r="M408" s="1"/>
      <c r="N408" s="1"/>
    </row>
    <row r="409" ht="15.75" customHeight="1">
      <c r="A409" s="1"/>
      <c r="B409" s="1"/>
      <c r="C409" s="1"/>
      <c r="D409" s="1"/>
      <c r="E409" s="1"/>
      <c r="F409" s="1"/>
      <c r="G409" s="1"/>
      <c r="H409" s="1"/>
      <c r="I409" s="1"/>
      <c r="J409" s="1"/>
      <c r="K409" s="1"/>
      <c r="L409" s="1"/>
      <c r="M409" s="1"/>
      <c r="N409" s="1"/>
    </row>
    <row r="410" ht="15.75" customHeight="1">
      <c r="A410" s="1"/>
      <c r="B410" s="1"/>
      <c r="C410" s="1"/>
      <c r="D410" s="1"/>
      <c r="E410" s="1"/>
      <c r="F410" s="1"/>
      <c r="G410" s="1"/>
      <c r="H410" s="1"/>
      <c r="I410" s="1"/>
      <c r="J410" s="1"/>
      <c r="K410" s="1"/>
      <c r="L410" s="1"/>
      <c r="M410" s="1"/>
      <c r="N410" s="1"/>
    </row>
    <row r="411" ht="15.75" customHeight="1">
      <c r="A411" s="1"/>
      <c r="B411" s="1"/>
      <c r="C411" s="1"/>
      <c r="D411" s="1"/>
      <c r="E411" s="1"/>
      <c r="F411" s="1"/>
      <c r="G411" s="1"/>
      <c r="H411" s="1"/>
      <c r="I411" s="1"/>
      <c r="J411" s="1"/>
      <c r="K411" s="1"/>
      <c r="L411" s="1"/>
      <c r="M411" s="1"/>
      <c r="N411" s="1"/>
    </row>
    <row r="412" ht="15.75" customHeight="1">
      <c r="A412" s="1"/>
      <c r="B412" s="1"/>
      <c r="C412" s="1"/>
      <c r="D412" s="1"/>
      <c r="E412" s="1"/>
      <c r="F412" s="1"/>
      <c r="G412" s="1"/>
      <c r="H412" s="1"/>
      <c r="I412" s="1"/>
      <c r="J412" s="1"/>
      <c r="K412" s="1"/>
      <c r="L412" s="1"/>
      <c r="M412" s="1"/>
      <c r="N412" s="1"/>
    </row>
    <row r="413" ht="15.75" customHeight="1">
      <c r="A413" s="1"/>
      <c r="B413" s="1"/>
      <c r="C413" s="1"/>
      <c r="D413" s="1"/>
      <c r="E413" s="1"/>
      <c r="F413" s="1"/>
      <c r="G413" s="1"/>
      <c r="H413" s="1"/>
      <c r="I413" s="1"/>
      <c r="J413" s="1"/>
      <c r="K413" s="1"/>
      <c r="L413" s="1"/>
      <c r="M413" s="1"/>
      <c r="N413" s="1"/>
    </row>
    <row r="414" ht="15.75" customHeight="1">
      <c r="A414" s="1"/>
      <c r="B414" s="1"/>
      <c r="C414" s="1"/>
      <c r="D414" s="1"/>
      <c r="E414" s="1"/>
      <c r="F414" s="1"/>
      <c r="G414" s="1"/>
      <c r="H414" s="1"/>
      <c r="I414" s="1"/>
      <c r="J414" s="1"/>
      <c r="K414" s="1"/>
      <c r="L414" s="1"/>
      <c r="M414" s="1"/>
      <c r="N414" s="1"/>
    </row>
    <row r="415" ht="15.75" customHeight="1">
      <c r="A415" s="1"/>
      <c r="B415" s="1"/>
      <c r="C415" s="1"/>
      <c r="D415" s="1"/>
      <c r="E415" s="1"/>
      <c r="F415" s="1"/>
      <c r="G415" s="1"/>
      <c r="H415" s="1"/>
      <c r="I415" s="1"/>
      <c r="J415" s="1"/>
      <c r="K415" s="1"/>
      <c r="L415" s="1"/>
      <c r="M415" s="1"/>
      <c r="N415" s="1"/>
    </row>
    <row r="416" ht="15.75" customHeight="1">
      <c r="A416" s="1"/>
      <c r="B416" s="1"/>
      <c r="C416" s="1"/>
      <c r="D416" s="1"/>
      <c r="E416" s="1"/>
      <c r="F416" s="1"/>
      <c r="G416" s="1"/>
      <c r="H416" s="1"/>
      <c r="I416" s="1"/>
      <c r="J416" s="1"/>
      <c r="K416" s="1"/>
      <c r="L416" s="1"/>
      <c r="M416" s="1"/>
      <c r="N416" s="1"/>
    </row>
    <row r="417" ht="15.75" customHeight="1">
      <c r="A417" s="1"/>
      <c r="B417" s="1"/>
      <c r="C417" s="1"/>
      <c r="D417" s="1"/>
      <c r="E417" s="1"/>
      <c r="F417" s="1"/>
      <c r="G417" s="1"/>
      <c r="H417" s="1"/>
      <c r="I417" s="1"/>
      <c r="J417" s="1"/>
      <c r="K417" s="1"/>
      <c r="L417" s="1"/>
      <c r="M417" s="1"/>
      <c r="N417" s="1"/>
    </row>
    <row r="418" ht="15.75" customHeight="1">
      <c r="A418" s="1"/>
      <c r="B418" s="1"/>
      <c r="C418" s="1"/>
      <c r="D418" s="1"/>
      <c r="E418" s="1"/>
      <c r="F418" s="1"/>
      <c r="G418" s="1"/>
      <c r="H418" s="1"/>
      <c r="I418" s="1"/>
      <c r="J418" s="1"/>
      <c r="K418" s="1"/>
      <c r="L418" s="1"/>
      <c r="M418" s="1"/>
      <c r="N418" s="1"/>
    </row>
    <row r="419" ht="15.75" customHeight="1">
      <c r="A419" s="1"/>
      <c r="B419" s="1"/>
      <c r="C419" s="1"/>
      <c r="D419" s="1"/>
      <c r="E419" s="1"/>
      <c r="F419" s="1"/>
      <c r="G419" s="1"/>
      <c r="H419" s="1"/>
      <c r="I419" s="1"/>
      <c r="J419" s="1"/>
      <c r="K419" s="1"/>
      <c r="L419" s="1"/>
      <c r="M419" s="1"/>
      <c r="N419" s="1"/>
    </row>
    <row r="420" ht="15.75" customHeight="1">
      <c r="A420" s="1"/>
      <c r="B420" s="1"/>
      <c r="C420" s="1"/>
      <c r="D420" s="1"/>
      <c r="E420" s="1"/>
      <c r="F420" s="1"/>
      <c r="G420" s="1"/>
      <c r="H420" s="1"/>
      <c r="I420" s="1"/>
      <c r="J420" s="1"/>
      <c r="K420" s="1"/>
      <c r="L420" s="1"/>
      <c r="M420" s="1"/>
      <c r="N420" s="1"/>
    </row>
    <row r="421" ht="15.75" customHeight="1">
      <c r="A421" s="1"/>
      <c r="B421" s="1"/>
      <c r="C421" s="1"/>
      <c r="D421" s="1"/>
      <c r="E421" s="1"/>
      <c r="F421" s="1"/>
      <c r="G421" s="1"/>
      <c r="H421" s="1"/>
      <c r="I421" s="1"/>
      <c r="J421" s="1"/>
      <c r="K421" s="1"/>
      <c r="L421" s="1"/>
      <c r="M421" s="1"/>
      <c r="N421" s="1"/>
    </row>
    <row r="422" ht="15.75" customHeight="1">
      <c r="A422" s="1"/>
      <c r="B422" s="1"/>
      <c r="C422" s="1"/>
      <c r="D422" s="1"/>
      <c r="E422" s="1"/>
      <c r="F422" s="1"/>
      <c r="G422" s="1"/>
      <c r="H422" s="1"/>
      <c r="I422" s="1"/>
      <c r="J422" s="1"/>
      <c r="K422" s="1"/>
      <c r="L422" s="1"/>
      <c r="M422" s="1"/>
      <c r="N422" s="1"/>
    </row>
    <row r="423" ht="15.75" customHeight="1">
      <c r="A423" s="1"/>
      <c r="B423" s="1"/>
      <c r="C423" s="1"/>
      <c r="D423" s="1"/>
      <c r="E423" s="1"/>
      <c r="F423" s="1"/>
      <c r="G423" s="1"/>
      <c r="H423" s="1"/>
      <c r="I423" s="1"/>
      <c r="J423" s="1"/>
      <c r="K423" s="1"/>
      <c r="L423" s="1"/>
      <c r="M423" s="1"/>
      <c r="N423" s="1"/>
    </row>
    <row r="424" ht="15.75" customHeight="1">
      <c r="A424" s="1"/>
      <c r="B424" s="1"/>
      <c r="C424" s="1"/>
      <c r="D424" s="1"/>
      <c r="E424" s="1"/>
      <c r="F424" s="1"/>
      <c r="G424" s="1"/>
      <c r="H424" s="1"/>
      <c r="I424" s="1"/>
      <c r="J424" s="1"/>
      <c r="K424" s="1"/>
      <c r="L424" s="1"/>
      <c r="M424" s="1"/>
      <c r="N424" s="1"/>
    </row>
    <row r="425" ht="15.75" customHeight="1">
      <c r="A425" s="1"/>
      <c r="B425" s="1"/>
      <c r="C425" s="1"/>
      <c r="D425" s="1"/>
      <c r="E425" s="1"/>
      <c r="F425" s="1"/>
      <c r="G425" s="1"/>
      <c r="H425" s="1"/>
      <c r="I425" s="1"/>
      <c r="J425" s="1"/>
      <c r="K425" s="1"/>
      <c r="L425" s="1"/>
      <c r="M425" s="1"/>
      <c r="N425" s="1"/>
    </row>
    <row r="426" ht="15.75" customHeight="1">
      <c r="A426" s="1"/>
      <c r="B426" s="1"/>
      <c r="C426" s="1"/>
      <c r="D426" s="1"/>
      <c r="E426" s="1"/>
      <c r="F426" s="1"/>
      <c r="G426" s="1"/>
      <c r="H426" s="1"/>
      <c r="I426" s="1"/>
      <c r="J426" s="1"/>
      <c r="K426" s="1"/>
      <c r="L426" s="1"/>
      <c r="M426" s="1"/>
      <c r="N426" s="1"/>
    </row>
    <row r="427" ht="15.75" customHeight="1">
      <c r="A427" s="1"/>
      <c r="B427" s="1"/>
      <c r="C427" s="1"/>
      <c r="D427" s="1"/>
      <c r="E427" s="1"/>
      <c r="F427" s="1"/>
      <c r="G427" s="1"/>
      <c r="H427" s="1"/>
      <c r="I427" s="1"/>
      <c r="J427" s="1"/>
      <c r="K427" s="1"/>
      <c r="L427" s="1"/>
      <c r="M427" s="1"/>
      <c r="N427" s="1"/>
    </row>
    <row r="428" ht="15.75" customHeight="1">
      <c r="A428" s="1"/>
      <c r="B428" s="1"/>
      <c r="C428" s="1"/>
      <c r="D428" s="1"/>
      <c r="E428" s="1"/>
      <c r="F428" s="1"/>
      <c r="G428" s="1"/>
      <c r="H428" s="1"/>
      <c r="I428" s="1"/>
      <c r="J428" s="1"/>
      <c r="K428" s="1"/>
      <c r="L428" s="1"/>
      <c r="M428" s="1"/>
      <c r="N428" s="1"/>
    </row>
    <row r="429" ht="15.75" customHeight="1">
      <c r="A429" s="1"/>
      <c r="B429" s="1"/>
      <c r="C429" s="1"/>
      <c r="D429" s="1"/>
      <c r="E429" s="1"/>
      <c r="F429" s="1"/>
      <c r="G429" s="1"/>
      <c r="H429" s="1"/>
      <c r="I429" s="1"/>
      <c r="J429" s="1"/>
      <c r="K429" s="1"/>
      <c r="L429" s="1"/>
      <c r="M429" s="1"/>
      <c r="N429" s="1"/>
    </row>
    <row r="430" ht="15.75" customHeight="1">
      <c r="A430" s="1"/>
      <c r="B430" s="1"/>
      <c r="C430" s="1"/>
      <c r="D430" s="1"/>
      <c r="E430" s="1"/>
      <c r="F430" s="1"/>
      <c r="G430" s="1"/>
      <c r="H430" s="1"/>
      <c r="I430" s="1"/>
      <c r="J430" s="1"/>
      <c r="K430" s="1"/>
      <c r="L430" s="1"/>
      <c r="M430" s="1"/>
      <c r="N430" s="1"/>
    </row>
    <row r="431" ht="15.75" customHeight="1">
      <c r="A431" s="1"/>
      <c r="B431" s="1"/>
      <c r="C431" s="1"/>
      <c r="D431" s="1"/>
      <c r="E431" s="1"/>
      <c r="F431" s="1"/>
      <c r="G431" s="1"/>
      <c r="H431" s="1"/>
      <c r="I431" s="1"/>
      <c r="J431" s="1"/>
      <c r="K431" s="1"/>
      <c r="L431" s="1"/>
      <c r="M431" s="1"/>
      <c r="N431" s="1"/>
    </row>
    <row r="432" ht="15.75" customHeight="1">
      <c r="A432" s="1"/>
      <c r="B432" s="1"/>
      <c r="C432" s="1"/>
      <c r="D432" s="1"/>
      <c r="E432" s="1"/>
      <c r="F432" s="1"/>
      <c r="G432" s="1"/>
      <c r="H432" s="1"/>
      <c r="I432" s="1"/>
      <c r="J432" s="1"/>
      <c r="K432" s="1"/>
      <c r="L432" s="1"/>
      <c r="M432" s="1"/>
      <c r="N432" s="1"/>
    </row>
    <row r="433" ht="15.75" customHeight="1">
      <c r="A433" s="1"/>
      <c r="B433" s="1"/>
      <c r="C433" s="1"/>
      <c r="D433" s="1"/>
      <c r="E433" s="1"/>
      <c r="F433" s="1"/>
      <c r="G433" s="1"/>
      <c r="H433" s="1"/>
      <c r="I433" s="1"/>
      <c r="J433" s="1"/>
      <c r="K433" s="1"/>
      <c r="L433" s="1"/>
      <c r="M433" s="1"/>
      <c r="N433" s="1"/>
    </row>
    <row r="434" ht="15.75" customHeight="1">
      <c r="A434" s="1"/>
      <c r="B434" s="1"/>
      <c r="C434" s="1"/>
      <c r="D434" s="1"/>
      <c r="E434" s="1"/>
      <c r="F434" s="1"/>
      <c r="G434" s="1"/>
      <c r="H434" s="1"/>
      <c r="I434" s="1"/>
      <c r="J434" s="1"/>
      <c r="K434" s="1"/>
      <c r="L434" s="1"/>
      <c r="M434" s="1"/>
      <c r="N434" s="1"/>
    </row>
    <row r="435" ht="15.75" customHeight="1">
      <c r="A435" s="1"/>
      <c r="B435" s="1"/>
      <c r="C435" s="1"/>
      <c r="D435" s="1"/>
      <c r="E435" s="1"/>
      <c r="F435" s="1"/>
      <c r="G435" s="1"/>
      <c r="H435" s="1"/>
      <c r="I435" s="1"/>
      <c r="J435" s="1"/>
      <c r="K435" s="1"/>
      <c r="L435" s="1"/>
      <c r="M435" s="1"/>
      <c r="N435" s="1"/>
    </row>
    <row r="436" ht="15.75" customHeight="1">
      <c r="A436" s="1"/>
      <c r="B436" s="1"/>
      <c r="C436" s="1"/>
      <c r="D436" s="1"/>
      <c r="E436" s="1"/>
      <c r="F436" s="1"/>
      <c r="G436" s="1"/>
      <c r="H436" s="1"/>
      <c r="I436" s="1"/>
      <c r="J436" s="1"/>
      <c r="K436" s="1"/>
      <c r="L436" s="1"/>
      <c r="M436" s="1"/>
      <c r="N436" s="1"/>
    </row>
    <row r="437" ht="15.75" customHeight="1">
      <c r="A437" s="1"/>
      <c r="B437" s="1"/>
      <c r="C437" s="1"/>
      <c r="D437" s="1"/>
      <c r="E437" s="1"/>
      <c r="F437" s="1"/>
      <c r="G437" s="1"/>
      <c r="H437" s="1"/>
      <c r="I437" s="1"/>
      <c r="J437" s="1"/>
      <c r="K437" s="1"/>
      <c r="L437" s="1"/>
      <c r="M437" s="1"/>
      <c r="N437" s="1"/>
    </row>
    <row r="438" ht="15.75" customHeight="1">
      <c r="A438" s="1"/>
      <c r="B438" s="1"/>
      <c r="C438" s="1"/>
      <c r="D438" s="1"/>
      <c r="E438" s="1"/>
      <c r="F438" s="1"/>
      <c r="G438" s="1"/>
      <c r="H438" s="1"/>
      <c r="I438" s="1"/>
      <c r="J438" s="1"/>
      <c r="K438" s="1"/>
      <c r="L438" s="1"/>
      <c r="M438" s="1"/>
      <c r="N438" s="1"/>
    </row>
    <row r="439" ht="15.75" customHeight="1">
      <c r="A439" s="1"/>
      <c r="B439" s="1"/>
      <c r="C439" s="1"/>
      <c r="D439" s="1"/>
      <c r="E439" s="1"/>
      <c r="F439" s="1"/>
      <c r="G439" s="1"/>
      <c r="H439" s="1"/>
      <c r="I439" s="1"/>
      <c r="J439" s="1"/>
      <c r="K439" s="1"/>
      <c r="L439" s="1"/>
      <c r="M439" s="1"/>
      <c r="N439" s="1"/>
    </row>
    <row r="440" ht="15.75" customHeight="1">
      <c r="A440" s="1"/>
      <c r="B440" s="1"/>
      <c r="C440" s="1"/>
      <c r="D440" s="1"/>
      <c r="E440" s="1"/>
      <c r="F440" s="1"/>
      <c r="G440" s="1"/>
      <c r="H440" s="1"/>
      <c r="I440" s="1"/>
      <c r="J440" s="1"/>
      <c r="K440" s="1"/>
      <c r="L440" s="1"/>
      <c r="M440" s="1"/>
      <c r="N440" s="1"/>
    </row>
    <row r="441" ht="15.75" customHeight="1">
      <c r="A441" s="1"/>
      <c r="B441" s="1"/>
      <c r="C441" s="1"/>
      <c r="D441" s="1"/>
      <c r="E441" s="1"/>
      <c r="F441" s="1"/>
      <c r="G441" s="1"/>
      <c r="H441" s="1"/>
      <c r="I441" s="1"/>
      <c r="J441" s="1"/>
      <c r="K441" s="1"/>
      <c r="L441" s="1"/>
      <c r="M441" s="1"/>
      <c r="N441" s="1"/>
    </row>
    <row r="442" ht="15.75" customHeight="1">
      <c r="A442" s="1"/>
      <c r="B442" s="1"/>
      <c r="C442" s="1"/>
      <c r="D442" s="1"/>
      <c r="E442" s="1"/>
      <c r="F442" s="1"/>
      <c r="G442" s="1"/>
      <c r="H442" s="1"/>
      <c r="I442" s="1"/>
      <c r="J442" s="1"/>
      <c r="K442" s="1"/>
      <c r="L442" s="1"/>
      <c r="M442" s="1"/>
      <c r="N442" s="1"/>
    </row>
    <row r="443" ht="15.75" customHeight="1">
      <c r="A443" s="1"/>
      <c r="B443" s="1"/>
      <c r="C443" s="1"/>
      <c r="D443" s="1"/>
      <c r="E443" s="1"/>
      <c r="F443" s="1"/>
      <c r="G443" s="1"/>
      <c r="H443" s="1"/>
      <c r="I443" s="1"/>
      <c r="J443" s="1"/>
      <c r="K443" s="1"/>
      <c r="L443" s="1"/>
      <c r="M443" s="1"/>
      <c r="N443" s="1"/>
    </row>
    <row r="444" ht="15.75" customHeight="1">
      <c r="A444" s="1"/>
      <c r="B444" s="1"/>
      <c r="C444" s="1"/>
      <c r="D444" s="1"/>
      <c r="E444" s="1"/>
      <c r="F444" s="1"/>
      <c r="G444" s="1"/>
      <c r="H444" s="1"/>
      <c r="I444" s="1"/>
      <c r="J444" s="1"/>
      <c r="K444" s="1"/>
      <c r="L444" s="1"/>
      <c r="M444" s="1"/>
      <c r="N444" s="1"/>
    </row>
    <row r="445" ht="15.75" customHeight="1">
      <c r="A445" s="1"/>
      <c r="B445" s="1"/>
      <c r="C445" s="1"/>
      <c r="D445" s="1"/>
      <c r="E445" s="1"/>
      <c r="F445" s="1"/>
      <c r="G445" s="1"/>
      <c r="H445" s="1"/>
      <c r="I445" s="1"/>
      <c r="J445" s="1"/>
      <c r="K445" s="1"/>
      <c r="L445" s="1"/>
      <c r="M445" s="1"/>
      <c r="N445" s="1"/>
    </row>
    <row r="446" ht="15.75" customHeight="1">
      <c r="A446" s="1"/>
      <c r="B446" s="1"/>
      <c r="C446" s="1"/>
      <c r="D446" s="1"/>
      <c r="E446" s="1"/>
      <c r="F446" s="1"/>
      <c r="G446" s="1"/>
      <c r="H446" s="1"/>
      <c r="I446" s="1"/>
      <c r="J446" s="1"/>
      <c r="K446" s="1"/>
      <c r="L446" s="1"/>
      <c r="M446" s="1"/>
      <c r="N446" s="1"/>
    </row>
    <row r="447" ht="15.75" customHeight="1">
      <c r="A447" s="1"/>
      <c r="B447" s="1"/>
      <c r="C447" s="1"/>
      <c r="D447" s="1"/>
      <c r="E447" s="1"/>
      <c r="F447" s="1"/>
      <c r="G447" s="1"/>
      <c r="H447" s="1"/>
      <c r="I447" s="1"/>
      <c r="J447" s="1"/>
      <c r="K447" s="1"/>
      <c r="L447" s="1"/>
      <c r="M447" s="1"/>
      <c r="N447" s="1"/>
    </row>
    <row r="448" ht="15.75" customHeight="1">
      <c r="A448" s="1"/>
      <c r="B448" s="1"/>
      <c r="C448" s="1"/>
      <c r="D448" s="1"/>
      <c r="E448" s="1"/>
      <c r="F448" s="1"/>
      <c r="G448" s="1"/>
      <c r="H448" s="1"/>
      <c r="I448" s="1"/>
      <c r="J448" s="1"/>
      <c r="K448" s="1"/>
      <c r="L448" s="1"/>
      <c r="M448" s="1"/>
      <c r="N448" s="1"/>
    </row>
    <row r="449" ht="15.75" customHeight="1">
      <c r="A449" s="1"/>
      <c r="B449" s="1"/>
      <c r="C449" s="1"/>
      <c r="D449" s="1"/>
      <c r="E449" s="1"/>
      <c r="F449" s="1"/>
      <c r="G449" s="1"/>
      <c r="H449" s="1"/>
      <c r="I449" s="1"/>
      <c r="J449" s="1"/>
      <c r="K449" s="1"/>
      <c r="L449" s="1"/>
      <c r="M449" s="1"/>
      <c r="N449" s="1"/>
    </row>
    <row r="450" ht="15.75" customHeight="1">
      <c r="A450" s="1"/>
      <c r="B450" s="1"/>
      <c r="C450" s="1"/>
      <c r="D450" s="1"/>
      <c r="E450" s="1"/>
      <c r="F450" s="1"/>
      <c r="G450" s="1"/>
      <c r="H450" s="1"/>
      <c r="I450" s="1"/>
      <c r="J450" s="1"/>
      <c r="K450" s="1"/>
      <c r="L450" s="1"/>
      <c r="M450" s="1"/>
      <c r="N450" s="1"/>
    </row>
    <row r="451" ht="15.75" customHeight="1">
      <c r="A451" s="1"/>
      <c r="B451" s="1"/>
      <c r="C451" s="1"/>
      <c r="D451" s="1"/>
      <c r="E451" s="1"/>
      <c r="F451" s="1"/>
      <c r="G451" s="1"/>
      <c r="H451" s="1"/>
      <c r="I451" s="1"/>
      <c r="J451" s="1"/>
      <c r="K451" s="1"/>
      <c r="L451" s="1"/>
      <c r="M451" s="1"/>
      <c r="N451" s="1"/>
    </row>
    <row r="452" ht="15.75" customHeight="1">
      <c r="A452" s="1"/>
      <c r="B452" s="1"/>
      <c r="C452" s="1"/>
      <c r="D452" s="1"/>
      <c r="E452" s="1"/>
      <c r="F452" s="1"/>
      <c r="G452" s="1"/>
      <c r="H452" s="1"/>
      <c r="I452" s="1"/>
      <c r="J452" s="1"/>
      <c r="K452" s="1"/>
      <c r="L452" s="1"/>
      <c r="M452" s="1"/>
      <c r="N452" s="1"/>
    </row>
    <row r="453" ht="15.75" customHeight="1">
      <c r="A453" s="1"/>
      <c r="B453" s="1"/>
      <c r="C453" s="1"/>
      <c r="D453" s="1"/>
      <c r="E453" s="1"/>
      <c r="F453" s="1"/>
      <c r="G453" s="1"/>
      <c r="H453" s="1"/>
      <c r="I453" s="1"/>
      <c r="J453" s="1"/>
      <c r="K453" s="1"/>
      <c r="L453" s="1"/>
      <c r="M453" s="1"/>
      <c r="N453" s="1"/>
    </row>
    <row r="454" ht="15.75" customHeight="1">
      <c r="A454" s="1"/>
      <c r="B454" s="1"/>
      <c r="C454" s="1"/>
      <c r="D454" s="1"/>
      <c r="E454" s="1"/>
      <c r="F454" s="1"/>
      <c r="G454" s="1"/>
      <c r="H454" s="1"/>
      <c r="I454" s="1"/>
      <c r="J454" s="1"/>
      <c r="K454" s="1"/>
      <c r="L454" s="1"/>
      <c r="M454" s="1"/>
      <c r="N454" s="1"/>
    </row>
    <row r="455" ht="15.75" customHeight="1">
      <c r="A455" s="1"/>
      <c r="B455" s="1"/>
      <c r="C455" s="1"/>
      <c r="D455" s="1"/>
      <c r="E455" s="1"/>
      <c r="F455" s="1"/>
      <c r="G455" s="1"/>
      <c r="H455" s="1"/>
      <c r="I455" s="1"/>
      <c r="J455" s="1"/>
      <c r="K455" s="1"/>
      <c r="L455" s="1"/>
      <c r="M455" s="1"/>
      <c r="N455" s="1"/>
    </row>
    <row r="456" ht="15.75" customHeight="1">
      <c r="A456" s="1"/>
      <c r="B456" s="1"/>
      <c r="C456" s="1"/>
      <c r="D456" s="1"/>
      <c r="E456" s="1"/>
      <c r="F456" s="1"/>
      <c r="G456" s="1"/>
      <c r="H456" s="1"/>
      <c r="I456" s="1"/>
      <c r="J456" s="1"/>
      <c r="K456" s="1"/>
      <c r="L456" s="1"/>
      <c r="M456" s="1"/>
      <c r="N456" s="1"/>
    </row>
    <row r="457" ht="15.75" customHeight="1">
      <c r="A457" s="1"/>
      <c r="B457" s="1"/>
      <c r="C457" s="1"/>
      <c r="D457" s="1"/>
      <c r="E457" s="1"/>
      <c r="F457" s="1"/>
      <c r="G457" s="1"/>
      <c r="H457" s="1"/>
      <c r="I457" s="1"/>
      <c r="J457" s="1"/>
      <c r="K457" s="1"/>
      <c r="L457" s="1"/>
      <c r="M457" s="1"/>
      <c r="N457" s="1"/>
    </row>
    <row r="458" ht="15.75" customHeight="1">
      <c r="A458" s="1"/>
      <c r="B458" s="1"/>
      <c r="C458" s="1"/>
      <c r="D458" s="1"/>
      <c r="E458" s="1"/>
      <c r="F458" s="1"/>
      <c r="G458" s="1"/>
      <c r="H458" s="1"/>
      <c r="I458" s="1"/>
      <c r="J458" s="1"/>
      <c r="K458" s="1"/>
      <c r="L458" s="1"/>
      <c r="M458" s="1"/>
      <c r="N458" s="1"/>
    </row>
    <row r="459" ht="15.75" customHeight="1">
      <c r="A459" s="1"/>
      <c r="B459" s="1"/>
      <c r="C459" s="1"/>
      <c r="D459" s="1"/>
      <c r="E459" s="1"/>
      <c r="F459" s="1"/>
      <c r="G459" s="1"/>
      <c r="H459" s="1"/>
      <c r="I459" s="1"/>
      <c r="J459" s="1"/>
      <c r="K459" s="1"/>
      <c r="L459" s="1"/>
      <c r="M459" s="1"/>
      <c r="N459" s="1"/>
    </row>
    <row r="460" ht="15.75" customHeight="1">
      <c r="A460" s="1"/>
      <c r="B460" s="1"/>
      <c r="C460" s="1"/>
      <c r="D460" s="1"/>
      <c r="E460" s="1"/>
      <c r="F460" s="1"/>
      <c r="G460" s="1"/>
      <c r="H460" s="1"/>
      <c r="I460" s="1"/>
      <c r="J460" s="1"/>
      <c r="K460" s="1"/>
      <c r="L460" s="1"/>
      <c r="M460" s="1"/>
      <c r="N460" s="1"/>
    </row>
    <row r="461" ht="15.75" customHeight="1">
      <c r="A461" s="1"/>
      <c r="B461" s="1"/>
      <c r="C461" s="1"/>
      <c r="D461" s="1"/>
      <c r="E461" s="1"/>
      <c r="F461" s="1"/>
      <c r="G461" s="1"/>
      <c r="H461" s="1"/>
      <c r="I461" s="1"/>
      <c r="J461" s="1"/>
      <c r="K461" s="1"/>
      <c r="L461" s="1"/>
      <c r="M461" s="1"/>
      <c r="N461" s="1"/>
    </row>
    <row r="462" ht="15.75" customHeight="1">
      <c r="A462" s="1"/>
      <c r="B462" s="1"/>
      <c r="C462" s="1"/>
      <c r="D462" s="1"/>
      <c r="E462" s="1"/>
      <c r="F462" s="1"/>
      <c r="G462" s="1"/>
      <c r="H462" s="1"/>
      <c r="I462" s="1"/>
      <c r="J462" s="1"/>
      <c r="K462" s="1"/>
      <c r="L462" s="1"/>
      <c r="M462" s="1"/>
      <c r="N462" s="1"/>
    </row>
    <row r="463" ht="15.75" customHeight="1">
      <c r="A463" s="1"/>
      <c r="B463" s="1"/>
      <c r="C463" s="1"/>
      <c r="D463" s="1"/>
      <c r="E463" s="1"/>
      <c r="F463" s="1"/>
      <c r="G463" s="1"/>
      <c r="H463" s="1"/>
      <c r="I463" s="1"/>
      <c r="J463" s="1"/>
      <c r="K463" s="1"/>
      <c r="L463" s="1"/>
      <c r="M463" s="1"/>
      <c r="N463" s="1"/>
    </row>
    <row r="464" ht="15.75" customHeight="1">
      <c r="A464" s="1"/>
      <c r="B464" s="1"/>
      <c r="C464" s="1"/>
      <c r="D464" s="1"/>
      <c r="E464" s="1"/>
      <c r="F464" s="1"/>
      <c r="G464" s="1"/>
      <c r="H464" s="1"/>
      <c r="I464" s="1"/>
      <c r="J464" s="1"/>
      <c r="K464" s="1"/>
      <c r="L464" s="1"/>
      <c r="M464" s="1"/>
      <c r="N464" s="1"/>
    </row>
    <row r="465" ht="15.75" customHeight="1">
      <c r="A465" s="1"/>
      <c r="B465" s="1"/>
      <c r="C465" s="1"/>
      <c r="D465" s="1"/>
      <c r="E465" s="1"/>
      <c r="F465" s="1"/>
      <c r="G465" s="1"/>
      <c r="H465" s="1"/>
      <c r="I465" s="1"/>
      <c r="J465" s="1"/>
      <c r="K465" s="1"/>
      <c r="L465" s="1"/>
      <c r="M465" s="1"/>
      <c r="N465" s="1"/>
    </row>
    <row r="466" ht="15.75" customHeight="1">
      <c r="A466" s="1"/>
      <c r="B466" s="1"/>
      <c r="C466" s="1"/>
      <c r="D466" s="1"/>
      <c r="E466" s="1"/>
      <c r="F466" s="1"/>
      <c r="G466" s="1"/>
      <c r="H466" s="1"/>
      <c r="I466" s="1"/>
      <c r="J466" s="1"/>
      <c r="K466" s="1"/>
      <c r="L466" s="1"/>
      <c r="M466" s="1"/>
      <c r="N466" s="1"/>
    </row>
    <row r="467" ht="15.75" customHeight="1">
      <c r="A467" s="1"/>
      <c r="B467" s="1"/>
      <c r="C467" s="1"/>
      <c r="D467" s="1"/>
      <c r="E467" s="1"/>
      <c r="F467" s="1"/>
      <c r="G467" s="1"/>
      <c r="H467" s="1"/>
      <c r="I467" s="1"/>
      <c r="J467" s="1"/>
      <c r="K467" s="1"/>
      <c r="L467" s="1"/>
      <c r="M467" s="1"/>
      <c r="N467" s="1"/>
    </row>
    <row r="468" ht="15.75" customHeight="1">
      <c r="A468" s="1"/>
      <c r="B468" s="1"/>
      <c r="C468" s="1"/>
      <c r="D468" s="1"/>
      <c r="E468" s="1"/>
      <c r="F468" s="1"/>
      <c r="G468" s="1"/>
      <c r="H468" s="1"/>
      <c r="I468" s="1"/>
      <c r="J468" s="1"/>
      <c r="K468" s="1"/>
      <c r="L468" s="1"/>
      <c r="M468" s="1"/>
      <c r="N468" s="1"/>
    </row>
    <row r="469" ht="15.75" customHeight="1">
      <c r="A469" s="1"/>
      <c r="B469" s="1"/>
      <c r="C469" s="1"/>
      <c r="D469" s="1"/>
      <c r="E469" s="1"/>
      <c r="F469" s="1"/>
      <c r="G469" s="1"/>
      <c r="H469" s="1"/>
      <c r="I469" s="1"/>
      <c r="J469" s="1"/>
      <c r="K469" s="1"/>
      <c r="L469" s="1"/>
      <c r="M469" s="1"/>
      <c r="N469" s="1"/>
    </row>
    <row r="470" ht="15.75" customHeight="1">
      <c r="A470" s="1"/>
      <c r="B470" s="1"/>
      <c r="C470" s="1"/>
      <c r="D470" s="1"/>
      <c r="E470" s="1"/>
      <c r="F470" s="1"/>
      <c r="G470" s="1"/>
      <c r="H470" s="1"/>
      <c r="I470" s="1"/>
      <c r="J470" s="1"/>
      <c r="K470" s="1"/>
      <c r="L470" s="1"/>
      <c r="M470" s="1"/>
      <c r="N470" s="1"/>
    </row>
    <row r="471" ht="15.75" customHeight="1">
      <c r="A471" s="1"/>
      <c r="B471" s="1"/>
      <c r="C471" s="1"/>
      <c r="D471" s="1"/>
      <c r="E471" s="1"/>
      <c r="F471" s="1"/>
      <c r="G471" s="1"/>
      <c r="H471" s="1"/>
      <c r="I471" s="1"/>
      <c r="J471" s="1"/>
      <c r="K471" s="1"/>
      <c r="L471" s="1"/>
      <c r="M471" s="1"/>
      <c r="N471" s="1"/>
    </row>
    <row r="472" ht="15.75" customHeight="1">
      <c r="A472" s="1"/>
      <c r="B472" s="1"/>
      <c r="C472" s="1"/>
      <c r="D472" s="1"/>
      <c r="E472" s="1"/>
      <c r="F472" s="1"/>
      <c r="G472" s="1"/>
      <c r="H472" s="1"/>
      <c r="I472" s="1"/>
      <c r="J472" s="1"/>
      <c r="K472" s="1"/>
      <c r="L472" s="1"/>
      <c r="M472" s="1"/>
      <c r="N472" s="1"/>
    </row>
    <row r="473" ht="15.75" customHeight="1">
      <c r="A473" s="1"/>
      <c r="B473" s="1"/>
      <c r="C473" s="1"/>
      <c r="D473" s="1"/>
      <c r="E473" s="1"/>
      <c r="F473" s="1"/>
      <c r="G473" s="1"/>
      <c r="H473" s="1"/>
      <c r="I473" s="1"/>
      <c r="J473" s="1"/>
      <c r="K473" s="1"/>
      <c r="L473" s="1"/>
      <c r="M473" s="1"/>
      <c r="N473" s="1"/>
    </row>
    <row r="474" ht="15.75" customHeight="1">
      <c r="A474" s="1"/>
      <c r="B474" s="1"/>
      <c r="C474" s="1"/>
      <c r="D474" s="1"/>
      <c r="E474" s="1"/>
      <c r="F474" s="1"/>
      <c r="G474" s="1"/>
      <c r="H474" s="1"/>
      <c r="I474" s="1"/>
      <c r="J474" s="1"/>
      <c r="K474" s="1"/>
      <c r="L474" s="1"/>
      <c r="M474" s="1"/>
      <c r="N474" s="1"/>
    </row>
    <row r="475" ht="15.75" customHeight="1">
      <c r="A475" s="1"/>
      <c r="B475" s="1"/>
      <c r="C475" s="1"/>
      <c r="D475" s="1"/>
      <c r="E475" s="1"/>
      <c r="F475" s="1"/>
      <c r="G475" s="1"/>
      <c r="H475" s="1"/>
      <c r="I475" s="1"/>
      <c r="J475" s="1"/>
      <c r="K475" s="1"/>
      <c r="L475" s="1"/>
      <c r="M475" s="1"/>
      <c r="N475" s="1"/>
    </row>
    <row r="476" ht="15.75" customHeight="1">
      <c r="A476" s="1"/>
      <c r="B476" s="1"/>
      <c r="C476" s="1"/>
      <c r="D476" s="1"/>
      <c r="E476" s="1"/>
      <c r="F476" s="1"/>
      <c r="G476" s="1"/>
      <c r="H476" s="1"/>
      <c r="I476" s="1"/>
      <c r="J476" s="1"/>
      <c r="K476" s="1"/>
      <c r="L476" s="1"/>
      <c r="M476" s="1"/>
      <c r="N476" s="1"/>
    </row>
    <row r="477" ht="15.75" customHeight="1">
      <c r="A477" s="1"/>
      <c r="B477" s="1"/>
      <c r="C477" s="1"/>
      <c r="D477" s="1"/>
      <c r="E477" s="1"/>
      <c r="F477" s="1"/>
      <c r="G477" s="1"/>
      <c r="H477" s="1"/>
      <c r="I477" s="1"/>
      <c r="J477" s="1"/>
      <c r="K477" s="1"/>
      <c r="L477" s="1"/>
      <c r="M477" s="1"/>
      <c r="N477" s="1"/>
    </row>
    <row r="478" ht="15.75" customHeight="1">
      <c r="A478" s="1"/>
      <c r="B478" s="1"/>
      <c r="C478" s="1"/>
      <c r="D478" s="1"/>
      <c r="E478" s="1"/>
      <c r="F478" s="1"/>
      <c r="G478" s="1"/>
      <c r="H478" s="1"/>
      <c r="I478" s="1"/>
      <c r="J478" s="1"/>
      <c r="K478" s="1"/>
      <c r="L478" s="1"/>
      <c r="M478" s="1"/>
      <c r="N478" s="1"/>
    </row>
    <row r="479" ht="15.75" customHeight="1">
      <c r="A479" s="1"/>
      <c r="B479" s="1"/>
      <c r="C479" s="1"/>
      <c r="D479" s="1"/>
      <c r="E479" s="1"/>
      <c r="F479" s="1"/>
      <c r="G479" s="1"/>
      <c r="H479" s="1"/>
      <c r="I479" s="1"/>
      <c r="J479" s="1"/>
      <c r="K479" s="1"/>
      <c r="L479" s="1"/>
      <c r="M479" s="1"/>
      <c r="N479" s="1"/>
    </row>
    <row r="480" ht="15.75" customHeight="1">
      <c r="A480" s="1"/>
      <c r="B480" s="1"/>
      <c r="C480" s="1"/>
      <c r="D480" s="1"/>
      <c r="E480" s="1"/>
      <c r="F480" s="1"/>
      <c r="G480" s="1"/>
      <c r="H480" s="1"/>
      <c r="I480" s="1"/>
      <c r="J480" s="1"/>
      <c r="K480" s="1"/>
      <c r="L480" s="1"/>
      <c r="M480" s="1"/>
      <c r="N480" s="1"/>
    </row>
    <row r="481" ht="15.75" customHeight="1">
      <c r="A481" s="1"/>
      <c r="B481" s="1"/>
      <c r="C481" s="1"/>
      <c r="D481" s="1"/>
      <c r="E481" s="1"/>
      <c r="F481" s="1"/>
      <c r="G481" s="1"/>
      <c r="H481" s="1"/>
      <c r="I481" s="1"/>
      <c r="J481" s="1"/>
      <c r="K481" s="1"/>
      <c r="L481" s="1"/>
      <c r="M481" s="1"/>
      <c r="N481" s="1"/>
    </row>
    <row r="482" ht="15.75" customHeight="1">
      <c r="A482" s="1"/>
      <c r="B482" s="1"/>
      <c r="C482" s="1"/>
      <c r="D482" s="1"/>
      <c r="E482" s="1"/>
      <c r="F482" s="1"/>
      <c r="G482" s="1"/>
      <c r="H482" s="1"/>
      <c r="I482" s="1"/>
      <c r="J482" s="1"/>
      <c r="K482" s="1"/>
      <c r="L482" s="1"/>
      <c r="M482" s="1"/>
      <c r="N482" s="1"/>
    </row>
    <row r="483" ht="15.75" customHeight="1">
      <c r="A483" s="1"/>
      <c r="B483" s="1"/>
      <c r="C483" s="1"/>
      <c r="D483" s="1"/>
      <c r="E483" s="1"/>
      <c r="F483" s="1"/>
      <c r="G483" s="1"/>
      <c r="H483" s="1"/>
      <c r="I483" s="1"/>
      <c r="J483" s="1"/>
      <c r="K483" s="1"/>
      <c r="L483" s="1"/>
      <c r="M483" s="1"/>
      <c r="N483" s="1"/>
    </row>
    <row r="484" ht="15.75" customHeight="1">
      <c r="A484" s="1"/>
      <c r="B484" s="1"/>
      <c r="C484" s="1"/>
      <c r="D484" s="1"/>
      <c r="E484" s="1"/>
      <c r="F484" s="1"/>
      <c r="G484" s="1"/>
      <c r="H484" s="1"/>
      <c r="I484" s="1"/>
      <c r="J484" s="1"/>
      <c r="K484" s="1"/>
      <c r="L484" s="1"/>
      <c r="M484" s="1"/>
      <c r="N484" s="1"/>
    </row>
    <row r="485" ht="15.75" customHeight="1">
      <c r="A485" s="1"/>
      <c r="B485" s="1"/>
      <c r="C485" s="1"/>
      <c r="D485" s="1"/>
      <c r="E485" s="1"/>
      <c r="F485" s="1"/>
      <c r="G485" s="1"/>
      <c r="H485" s="1"/>
      <c r="I485" s="1"/>
      <c r="J485" s="1"/>
      <c r="K485" s="1"/>
      <c r="L485" s="1"/>
      <c r="M485" s="1"/>
      <c r="N485" s="1"/>
    </row>
    <row r="486" ht="15.75" customHeight="1">
      <c r="A486" s="1"/>
      <c r="B486" s="1"/>
      <c r="C486" s="1"/>
      <c r="D486" s="1"/>
      <c r="E486" s="1"/>
      <c r="F486" s="1"/>
      <c r="G486" s="1"/>
      <c r="H486" s="1"/>
      <c r="I486" s="1"/>
      <c r="J486" s="1"/>
      <c r="K486" s="1"/>
      <c r="L486" s="1"/>
      <c r="M486" s="1"/>
      <c r="N486" s="1"/>
    </row>
    <row r="487" ht="15.75" customHeight="1">
      <c r="A487" s="1"/>
      <c r="B487" s="1"/>
      <c r="C487" s="1"/>
      <c r="D487" s="1"/>
      <c r="E487" s="1"/>
      <c r="F487" s="1"/>
      <c r="G487" s="1"/>
      <c r="H487" s="1"/>
      <c r="I487" s="1"/>
      <c r="J487" s="1"/>
      <c r="K487" s="1"/>
      <c r="L487" s="1"/>
      <c r="M487" s="1"/>
      <c r="N487" s="1"/>
    </row>
    <row r="488" ht="15.75" customHeight="1">
      <c r="A488" s="1"/>
      <c r="B488" s="1"/>
      <c r="C488" s="1"/>
      <c r="D488" s="1"/>
      <c r="E488" s="1"/>
      <c r="F488" s="1"/>
      <c r="G488" s="1"/>
      <c r="H488" s="1"/>
      <c r="I488" s="1"/>
      <c r="J488" s="1"/>
      <c r="K488" s="1"/>
      <c r="L488" s="1"/>
      <c r="M488" s="1"/>
      <c r="N488" s="1"/>
    </row>
    <row r="489" ht="15.75" customHeight="1">
      <c r="A489" s="1"/>
      <c r="B489" s="1"/>
      <c r="C489" s="1"/>
      <c r="D489" s="1"/>
      <c r="E489" s="1"/>
      <c r="F489" s="1"/>
      <c r="G489" s="1"/>
      <c r="H489" s="1"/>
      <c r="I489" s="1"/>
      <c r="J489" s="1"/>
      <c r="K489" s="1"/>
      <c r="L489" s="1"/>
      <c r="M489" s="1"/>
      <c r="N489" s="1"/>
    </row>
    <row r="490" ht="15.75" customHeight="1">
      <c r="A490" s="1"/>
      <c r="B490" s="1"/>
      <c r="C490" s="1"/>
      <c r="D490" s="1"/>
      <c r="E490" s="1"/>
      <c r="F490" s="1"/>
      <c r="G490" s="1"/>
      <c r="H490" s="1"/>
      <c r="I490" s="1"/>
      <c r="J490" s="1"/>
      <c r="K490" s="1"/>
      <c r="L490" s="1"/>
      <c r="M490" s="1"/>
      <c r="N490" s="1"/>
    </row>
    <row r="491" ht="15.75" customHeight="1">
      <c r="A491" s="1"/>
      <c r="B491" s="1"/>
      <c r="C491" s="1"/>
      <c r="D491" s="1"/>
      <c r="E491" s="1"/>
      <c r="F491" s="1"/>
      <c r="G491" s="1"/>
      <c r="H491" s="1"/>
      <c r="I491" s="1"/>
      <c r="J491" s="1"/>
      <c r="K491" s="1"/>
      <c r="L491" s="1"/>
      <c r="M491" s="1"/>
      <c r="N491" s="1"/>
    </row>
    <row r="492" ht="15.75" customHeight="1">
      <c r="A492" s="1"/>
      <c r="B492" s="1"/>
      <c r="C492" s="1"/>
      <c r="D492" s="1"/>
      <c r="E492" s="1"/>
      <c r="F492" s="1"/>
      <c r="G492" s="1"/>
      <c r="H492" s="1"/>
      <c r="I492" s="1"/>
      <c r="J492" s="1"/>
      <c r="K492" s="1"/>
      <c r="L492" s="1"/>
      <c r="M492" s="1"/>
      <c r="N492" s="1"/>
    </row>
    <row r="493" ht="15.75" customHeight="1">
      <c r="A493" s="1"/>
      <c r="B493" s="1"/>
      <c r="C493" s="1"/>
      <c r="D493" s="1"/>
      <c r="E493" s="1"/>
      <c r="F493" s="1"/>
      <c r="G493" s="1"/>
      <c r="H493" s="1"/>
      <c r="I493" s="1"/>
      <c r="J493" s="1"/>
      <c r="K493" s="1"/>
      <c r="L493" s="1"/>
      <c r="M493" s="1"/>
      <c r="N493" s="1"/>
    </row>
    <row r="494" ht="15.75" customHeight="1">
      <c r="A494" s="1"/>
      <c r="B494" s="1"/>
      <c r="C494" s="1"/>
      <c r="D494" s="1"/>
      <c r="E494" s="1"/>
      <c r="F494" s="1"/>
      <c r="G494" s="1"/>
      <c r="H494" s="1"/>
      <c r="I494" s="1"/>
      <c r="J494" s="1"/>
      <c r="K494" s="1"/>
      <c r="L494" s="1"/>
      <c r="M494" s="1"/>
      <c r="N494" s="1"/>
    </row>
    <row r="495" ht="15.75" customHeight="1">
      <c r="A495" s="1"/>
      <c r="B495" s="1"/>
      <c r="C495" s="1"/>
      <c r="D495" s="1"/>
      <c r="E495" s="1"/>
      <c r="F495" s="1"/>
      <c r="G495" s="1"/>
      <c r="H495" s="1"/>
      <c r="I495" s="1"/>
      <c r="J495" s="1"/>
      <c r="K495" s="1"/>
      <c r="L495" s="1"/>
      <c r="M495" s="1"/>
      <c r="N495" s="1"/>
    </row>
    <row r="496" ht="15.75" customHeight="1">
      <c r="A496" s="1"/>
      <c r="B496" s="1"/>
      <c r="C496" s="1"/>
      <c r="D496" s="1"/>
      <c r="E496" s="1"/>
      <c r="F496" s="1"/>
      <c r="G496" s="1"/>
      <c r="H496" s="1"/>
      <c r="I496" s="1"/>
      <c r="J496" s="1"/>
      <c r="K496" s="1"/>
      <c r="L496" s="1"/>
      <c r="M496" s="1"/>
      <c r="N496" s="1"/>
    </row>
    <row r="497" ht="15.75" customHeight="1">
      <c r="A497" s="1"/>
      <c r="B497" s="1"/>
      <c r="C497" s="1"/>
      <c r="D497" s="1"/>
      <c r="E497" s="1"/>
      <c r="F497" s="1"/>
      <c r="G497" s="1"/>
      <c r="H497" s="1"/>
      <c r="I497" s="1"/>
      <c r="J497" s="1"/>
      <c r="K497" s="1"/>
      <c r="L497" s="1"/>
      <c r="M497" s="1"/>
      <c r="N497" s="1"/>
    </row>
    <row r="498" ht="15.75" customHeight="1">
      <c r="A498" s="1"/>
      <c r="B498" s="1"/>
      <c r="C498" s="1"/>
      <c r="D498" s="1"/>
      <c r="E498" s="1"/>
      <c r="F498" s="1"/>
      <c r="G498" s="1"/>
      <c r="H498" s="1"/>
      <c r="I498" s="1"/>
      <c r="J498" s="1"/>
      <c r="K498" s="1"/>
      <c r="L498" s="1"/>
      <c r="M498" s="1"/>
      <c r="N498" s="1"/>
    </row>
    <row r="499" ht="15.75" customHeight="1">
      <c r="A499" s="1"/>
      <c r="B499" s="1"/>
      <c r="C499" s="1"/>
      <c r="D499" s="1"/>
      <c r="E499" s="1"/>
      <c r="F499" s="1"/>
      <c r="G499" s="1"/>
      <c r="H499" s="1"/>
      <c r="I499" s="1"/>
      <c r="J499" s="1"/>
      <c r="K499" s="1"/>
      <c r="L499" s="1"/>
      <c r="M499" s="1"/>
      <c r="N499" s="1"/>
    </row>
    <row r="500" ht="15.75" customHeight="1">
      <c r="A500" s="1"/>
      <c r="B500" s="1"/>
      <c r="C500" s="1"/>
      <c r="D500" s="1"/>
      <c r="E500" s="1"/>
      <c r="F500" s="1"/>
      <c r="G500" s="1"/>
      <c r="H500" s="1"/>
      <c r="I500" s="1"/>
      <c r="J500" s="1"/>
      <c r="K500" s="1"/>
      <c r="L500" s="1"/>
      <c r="M500" s="1"/>
      <c r="N500" s="1"/>
    </row>
    <row r="501" ht="15.75" customHeight="1">
      <c r="A501" s="1"/>
      <c r="B501" s="1"/>
      <c r="C501" s="1"/>
      <c r="D501" s="1"/>
      <c r="E501" s="1"/>
      <c r="F501" s="1"/>
      <c r="G501" s="1"/>
      <c r="H501" s="1"/>
      <c r="I501" s="1"/>
      <c r="J501" s="1"/>
      <c r="K501" s="1"/>
      <c r="L501" s="1"/>
      <c r="M501" s="1"/>
      <c r="N501" s="1"/>
    </row>
    <row r="502" ht="15.75" customHeight="1">
      <c r="A502" s="1"/>
      <c r="B502" s="1"/>
      <c r="C502" s="1"/>
      <c r="D502" s="1"/>
      <c r="E502" s="1"/>
      <c r="F502" s="1"/>
      <c r="G502" s="1"/>
      <c r="H502" s="1"/>
      <c r="I502" s="1"/>
      <c r="J502" s="1"/>
      <c r="K502" s="1"/>
      <c r="L502" s="1"/>
      <c r="M502" s="1"/>
      <c r="N502" s="1"/>
    </row>
    <row r="503" ht="15.75" customHeight="1">
      <c r="A503" s="1"/>
      <c r="B503" s="1"/>
      <c r="C503" s="1"/>
      <c r="D503" s="1"/>
      <c r="E503" s="1"/>
      <c r="F503" s="1"/>
      <c r="G503" s="1"/>
      <c r="H503" s="1"/>
      <c r="I503" s="1"/>
      <c r="J503" s="1"/>
      <c r="K503" s="1"/>
      <c r="L503" s="1"/>
      <c r="M503" s="1"/>
      <c r="N503" s="1"/>
    </row>
    <row r="504" ht="15.75" customHeight="1">
      <c r="A504" s="1"/>
      <c r="B504" s="1"/>
      <c r="C504" s="1"/>
      <c r="D504" s="1"/>
      <c r="E504" s="1"/>
      <c r="F504" s="1"/>
      <c r="G504" s="1"/>
      <c r="H504" s="1"/>
      <c r="I504" s="1"/>
      <c r="J504" s="1"/>
      <c r="K504" s="1"/>
      <c r="L504" s="1"/>
      <c r="M504" s="1"/>
      <c r="N504" s="1"/>
    </row>
    <row r="505" ht="15.75" customHeight="1">
      <c r="A505" s="1"/>
      <c r="B505" s="1"/>
      <c r="C505" s="1"/>
      <c r="D505" s="1"/>
      <c r="E505" s="1"/>
      <c r="F505" s="1"/>
      <c r="G505" s="1"/>
      <c r="H505" s="1"/>
      <c r="I505" s="1"/>
      <c r="J505" s="1"/>
      <c r="K505" s="1"/>
      <c r="L505" s="1"/>
      <c r="M505" s="1"/>
      <c r="N505" s="1"/>
    </row>
    <row r="506" ht="15.75" customHeight="1">
      <c r="A506" s="1"/>
      <c r="B506" s="1"/>
      <c r="C506" s="1"/>
      <c r="D506" s="1"/>
      <c r="E506" s="1"/>
      <c r="F506" s="1"/>
      <c r="G506" s="1"/>
      <c r="H506" s="1"/>
      <c r="I506" s="1"/>
      <c r="J506" s="1"/>
      <c r="K506" s="1"/>
      <c r="L506" s="1"/>
      <c r="M506" s="1"/>
      <c r="N506" s="1"/>
    </row>
    <row r="507" ht="15.75" customHeight="1">
      <c r="A507" s="1"/>
      <c r="B507" s="1"/>
      <c r="C507" s="1"/>
      <c r="D507" s="1"/>
      <c r="E507" s="1"/>
      <c r="F507" s="1"/>
      <c r="G507" s="1"/>
      <c r="H507" s="1"/>
      <c r="I507" s="1"/>
      <c r="J507" s="1"/>
      <c r="K507" s="1"/>
      <c r="L507" s="1"/>
      <c r="M507" s="1"/>
      <c r="N507" s="1"/>
    </row>
    <row r="508" ht="15.75" customHeight="1">
      <c r="A508" s="1"/>
      <c r="B508" s="1"/>
      <c r="C508" s="1"/>
      <c r="D508" s="1"/>
      <c r="E508" s="1"/>
      <c r="F508" s="1"/>
      <c r="G508" s="1"/>
      <c r="H508" s="1"/>
      <c r="I508" s="1"/>
      <c r="J508" s="1"/>
      <c r="K508" s="1"/>
      <c r="L508" s="1"/>
      <c r="M508" s="1"/>
      <c r="N508" s="1"/>
    </row>
    <row r="509" ht="15.75" customHeight="1">
      <c r="A509" s="1"/>
      <c r="B509" s="1"/>
      <c r="C509" s="1"/>
      <c r="D509" s="1"/>
      <c r="E509" s="1"/>
      <c r="F509" s="1"/>
      <c r="G509" s="1"/>
      <c r="H509" s="1"/>
      <c r="I509" s="1"/>
      <c r="J509" s="1"/>
      <c r="K509" s="1"/>
      <c r="L509" s="1"/>
      <c r="M509" s="1"/>
      <c r="N509" s="1"/>
    </row>
    <row r="510" ht="15.75" customHeight="1">
      <c r="A510" s="1"/>
      <c r="B510" s="1"/>
      <c r="C510" s="1"/>
      <c r="D510" s="1"/>
      <c r="E510" s="1"/>
      <c r="F510" s="1"/>
      <c r="G510" s="1"/>
      <c r="H510" s="1"/>
      <c r="I510" s="1"/>
      <c r="J510" s="1"/>
      <c r="K510" s="1"/>
      <c r="L510" s="1"/>
      <c r="M510" s="1"/>
      <c r="N510" s="1"/>
    </row>
    <row r="511" ht="15.75" customHeight="1">
      <c r="A511" s="1"/>
      <c r="B511" s="1"/>
      <c r="C511" s="1"/>
      <c r="D511" s="1"/>
      <c r="E511" s="1"/>
      <c r="F511" s="1"/>
      <c r="G511" s="1"/>
      <c r="H511" s="1"/>
      <c r="I511" s="1"/>
      <c r="J511" s="1"/>
      <c r="K511" s="1"/>
      <c r="L511" s="1"/>
      <c r="M511" s="1"/>
      <c r="N511" s="1"/>
    </row>
    <row r="512" ht="15.75" customHeight="1">
      <c r="A512" s="1"/>
      <c r="B512" s="1"/>
      <c r="C512" s="1"/>
      <c r="D512" s="1"/>
      <c r="E512" s="1"/>
      <c r="F512" s="1"/>
      <c r="G512" s="1"/>
      <c r="H512" s="1"/>
      <c r="I512" s="1"/>
      <c r="J512" s="1"/>
      <c r="K512" s="1"/>
      <c r="L512" s="1"/>
      <c r="M512" s="1"/>
      <c r="N512" s="1"/>
    </row>
    <row r="513" ht="15.75" customHeight="1">
      <c r="A513" s="1"/>
      <c r="B513" s="1"/>
      <c r="C513" s="1"/>
      <c r="D513" s="1"/>
      <c r="E513" s="1"/>
      <c r="F513" s="1"/>
      <c r="G513" s="1"/>
      <c r="H513" s="1"/>
      <c r="I513" s="1"/>
      <c r="J513" s="1"/>
      <c r="K513" s="1"/>
      <c r="L513" s="1"/>
      <c r="M513" s="1"/>
      <c r="N513" s="1"/>
    </row>
    <row r="514" ht="15.75" customHeight="1">
      <c r="A514" s="1"/>
      <c r="B514" s="1"/>
      <c r="C514" s="1"/>
      <c r="D514" s="1"/>
      <c r="E514" s="1"/>
      <c r="F514" s="1"/>
      <c r="G514" s="1"/>
      <c r="H514" s="1"/>
      <c r="I514" s="1"/>
      <c r="J514" s="1"/>
      <c r="K514" s="1"/>
      <c r="L514" s="1"/>
      <c r="M514" s="1"/>
      <c r="N514" s="1"/>
    </row>
    <row r="515" ht="15.75" customHeight="1">
      <c r="A515" s="1"/>
      <c r="B515" s="1"/>
      <c r="C515" s="1"/>
      <c r="D515" s="1"/>
      <c r="E515" s="1"/>
      <c r="F515" s="1"/>
      <c r="G515" s="1"/>
      <c r="H515" s="1"/>
      <c r="I515" s="1"/>
      <c r="J515" s="1"/>
      <c r="K515" s="1"/>
      <c r="L515" s="1"/>
      <c r="M515" s="1"/>
      <c r="N515" s="1"/>
    </row>
    <row r="516" ht="15.75" customHeight="1">
      <c r="A516" s="1"/>
      <c r="B516" s="1"/>
      <c r="C516" s="1"/>
      <c r="D516" s="1"/>
      <c r="E516" s="1"/>
      <c r="F516" s="1"/>
      <c r="G516" s="1"/>
      <c r="H516" s="1"/>
      <c r="I516" s="1"/>
      <c r="J516" s="1"/>
      <c r="K516" s="1"/>
      <c r="L516" s="1"/>
      <c r="M516" s="1"/>
      <c r="N516" s="1"/>
    </row>
    <row r="517" ht="15.75" customHeight="1">
      <c r="A517" s="1"/>
      <c r="B517" s="1"/>
      <c r="C517" s="1"/>
      <c r="D517" s="1"/>
      <c r="E517" s="1"/>
      <c r="F517" s="1"/>
      <c r="G517" s="1"/>
      <c r="H517" s="1"/>
      <c r="I517" s="1"/>
      <c r="J517" s="1"/>
      <c r="K517" s="1"/>
      <c r="L517" s="1"/>
      <c r="M517" s="1"/>
      <c r="N517" s="1"/>
    </row>
    <row r="518" ht="15.75" customHeight="1">
      <c r="A518" s="1"/>
      <c r="B518" s="1"/>
      <c r="C518" s="1"/>
      <c r="D518" s="1"/>
      <c r="E518" s="1"/>
      <c r="F518" s="1"/>
      <c r="G518" s="1"/>
      <c r="H518" s="1"/>
      <c r="I518" s="1"/>
      <c r="J518" s="1"/>
      <c r="K518" s="1"/>
      <c r="L518" s="1"/>
      <c r="M518" s="1"/>
      <c r="N518" s="1"/>
    </row>
    <row r="519" ht="15.75" customHeight="1">
      <c r="A519" s="1"/>
      <c r="B519" s="1"/>
      <c r="C519" s="1"/>
      <c r="D519" s="1"/>
      <c r="E519" s="1"/>
      <c r="F519" s="1"/>
      <c r="G519" s="1"/>
      <c r="H519" s="1"/>
      <c r="I519" s="1"/>
      <c r="J519" s="1"/>
      <c r="K519" s="1"/>
      <c r="L519" s="1"/>
      <c r="M519" s="1"/>
      <c r="N519" s="1"/>
    </row>
    <row r="520" ht="15.75" customHeight="1">
      <c r="A520" s="1"/>
      <c r="B520" s="1"/>
      <c r="C520" s="1"/>
      <c r="D520" s="1"/>
      <c r="E520" s="1"/>
      <c r="F520" s="1"/>
      <c r="G520" s="1"/>
      <c r="H520" s="1"/>
      <c r="I520" s="1"/>
      <c r="J520" s="1"/>
      <c r="K520" s="1"/>
      <c r="L520" s="1"/>
      <c r="M520" s="1"/>
      <c r="N520" s="1"/>
    </row>
    <row r="521" ht="15.75" customHeight="1">
      <c r="A521" s="1"/>
      <c r="B521" s="1"/>
      <c r="C521" s="1"/>
      <c r="D521" s="1"/>
      <c r="E521" s="1"/>
      <c r="F521" s="1"/>
      <c r="G521" s="1"/>
      <c r="H521" s="1"/>
      <c r="I521" s="1"/>
      <c r="J521" s="1"/>
      <c r="K521" s="1"/>
      <c r="L521" s="1"/>
      <c r="M521" s="1"/>
      <c r="N521" s="1"/>
    </row>
    <row r="522" ht="15.75" customHeight="1">
      <c r="A522" s="1"/>
      <c r="B522" s="1"/>
      <c r="C522" s="1"/>
      <c r="D522" s="1"/>
      <c r="E522" s="1"/>
      <c r="F522" s="1"/>
      <c r="G522" s="1"/>
      <c r="H522" s="1"/>
      <c r="I522" s="1"/>
      <c r="J522" s="1"/>
      <c r="K522" s="1"/>
      <c r="L522" s="1"/>
      <c r="M522" s="1"/>
      <c r="N522" s="1"/>
    </row>
    <row r="523" ht="15.75" customHeight="1">
      <c r="A523" s="1"/>
      <c r="B523" s="1"/>
      <c r="C523" s="1"/>
      <c r="D523" s="1"/>
      <c r="E523" s="1"/>
      <c r="F523" s="1"/>
      <c r="G523" s="1"/>
      <c r="H523" s="1"/>
      <c r="I523" s="1"/>
      <c r="J523" s="1"/>
      <c r="K523" s="1"/>
      <c r="L523" s="1"/>
      <c r="M523" s="1"/>
      <c r="N523" s="1"/>
    </row>
    <row r="524" ht="15.75" customHeight="1">
      <c r="A524" s="1"/>
      <c r="B524" s="1"/>
      <c r="C524" s="1"/>
      <c r="D524" s="1"/>
      <c r="E524" s="1"/>
      <c r="F524" s="1"/>
      <c r="G524" s="1"/>
      <c r="H524" s="1"/>
      <c r="I524" s="1"/>
      <c r="J524" s="1"/>
      <c r="K524" s="1"/>
      <c r="L524" s="1"/>
      <c r="M524" s="1"/>
      <c r="N524" s="1"/>
    </row>
    <row r="525" ht="15.75" customHeight="1">
      <c r="A525" s="1"/>
      <c r="B525" s="1"/>
      <c r="C525" s="1"/>
      <c r="D525" s="1"/>
      <c r="E525" s="1"/>
      <c r="F525" s="1"/>
      <c r="G525" s="1"/>
      <c r="H525" s="1"/>
      <c r="I525" s="1"/>
      <c r="J525" s="1"/>
      <c r="K525" s="1"/>
      <c r="L525" s="1"/>
      <c r="M525" s="1"/>
      <c r="N525" s="1"/>
    </row>
    <row r="526" ht="15.75" customHeight="1">
      <c r="A526" s="1"/>
      <c r="B526" s="1"/>
      <c r="C526" s="1"/>
      <c r="D526" s="1"/>
      <c r="E526" s="1"/>
      <c r="F526" s="1"/>
      <c r="G526" s="1"/>
      <c r="H526" s="1"/>
      <c r="I526" s="1"/>
      <c r="J526" s="1"/>
      <c r="K526" s="1"/>
      <c r="L526" s="1"/>
      <c r="M526" s="1"/>
      <c r="N526" s="1"/>
    </row>
    <row r="527" ht="15.75" customHeight="1">
      <c r="A527" s="1"/>
      <c r="B527" s="1"/>
      <c r="C527" s="1"/>
      <c r="D527" s="1"/>
      <c r="E527" s="1"/>
      <c r="F527" s="1"/>
      <c r="G527" s="1"/>
      <c r="H527" s="1"/>
      <c r="I527" s="1"/>
      <c r="J527" s="1"/>
      <c r="K527" s="1"/>
      <c r="L527" s="1"/>
      <c r="M527" s="1"/>
      <c r="N527" s="1"/>
    </row>
    <row r="528" ht="15.75" customHeight="1">
      <c r="A528" s="1"/>
      <c r="B528" s="1"/>
      <c r="C528" s="1"/>
      <c r="D528" s="1"/>
      <c r="E528" s="1"/>
      <c r="F528" s="1"/>
      <c r="G528" s="1"/>
      <c r="H528" s="1"/>
      <c r="I528" s="1"/>
      <c r="J528" s="1"/>
      <c r="K528" s="1"/>
      <c r="L528" s="1"/>
      <c r="M528" s="1"/>
      <c r="N528" s="1"/>
    </row>
    <row r="529" ht="15.75" customHeight="1">
      <c r="A529" s="1"/>
      <c r="B529" s="1"/>
      <c r="C529" s="1"/>
      <c r="D529" s="1"/>
      <c r="E529" s="1"/>
      <c r="F529" s="1"/>
      <c r="G529" s="1"/>
      <c r="H529" s="1"/>
      <c r="I529" s="1"/>
      <c r="J529" s="1"/>
      <c r="K529" s="1"/>
      <c r="L529" s="1"/>
      <c r="M529" s="1"/>
      <c r="N529" s="1"/>
    </row>
    <row r="530" ht="15.75" customHeight="1">
      <c r="A530" s="1"/>
      <c r="B530" s="1"/>
      <c r="C530" s="1"/>
      <c r="D530" s="1"/>
      <c r="E530" s="1"/>
      <c r="F530" s="1"/>
      <c r="G530" s="1"/>
      <c r="H530" s="1"/>
      <c r="I530" s="1"/>
      <c r="J530" s="1"/>
      <c r="K530" s="1"/>
      <c r="L530" s="1"/>
      <c r="M530" s="1"/>
      <c r="N530" s="1"/>
    </row>
    <row r="531" ht="15.75" customHeight="1">
      <c r="A531" s="1"/>
      <c r="B531" s="1"/>
      <c r="C531" s="1"/>
      <c r="D531" s="1"/>
      <c r="E531" s="1"/>
      <c r="F531" s="1"/>
      <c r="G531" s="1"/>
      <c r="H531" s="1"/>
      <c r="I531" s="1"/>
      <c r="J531" s="1"/>
      <c r="K531" s="1"/>
      <c r="L531" s="1"/>
      <c r="M531" s="1"/>
      <c r="N531" s="1"/>
    </row>
    <row r="532" ht="15.75" customHeight="1">
      <c r="A532" s="1"/>
      <c r="B532" s="1"/>
      <c r="C532" s="1"/>
      <c r="D532" s="1"/>
      <c r="E532" s="1"/>
      <c r="F532" s="1"/>
      <c r="G532" s="1"/>
      <c r="H532" s="1"/>
      <c r="I532" s="1"/>
      <c r="J532" s="1"/>
      <c r="K532" s="1"/>
      <c r="L532" s="1"/>
      <c r="M532" s="1"/>
      <c r="N532" s="1"/>
    </row>
    <row r="533" ht="15.75" customHeight="1">
      <c r="A533" s="1"/>
      <c r="B533" s="1"/>
      <c r="C533" s="1"/>
      <c r="D533" s="1"/>
      <c r="E533" s="1"/>
      <c r="F533" s="1"/>
      <c r="G533" s="1"/>
      <c r="H533" s="1"/>
      <c r="I533" s="1"/>
      <c r="J533" s="1"/>
      <c r="K533" s="1"/>
      <c r="L533" s="1"/>
      <c r="M533" s="1"/>
      <c r="N533" s="1"/>
    </row>
    <row r="534" ht="15.75" customHeight="1">
      <c r="A534" s="1"/>
      <c r="B534" s="1"/>
      <c r="C534" s="1"/>
      <c r="D534" s="1"/>
      <c r="E534" s="1"/>
      <c r="F534" s="1"/>
      <c r="G534" s="1"/>
      <c r="H534" s="1"/>
      <c r="I534" s="1"/>
      <c r="J534" s="1"/>
      <c r="K534" s="1"/>
      <c r="L534" s="1"/>
      <c r="M534" s="1"/>
      <c r="N534" s="1"/>
    </row>
    <row r="535" ht="15.75" customHeight="1">
      <c r="A535" s="1"/>
      <c r="B535" s="1"/>
      <c r="C535" s="1"/>
      <c r="D535" s="1"/>
      <c r="E535" s="1"/>
      <c r="F535" s="1"/>
      <c r="G535" s="1"/>
      <c r="H535" s="1"/>
      <c r="I535" s="1"/>
      <c r="J535" s="1"/>
      <c r="K535" s="1"/>
      <c r="L535" s="1"/>
      <c r="M535" s="1"/>
      <c r="N535" s="1"/>
    </row>
    <row r="536" ht="15.75" customHeight="1">
      <c r="A536" s="1"/>
      <c r="B536" s="1"/>
      <c r="C536" s="1"/>
      <c r="D536" s="1"/>
      <c r="E536" s="1"/>
      <c r="F536" s="1"/>
      <c r="G536" s="1"/>
      <c r="H536" s="1"/>
      <c r="I536" s="1"/>
      <c r="J536" s="1"/>
      <c r="K536" s="1"/>
      <c r="L536" s="1"/>
      <c r="M536" s="1"/>
      <c r="N536" s="1"/>
    </row>
    <row r="537" ht="15.75" customHeight="1">
      <c r="A537" s="1"/>
      <c r="B537" s="1"/>
      <c r="C537" s="1"/>
      <c r="D537" s="1"/>
      <c r="E537" s="1"/>
      <c r="F537" s="1"/>
      <c r="G537" s="1"/>
      <c r="H537" s="1"/>
      <c r="I537" s="1"/>
      <c r="J537" s="1"/>
      <c r="K537" s="1"/>
      <c r="L537" s="1"/>
      <c r="M537" s="1"/>
      <c r="N537" s="1"/>
    </row>
    <row r="538" ht="15.75" customHeight="1">
      <c r="A538" s="1"/>
      <c r="B538" s="1"/>
      <c r="C538" s="1"/>
      <c r="D538" s="1"/>
      <c r="E538" s="1"/>
      <c r="F538" s="1"/>
      <c r="G538" s="1"/>
      <c r="H538" s="1"/>
      <c r="I538" s="1"/>
      <c r="J538" s="1"/>
      <c r="K538" s="1"/>
      <c r="L538" s="1"/>
      <c r="M538" s="1"/>
      <c r="N538" s="1"/>
    </row>
    <row r="539" ht="15.75" customHeight="1">
      <c r="A539" s="1"/>
      <c r="B539" s="1"/>
      <c r="C539" s="1"/>
      <c r="D539" s="1"/>
      <c r="E539" s="1"/>
      <c r="F539" s="1"/>
      <c r="G539" s="1"/>
      <c r="H539" s="1"/>
      <c r="I539" s="1"/>
      <c r="J539" s="1"/>
      <c r="K539" s="1"/>
      <c r="L539" s="1"/>
      <c r="M539" s="1"/>
      <c r="N539" s="1"/>
    </row>
    <row r="540" ht="15.75" customHeight="1">
      <c r="A540" s="1"/>
      <c r="B540" s="1"/>
      <c r="C540" s="1"/>
      <c r="D540" s="1"/>
      <c r="E540" s="1"/>
      <c r="F540" s="1"/>
      <c r="G540" s="1"/>
      <c r="H540" s="1"/>
      <c r="I540" s="1"/>
      <c r="J540" s="1"/>
      <c r="K540" s="1"/>
      <c r="L540" s="1"/>
      <c r="M540" s="1"/>
      <c r="N540" s="1"/>
    </row>
    <row r="541" ht="15.75" customHeight="1">
      <c r="A541" s="1"/>
      <c r="B541" s="1"/>
      <c r="C541" s="1"/>
      <c r="D541" s="1"/>
      <c r="E541" s="1"/>
      <c r="F541" s="1"/>
      <c r="G541" s="1"/>
      <c r="H541" s="1"/>
      <c r="I541" s="1"/>
      <c r="J541" s="1"/>
      <c r="K541" s="1"/>
      <c r="L541" s="1"/>
      <c r="M541" s="1"/>
      <c r="N541" s="1"/>
    </row>
    <row r="542" ht="15.75" customHeight="1">
      <c r="A542" s="1"/>
      <c r="B542" s="1"/>
      <c r="C542" s="1"/>
      <c r="D542" s="1"/>
      <c r="E542" s="1"/>
      <c r="F542" s="1"/>
      <c r="G542" s="1"/>
      <c r="H542" s="1"/>
      <c r="I542" s="1"/>
      <c r="J542" s="1"/>
      <c r="K542" s="1"/>
      <c r="L542" s="1"/>
      <c r="M542" s="1"/>
      <c r="N542" s="1"/>
    </row>
    <row r="543" ht="15.75" customHeight="1">
      <c r="A543" s="1"/>
      <c r="B543" s="1"/>
      <c r="C543" s="1"/>
      <c r="D543" s="1"/>
      <c r="E543" s="1"/>
      <c r="F543" s="1"/>
      <c r="G543" s="1"/>
      <c r="H543" s="1"/>
      <c r="I543" s="1"/>
      <c r="J543" s="1"/>
      <c r="K543" s="1"/>
      <c r="L543" s="1"/>
      <c r="M543" s="1"/>
      <c r="N543" s="1"/>
    </row>
    <row r="544" ht="15.75" customHeight="1">
      <c r="A544" s="1"/>
      <c r="B544" s="1"/>
      <c r="C544" s="1"/>
      <c r="D544" s="1"/>
      <c r="E544" s="1"/>
      <c r="F544" s="1"/>
      <c r="G544" s="1"/>
      <c r="H544" s="1"/>
      <c r="I544" s="1"/>
      <c r="J544" s="1"/>
      <c r="K544" s="1"/>
      <c r="L544" s="1"/>
      <c r="M544" s="1"/>
      <c r="N544" s="1"/>
    </row>
    <row r="545" ht="15.75" customHeight="1">
      <c r="A545" s="1"/>
      <c r="B545" s="1"/>
      <c r="C545" s="1"/>
      <c r="D545" s="1"/>
      <c r="E545" s="1"/>
      <c r="F545" s="1"/>
      <c r="G545" s="1"/>
      <c r="H545" s="1"/>
      <c r="I545" s="1"/>
      <c r="J545" s="1"/>
      <c r="K545" s="1"/>
      <c r="L545" s="1"/>
      <c r="M545" s="1"/>
      <c r="N545" s="1"/>
    </row>
    <row r="546" ht="15.75" customHeight="1">
      <c r="A546" s="1"/>
      <c r="B546" s="1"/>
      <c r="C546" s="1"/>
      <c r="D546" s="1"/>
      <c r="E546" s="1"/>
      <c r="F546" s="1"/>
      <c r="G546" s="1"/>
      <c r="H546" s="1"/>
      <c r="I546" s="1"/>
      <c r="J546" s="1"/>
      <c r="K546" s="1"/>
      <c r="L546" s="1"/>
      <c r="M546" s="1"/>
      <c r="N546" s="1"/>
    </row>
    <row r="547" ht="15.75" customHeight="1">
      <c r="A547" s="1"/>
      <c r="B547" s="1"/>
      <c r="C547" s="1"/>
      <c r="D547" s="1"/>
      <c r="E547" s="1"/>
      <c r="F547" s="1"/>
      <c r="G547" s="1"/>
      <c r="H547" s="1"/>
      <c r="I547" s="1"/>
      <c r="J547" s="1"/>
      <c r="K547" s="1"/>
      <c r="L547" s="1"/>
      <c r="M547" s="1"/>
      <c r="N547" s="1"/>
    </row>
    <row r="548" ht="15.75" customHeight="1">
      <c r="A548" s="1"/>
      <c r="B548" s="1"/>
      <c r="C548" s="1"/>
      <c r="D548" s="1"/>
      <c r="E548" s="1"/>
      <c r="F548" s="1"/>
      <c r="G548" s="1"/>
      <c r="H548" s="1"/>
      <c r="I548" s="1"/>
      <c r="J548" s="1"/>
      <c r="K548" s="1"/>
      <c r="L548" s="1"/>
      <c r="M548" s="1"/>
      <c r="N548" s="1"/>
    </row>
    <row r="549" ht="15.75" customHeight="1">
      <c r="A549" s="1"/>
      <c r="B549" s="1"/>
      <c r="C549" s="1"/>
      <c r="D549" s="1"/>
      <c r="E549" s="1"/>
      <c r="F549" s="1"/>
      <c r="G549" s="1"/>
      <c r="H549" s="1"/>
      <c r="I549" s="1"/>
      <c r="J549" s="1"/>
      <c r="K549" s="1"/>
      <c r="L549" s="1"/>
      <c r="M549" s="1"/>
      <c r="N549" s="1"/>
    </row>
    <row r="550" ht="15.75" customHeight="1">
      <c r="A550" s="1"/>
      <c r="B550" s="1"/>
      <c r="C550" s="1"/>
      <c r="D550" s="1"/>
      <c r="E550" s="1"/>
      <c r="F550" s="1"/>
      <c r="G550" s="1"/>
      <c r="H550" s="1"/>
      <c r="I550" s="1"/>
      <c r="J550" s="1"/>
      <c r="K550" s="1"/>
      <c r="L550" s="1"/>
      <c r="M550" s="1"/>
      <c r="N550" s="1"/>
    </row>
    <row r="551" ht="15.75" customHeight="1">
      <c r="A551" s="1"/>
      <c r="B551" s="1"/>
      <c r="C551" s="1"/>
      <c r="D551" s="1"/>
      <c r="E551" s="1"/>
      <c r="F551" s="1"/>
      <c r="G551" s="1"/>
      <c r="H551" s="1"/>
      <c r="I551" s="1"/>
      <c r="J551" s="1"/>
      <c r="K551" s="1"/>
      <c r="L551" s="1"/>
      <c r="M551" s="1"/>
      <c r="N551" s="1"/>
    </row>
    <row r="552" ht="15.75" customHeight="1">
      <c r="A552" s="1"/>
      <c r="B552" s="1"/>
      <c r="C552" s="1"/>
      <c r="D552" s="1"/>
      <c r="E552" s="1"/>
      <c r="F552" s="1"/>
      <c r="G552" s="1"/>
      <c r="H552" s="1"/>
      <c r="I552" s="1"/>
      <c r="J552" s="1"/>
      <c r="K552" s="1"/>
      <c r="L552" s="1"/>
      <c r="M552" s="1"/>
      <c r="N552" s="1"/>
    </row>
    <row r="553" ht="15.75" customHeight="1">
      <c r="A553" s="1"/>
      <c r="B553" s="1"/>
      <c r="C553" s="1"/>
      <c r="D553" s="1"/>
      <c r="E553" s="1"/>
      <c r="F553" s="1"/>
      <c r="G553" s="1"/>
      <c r="H553" s="1"/>
      <c r="I553" s="1"/>
      <c r="J553" s="1"/>
      <c r="K553" s="1"/>
      <c r="L553" s="1"/>
      <c r="M553" s="1"/>
      <c r="N553" s="1"/>
    </row>
    <row r="554" ht="15.75" customHeight="1">
      <c r="A554" s="1"/>
      <c r="B554" s="1"/>
      <c r="C554" s="1"/>
      <c r="D554" s="1"/>
      <c r="E554" s="1"/>
      <c r="F554" s="1"/>
      <c r="G554" s="1"/>
      <c r="H554" s="1"/>
      <c r="I554" s="1"/>
      <c r="J554" s="1"/>
      <c r="K554" s="1"/>
      <c r="L554" s="1"/>
      <c r="M554" s="1"/>
      <c r="N554" s="1"/>
    </row>
    <row r="555" ht="15.75" customHeight="1">
      <c r="A555" s="1"/>
      <c r="B555" s="1"/>
      <c r="C555" s="1"/>
      <c r="D555" s="1"/>
      <c r="E555" s="1"/>
      <c r="F555" s="1"/>
      <c r="G555" s="1"/>
      <c r="H555" s="1"/>
      <c r="I555" s="1"/>
      <c r="J555" s="1"/>
      <c r="K555" s="1"/>
      <c r="L555" s="1"/>
      <c r="M555" s="1"/>
      <c r="N555" s="1"/>
    </row>
    <row r="556" ht="15.75" customHeight="1">
      <c r="A556" s="1"/>
      <c r="B556" s="1"/>
      <c r="C556" s="1"/>
      <c r="D556" s="1"/>
      <c r="E556" s="1"/>
      <c r="F556" s="1"/>
      <c r="G556" s="1"/>
      <c r="H556" s="1"/>
      <c r="I556" s="1"/>
      <c r="J556" s="1"/>
      <c r="K556" s="1"/>
      <c r="L556" s="1"/>
      <c r="M556" s="1"/>
      <c r="N556" s="1"/>
    </row>
    <row r="557" ht="15.75" customHeight="1">
      <c r="A557" s="1"/>
      <c r="B557" s="1"/>
      <c r="C557" s="1"/>
      <c r="D557" s="1"/>
      <c r="E557" s="1"/>
      <c r="F557" s="1"/>
      <c r="G557" s="1"/>
      <c r="H557" s="1"/>
      <c r="I557" s="1"/>
      <c r="J557" s="1"/>
      <c r="K557" s="1"/>
      <c r="L557" s="1"/>
      <c r="M557" s="1"/>
      <c r="N557" s="1"/>
    </row>
    <row r="558" ht="15.75" customHeight="1">
      <c r="A558" s="1"/>
      <c r="B558" s="1"/>
      <c r="C558" s="1"/>
      <c r="D558" s="1"/>
      <c r="E558" s="1"/>
      <c r="F558" s="1"/>
      <c r="G558" s="1"/>
      <c r="H558" s="1"/>
      <c r="I558" s="1"/>
      <c r="J558" s="1"/>
      <c r="K558" s="1"/>
      <c r="L558" s="1"/>
      <c r="M558" s="1"/>
      <c r="N558" s="1"/>
    </row>
    <row r="559" ht="15.75" customHeight="1">
      <c r="A559" s="1"/>
      <c r="B559" s="1"/>
      <c r="C559" s="1"/>
      <c r="D559" s="1"/>
      <c r="E559" s="1"/>
      <c r="F559" s="1"/>
      <c r="G559" s="1"/>
      <c r="H559" s="1"/>
      <c r="I559" s="1"/>
      <c r="J559" s="1"/>
      <c r="K559" s="1"/>
      <c r="L559" s="1"/>
      <c r="M559" s="1"/>
      <c r="N559" s="1"/>
    </row>
    <row r="560" ht="15.75" customHeight="1">
      <c r="A560" s="1"/>
      <c r="B560" s="1"/>
      <c r="C560" s="1"/>
      <c r="D560" s="1"/>
      <c r="E560" s="1"/>
      <c r="F560" s="1"/>
      <c r="G560" s="1"/>
      <c r="H560" s="1"/>
      <c r="I560" s="1"/>
      <c r="J560" s="1"/>
      <c r="K560" s="1"/>
      <c r="L560" s="1"/>
      <c r="M560" s="1"/>
      <c r="N560" s="1"/>
    </row>
    <row r="561" ht="15.75" customHeight="1">
      <c r="A561" s="1"/>
      <c r="B561" s="1"/>
      <c r="C561" s="1"/>
      <c r="D561" s="1"/>
      <c r="E561" s="1"/>
      <c r="F561" s="1"/>
      <c r="G561" s="1"/>
      <c r="H561" s="1"/>
      <c r="I561" s="1"/>
      <c r="J561" s="1"/>
      <c r="K561" s="1"/>
      <c r="L561" s="1"/>
      <c r="M561" s="1"/>
      <c r="N561" s="1"/>
    </row>
    <row r="562" ht="15.75" customHeight="1">
      <c r="A562" s="1"/>
      <c r="B562" s="1"/>
      <c r="C562" s="1"/>
      <c r="D562" s="1"/>
      <c r="E562" s="1"/>
      <c r="F562" s="1"/>
      <c r="G562" s="1"/>
      <c r="H562" s="1"/>
      <c r="I562" s="1"/>
      <c r="J562" s="1"/>
      <c r="K562" s="1"/>
      <c r="L562" s="1"/>
      <c r="M562" s="1"/>
      <c r="N562" s="1"/>
    </row>
    <row r="563" ht="15.75" customHeight="1">
      <c r="A563" s="1"/>
      <c r="B563" s="1"/>
      <c r="C563" s="1"/>
      <c r="D563" s="1"/>
      <c r="E563" s="1"/>
      <c r="F563" s="1"/>
      <c r="G563" s="1"/>
      <c r="H563" s="1"/>
      <c r="I563" s="1"/>
      <c r="J563" s="1"/>
      <c r="K563" s="1"/>
      <c r="L563" s="1"/>
      <c r="M563" s="1"/>
      <c r="N563" s="1"/>
    </row>
    <row r="564" ht="15.75" customHeight="1">
      <c r="A564" s="1"/>
      <c r="B564" s="1"/>
      <c r="C564" s="1"/>
      <c r="D564" s="1"/>
      <c r="E564" s="1"/>
      <c r="F564" s="1"/>
      <c r="G564" s="1"/>
      <c r="H564" s="1"/>
      <c r="I564" s="1"/>
      <c r="J564" s="1"/>
      <c r="K564" s="1"/>
      <c r="L564" s="1"/>
      <c r="M564" s="1"/>
      <c r="N564" s="1"/>
    </row>
    <row r="565" ht="15.75" customHeight="1">
      <c r="A565" s="1"/>
      <c r="B565" s="1"/>
      <c r="C565" s="1"/>
      <c r="D565" s="1"/>
      <c r="E565" s="1"/>
      <c r="F565" s="1"/>
      <c r="G565" s="1"/>
      <c r="H565" s="1"/>
      <c r="I565" s="1"/>
      <c r="J565" s="1"/>
      <c r="K565" s="1"/>
      <c r="L565" s="1"/>
      <c r="M565" s="1"/>
      <c r="N565" s="1"/>
    </row>
    <row r="566" ht="15.75" customHeight="1">
      <c r="A566" s="1"/>
      <c r="B566" s="1"/>
      <c r="C566" s="1"/>
      <c r="D566" s="1"/>
      <c r="E566" s="1"/>
      <c r="F566" s="1"/>
      <c r="G566" s="1"/>
      <c r="H566" s="1"/>
      <c r="I566" s="1"/>
      <c r="J566" s="1"/>
      <c r="K566" s="1"/>
      <c r="L566" s="1"/>
      <c r="M566" s="1"/>
      <c r="N566" s="1"/>
    </row>
    <row r="567" ht="15.75" customHeight="1">
      <c r="A567" s="1"/>
      <c r="B567" s="1"/>
      <c r="C567" s="1"/>
      <c r="D567" s="1"/>
      <c r="E567" s="1"/>
      <c r="F567" s="1"/>
      <c r="G567" s="1"/>
      <c r="H567" s="1"/>
      <c r="I567" s="1"/>
      <c r="J567" s="1"/>
      <c r="K567" s="1"/>
      <c r="L567" s="1"/>
      <c r="M567" s="1"/>
      <c r="N567" s="1"/>
    </row>
    <row r="568" ht="15.75" customHeight="1">
      <c r="A568" s="1"/>
      <c r="B568" s="1"/>
      <c r="C568" s="1"/>
      <c r="D568" s="1"/>
      <c r="E568" s="1"/>
      <c r="F568" s="1"/>
      <c r="G568" s="1"/>
      <c r="H568" s="1"/>
      <c r="I568" s="1"/>
      <c r="J568" s="1"/>
      <c r="K568" s="1"/>
      <c r="L568" s="1"/>
      <c r="M568" s="1"/>
      <c r="N568" s="1"/>
    </row>
    <row r="569" ht="15.75" customHeight="1">
      <c r="A569" s="1"/>
      <c r="B569" s="1"/>
      <c r="C569" s="1"/>
      <c r="D569" s="1"/>
      <c r="E569" s="1"/>
      <c r="F569" s="1"/>
      <c r="G569" s="1"/>
      <c r="H569" s="1"/>
      <c r="I569" s="1"/>
      <c r="J569" s="1"/>
      <c r="K569" s="1"/>
      <c r="L569" s="1"/>
      <c r="M569" s="1"/>
      <c r="N569" s="1"/>
    </row>
    <row r="570" ht="15.75" customHeight="1">
      <c r="A570" s="1"/>
      <c r="B570" s="1"/>
      <c r="C570" s="1"/>
      <c r="D570" s="1"/>
      <c r="E570" s="1"/>
      <c r="F570" s="1"/>
      <c r="G570" s="1"/>
      <c r="H570" s="1"/>
      <c r="I570" s="1"/>
      <c r="J570" s="1"/>
      <c r="K570" s="1"/>
      <c r="L570" s="1"/>
      <c r="M570" s="1"/>
      <c r="N570" s="1"/>
    </row>
    <row r="571" ht="15.75" customHeight="1">
      <c r="A571" s="1"/>
      <c r="B571" s="1"/>
      <c r="C571" s="1"/>
      <c r="D571" s="1"/>
      <c r="E571" s="1"/>
      <c r="F571" s="1"/>
      <c r="G571" s="1"/>
      <c r="H571" s="1"/>
      <c r="I571" s="1"/>
      <c r="J571" s="1"/>
      <c r="K571" s="1"/>
      <c r="L571" s="1"/>
      <c r="M571" s="1"/>
      <c r="N571" s="1"/>
    </row>
    <row r="572" ht="15.75" customHeight="1">
      <c r="A572" s="1"/>
      <c r="B572" s="1"/>
      <c r="C572" s="1"/>
      <c r="D572" s="1"/>
      <c r="E572" s="1"/>
      <c r="F572" s="1"/>
      <c r="G572" s="1"/>
      <c r="H572" s="1"/>
      <c r="I572" s="1"/>
      <c r="J572" s="1"/>
      <c r="K572" s="1"/>
      <c r="L572" s="1"/>
      <c r="M572" s="1"/>
      <c r="N572" s="1"/>
    </row>
    <row r="573" ht="15.75" customHeight="1">
      <c r="A573" s="1"/>
      <c r="B573" s="1"/>
      <c r="C573" s="1"/>
      <c r="D573" s="1"/>
      <c r="E573" s="1"/>
      <c r="F573" s="1"/>
      <c r="G573" s="1"/>
      <c r="H573" s="1"/>
      <c r="I573" s="1"/>
      <c r="J573" s="1"/>
      <c r="K573" s="1"/>
      <c r="L573" s="1"/>
      <c r="M573" s="1"/>
      <c r="N573" s="1"/>
    </row>
    <row r="574" ht="15.75" customHeight="1">
      <c r="A574" s="1"/>
      <c r="B574" s="1"/>
      <c r="C574" s="1"/>
      <c r="D574" s="1"/>
      <c r="E574" s="1"/>
      <c r="F574" s="1"/>
      <c r="G574" s="1"/>
      <c r="H574" s="1"/>
      <c r="I574" s="1"/>
      <c r="J574" s="1"/>
      <c r="K574" s="1"/>
      <c r="L574" s="1"/>
      <c r="M574" s="1"/>
      <c r="N574" s="1"/>
    </row>
    <row r="575" ht="15.75" customHeight="1">
      <c r="A575" s="1"/>
      <c r="B575" s="1"/>
      <c r="C575" s="1"/>
      <c r="D575" s="1"/>
      <c r="E575" s="1"/>
      <c r="F575" s="1"/>
      <c r="G575" s="1"/>
      <c r="H575" s="1"/>
      <c r="I575" s="1"/>
      <c r="J575" s="1"/>
      <c r="K575" s="1"/>
      <c r="L575" s="1"/>
      <c r="M575" s="1"/>
      <c r="N575" s="1"/>
    </row>
    <row r="576" ht="15.75" customHeight="1">
      <c r="A576" s="1"/>
      <c r="B576" s="1"/>
      <c r="C576" s="1"/>
      <c r="D576" s="1"/>
      <c r="E576" s="1"/>
      <c r="F576" s="1"/>
      <c r="G576" s="1"/>
      <c r="H576" s="1"/>
      <c r="I576" s="1"/>
      <c r="J576" s="1"/>
      <c r="K576" s="1"/>
      <c r="L576" s="1"/>
      <c r="M576" s="1"/>
      <c r="N576" s="1"/>
    </row>
    <row r="577" ht="15.75" customHeight="1">
      <c r="A577" s="1"/>
      <c r="B577" s="1"/>
      <c r="C577" s="1"/>
      <c r="D577" s="1"/>
      <c r="E577" s="1"/>
      <c r="F577" s="1"/>
      <c r="G577" s="1"/>
      <c r="H577" s="1"/>
      <c r="I577" s="1"/>
      <c r="J577" s="1"/>
      <c r="K577" s="1"/>
      <c r="L577" s="1"/>
      <c r="M577" s="1"/>
      <c r="N577" s="1"/>
    </row>
    <row r="578" ht="15.75" customHeight="1">
      <c r="A578" s="1"/>
      <c r="B578" s="1"/>
      <c r="C578" s="1"/>
      <c r="D578" s="1"/>
      <c r="E578" s="1"/>
      <c r="F578" s="1"/>
      <c r="G578" s="1"/>
      <c r="H578" s="1"/>
      <c r="I578" s="1"/>
      <c r="J578" s="1"/>
      <c r="K578" s="1"/>
      <c r="L578" s="1"/>
      <c r="M578" s="1"/>
      <c r="N578" s="1"/>
    </row>
    <row r="579" ht="15.75" customHeight="1">
      <c r="A579" s="1"/>
      <c r="B579" s="1"/>
      <c r="C579" s="1"/>
      <c r="D579" s="1"/>
      <c r="E579" s="1"/>
      <c r="F579" s="1"/>
      <c r="G579" s="1"/>
      <c r="H579" s="1"/>
      <c r="I579" s="1"/>
      <c r="J579" s="1"/>
      <c r="K579" s="1"/>
      <c r="L579" s="1"/>
      <c r="M579" s="1"/>
      <c r="N579" s="1"/>
    </row>
    <row r="580" ht="15.75" customHeight="1">
      <c r="A580" s="1"/>
      <c r="B580" s="1"/>
      <c r="C580" s="1"/>
      <c r="D580" s="1"/>
      <c r="E580" s="1"/>
      <c r="F580" s="1"/>
      <c r="G580" s="1"/>
      <c r="H580" s="1"/>
      <c r="I580" s="1"/>
      <c r="J580" s="1"/>
      <c r="K580" s="1"/>
      <c r="L580" s="1"/>
      <c r="M580" s="1"/>
      <c r="N580" s="1"/>
    </row>
    <row r="581" ht="15.75" customHeight="1">
      <c r="A581" s="1"/>
      <c r="B581" s="1"/>
      <c r="C581" s="1"/>
      <c r="D581" s="1"/>
      <c r="E581" s="1"/>
      <c r="F581" s="1"/>
      <c r="G581" s="1"/>
      <c r="H581" s="1"/>
      <c r="I581" s="1"/>
      <c r="J581" s="1"/>
      <c r="K581" s="1"/>
      <c r="L581" s="1"/>
      <c r="M581" s="1"/>
      <c r="N581" s="1"/>
    </row>
    <row r="582" ht="15.75" customHeight="1">
      <c r="A582" s="1"/>
      <c r="B582" s="1"/>
      <c r="C582" s="1"/>
      <c r="D582" s="1"/>
      <c r="E582" s="1"/>
      <c r="F582" s="1"/>
      <c r="G582" s="1"/>
      <c r="H582" s="1"/>
      <c r="I582" s="1"/>
      <c r="J582" s="1"/>
      <c r="K582" s="1"/>
      <c r="L582" s="1"/>
      <c r="M582" s="1"/>
      <c r="N582" s="1"/>
    </row>
    <row r="583" ht="15.75" customHeight="1">
      <c r="A583" s="1"/>
      <c r="B583" s="1"/>
      <c r="C583" s="1"/>
      <c r="D583" s="1"/>
      <c r="E583" s="1"/>
      <c r="F583" s="1"/>
      <c r="G583" s="1"/>
      <c r="H583" s="1"/>
      <c r="I583" s="1"/>
      <c r="J583" s="1"/>
      <c r="K583" s="1"/>
      <c r="L583" s="1"/>
      <c r="M583" s="1"/>
      <c r="N583" s="1"/>
    </row>
    <row r="584" ht="15.75" customHeight="1">
      <c r="A584" s="1"/>
      <c r="B584" s="1"/>
      <c r="C584" s="1"/>
      <c r="D584" s="1"/>
      <c r="E584" s="1"/>
      <c r="F584" s="1"/>
      <c r="G584" s="1"/>
      <c r="H584" s="1"/>
      <c r="I584" s="1"/>
      <c r="J584" s="1"/>
      <c r="K584" s="1"/>
      <c r="L584" s="1"/>
      <c r="M584" s="1"/>
      <c r="N584" s="1"/>
    </row>
    <row r="585" ht="15.75" customHeight="1">
      <c r="A585" s="1"/>
      <c r="B585" s="1"/>
      <c r="C585" s="1"/>
      <c r="D585" s="1"/>
      <c r="E585" s="1"/>
      <c r="F585" s="1"/>
      <c r="G585" s="1"/>
      <c r="H585" s="1"/>
      <c r="I585" s="1"/>
      <c r="J585" s="1"/>
      <c r="K585" s="1"/>
      <c r="L585" s="1"/>
      <c r="M585" s="1"/>
      <c r="N585" s="1"/>
    </row>
    <row r="586" ht="15.75" customHeight="1">
      <c r="A586" s="1"/>
      <c r="B586" s="1"/>
      <c r="C586" s="1"/>
      <c r="D586" s="1"/>
      <c r="E586" s="1"/>
      <c r="F586" s="1"/>
      <c r="G586" s="1"/>
      <c r="H586" s="1"/>
      <c r="I586" s="1"/>
      <c r="J586" s="1"/>
      <c r="K586" s="1"/>
      <c r="L586" s="1"/>
      <c r="M586" s="1"/>
      <c r="N586" s="1"/>
    </row>
    <row r="587" ht="15.75" customHeight="1">
      <c r="A587" s="1"/>
      <c r="B587" s="1"/>
      <c r="C587" s="1"/>
      <c r="D587" s="1"/>
      <c r="E587" s="1"/>
      <c r="F587" s="1"/>
      <c r="G587" s="1"/>
      <c r="H587" s="1"/>
      <c r="I587" s="1"/>
      <c r="J587" s="1"/>
      <c r="K587" s="1"/>
      <c r="L587" s="1"/>
      <c r="M587" s="1"/>
      <c r="N587" s="1"/>
    </row>
    <row r="588" ht="15.75" customHeight="1">
      <c r="A588" s="1"/>
      <c r="B588" s="1"/>
      <c r="C588" s="1"/>
      <c r="D588" s="1"/>
      <c r="E588" s="1"/>
      <c r="F588" s="1"/>
      <c r="G588" s="1"/>
      <c r="H588" s="1"/>
      <c r="I588" s="1"/>
      <c r="J588" s="1"/>
      <c r="K588" s="1"/>
      <c r="L588" s="1"/>
      <c r="M588" s="1"/>
      <c r="N588" s="1"/>
    </row>
    <row r="589" ht="15.75" customHeight="1">
      <c r="A589" s="1"/>
      <c r="B589" s="1"/>
      <c r="C589" s="1"/>
      <c r="D589" s="1"/>
      <c r="E589" s="1"/>
      <c r="F589" s="1"/>
      <c r="G589" s="1"/>
      <c r="H589" s="1"/>
      <c r="I589" s="1"/>
      <c r="J589" s="1"/>
      <c r="K589" s="1"/>
      <c r="L589" s="1"/>
      <c r="M589" s="1"/>
      <c r="N589" s="1"/>
    </row>
    <row r="590" ht="15.75" customHeight="1">
      <c r="A590" s="1"/>
      <c r="B590" s="1"/>
      <c r="C590" s="1"/>
      <c r="D590" s="1"/>
      <c r="E590" s="1"/>
      <c r="F590" s="1"/>
      <c r="G590" s="1"/>
      <c r="H590" s="1"/>
      <c r="I590" s="1"/>
      <c r="J590" s="1"/>
      <c r="K590" s="1"/>
      <c r="L590" s="1"/>
      <c r="M590" s="1"/>
      <c r="N590" s="1"/>
    </row>
    <row r="591" ht="15.75" customHeight="1">
      <c r="A591" s="1"/>
      <c r="B591" s="1"/>
      <c r="C591" s="1"/>
      <c r="D591" s="1"/>
      <c r="E591" s="1"/>
      <c r="F591" s="1"/>
      <c r="G591" s="1"/>
      <c r="H591" s="1"/>
      <c r="I591" s="1"/>
      <c r="J591" s="1"/>
      <c r="K591" s="1"/>
      <c r="L591" s="1"/>
      <c r="M591" s="1"/>
      <c r="N591" s="1"/>
    </row>
    <row r="592" ht="15.75" customHeight="1">
      <c r="A592" s="1"/>
      <c r="B592" s="1"/>
      <c r="C592" s="1"/>
      <c r="D592" s="1"/>
      <c r="E592" s="1"/>
      <c r="F592" s="1"/>
      <c r="G592" s="1"/>
      <c r="H592" s="1"/>
      <c r="I592" s="1"/>
      <c r="J592" s="1"/>
      <c r="K592" s="1"/>
      <c r="L592" s="1"/>
      <c r="M592" s="1"/>
      <c r="N592" s="1"/>
    </row>
    <row r="593" ht="15.75" customHeight="1">
      <c r="A593" s="1"/>
      <c r="B593" s="1"/>
      <c r="C593" s="1"/>
      <c r="D593" s="1"/>
      <c r="E593" s="1"/>
      <c r="F593" s="1"/>
      <c r="G593" s="1"/>
      <c r="H593" s="1"/>
      <c r="I593" s="1"/>
      <c r="J593" s="1"/>
      <c r="K593" s="1"/>
      <c r="L593" s="1"/>
      <c r="M593" s="1"/>
      <c r="N593" s="1"/>
    </row>
    <row r="594" ht="15.75" customHeight="1">
      <c r="A594" s="1"/>
      <c r="B594" s="1"/>
      <c r="C594" s="1"/>
      <c r="D594" s="1"/>
      <c r="E594" s="1"/>
      <c r="F594" s="1"/>
      <c r="G594" s="1"/>
      <c r="H594" s="1"/>
      <c r="I594" s="1"/>
      <c r="J594" s="1"/>
      <c r="K594" s="1"/>
      <c r="L594" s="1"/>
      <c r="M594" s="1"/>
      <c r="N594" s="1"/>
    </row>
    <row r="595" ht="15.75" customHeight="1">
      <c r="A595" s="1"/>
      <c r="B595" s="1"/>
      <c r="C595" s="1"/>
      <c r="D595" s="1"/>
      <c r="E595" s="1"/>
      <c r="F595" s="1"/>
      <c r="G595" s="1"/>
      <c r="H595" s="1"/>
      <c r="I595" s="1"/>
      <c r="J595" s="1"/>
      <c r="K595" s="1"/>
      <c r="L595" s="1"/>
      <c r="M595" s="1"/>
      <c r="N595" s="1"/>
    </row>
    <row r="596" ht="15.75" customHeight="1">
      <c r="A596" s="1"/>
      <c r="B596" s="1"/>
      <c r="C596" s="1"/>
      <c r="D596" s="1"/>
      <c r="E596" s="1"/>
      <c r="F596" s="1"/>
      <c r="G596" s="1"/>
      <c r="H596" s="1"/>
      <c r="I596" s="1"/>
      <c r="J596" s="1"/>
      <c r="K596" s="1"/>
      <c r="L596" s="1"/>
      <c r="M596" s="1"/>
      <c r="N596" s="1"/>
    </row>
    <row r="597" ht="15.75" customHeight="1">
      <c r="A597" s="1"/>
      <c r="B597" s="1"/>
      <c r="C597" s="1"/>
      <c r="D597" s="1"/>
      <c r="E597" s="1"/>
      <c r="F597" s="1"/>
      <c r="G597" s="1"/>
      <c r="H597" s="1"/>
      <c r="I597" s="1"/>
      <c r="J597" s="1"/>
      <c r="K597" s="1"/>
      <c r="L597" s="1"/>
      <c r="M597" s="1"/>
      <c r="N597" s="1"/>
    </row>
    <row r="598" ht="15.75" customHeight="1">
      <c r="A598" s="1"/>
      <c r="B598" s="1"/>
      <c r="C598" s="1"/>
      <c r="D598" s="1"/>
      <c r="E598" s="1"/>
      <c r="F598" s="1"/>
      <c r="G598" s="1"/>
      <c r="H598" s="1"/>
      <c r="I598" s="1"/>
      <c r="J598" s="1"/>
      <c r="K598" s="1"/>
      <c r="L598" s="1"/>
      <c r="M598" s="1"/>
      <c r="N598" s="1"/>
    </row>
    <row r="599" ht="15.75" customHeight="1">
      <c r="A599" s="1"/>
      <c r="B599" s="1"/>
      <c r="C599" s="1"/>
      <c r="D599" s="1"/>
      <c r="E599" s="1"/>
      <c r="F599" s="1"/>
      <c r="G599" s="1"/>
      <c r="H599" s="1"/>
      <c r="I599" s="1"/>
      <c r="J599" s="1"/>
      <c r="K599" s="1"/>
      <c r="L599" s="1"/>
      <c r="M599" s="1"/>
      <c r="N599" s="1"/>
    </row>
    <row r="600" ht="15.75" customHeight="1">
      <c r="A600" s="1"/>
      <c r="B600" s="1"/>
      <c r="C600" s="1"/>
      <c r="D600" s="1"/>
      <c r="E600" s="1"/>
      <c r="F600" s="1"/>
      <c r="G600" s="1"/>
      <c r="H600" s="1"/>
      <c r="I600" s="1"/>
      <c r="J600" s="1"/>
      <c r="K600" s="1"/>
      <c r="L600" s="1"/>
      <c r="M600" s="1"/>
      <c r="N600" s="1"/>
    </row>
    <row r="601" ht="15.75" customHeight="1">
      <c r="A601" s="1"/>
      <c r="B601" s="1"/>
      <c r="C601" s="1"/>
      <c r="D601" s="1"/>
      <c r="E601" s="1"/>
      <c r="F601" s="1"/>
      <c r="G601" s="1"/>
      <c r="H601" s="1"/>
      <c r="I601" s="1"/>
      <c r="J601" s="1"/>
      <c r="K601" s="1"/>
      <c r="L601" s="1"/>
      <c r="M601" s="1"/>
      <c r="N601" s="1"/>
    </row>
    <row r="602" ht="15.75" customHeight="1">
      <c r="A602" s="1"/>
      <c r="B602" s="1"/>
      <c r="C602" s="1"/>
      <c r="D602" s="1"/>
      <c r="E602" s="1"/>
      <c r="F602" s="1"/>
      <c r="G602" s="1"/>
      <c r="H602" s="1"/>
      <c r="I602" s="1"/>
      <c r="J602" s="1"/>
      <c r="K602" s="1"/>
      <c r="L602" s="1"/>
      <c r="M602" s="1"/>
      <c r="N602" s="1"/>
    </row>
    <row r="603" ht="15.75" customHeight="1">
      <c r="A603" s="1"/>
      <c r="B603" s="1"/>
      <c r="C603" s="1"/>
      <c r="D603" s="1"/>
      <c r="E603" s="1"/>
      <c r="F603" s="1"/>
      <c r="G603" s="1"/>
      <c r="H603" s="1"/>
      <c r="I603" s="1"/>
      <c r="J603" s="1"/>
      <c r="K603" s="1"/>
      <c r="L603" s="1"/>
      <c r="M603" s="1"/>
      <c r="N603" s="1"/>
    </row>
    <row r="604" ht="15.75" customHeight="1">
      <c r="A604" s="1"/>
      <c r="B604" s="1"/>
      <c r="C604" s="1"/>
      <c r="D604" s="1"/>
      <c r="E604" s="1"/>
      <c r="F604" s="1"/>
      <c r="G604" s="1"/>
      <c r="H604" s="1"/>
      <c r="I604" s="1"/>
      <c r="J604" s="1"/>
      <c r="K604" s="1"/>
      <c r="L604" s="1"/>
      <c r="M604" s="1"/>
      <c r="N604" s="1"/>
    </row>
    <row r="605" ht="15.75" customHeight="1">
      <c r="A605" s="1"/>
      <c r="B605" s="1"/>
      <c r="C605" s="1"/>
      <c r="D605" s="1"/>
      <c r="E605" s="1"/>
      <c r="F605" s="1"/>
      <c r="G605" s="1"/>
      <c r="H605" s="1"/>
      <c r="I605" s="1"/>
      <c r="J605" s="1"/>
      <c r="K605" s="1"/>
      <c r="L605" s="1"/>
      <c r="M605" s="1"/>
      <c r="N605" s="1"/>
    </row>
    <row r="606" ht="15.75" customHeight="1">
      <c r="A606" s="1"/>
      <c r="B606" s="1"/>
      <c r="C606" s="1"/>
      <c r="D606" s="1"/>
      <c r="E606" s="1"/>
      <c r="F606" s="1"/>
      <c r="G606" s="1"/>
      <c r="H606" s="1"/>
      <c r="I606" s="1"/>
      <c r="J606" s="1"/>
      <c r="K606" s="1"/>
      <c r="L606" s="1"/>
      <c r="M606" s="1"/>
      <c r="N606" s="1"/>
    </row>
    <row r="607" ht="15.75" customHeight="1">
      <c r="A607" s="1"/>
      <c r="B607" s="1"/>
      <c r="C607" s="1"/>
      <c r="D607" s="1"/>
      <c r="E607" s="1"/>
      <c r="F607" s="1"/>
      <c r="G607" s="1"/>
      <c r="H607" s="1"/>
      <c r="I607" s="1"/>
      <c r="J607" s="1"/>
      <c r="K607" s="1"/>
      <c r="L607" s="1"/>
      <c r="M607" s="1"/>
      <c r="N607" s="1"/>
    </row>
    <row r="608" ht="15.75" customHeight="1">
      <c r="A608" s="1"/>
      <c r="B608" s="1"/>
      <c r="C608" s="1"/>
      <c r="D608" s="1"/>
      <c r="E608" s="1"/>
      <c r="F608" s="1"/>
      <c r="G608" s="1"/>
      <c r="H608" s="1"/>
      <c r="I608" s="1"/>
      <c r="J608" s="1"/>
      <c r="K608" s="1"/>
      <c r="L608" s="1"/>
      <c r="M608" s="1"/>
      <c r="N608" s="1"/>
    </row>
    <row r="609" ht="15.75" customHeight="1">
      <c r="A609" s="1"/>
      <c r="B609" s="1"/>
      <c r="C609" s="1"/>
      <c r="D609" s="1"/>
      <c r="E609" s="1"/>
      <c r="F609" s="1"/>
      <c r="G609" s="1"/>
      <c r="H609" s="1"/>
      <c r="I609" s="1"/>
      <c r="J609" s="1"/>
      <c r="K609" s="1"/>
      <c r="L609" s="1"/>
      <c r="M609" s="1"/>
      <c r="N609" s="1"/>
    </row>
    <row r="610" ht="15.75" customHeight="1">
      <c r="A610" s="1"/>
      <c r="B610" s="1"/>
      <c r="C610" s="1"/>
      <c r="D610" s="1"/>
      <c r="E610" s="1"/>
      <c r="F610" s="1"/>
      <c r="G610" s="1"/>
      <c r="H610" s="1"/>
      <c r="I610" s="1"/>
      <c r="J610" s="1"/>
      <c r="K610" s="1"/>
      <c r="L610" s="1"/>
      <c r="M610" s="1"/>
      <c r="N610" s="1"/>
    </row>
    <row r="611" ht="15.75" customHeight="1">
      <c r="A611" s="1"/>
      <c r="B611" s="1"/>
      <c r="C611" s="1"/>
      <c r="D611" s="1"/>
      <c r="E611" s="1"/>
      <c r="F611" s="1"/>
      <c r="G611" s="1"/>
      <c r="H611" s="1"/>
      <c r="I611" s="1"/>
      <c r="J611" s="1"/>
      <c r="K611" s="1"/>
      <c r="L611" s="1"/>
      <c r="M611" s="1"/>
      <c r="N611" s="1"/>
    </row>
    <row r="612" ht="15.75" customHeight="1">
      <c r="A612" s="1"/>
      <c r="B612" s="1"/>
      <c r="C612" s="1"/>
      <c r="D612" s="1"/>
      <c r="E612" s="1"/>
      <c r="F612" s="1"/>
      <c r="G612" s="1"/>
      <c r="H612" s="1"/>
      <c r="I612" s="1"/>
      <c r="J612" s="1"/>
      <c r="K612" s="1"/>
      <c r="L612" s="1"/>
      <c r="M612" s="1"/>
      <c r="N612" s="1"/>
    </row>
    <row r="613" ht="15.75" customHeight="1">
      <c r="A613" s="1"/>
      <c r="B613" s="1"/>
      <c r="C613" s="1"/>
      <c r="D613" s="1"/>
      <c r="E613" s="1"/>
      <c r="F613" s="1"/>
      <c r="G613" s="1"/>
      <c r="H613" s="1"/>
      <c r="I613" s="1"/>
      <c r="J613" s="1"/>
      <c r="K613" s="1"/>
      <c r="L613" s="1"/>
      <c r="M613" s="1"/>
      <c r="N613" s="1"/>
    </row>
    <row r="614" ht="15.75" customHeight="1">
      <c r="A614" s="1"/>
      <c r="B614" s="1"/>
      <c r="C614" s="1"/>
      <c r="D614" s="1"/>
      <c r="E614" s="1"/>
      <c r="F614" s="1"/>
      <c r="G614" s="1"/>
      <c r="H614" s="1"/>
      <c r="I614" s="1"/>
      <c r="J614" s="1"/>
      <c r="K614" s="1"/>
      <c r="L614" s="1"/>
      <c r="M614" s="1"/>
      <c r="N614" s="1"/>
    </row>
    <row r="615" ht="15.75" customHeight="1">
      <c r="A615" s="1"/>
      <c r="B615" s="1"/>
      <c r="C615" s="1"/>
      <c r="D615" s="1"/>
      <c r="E615" s="1"/>
      <c r="F615" s="1"/>
      <c r="G615" s="1"/>
      <c r="H615" s="1"/>
      <c r="I615" s="1"/>
      <c r="J615" s="1"/>
      <c r="K615" s="1"/>
      <c r="L615" s="1"/>
      <c r="M615" s="1"/>
      <c r="N615" s="1"/>
    </row>
    <row r="616" ht="15.75" customHeight="1">
      <c r="A616" s="1"/>
      <c r="B616" s="1"/>
      <c r="C616" s="1"/>
      <c r="D616" s="1"/>
      <c r="E616" s="1"/>
      <c r="F616" s="1"/>
      <c r="G616" s="1"/>
      <c r="H616" s="1"/>
      <c r="I616" s="1"/>
      <c r="J616" s="1"/>
      <c r="K616" s="1"/>
      <c r="L616" s="1"/>
      <c r="M616" s="1"/>
      <c r="N616" s="1"/>
    </row>
    <row r="617" ht="15.75" customHeight="1">
      <c r="A617" s="1"/>
      <c r="B617" s="1"/>
      <c r="C617" s="1"/>
      <c r="D617" s="1"/>
      <c r="E617" s="1"/>
      <c r="F617" s="1"/>
      <c r="G617" s="1"/>
      <c r="H617" s="1"/>
      <c r="I617" s="1"/>
      <c r="J617" s="1"/>
      <c r="K617" s="1"/>
      <c r="L617" s="1"/>
      <c r="M617" s="1"/>
      <c r="N617" s="1"/>
    </row>
    <row r="618" ht="15.75" customHeight="1">
      <c r="A618" s="1"/>
      <c r="B618" s="1"/>
      <c r="C618" s="1"/>
      <c r="D618" s="1"/>
      <c r="E618" s="1"/>
      <c r="F618" s="1"/>
      <c r="G618" s="1"/>
      <c r="H618" s="1"/>
      <c r="I618" s="1"/>
      <c r="J618" s="1"/>
      <c r="K618" s="1"/>
      <c r="L618" s="1"/>
      <c r="M618" s="1"/>
      <c r="N618" s="1"/>
    </row>
    <row r="619" ht="15.75" customHeight="1">
      <c r="A619" s="1"/>
      <c r="B619" s="1"/>
      <c r="C619" s="1"/>
      <c r="D619" s="1"/>
      <c r="E619" s="1"/>
      <c r="F619" s="1"/>
      <c r="G619" s="1"/>
      <c r="H619" s="1"/>
      <c r="I619" s="1"/>
      <c r="J619" s="1"/>
      <c r="K619" s="1"/>
      <c r="L619" s="1"/>
      <c r="M619" s="1"/>
      <c r="N619" s="1"/>
    </row>
    <row r="620" ht="15.75" customHeight="1">
      <c r="A620" s="1"/>
      <c r="B620" s="1"/>
      <c r="C620" s="1"/>
      <c r="D620" s="1"/>
      <c r="E620" s="1"/>
      <c r="F620" s="1"/>
      <c r="G620" s="1"/>
      <c r="H620" s="1"/>
      <c r="I620" s="1"/>
      <c r="J620" s="1"/>
      <c r="K620" s="1"/>
      <c r="L620" s="1"/>
      <c r="M620" s="1"/>
      <c r="N620" s="1"/>
    </row>
    <row r="621" ht="15.75" customHeight="1">
      <c r="A621" s="1"/>
      <c r="B621" s="1"/>
      <c r="C621" s="1"/>
      <c r="D621" s="1"/>
      <c r="E621" s="1"/>
      <c r="F621" s="1"/>
      <c r="G621" s="1"/>
      <c r="H621" s="1"/>
      <c r="I621" s="1"/>
      <c r="J621" s="1"/>
      <c r="K621" s="1"/>
      <c r="L621" s="1"/>
      <c r="M621" s="1"/>
      <c r="N621" s="1"/>
    </row>
    <row r="622" ht="15.75" customHeight="1">
      <c r="A622" s="1"/>
      <c r="B622" s="1"/>
      <c r="C622" s="1"/>
      <c r="D622" s="1"/>
      <c r="E622" s="1"/>
      <c r="F622" s="1"/>
      <c r="G622" s="1"/>
      <c r="H622" s="1"/>
      <c r="I622" s="1"/>
      <c r="J622" s="1"/>
      <c r="K622" s="1"/>
      <c r="L622" s="1"/>
      <c r="M622" s="1"/>
      <c r="N622" s="1"/>
    </row>
    <row r="623" ht="15.75" customHeight="1">
      <c r="A623" s="1"/>
      <c r="B623" s="1"/>
      <c r="C623" s="1"/>
      <c r="D623" s="1"/>
      <c r="E623" s="1"/>
      <c r="F623" s="1"/>
      <c r="G623" s="1"/>
      <c r="H623" s="1"/>
      <c r="I623" s="1"/>
      <c r="J623" s="1"/>
      <c r="K623" s="1"/>
      <c r="L623" s="1"/>
      <c r="M623" s="1"/>
      <c r="N623" s="1"/>
    </row>
    <row r="624" ht="15.75" customHeight="1">
      <c r="A624" s="1"/>
      <c r="B624" s="1"/>
      <c r="C624" s="1"/>
      <c r="D624" s="1"/>
      <c r="E624" s="1"/>
      <c r="F624" s="1"/>
      <c r="G624" s="1"/>
      <c r="H624" s="1"/>
      <c r="I624" s="1"/>
      <c r="J624" s="1"/>
      <c r="K624" s="1"/>
      <c r="L624" s="1"/>
      <c r="M624" s="1"/>
      <c r="N624" s="1"/>
    </row>
    <row r="625" ht="15.75" customHeight="1">
      <c r="A625" s="1"/>
      <c r="B625" s="1"/>
      <c r="C625" s="1"/>
      <c r="D625" s="1"/>
      <c r="E625" s="1"/>
      <c r="F625" s="1"/>
      <c r="G625" s="1"/>
      <c r="H625" s="1"/>
      <c r="I625" s="1"/>
      <c r="J625" s="1"/>
      <c r="K625" s="1"/>
      <c r="L625" s="1"/>
      <c r="M625" s="1"/>
      <c r="N625" s="1"/>
    </row>
    <row r="626" ht="15.75" customHeight="1">
      <c r="A626" s="1"/>
      <c r="B626" s="1"/>
      <c r="C626" s="1"/>
      <c r="D626" s="1"/>
      <c r="E626" s="1"/>
      <c r="F626" s="1"/>
      <c r="G626" s="1"/>
      <c r="H626" s="1"/>
      <c r="I626" s="1"/>
      <c r="J626" s="1"/>
      <c r="K626" s="1"/>
      <c r="L626" s="1"/>
      <c r="M626" s="1"/>
      <c r="N626" s="1"/>
    </row>
    <row r="627" ht="15.75" customHeight="1">
      <c r="A627" s="1"/>
      <c r="B627" s="1"/>
      <c r="C627" s="1"/>
      <c r="D627" s="1"/>
      <c r="E627" s="1"/>
      <c r="F627" s="1"/>
      <c r="G627" s="1"/>
      <c r="H627" s="1"/>
      <c r="I627" s="1"/>
      <c r="J627" s="1"/>
      <c r="K627" s="1"/>
      <c r="L627" s="1"/>
      <c r="M627" s="1"/>
      <c r="N627" s="1"/>
    </row>
    <row r="628" ht="15.75" customHeight="1">
      <c r="A628" s="1"/>
      <c r="B628" s="1"/>
      <c r="C628" s="1"/>
      <c r="D628" s="1"/>
      <c r="E628" s="1"/>
      <c r="F628" s="1"/>
      <c r="G628" s="1"/>
      <c r="H628" s="1"/>
      <c r="I628" s="1"/>
      <c r="J628" s="1"/>
      <c r="K628" s="1"/>
      <c r="L628" s="1"/>
      <c r="M628" s="1"/>
      <c r="N628" s="1"/>
    </row>
    <row r="629" ht="15.75" customHeight="1">
      <c r="A629" s="1"/>
      <c r="B629" s="1"/>
      <c r="C629" s="1"/>
      <c r="D629" s="1"/>
      <c r="E629" s="1"/>
      <c r="F629" s="1"/>
      <c r="G629" s="1"/>
      <c r="H629" s="1"/>
      <c r="I629" s="1"/>
      <c r="J629" s="1"/>
      <c r="K629" s="1"/>
      <c r="L629" s="1"/>
      <c r="M629" s="1"/>
      <c r="N629" s="1"/>
    </row>
    <row r="630" ht="15.75" customHeight="1">
      <c r="A630" s="1"/>
      <c r="B630" s="1"/>
      <c r="C630" s="1"/>
      <c r="D630" s="1"/>
      <c r="E630" s="1"/>
      <c r="F630" s="1"/>
      <c r="G630" s="1"/>
      <c r="H630" s="1"/>
      <c r="I630" s="1"/>
      <c r="J630" s="1"/>
      <c r="K630" s="1"/>
      <c r="L630" s="1"/>
      <c r="M630" s="1"/>
      <c r="N630" s="1"/>
    </row>
    <row r="631" ht="15.75" customHeight="1">
      <c r="A631" s="1"/>
      <c r="B631" s="1"/>
      <c r="C631" s="1"/>
      <c r="D631" s="1"/>
      <c r="E631" s="1"/>
      <c r="F631" s="1"/>
      <c r="G631" s="1"/>
      <c r="H631" s="1"/>
      <c r="I631" s="1"/>
      <c r="J631" s="1"/>
      <c r="K631" s="1"/>
      <c r="L631" s="1"/>
      <c r="M631" s="1"/>
      <c r="N631" s="1"/>
    </row>
    <row r="632" ht="15.75" customHeight="1">
      <c r="A632" s="1"/>
      <c r="B632" s="1"/>
      <c r="C632" s="1"/>
      <c r="D632" s="1"/>
      <c r="E632" s="1"/>
      <c r="F632" s="1"/>
      <c r="G632" s="1"/>
      <c r="H632" s="1"/>
      <c r="I632" s="1"/>
      <c r="J632" s="1"/>
      <c r="K632" s="1"/>
      <c r="L632" s="1"/>
      <c r="M632" s="1"/>
      <c r="N632" s="1"/>
    </row>
    <row r="633" ht="15.75" customHeight="1">
      <c r="A633" s="1"/>
      <c r="B633" s="1"/>
      <c r="C633" s="1"/>
      <c r="D633" s="1"/>
      <c r="E633" s="1"/>
      <c r="F633" s="1"/>
      <c r="G633" s="1"/>
      <c r="H633" s="1"/>
      <c r="I633" s="1"/>
      <c r="J633" s="1"/>
      <c r="K633" s="1"/>
      <c r="L633" s="1"/>
      <c r="M633" s="1"/>
      <c r="N633" s="1"/>
    </row>
    <row r="634" ht="15.75" customHeight="1">
      <c r="A634" s="1"/>
      <c r="B634" s="1"/>
      <c r="C634" s="1"/>
      <c r="D634" s="1"/>
      <c r="E634" s="1"/>
      <c r="F634" s="1"/>
      <c r="G634" s="1"/>
      <c r="H634" s="1"/>
      <c r="I634" s="1"/>
      <c r="J634" s="1"/>
      <c r="K634" s="1"/>
      <c r="L634" s="1"/>
      <c r="M634" s="1"/>
      <c r="N634" s="1"/>
    </row>
    <row r="635" ht="15.75" customHeight="1">
      <c r="A635" s="1"/>
      <c r="B635" s="1"/>
      <c r="C635" s="1"/>
      <c r="D635" s="1"/>
      <c r="E635" s="1"/>
      <c r="F635" s="1"/>
      <c r="G635" s="1"/>
      <c r="H635" s="1"/>
      <c r="I635" s="1"/>
      <c r="J635" s="1"/>
      <c r="K635" s="1"/>
      <c r="L635" s="1"/>
      <c r="M635" s="1"/>
      <c r="N635" s="1"/>
    </row>
    <row r="636" ht="15.75" customHeight="1">
      <c r="A636" s="1"/>
      <c r="B636" s="1"/>
      <c r="C636" s="1"/>
      <c r="D636" s="1"/>
      <c r="E636" s="1"/>
      <c r="F636" s="1"/>
      <c r="G636" s="1"/>
      <c r="H636" s="1"/>
      <c r="I636" s="1"/>
      <c r="J636" s="1"/>
      <c r="K636" s="1"/>
      <c r="L636" s="1"/>
      <c r="M636" s="1"/>
      <c r="N636" s="1"/>
    </row>
    <row r="637" ht="15.75" customHeight="1">
      <c r="A637" s="1"/>
      <c r="B637" s="1"/>
      <c r="C637" s="1"/>
      <c r="D637" s="1"/>
      <c r="E637" s="1"/>
      <c r="F637" s="1"/>
      <c r="G637" s="1"/>
      <c r="H637" s="1"/>
      <c r="I637" s="1"/>
      <c r="J637" s="1"/>
      <c r="K637" s="1"/>
      <c r="L637" s="1"/>
      <c r="M637" s="1"/>
      <c r="N637" s="1"/>
    </row>
    <row r="638" ht="15.75" customHeight="1">
      <c r="A638" s="1"/>
      <c r="B638" s="1"/>
      <c r="C638" s="1"/>
      <c r="D638" s="1"/>
      <c r="E638" s="1"/>
      <c r="F638" s="1"/>
      <c r="G638" s="1"/>
      <c r="H638" s="1"/>
      <c r="I638" s="1"/>
      <c r="J638" s="1"/>
      <c r="K638" s="1"/>
      <c r="L638" s="1"/>
      <c r="M638" s="1"/>
      <c r="N638" s="1"/>
    </row>
    <row r="639" ht="15.75" customHeight="1">
      <c r="A639" s="1"/>
      <c r="B639" s="1"/>
      <c r="C639" s="1"/>
      <c r="D639" s="1"/>
      <c r="E639" s="1"/>
      <c r="F639" s="1"/>
      <c r="G639" s="1"/>
      <c r="H639" s="1"/>
      <c r="I639" s="1"/>
      <c r="J639" s="1"/>
      <c r="K639" s="1"/>
      <c r="L639" s="1"/>
      <c r="M639" s="1"/>
      <c r="N639" s="1"/>
    </row>
    <row r="640" ht="15.75" customHeight="1">
      <c r="A640" s="1"/>
      <c r="B640" s="1"/>
      <c r="C640" s="1"/>
      <c r="D640" s="1"/>
      <c r="E640" s="1"/>
      <c r="F640" s="1"/>
      <c r="G640" s="1"/>
      <c r="H640" s="1"/>
      <c r="I640" s="1"/>
      <c r="J640" s="1"/>
      <c r="K640" s="1"/>
      <c r="L640" s="1"/>
      <c r="M640" s="1"/>
      <c r="N640" s="1"/>
    </row>
    <row r="641" ht="15.75" customHeight="1">
      <c r="A641" s="1"/>
      <c r="B641" s="1"/>
      <c r="C641" s="1"/>
      <c r="D641" s="1"/>
      <c r="E641" s="1"/>
      <c r="F641" s="1"/>
      <c r="G641" s="1"/>
      <c r="H641" s="1"/>
      <c r="I641" s="1"/>
      <c r="J641" s="1"/>
      <c r="K641" s="1"/>
      <c r="L641" s="1"/>
      <c r="M641" s="1"/>
      <c r="N641" s="1"/>
    </row>
    <row r="642" ht="15.75" customHeight="1">
      <c r="A642" s="1"/>
      <c r="B642" s="1"/>
      <c r="C642" s="1"/>
      <c r="D642" s="1"/>
      <c r="E642" s="1"/>
      <c r="F642" s="1"/>
      <c r="G642" s="1"/>
      <c r="H642" s="1"/>
      <c r="I642" s="1"/>
      <c r="J642" s="1"/>
      <c r="K642" s="1"/>
      <c r="L642" s="1"/>
      <c r="M642" s="1"/>
      <c r="N642" s="1"/>
    </row>
    <row r="643" ht="15.75" customHeight="1">
      <c r="A643" s="1"/>
      <c r="B643" s="1"/>
      <c r="C643" s="1"/>
      <c r="D643" s="1"/>
      <c r="E643" s="1"/>
      <c r="F643" s="1"/>
      <c r="G643" s="1"/>
      <c r="H643" s="1"/>
      <c r="I643" s="1"/>
      <c r="J643" s="1"/>
      <c r="K643" s="1"/>
      <c r="L643" s="1"/>
      <c r="M643" s="1"/>
      <c r="N643" s="1"/>
    </row>
    <row r="644" ht="15.75" customHeight="1">
      <c r="A644" s="1"/>
      <c r="B644" s="1"/>
      <c r="C644" s="1"/>
      <c r="D644" s="1"/>
      <c r="E644" s="1"/>
      <c r="F644" s="1"/>
      <c r="G644" s="1"/>
      <c r="H644" s="1"/>
      <c r="I644" s="1"/>
      <c r="J644" s="1"/>
      <c r="K644" s="1"/>
      <c r="L644" s="1"/>
      <c r="M644" s="1"/>
      <c r="N644" s="1"/>
    </row>
    <row r="645" ht="15.75" customHeight="1">
      <c r="A645" s="1"/>
      <c r="B645" s="1"/>
      <c r="C645" s="1"/>
      <c r="D645" s="1"/>
      <c r="E645" s="1"/>
      <c r="F645" s="1"/>
      <c r="G645" s="1"/>
      <c r="H645" s="1"/>
      <c r="I645" s="1"/>
      <c r="J645" s="1"/>
      <c r="K645" s="1"/>
      <c r="L645" s="1"/>
      <c r="M645" s="1"/>
      <c r="N645" s="1"/>
    </row>
    <row r="646" ht="15.75" customHeight="1">
      <c r="A646" s="1"/>
      <c r="B646" s="1"/>
      <c r="C646" s="1"/>
      <c r="D646" s="1"/>
      <c r="E646" s="1"/>
      <c r="F646" s="1"/>
      <c r="G646" s="1"/>
      <c r="H646" s="1"/>
      <c r="I646" s="1"/>
      <c r="J646" s="1"/>
      <c r="K646" s="1"/>
      <c r="L646" s="1"/>
      <c r="M646" s="1"/>
      <c r="N646" s="1"/>
    </row>
    <row r="647" ht="15.75" customHeight="1">
      <c r="A647" s="1"/>
      <c r="B647" s="1"/>
      <c r="C647" s="1"/>
      <c r="D647" s="1"/>
      <c r="E647" s="1"/>
      <c r="F647" s="1"/>
      <c r="G647" s="1"/>
      <c r="H647" s="1"/>
      <c r="I647" s="1"/>
      <c r="J647" s="1"/>
      <c r="K647" s="1"/>
      <c r="L647" s="1"/>
      <c r="M647" s="1"/>
      <c r="N647" s="1"/>
    </row>
    <row r="648" ht="15.75" customHeight="1">
      <c r="A648" s="1"/>
      <c r="B648" s="1"/>
      <c r="C648" s="1"/>
      <c r="D648" s="1"/>
      <c r="E648" s="1"/>
      <c r="F648" s="1"/>
      <c r="G648" s="1"/>
      <c r="H648" s="1"/>
      <c r="I648" s="1"/>
      <c r="J648" s="1"/>
      <c r="K648" s="1"/>
      <c r="L648" s="1"/>
      <c r="M648" s="1"/>
      <c r="N648" s="1"/>
    </row>
    <row r="649" ht="15.75" customHeight="1">
      <c r="A649" s="1"/>
      <c r="B649" s="1"/>
      <c r="C649" s="1"/>
      <c r="D649" s="1"/>
      <c r="E649" s="1"/>
      <c r="F649" s="1"/>
      <c r="G649" s="1"/>
      <c r="H649" s="1"/>
      <c r="I649" s="1"/>
      <c r="J649" s="1"/>
      <c r="K649" s="1"/>
      <c r="L649" s="1"/>
      <c r="M649" s="1"/>
      <c r="N649" s="1"/>
    </row>
    <row r="650" ht="15.75" customHeight="1">
      <c r="A650" s="1"/>
      <c r="B650" s="1"/>
      <c r="C650" s="1"/>
      <c r="D650" s="1"/>
      <c r="E650" s="1"/>
      <c r="F650" s="1"/>
      <c r="G650" s="1"/>
      <c r="H650" s="1"/>
      <c r="I650" s="1"/>
      <c r="J650" s="1"/>
      <c r="K650" s="1"/>
      <c r="L650" s="1"/>
      <c r="M650" s="1"/>
      <c r="N650" s="1"/>
    </row>
    <row r="651" ht="15.75" customHeight="1">
      <c r="A651" s="1"/>
      <c r="B651" s="1"/>
      <c r="C651" s="1"/>
      <c r="D651" s="1"/>
      <c r="E651" s="1"/>
      <c r="F651" s="1"/>
      <c r="G651" s="1"/>
      <c r="H651" s="1"/>
      <c r="I651" s="1"/>
      <c r="J651" s="1"/>
      <c r="K651" s="1"/>
      <c r="L651" s="1"/>
      <c r="M651" s="1"/>
      <c r="N651" s="1"/>
    </row>
    <row r="652" ht="15.75" customHeight="1">
      <c r="A652" s="1"/>
      <c r="B652" s="1"/>
      <c r="C652" s="1"/>
      <c r="D652" s="1"/>
      <c r="E652" s="1"/>
      <c r="F652" s="1"/>
      <c r="G652" s="1"/>
      <c r="H652" s="1"/>
      <c r="I652" s="1"/>
      <c r="J652" s="1"/>
      <c r="K652" s="1"/>
      <c r="L652" s="1"/>
      <c r="M652" s="1"/>
      <c r="N652" s="1"/>
    </row>
    <row r="653" ht="15.75" customHeight="1">
      <c r="A653" s="1"/>
      <c r="B653" s="1"/>
      <c r="C653" s="1"/>
      <c r="D653" s="1"/>
      <c r="E653" s="1"/>
      <c r="F653" s="1"/>
      <c r="G653" s="1"/>
      <c r="H653" s="1"/>
      <c r="I653" s="1"/>
      <c r="J653" s="1"/>
      <c r="K653" s="1"/>
      <c r="L653" s="1"/>
      <c r="M653" s="1"/>
      <c r="N653" s="1"/>
    </row>
    <row r="654" ht="15.75" customHeight="1">
      <c r="A654" s="1"/>
      <c r="B654" s="1"/>
      <c r="C654" s="1"/>
      <c r="D654" s="1"/>
      <c r="E654" s="1"/>
      <c r="F654" s="1"/>
      <c r="G654" s="1"/>
      <c r="H654" s="1"/>
      <c r="I654" s="1"/>
      <c r="J654" s="1"/>
      <c r="K654" s="1"/>
      <c r="L654" s="1"/>
      <c r="M654" s="1"/>
      <c r="N654" s="1"/>
    </row>
    <row r="655" ht="15.75" customHeight="1">
      <c r="A655" s="1"/>
      <c r="B655" s="1"/>
      <c r="C655" s="1"/>
      <c r="D655" s="1"/>
      <c r="E655" s="1"/>
      <c r="F655" s="1"/>
      <c r="G655" s="1"/>
      <c r="H655" s="1"/>
      <c r="I655" s="1"/>
      <c r="J655" s="1"/>
      <c r="K655" s="1"/>
      <c r="L655" s="1"/>
      <c r="M655" s="1"/>
      <c r="N655" s="1"/>
    </row>
    <row r="656" ht="15.75" customHeight="1">
      <c r="A656" s="1"/>
      <c r="B656" s="1"/>
      <c r="C656" s="1"/>
      <c r="D656" s="1"/>
      <c r="E656" s="1"/>
      <c r="F656" s="1"/>
      <c r="G656" s="1"/>
      <c r="H656" s="1"/>
      <c r="I656" s="1"/>
      <c r="J656" s="1"/>
      <c r="K656" s="1"/>
      <c r="L656" s="1"/>
      <c r="M656" s="1"/>
      <c r="N656" s="1"/>
    </row>
    <row r="657" ht="15.75" customHeight="1">
      <c r="A657" s="1"/>
      <c r="B657" s="1"/>
      <c r="C657" s="1"/>
      <c r="D657" s="1"/>
      <c r="E657" s="1"/>
      <c r="F657" s="1"/>
      <c r="G657" s="1"/>
      <c r="H657" s="1"/>
      <c r="I657" s="1"/>
      <c r="J657" s="1"/>
      <c r="K657" s="1"/>
      <c r="L657" s="1"/>
      <c r="M657" s="1"/>
      <c r="N657" s="1"/>
    </row>
    <row r="658" ht="15.75" customHeight="1">
      <c r="A658" s="1"/>
      <c r="B658" s="1"/>
      <c r="C658" s="1"/>
      <c r="D658" s="1"/>
      <c r="E658" s="1"/>
      <c r="F658" s="1"/>
      <c r="G658" s="1"/>
      <c r="H658" s="1"/>
      <c r="I658" s="1"/>
      <c r="J658" s="1"/>
      <c r="K658" s="1"/>
      <c r="L658" s="1"/>
      <c r="M658" s="1"/>
      <c r="N658" s="1"/>
    </row>
    <row r="659" ht="15.75" customHeight="1">
      <c r="A659" s="1"/>
      <c r="B659" s="1"/>
      <c r="C659" s="1"/>
      <c r="D659" s="1"/>
      <c r="E659" s="1"/>
      <c r="F659" s="1"/>
      <c r="G659" s="1"/>
      <c r="H659" s="1"/>
      <c r="I659" s="1"/>
      <c r="J659" s="1"/>
      <c r="K659" s="1"/>
      <c r="L659" s="1"/>
      <c r="M659" s="1"/>
      <c r="N659" s="1"/>
    </row>
    <row r="660" ht="15.75" customHeight="1">
      <c r="A660" s="1"/>
      <c r="B660" s="1"/>
      <c r="C660" s="1"/>
      <c r="D660" s="1"/>
      <c r="E660" s="1"/>
      <c r="F660" s="1"/>
      <c r="G660" s="1"/>
      <c r="H660" s="1"/>
      <c r="I660" s="1"/>
      <c r="J660" s="1"/>
      <c r="K660" s="1"/>
      <c r="L660" s="1"/>
      <c r="M660" s="1"/>
      <c r="N660" s="1"/>
    </row>
    <row r="661" ht="15.75" customHeight="1">
      <c r="A661" s="1"/>
      <c r="B661" s="1"/>
      <c r="C661" s="1"/>
      <c r="D661" s="1"/>
      <c r="E661" s="1"/>
      <c r="F661" s="1"/>
      <c r="G661" s="1"/>
      <c r="H661" s="1"/>
      <c r="I661" s="1"/>
      <c r="J661" s="1"/>
      <c r="K661" s="1"/>
      <c r="L661" s="1"/>
      <c r="M661" s="1"/>
      <c r="N661" s="1"/>
    </row>
    <row r="662" ht="15.75" customHeight="1">
      <c r="A662" s="1"/>
      <c r="B662" s="1"/>
      <c r="C662" s="1"/>
      <c r="D662" s="1"/>
      <c r="E662" s="1"/>
      <c r="F662" s="1"/>
      <c r="G662" s="1"/>
      <c r="H662" s="1"/>
      <c r="I662" s="1"/>
      <c r="J662" s="1"/>
      <c r="K662" s="1"/>
      <c r="L662" s="1"/>
      <c r="M662" s="1"/>
      <c r="N662" s="1"/>
    </row>
    <row r="663" ht="15.75" customHeight="1">
      <c r="A663" s="1"/>
      <c r="B663" s="1"/>
      <c r="C663" s="1"/>
      <c r="D663" s="1"/>
      <c r="E663" s="1"/>
      <c r="F663" s="1"/>
      <c r="G663" s="1"/>
      <c r="H663" s="1"/>
      <c r="I663" s="1"/>
      <c r="J663" s="1"/>
      <c r="K663" s="1"/>
      <c r="L663" s="1"/>
      <c r="M663" s="1"/>
      <c r="N663" s="1"/>
    </row>
    <row r="664" ht="15.75" customHeight="1">
      <c r="A664" s="1"/>
      <c r="B664" s="1"/>
      <c r="C664" s="1"/>
      <c r="D664" s="1"/>
      <c r="E664" s="1"/>
      <c r="F664" s="1"/>
      <c r="G664" s="1"/>
      <c r="H664" s="1"/>
      <c r="I664" s="1"/>
      <c r="J664" s="1"/>
      <c r="K664" s="1"/>
      <c r="L664" s="1"/>
      <c r="M664" s="1"/>
      <c r="N664" s="1"/>
    </row>
    <row r="665" ht="15.75" customHeight="1">
      <c r="A665" s="1"/>
      <c r="B665" s="1"/>
      <c r="C665" s="1"/>
      <c r="D665" s="1"/>
      <c r="E665" s="1"/>
      <c r="F665" s="1"/>
      <c r="G665" s="1"/>
      <c r="H665" s="1"/>
      <c r="I665" s="1"/>
      <c r="J665" s="1"/>
      <c r="K665" s="1"/>
      <c r="L665" s="1"/>
      <c r="M665" s="1"/>
      <c r="N665" s="1"/>
    </row>
    <row r="666" ht="15.75" customHeight="1">
      <c r="A666" s="1"/>
      <c r="B666" s="1"/>
      <c r="C666" s="1"/>
      <c r="D666" s="1"/>
      <c r="E666" s="1"/>
      <c r="F666" s="1"/>
      <c r="G666" s="1"/>
      <c r="H666" s="1"/>
      <c r="I666" s="1"/>
      <c r="J666" s="1"/>
      <c r="K666" s="1"/>
      <c r="L666" s="1"/>
      <c r="M666" s="1"/>
      <c r="N666" s="1"/>
    </row>
    <row r="667" ht="15.75" customHeight="1">
      <c r="A667" s="1"/>
      <c r="B667" s="1"/>
      <c r="C667" s="1"/>
      <c r="D667" s="1"/>
      <c r="E667" s="1"/>
      <c r="F667" s="1"/>
      <c r="G667" s="1"/>
      <c r="H667" s="1"/>
      <c r="I667" s="1"/>
      <c r="J667" s="1"/>
      <c r="K667" s="1"/>
      <c r="L667" s="1"/>
      <c r="M667" s="1"/>
      <c r="N667" s="1"/>
    </row>
    <row r="668" ht="15.75" customHeight="1">
      <c r="A668" s="1"/>
      <c r="B668" s="1"/>
      <c r="C668" s="1"/>
      <c r="D668" s="1"/>
      <c r="E668" s="1"/>
      <c r="F668" s="1"/>
      <c r="G668" s="1"/>
      <c r="H668" s="1"/>
      <c r="I668" s="1"/>
      <c r="J668" s="1"/>
      <c r="K668" s="1"/>
      <c r="L668" s="1"/>
      <c r="M668" s="1"/>
      <c r="N668" s="1"/>
    </row>
    <row r="669" ht="15.75" customHeight="1">
      <c r="A669" s="1"/>
      <c r="B669" s="1"/>
      <c r="C669" s="1"/>
      <c r="D669" s="1"/>
      <c r="E669" s="1"/>
      <c r="F669" s="1"/>
      <c r="G669" s="1"/>
      <c r="H669" s="1"/>
      <c r="I669" s="1"/>
      <c r="J669" s="1"/>
      <c r="K669" s="1"/>
      <c r="L669" s="1"/>
      <c r="M669" s="1"/>
      <c r="N669" s="1"/>
    </row>
    <row r="670" ht="15.75" customHeight="1">
      <c r="A670" s="1"/>
      <c r="B670" s="1"/>
      <c r="C670" s="1"/>
      <c r="D670" s="1"/>
      <c r="E670" s="1"/>
      <c r="F670" s="1"/>
      <c r="G670" s="1"/>
      <c r="H670" s="1"/>
      <c r="I670" s="1"/>
      <c r="J670" s="1"/>
      <c r="K670" s="1"/>
      <c r="L670" s="1"/>
      <c r="M670" s="1"/>
      <c r="N670" s="1"/>
    </row>
    <row r="671" ht="15.75" customHeight="1">
      <c r="A671" s="1"/>
      <c r="B671" s="1"/>
      <c r="C671" s="1"/>
      <c r="D671" s="1"/>
      <c r="E671" s="1"/>
      <c r="F671" s="1"/>
      <c r="G671" s="1"/>
      <c r="H671" s="1"/>
      <c r="I671" s="1"/>
      <c r="J671" s="1"/>
      <c r="K671" s="1"/>
      <c r="L671" s="1"/>
      <c r="M671" s="1"/>
      <c r="N671" s="1"/>
    </row>
    <row r="672" ht="15.75" customHeight="1">
      <c r="A672" s="1"/>
      <c r="B672" s="1"/>
      <c r="C672" s="1"/>
      <c r="D672" s="1"/>
      <c r="E672" s="1"/>
      <c r="F672" s="1"/>
      <c r="G672" s="1"/>
      <c r="H672" s="1"/>
      <c r="I672" s="1"/>
      <c r="J672" s="1"/>
      <c r="K672" s="1"/>
      <c r="L672" s="1"/>
      <c r="M672" s="1"/>
      <c r="N672" s="1"/>
    </row>
    <row r="673" ht="15.75" customHeight="1">
      <c r="A673" s="1"/>
      <c r="B673" s="1"/>
      <c r="C673" s="1"/>
      <c r="D673" s="1"/>
      <c r="E673" s="1"/>
      <c r="F673" s="1"/>
      <c r="G673" s="1"/>
      <c r="H673" s="1"/>
      <c r="I673" s="1"/>
      <c r="J673" s="1"/>
      <c r="K673" s="1"/>
      <c r="L673" s="1"/>
      <c r="M673" s="1"/>
      <c r="N673" s="1"/>
    </row>
    <row r="674" ht="15.75" customHeight="1">
      <c r="A674" s="1"/>
      <c r="B674" s="1"/>
      <c r="C674" s="1"/>
      <c r="D674" s="1"/>
      <c r="E674" s="1"/>
      <c r="F674" s="1"/>
      <c r="G674" s="1"/>
      <c r="H674" s="1"/>
      <c r="I674" s="1"/>
      <c r="J674" s="1"/>
      <c r="K674" s="1"/>
      <c r="L674" s="1"/>
      <c r="M674" s="1"/>
      <c r="N674" s="1"/>
    </row>
    <row r="675" ht="15.75" customHeight="1">
      <c r="A675" s="1"/>
      <c r="B675" s="1"/>
      <c r="C675" s="1"/>
      <c r="D675" s="1"/>
      <c r="E675" s="1"/>
      <c r="F675" s="1"/>
      <c r="G675" s="1"/>
      <c r="H675" s="1"/>
      <c r="I675" s="1"/>
      <c r="J675" s="1"/>
      <c r="K675" s="1"/>
      <c r="L675" s="1"/>
      <c r="M675" s="1"/>
      <c r="N675" s="1"/>
    </row>
    <row r="676" ht="15.75" customHeight="1">
      <c r="A676" s="1"/>
      <c r="B676" s="1"/>
      <c r="C676" s="1"/>
      <c r="D676" s="1"/>
      <c r="E676" s="1"/>
      <c r="F676" s="1"/>
      <c r="G676" s="1"/>
      <c r="H676" s="1"/>
      <c r="I676" s="1"/>
      <c r="J676" s="1"/>
      <c r="K676" s="1"/>
      <c r="L676" s="1"/>
      <c r="M676" s="1"/>
      <c r="N676" s="1"/>
    </row>
    <row r="677" ht="15.75" customHeight="1">
      <c r="A677" s="1"/>
      <c r="B677" s="1"/>
      <c r="C677" s="1"/>
      <c r="D677" s="1"/>
      <c r="E677" s="1"/>
      <c r="F677" s="1"/>
      <c r="G677" s="1"/>
      <c r="H677" s="1"/>
      <c r="I677" s="1"/>
      <c r="J677" s="1"/>
      <c r="K677" s="1"/>
      <c r="L677" s="1"/>
      <c r="M677" s="1"/>
      <c r="N677" s="1"/>
    </row>
    <row r="678" ht="15.75" customHeight="1">
      <c r="A678" s="1"/>
      <c r="B678" s="1"/>
      <c r="C678" s="1"/>
      <c r="D678" s="1"/>
      <c r="E678" s="1"/>
      <c r="F678" s="1"/>
      <c r="G678" s="1"/>
      <c r="H678" s="1"/>
      <c r="I678" s="1"/>
      <c r="J678" s="1"/>
      <c r="K678" s="1"/>
      <c r="L678" s="1"/>
      <c r="M678" s="1"/>
      <c r="N678" s="1"/>
    </row>
    <row r="679" ht="15.75" customHeight="1">
      <c r="A679" s="1"/>
      <c r="B679" s="1"/>
      <c r="C679" s="1"/>
      <c r="D679" s="1"/>
      <c r="E679" s="1"/>
      <c r="F679" s="1"/>
      <c r="G679" s="1"/>
      <c r="H679" s="1"/>
      <c r="I679" s="1"/>
      <c r="J679" s="1"/>
      <c r="K679" s="1"/>
      <c r="L679" s="1"/>
      <c r="M679" s="1"/>
      <c r="N679" s="1"/>
    </row>
    <row r="680" ht="15.75" customHeight="1">
      <c r="A680" s="1"/>
      <c r="B680" s="1"/>
      <c r="C680" s="1"/>
      <c r="D680" s="1"/>
      <c r="E680" s="1"/>
      <c r="F680" s="1"/>
      <c r="G680" s="1"/>
      <c r="H680" s="1"/>
      <c r="I680" s="1"/>
      <c r="J680" s="1"/>
      <c r="K680" s="1"/>
      <c r="L680" s="1"/>
      <c r="M680" s="1"/>
      <c r="N680" s="1"/>
    </row>
    <row r="681" ht="15.75" customHeight="1">
      <c r="A681" s="1"/>
      <c r="B681" s="1"/>
      <c r="C681" s="1"/>
      <c r="D681" s="1"/>
      <c r="E681" s="1"/>
      <c r="F681" s="1"/>
      <c r="G681" s="1"/>
      <c r="H681" s="1"/>
      <c r="I681" s="1"/>
      <c r="J681" s="1"/>
      <c r="K681" s="1"/>
      <c r="L681" s="1"/>
      <c r="M681" s="1"/>
      <c r="N681" s="1"/>
    </row>
    <row r="682" ht="15.75" customHeight="1">
      <c r="A682" s="1"/>
      <c r="B682" s="1"/>
      <c r="C682" s="1"/>
      <c r="D682" s="1"/>
      <c r="E682" s="1"/>
      <c r="F682" s="1"/>
      <c r="G682" s="1"/>
      <c r="H682" s="1"/>
      <c r="I682" s="1"/>
      <c r="J682" s="1"/>
      <c r="K682" s="1"/>
      <c r="L682" s="1"/>
      <c r="M682" s="1"/>
      <c r="N682" s="1"/>
    </row>
    <row r="683" ht="15.75" customHeight="1">
      <c r="A683" s="1"/>
      <c r="B683" s="1"/>
      <c r="C683" s="1"/>
      <c r="D683" s="1"/>
      <c r="E683" s="1"/>
      <c r="F683" s="1"/>
      <c r="G683" s="1"/>
      <c r="H683" s="1"/>
      <c r="I683" s="1"/>
      <c r="J683" s="1"/>
      <c r="K683" s="1"/>
      <c r="L683" s="1"/>
      <c r="M683" s="1"/>
      <c r="N683" s="1"/>
    </row>
    <row r="684" ht="15.75" customHeight="1">
      <c r="A684" s="1"/>
      <c r="B684" s="1"/>
      <c r="C684" s="1"/>
      <c r="D684" s="1"/>
      <c r="E684" s="1"/>
      <c r="F684" s="1"/>
      <c r="G684" s="1"/>
      <c r="H684" s="1"/>
      <c r="I684" s="1"/>
      <c r="J684" s="1"/>
      <c r="K684" s="1"/>
      <c r="L684" s="1"/>
      <c r="M684" s="1"/>
      <c r="N684" s="1"/>
    </row>
    <row r="685" ht="15.75" customHeight="1">
      <c r="A685" s="1"/>
      <c r="B685" s="1"/>
      <c r="C685" s="1"/>
      <c r="D685" s="1"/>
      <c r="E685" s="1"/>
      <c r="F685" s="1"/>
      <c r="G685" s="1"/>
      <c r="H685" s="1"/>
      <c r="I685" s="1"/>
      <c r="J685" s="1"/>
      <c r="K685" s="1"/>
      <c r="L685" s="1"/>
      <c r="M685" s="1"/>
      <c r="N685" s="1"/>
    </row>
    <row r="686" ht="15.75" customHeight="1">
      <c r="A686" s="1"/>
      <c r="B686" s="1"/>
      <c r="C686" s="1"/>
      <c r="D686" s="1"/>
      <c r="E686" s="1"/>
      <c r="F686" s="1"/>
      <c r="G686" s="1"/>
      <c r="H686" s="1"/>
      <c r="I686" s="1"/>
      <c r="J686" s="1"/>
      <c r="K686" s="1"/>
      <c r="L686" s="1"/>
      <c r="M686" s="1"/>
      <c r="N686" s="1"/>
    </row>
    <row r="687" ht="15.75" customHeight="1">
      <c r="A687" s="1"/>
      <c r="B687" s="1"/>
      <c r="C687" s="1"/>
      <c r="D687" s="1"/>
      <c r="E687" s="1"/>
      <c r="F687" s="1"/>
      <c r="G687" s="1"/>
      <c r="H687" s="1"/>
      <c r="I687" s="1"/>
      <c r="J687" s="1"/>
      <c r="K687" s="1"/>
      <c r="L687" s="1"/>
      <c r="M687" s="1"/>
      <c r="N687" s="1"/>
    </row>
    <row r="688" ht="15.75" customHeight="1">
      <c r="A688" s="1"/>
      <c r="B688" s="1"/>
      <c r="C688" s="1"/>
      <c r="D688" s="1"/>
      <c r="E688" s="1"/>
      <c r="F688" s="1"/>
      <c r="G688" s="1"/>
      <c r="H688" s="1"/>
      <c r="I688" s="1"/>
      <c r="J688" s="1"/>
      <c r="K688" s="1"/>
      <c r="L688" s="1"/>
      <c r="M688" s="1"/>
      <c r="N688" s="1"/>
    </row>
    <row r="689" ht="15.75" customHeight="1">
      <c r="A689" s="1"/>
      <c r="B689" s="1"/>
      <c r="C689" s="1"/>
      <c r="D689" s="1"/>
      <c r="E689" s="1"/>
      <c r="F689" s="1"/>
      <c r="G689" s="1"/>
      <c r="H689" s="1"/>
      <c r="I689" s="1"/>
      <c r="J689" s="1"/>
      <c r="K689" s="1"/>
      <c r="L689" s="1"/>
      <c r="M689" s="1"/>
      <c r="N689" s="1"/>
    </row>
    <row r="690" ht="15.75" customHeight="1">
      <c r="A690" s="1"/>
      <c r="B690" s="1"/>
      <c r="C690" s="1"/>
      <c r="D690" s="1"/>
      <c r="E690" s="1"/>
      <c r="F690" s="1"/>
      <c r="G690" s="1"/>
      <c r="H690" s="1"/>
      <c r="I690" s="1"/>
      <c r="J690" s="1"/>
      <c r="K690" s="1"/>
      <c r="L690" s="1"/>
      <c r="M690" s="1"/>
      <c r="N690" s="1"/>
    </row>
    <row r="691" ht="15.75" customHeight="1">
      <c r="A691" s="1"/>
      <c r="B691" s="1"/>
      <c r="C691" s="1"/>
      <c r="D691" s="1"/>
      <c r="E691" s="1"/>
      <c r="F691" s="1"/>
      <c r="G691" s="1"/>
      <c r="H691" s="1"/>
      <c r="I691" s="1"/>
      <c r="J691" s="1"/>
      <c r="K691" s="1"/>
      <c r="L691" s="1"/>
      <c r="M691" s="1"/>
      <c r="N691" s="1"/>
    </row>
    <row r="692" ht="15.75" customHeight="1">
      <c r="A692" s="1"/>
      <c r="B692" s="1"/>
      <c r="C692" s="1"/>
      <c r="D692" s="1"/>
      <c r="E692" s="1"/>
      <c r="F692" s="1"/>
      <c r="G692" s="1"/>
      <c r="H692" s="1"/>
      <c r="I692" s="1"/>
      <c r="J692" s="1"/>
      <c r="K692" s="1"/>
      <c r="L692" s="1"/>
      <c r="M692" s="1"/>
      <c r="N692" s="1"/>
    </row>
    <row r="693" ht="15.75" customHeight="1">
      <c r="A693" s="1"/>
      <c r="B693" s="1"/>
      <c r="C693" s="1"/>
      <c r="D693" s="1"/>
      <c r="E693" s="1"/>
      <c r="F693" s="1"/>
      <c r="G693" s="1"/>
      <c r="H693" s="1"/>
      <c r="I693" s="1"/>
      <c r="J693" s="1"/>
      <c r="K693" s="1"/>
      <c r="L693" s="1"/>
      <c r="M693" s="1"/>
      <c r="N693" s="1"/>
    </row>
    <row r="694" ht="15.75" customHeight="1">
      <c r="A694" s="1"/>
      <c r="B694" s="1"/>
      <c r="C694" s="1"/>
      <c r="D694" s="1"/>
      <c r="E694" s="1"/>
      <c r="F694" s="1"/>
      <c r="G694" s="1"/>
      <c r="H694" s="1"/>
      <c r="I694" s="1"/>
      <c r="J694" s="1"/>
      <c r="K694" s="1"/>
      <c r="L694" s="1"/>
      <c r="M694" s="1"/>
      <c r="N694" s="1"/>
    </row>
    <row r="695" ht="15.75" customHeight="1">
      <c r="A695" s="1"/>
      <c r="B695" s="1"/>
      <c r="C695" s="1"/>
      <c r="D695" s="1"/>
      <c r="E695" s="1"/>
      <c r="F695" s="1"/>
      <c r="G695" s="1"/>
      <c r="H695" s="1"/>
      <c r="I695" s="1"/>
      <c r="J695" s="1"/>
      <c r="K695" s="1"/>
      <c r="L695" s="1"/>
      <c r="M695" s="1"/>
      <c r="N695" s="1"/>
    </row>
    <row r="696" ht="15.75" customHeight="1">
      <c r="A696" s="1"/>
      <c r="B696" s="1"/>
      <c r="C696" s="1"/>
      <c r="D696" s="1"/>
      <c r="E696" s="1"/>
      <c r="F696" s="1"/>
      <c r="G696" s="1"/>
      <c r="H696" s="1"/>
      <c r="I696" s="1"/>
      <c r="J696" s="1"/>
      <c r="K696" s="1"/>
      <c r="L696" s="1"/>
      <c r="M696" s="1"/>
      <c r="N696" s="1"/>
    </row>
    <row r="697" ht="15.75" customHeight="1">
      <c r="A697" s="1"/>
      <c r="B697" s="1"/>
      <c r="C697" s="1"/>
      <c r="D697" s="1"/>
      <c r="E697" s="1"/>
      <c r="F697" s="1"/>
      <c r="G697" s="1"/>
      <c r="H697" s="1"/>
      <c r="I697" s="1"/>
      <c r="J697" s="1"/>
      <c r="K697" s="1"/>
      <c r="L697" s="1"/>
      <c r="M697" s="1"/>
      <c r="N697" s="1"/>
    </row>
    <row r="698" ht="15.75" customHeight="1">
      <c r="A698" s="1"/>
      <c r="B698" s="1"/>
      <c r="C698" s="1"/>
      <c r="D698" s="1"/>
      <c r="E698" s="1"/>
      <c r="F698" s="1"/>
      <c r="G698" s="1"/>
      <c r="H698" s="1"/>
      <c r="I698" s="1"/>
      <c r="J698" s="1"/>
      <c r="K698" s="1"/>
      <c r="L698" s="1"/>
      <c r="M698" s="1"/>
      <c r="N698" s="1"/>
    </row>
    <row r="699" ht="15.75" customHeight="1">
      <c r="A699" s="1"/>
      <c r="B699" s="1"/>
      <c r="C699" s="1"/>
      <c r="D699" s="1"/>
      <c r="E699" s="1"/>
      <c r="F699" s="1"/>
      <c r="G699" s="1"/>
      <c r="H699" s="1"/>
      <c r="I699" s="1"/>
      <c r="J699" s="1"/>
      <c r="K699" s="1"/>
      <c r="L699" s="1"/>
      <c r="M699" s="1"/>
      <c r="N699" s="1"/>
    </row>
    <row r="700" ht="15.75" customHeight="1">
      <c r="A700" s="1"/>
      <c r="B700" s="1"/>
      <c r="C700" s="1"/>
      <c r="D700" s="1"/>
      <c r="E700" s="1"/>
      <c r="F700" s="1"/>
      <c r="G700" s="1"/>
      <c r="H700" s="1"/>
      <c r="I700" s="1"/>
      <c r="J700" s="1"/>
      <c r="K700" s="1"/>
      <c r="L700" s="1"/>
      <c r="M700" s="1"/>
      <c r="N700" s="1"/>
    </row>
    <row r="701" ht="15.75" customHeight="1">
      <c r="A701" s="1"/>
      <c r="B701" s="1"/>
      <c r="C701" s="1"/>
      <c r="D701" s="1"/>
      <c r="E701" s="1"/>
      <c r="F701" s="1"/>
      <c r="G701" s="1"/>
      <c r="H701" s="1"/>
      <c r="I701" s="1"/>
      <c r="J701" s="1"/>
      <c r="K701" s="1"/>
      <c r="L701" s="1"/>
      <c r="M701" s="1"/>
      <c r="N701" s="1"/>
    </row>
    <row r="702" ht="15.75" customHeight="1">
      <c r="A702" s="1"/>
      <c r="B702" s="1"/>
      <c r="C702" s="1"/>
      <c r="D702" s="1"/>
      <c r="E702" s="1"/>
      <c r="F702" s="1"/>
      <c r="G702" s="1"/>
      <c r="H702" s="1"/>
      <c r="I702" s="1"/>
      <c r="J702" s="1"/>
      <c r="K702" s="1"/>
      <c r="L702" s="1"/>
      <c r="M702" s="1"/>
      <c r="N702" s="1"/>
    </row>
    <row r="703" ht="15.75" customHeight="1">
      <c r="A703" s="1"/>
      <c r="B703" s="1"/>
      <c r="C703" s="1"/>
      <c r="D703" s="1"/>
      <c r="E703" s="1"/>
      <c r="F703" s="1"/>
      <c r="G703" s="1"/>
      <c r="H703" s="1"/>
      <c r="I703" s="1"/>
      <c r="J703" s="1"/>
      <c r="K703" s="1"/>
      <c r="L703" s="1"/>
      <c r="M703" s="1"/>
      <c r="N703" s="1"/>
    </row>
    <row r="704" ht="15.75" customHeight="1">
      <c r="A704" s="1"/>
      <c r="B704" s="1"/>
      <c r="C704" s="1"/>
      <c r="D704" s="1"/>
      <c r="E704" s="1"/>
      <c r="F704" s="1"/>
      <c r="G704" s="1"/>
      <c r="H704" s="1"/>
      <c r="I704" s="1"/>
      <c r="J704" s="1"/>
      <c r="K704" s="1"/>
      <c r="L704" s="1"/>
      <c r="M704" s="1"/>
      <c r="N704" s="1"/>
    </row>
    <row r="705" ht="15.75" customHeight="1">
      <c r="A705" s="1"/>
      <c r="B705" s="1"/>
      <c r="C705" s="1"/>
      <c r="D705" s="1"/>
      <c r="E705" s="1"/>
      <c r="F705" s="1"/>
      <c r="G705" s="1"/>
      <c r="H705" s="1"/>
      <c r="I705" s="1"/>
      <c r="J705" s="1"/>
      <c r="K705" s="1"/>
      <c r="L705" s="1"/>
      <c r="M705" s="1"/>
      <c r="N705" s="1"/>
    </row>
    <row r="706" ht="15.75" customHeight="1">
      <c r="A706" s="1"/>
      <c r="B706" s="1"/>
      <c r="C706" s="1"/>
      <c r="D706" s="1"/>
      <c r="E706" s="1"/>
      <c r="F706" s="1"/>
      <c r="G706" s="1"/>
      <c r="H706" s="1"/>
      <c r="I706" s="1"/>
      <c r="J706" s="1"/>
      <c r="K706" s="1"/>
      <c r="L706" s="1"/>
      <c r="M706" s="1"/>
      <c r="N706" s="1"/>
    </row>
    <row r="707" ht="15.75" customHeight="1">
      <c r="A707" s="1"/>
      <c r="B707" s="1"/>
      <c r="C707" s="1"/>
      <c r="D707" s="1"/>
      <c r="E707" s="1"/>
      <c r="F707" s="1"/>
      <c r="G707" s="1"/>
      <c r="H707" s="1"/>
      <c r="I707" s="1"/>
      <c r="J707" s="1"/>
      <c r="K707" s="1"/>
      <c r="L707" s="1"/>
      <c r="M707" s="1"/>
      <c r="N707" s="1"/>
    </row>
    <row r="708" ht="15.75" customHeight="1">
      <c r="A708" s="1"/>
      <c r="B708" s="1"/>
      <c r="C708" s="1"/>
      <c r="D708" s="1"/>
      <c r="E708" s="1"/>
      <c r="F708" s="1"/>
      <c r="G708" s="1"/>
      <c r="H708" s="1"/>
      <c r="I708" s="1"/>
      <c r="J708" s="1"/>
      <c r="K708" s="1"/>
      <c r="L708" s="1"/>
      <c r="M708" s="1"/>
      <c r="N708" s="1"/>
    </row>
    <row r="709" ht="15.75" customHeight="1">
      <c r="A709" s="1"/>
      <c r="B709" s="1"/>
      <c r="C709" s="1"/>
      <c r="D709" s="1"/>
      <c r="E709" s="1"/>
      <c r="F709" s="1"/>
      <c r="G709" s="1"/>
      <c r="H709" s="1"/>
      <c r="I709" s="1"/>
      <c r="J709" s="1"/>
      <c r="K709" s="1"/>
      <c r="L709" s="1"/>
      <c r="M709" s="1"/>
      <c r="N709" s="1"/>
    </row>
    <row r="710" ht="15.75" customHeight="1">
      <c r="A710" s="1"/>
      <c r="B710" s="1"/>
      <c r="C710" s="1"/>
      <c r="D710" s="1"/>
      <c r="E710" s="1"/>
      <c r="F710" s="1"/>
      <c r="G710" s="1"/>
      <c r="H710" s="1"/>
      <c r="I710" s="1"/>
      <c r="J710" s="1"/>
      <c r="K710" s="1"/>
      <c r="L710" s="1"/>
      <c r="M710" s="1"/>
      <c r="N710" s="1"/>
    </row>
    <row r="711" ht="15.75" customHeight="1">
      <c r="A711" s="1"/>
      <c r="B711" s="1"/>
      <c r="C711" s="1"/>
      <c r="D711" s="1"/>
      <c r="E711" s="1"/>
      <c r="F711" s="1"/>
      <c r="G711" s="1"/>
      <c r="H711" s="1"/>
      <c r="I711" s="1"/>
      <c r="J711" s="1"/>
      <c r="K711" s="1"/>
      <c r="L711" s="1"/>
      <c r="M711" s="1"/>
      <c r="N711" s="1"/>
    </row>
    <row r="712" ht="15.75" customHeight="1">
      <c r="A712" s="1"/>
      <c r="B712" s="1"/>
      <c r="C712" s="1"/>
      <c r="D712" s="1"/>
      <c r="E712" s="1"/>
      <c r="F712" s="1"/>
      <c r="G712" s="1"/>
      <c r="H712" s="1"/>
      <c r="I712" s="1"/>
      <c r="J712" s="1"/>
      <c r="K712" s="1"/>
      <c r="L712" s="1"/>
      <c r="M712" s="1"/>
      <c r="N712" s="1"/>
    </row>
    <row r="713" ht="15.75" customHeight="1">
      <c r="A713" s="1"/>
      <c r="B713" s="1"/>
      <c r="C713" s="1"/>
      <c r="D713" s="1"/>
      <c r="E713" s="1"/>
      <c r="F713" s="1"/>
      <c r="G713" s="1"/>
      <c r="H713" s="1"/>
      <c r="I713" s="1"/>
      <c r="J713" s="1"/>
      <c r="K713" s="1"/>
      <c r="L713" s="1"/>
      <c r="M713" s="1"/>
      <c r="N713" s="1"/>
    </row>
    <row r="714" ht="15.75" customHeight="1">
      <c r="A714" s="1"/>
      <c r="B714" s="1"/>
      <c r="C714" s="1"/>
      <c r="D714" s="1"/>
      <c r="E714" s="1"/>
      <c r="F714" s="1"/>
      <c r="G714" s="1"/>
      <c r="H714" s="1"/>
      <c r="I714" s="1"/>
      <c r="J714" s="1"/>
      <c r="K714" s="1"/>
      <c r="L714" s="1"/>
      <c r="M714" s="1"/>
      <c r="N714" s="1"/>
    </row>
    <row r="715" ht="15.75" customHeight="1">
      <c r="A715" s="1"/>
      <c r="B715" s="1"/>
      <c r="C715" s="1"/>
      <c r="D715" s="1"/>
      <c r="E715" s="1"/>
      <c r="F715" s="1"/>
      <c r="G715" s="1"/>
      <c r="H715" s="1"/>
      <c r="I715" s="1"/>
      <c r="J715" s="1"/>
      <c r="K715" s="1"/>
      <c r="L715" s="1"/>
      <c r="M715" s="1"/>
      <c r="N715" s="1"/>
    </row>
    <row r="716" ht="15.75" customHeight="1">
      <c r="A716" s="1"/>
      <c r="B716" s="1"/>
      <c r="C716" s="1"/>
      <c r="D716" s="1"/>
      <c r="E716" s="1"/>
      <c r="F716" s="1"/>
      <c r="G716" s="1"/>
      <c r="H716" s="1"/>
      <c r="I716" s="1"/>
      <c r="J716" s="1"/>
      <c r="K716" s="1"/>
      <c r="L716" s="1"/>
      <c r="M716" s="1"/>
      <c r="N716" s="1"/>
    </row>
    <row r="717" ht="15.75" customHeight="1">
      <c r="A717" s="1"/>
      <c r="B717" s="1"/>
      <c r="C717" s="1"/>
      <c r="D717" s="1"/>
      <c r="E717" s="1"/>
      <c r="F717" s="1"/>
      <c r="G717" s="1"/>
      <c r="H717" s="1"/>
      <c r="I717" s="1"/>
      <c r="J717" s="1"/>
      <c r="K717" s="1"/>
      <c r="L717" s="1"/>
      <c r="M717" s="1"/>
      <c r="N717" s="1"/>
    </row>
    <row r="718" ht="15.75" customHeight="1">
      <c r="A718" s="1"/>
      <c r="B718" s="1"/>
      <c r="C718" s="1"/>
      <c r="D718" s="1"/>
      <c r="E718" s="1"/>
      <c r="F718" s="1"/>
      <c r="G718" s="1"/>
      <c r="H718" s="1"/>
      <c r="I718" s="1"/>
      <c r="J718" s="1"/>
      <c r="K718" s="1"/>
      <c r="L718" s="1"/>
      <c r="M718" s="1"/>
      <c r="N718" s="1"/>
    </row>
    <row r="719" ht="15.75" customHeight="1">
      <c r="A719" s="1"/>
      <c r="B719" s="1"/>
      <c r="C719" s="1"/>
      <c r="D719" s="1"/>
      <c r="E719" s="1"/>
      <c r="F719" s="1"/>
      <c r="G719" s="1"/>
      <c r="H719" s="1"/>
      <c r="I719" s="1"/>
      <c r="J719" s="1"/>
      <c r="K719" s="1"/>
      <c r="L719" s="1"/>
      <c r="M719" s="1"/>
      <c r="N719" s="1"/>
    </row>
    <row r="720" ht="15.75" customHeight="1">
      <c r="A720" s="1"/>
      <c r="B720" s="1"/>
      <c r="C720" s="1"/>
      <c r="D720" s="1"/>
      <c r="E720" s="1"/>
      <c r="F720" s="1"/>
      <c r="G720" s="1"/>
      <c r="H720" s="1"/>
      <c r="I720" s="1"/>
      <c r="J720" s="1"/>
      <c r="K720" s="1"/>
      <c r="L720" s="1"/>
      <c r="M720" s="1"/>
      <c r="N720" s="1"/>
    </row>
    <row r="721" ht="15.75" customHeight="1">
      <c r="A721" s="1"/>
      <c r="B721" s="1"/>
      <c r="C721" s="1"/>
      <c r="D721" s="1"/>
      <c r="E721" s="1"/>
      <c r="F721" s="1"/>
      <c r="G721" s="1"/>
      <c r="H721" s="1"/>
      <c r="I721" s="1"/>
      <c r="J721" s="1"/>
      <c r="K721" s="1"/>
      <c r="L721" s="1"/>
      <c r="M721" s="1"/>
      <c r="N721" s="1"/>
    </row>
    <row r="722" ht="15.75" customHeight="1">
      <c r="A722" s="1"/>
      <c r="B722" s="1"/>
      <c r="C722" s="1"/>
      <c r="D722" s="1"/>
      <c r="E722" s="1"/>
      <c r="F722" s="1"/>
      <c r="G722" s="1"/>
      <c r="H722" s="1"/>
      <c r="I722" s="1"/>
      <c r="J722" s="1"/>
      <c r="K722" s="1"/>
      <c r="L722" s="1"/>
      <c r="M722" s="1"/>
      <c r="N722" s="1"/>
    </row>
    <row r="723" ht="15.75" customHeight="1">
      <c r="A723" s="1"/>
      <c r="B723" s="1"/>
      <c r="C723" s="1"/>
      <c r="D723" s="1"/>
      <c r="E723" s="1"/>
      <c r="F723" s="1"/>
      <c r="G723" s="1"/>
      <c r="H723" s="1"/>
      <c r="I723" s="1"/>
      <c r="J723" s="1"/>
      <c r="K723" s="1"/>
      <c r="L723" s="1"/>
      <c r="M723" s="1"/>
      <c r="N723" s="1"/>
    </row>
    <row r="724" ht="15.75" customHeight="1">
      <c r="A724" s="1"/>
      <c r="B724" s="1"/>
      <c r="C724" s="1"/>
      <c r="D724" s="1"/>
      <c r="E724" s="1"/>
      <c r="F724" s="1"/>
      <c r="G724" s="1"/>
      <c r="H724" s="1"/>
      <c r="I724" s="1"/>
      <c r="J724" s="1"/>
      <c r="K724" s="1"/>
      <c r="L724" s="1"/>
      <c r="M724" s="1"/>
      <c r="N724" s="1"/>
    </row>
    <row r="725" ht="15.75" customHeight="1">
      <c r="A725" s="1"/>
      <c r="B725" s="1"/>
      <c r="C725" s="1"/>
      <c r="D725" s="1"/>
      <c r="E725" s="1"/>
      <c r="F725" s="1"/>
      <c r="G725" s="1"/>
      <c r="H725" s="1"/>
      <c r="I725" s="1"/>
      <c r="J725" s="1"/>
      <c r="K725" s="1"/>
      <c r="L725" s="1"/>
      <c r="M725" s="1"/>
      <c r="N725" s="1"/>
    </row>
    <row r="726" ht="15.75" customHeight="1">
      <c r="A726" s="1"/>
      <c r="B726" s="1"/>
      <c r="C726" s="1"/>
      <c r="D726" s="1"/>
      <c r="E726" s="1"/>
      <c r="F726" s="1"/>
      <c r="G726" s="1"/>
      <c r="H726" s="1"/>
      <c r="I726" s="1"/>
      <c r="J726" s="1"/>
      <c r="K726" s="1"/>
      <c r="L726" s="1"/>
      <c r="M726" s="1"/>
      <c r="N726" s="1"/>
    </row>
    <row r="727" ht="15.75" customHeight="1">
      <c r="A727" s="1"/>
      <c r="B727" s="1"/>
      <c r="C727" s="1"/>
      <c r="D727" s="1"/>
      <c r="E727" s="1"/>
      <c r="F727" s="1"/>
      <c r="G727" s="1"/>
      <c r="H727" s="1"/>
      <c r="I727" s="1"/>
      <c r="J727" s="1"/>
      <c r="K727" s="1"/>
      <c r="L727" s="1"/>
      <c r="M727" s="1"/>
      <c r="N727" s="1"/>
    </row>
    <row r="728" ht="15.75" customHeight="1">
      <c r="A728" s="1"/>
      <c r="B728" s="1"/>
      <c r="C728" s="1"/>
      <c r="D728" s="1"/>
      <c r="E728" s="1"/>
      <c r="F728" s="1"/>
      <c r="G728" s="1"/>
      <c r="H728" s="1"/>
      <c r="I728" s="1"/>
      <c r="J728" s="1"/>
      <c r="K728" s="1"/>
      <c r="L728" s="1"/>
      <c r="M728" s="1"/>
      <c r="N728" s="1"/>
    </row>
    <row r="729" ht="15.75" customHeight="1">
      <c r="A729" s="1"/>
      <c r="B729" s="1"/>
      <c r="C729" s="1"/>
      <c r="D729" s="1"/>
      <c r="E729" s="1"/>
      <c r="F729" s="1"/>
      <c r="G729" s="1"/>
      <c r="H729" s="1"/>
      <c r="I729" s="1"/>
      <c r="J729" s="1"/>
      <c r="K729" s="1"/>
      <c r="L729" s="1"/>
      <c r="M729" s="1"/>
      <c r="N729" s="1"/>
    </row>
    <row r="730" ht="15.75" customHeight="1">
      <c r="A730" s="1"/>
      <c r="B730" s="1"/>
      <c r="C730" s="1"/>
      <c r="D730" s="1"/>
      <c r="E730" s="1"/>
      <c r="F730" s="1"/>
      <c r="G730" s="1"/>
      <c r="H730" s="1"/>
      <c r="I730" s="1"/>
      <c r="J730" s="1"/>
      <c r="K730" s="1"/>
      <c r="L730" s="1"/>
      <c r="M730" s="1"/>
      <c r="N730" s="1"/>
    </row>
    <row r="731" ht="15.75" customHeight="1">
      <c r="A731" s="1"/>
      <c r="B731" s="1"/>
      <c r="C731" s="1"/>
      <c r="D731" s="1"/>
      <c r="E731" s="1"/>
      <c r="F731" s="1"/>
      <c r="G731" s="1"/>
      <c r="H731" s="1"/>
      <c r="I731" s="1"/>
      <c r="J731" s="1"/>
      <c r="K731" s="1"/>
      <c r="L731" s="1"/>
      <c r="M731" s="1"/>
      <c r="N731" s="1"/>
    </row>
    <row r="732" ht="15.75" customHeight="1">
      <c r="A732" s="1"/>
      <c r="B732" s="1"/>
      <c r="C732" s="1"/>
      <c r="D732" s="1"/>
      <c r="E732" s="1"/>
      <c r="F732" s="1"/>
      <c r="G732" s="1"/>
      <c r="H732" s="1"/>
      <c r="I732" s="1"/>
      <c r="J732" s="1"/>
      <c r="K732" s="1"/>
      <c r="L732" s="1"/>
      <c r="M732" s="1"/>
      <c r="N732" s="1"/>
    </row>
    <row r="733" ht="15.75" customHeight="1">
      <c r="A733" s="1"/>
      <c r="B733" s="1"/>
      <c r="C733" s="1"/>
      <c r="D733" s="1"/>
      <c r="E733" s="1"/>
      <c r="F733" s="1"/>
      <c r="G733" s="1"/>
      <c r="H733" s="1"/>
      <c r="I733" s="1"/>
      <c r="J733" s="1"/>
      <c r="K733" s="1"/>
      <c r="L733" s="1"/>
      <c r="M733" s="1"/>
      <c r="N733" s="1"/>
    </row>
    <row r="734" ht="15.75" customHeight="1">
      <c r="A734" s="1"/>
      <c r="B734" s="1"/>
      <c r="C734" s="1"/>
      <c r="D734" s="1"/>
      <c r="E734" s="1"/>
      <c r="F734" s="1"/>
      <c r="G734" s="1"/>
      <c r="H734" s="1"/>
      <c r="I734" s="1"/>
      <c r="J734" s="1"/>
      <c r="K734" s="1"/>
      <c r="L734" s="1"/>
      <c r="M734" s="1"/>
      <c r="N734" s="1"/>
    </row>
    <row r="735" ht="15.75" customHeight="1">
      <c r="A735" s="1"/>
      <c r="B735" s="1"/>
      <c r="C735" s="1"/>
      <c r="D735" s="1"/>
      <c r="E735" s="1"/>
      <c r="F735" s="1"/>
      <c r="G735" s="1"/>
      <c r="H735" s="1"/>
      <c r="I735" s="1"/>
      <c r="J735" s="1"/>
      <c r="K735" s="1"/>
      <c r="L735" s="1"/>
      <c r="M735" s="1"/>
      <c r="N735" s="1"/>
    </row>
    <row r="736" ht="15.75" customHeight="1">
      <c r="A736" s="1"/>
      <c r="B736" s="1"/>
      <c r="C736" s="1"/>
      <c r="D736" s="1"/>
      <c r="E736" s="1"/>
      <c r="F736" s="1"/>
      <c r="G736" s="1"/>
      <c r="H736" s="1"/>
      <c r="I736" s="1"/>
      <c r="J736" s="1"/>
      <c r="K736" s="1"/>
      <c r="L736" s="1"/>
      <c r="M736" s="1"/>
      <c r="N736" s="1"/>
    </row>
    <row r="737" ht="15.75" customHeight="1">
      <c r="A737" s="1"/>
      <c r="B737" s="1"/>
      <c r="C737" s="1"/>
      <c r="D737" s="1"/>
      <c r="E737" s="1"/>
      <c r="F737" s="1"/>
      <c r="G737" s="1"/>
      <c r="H737" s="1"/>
      <c r="I737" s="1"/>
      <c r="J737" s="1"/>
      <c r="K737" s="1"/>
      <c r="L737" s="1"/>
      <c r="M737" s="1"/>
      <c r="N737" s="1"/>
    </row>
    <row r="738" ht="15.75" customHeight="1">
      <c r="A738" s="1"/>
      <c r="B738" s="1"/>
      <c r="C738" s="1"/>
      <c r="D738" s="1"/>
      <c r="E738" s="1"/>
      <c r="F738" s="1"/>
      <c r="G738" s="1"/>
      <c r="H738" s="1"/>
      <c r="I738" s="1"/>
      <c r="J738" s="1"/>
      <c r="K738" s="1"/>
      <c r="L738" s="1"/>
      <c r="M738" s="1"/>
      <c r="N738" s="1"/>
    </row>
    <row r="739" ht="15.75" customHeight="1">
      <c r="A739" s="1"/>
      <c r="B739" s="1"/>
      <c r="C739" s="1"/>
      <c r="D739" s="1"/>
      <c r="E739" s="1"/>
      <c r="F739" s="1"/>
      <c r="G739" s="1"/>
      <c r="H739" s="1"/>
      <c r="I739" s="1"/>
      <c r="J739" s="1"/>
      <c r="K739" s="1"/>
      <c r="L739" s="1"/>
      <c r="M739" s="1"/>
      <c r="N739" s="1"/>
    </row>
    <row r="740" ht="15.75" customHeight="1">
      <c r="A740" s="1"/>
      <c r="B740" s="1"/>
      <c r="C740" s="1"/>
      <c r="D740" s="1"/>
      <c r="E740" s="1"/>
      <c r="F740" s="1"/>
      <c r="G740" s="1"/>
      <c r="H740" s="1"/>
      <c r="I740" s="1"/>
      <c r="J740" s="1"/>
      <c r="K740" s="1"/>
      <c r="L740" s="1"/>
      <c r="M740" s="1"/>
      <c r="N740" s="1"/>
    </row>
    <row r="741" ht="15.75" customHeight="1">
      <c r="A741" s="1"/>
      <c r="B741" s="1"/>
      <c r="C741" s="1"/>
      <c r="D741" s="1"/>
      <c r="E741" s="1"/>
      <c r="F741" s="1"/>
      <c r="G741" s="1"/>
      <c r="H741" s="1"/>
      <c r="I741" s="1"/>
      <c r="J741" s="1"/>
      <c r="K741" s="1"/>
      <c r="L741" s="1"/>
      <c r="M741" s="1"/>
      <c r="N741" s="1"/>
    </row>
    <row r="742" ht="15.75" customHeight="1">
      <c r="A742" s="1"/>
      <c r="B742" s="1"/>
      <c r="C742" s="1"/>
      <c r="D742" s="1"/>
      <c r="E742" s="1"/>
      <c r="F742" s="1"/>
      <c r="G742" s="1"/>
      <c r="H742" s="1"/>
      <c r="I742" s="1"/>
      <c r="J742" s="1"/>
      <c r="K742" s="1"/>
      <c r="L742" s="1"/>
      <c r="M742" s="1"/>
      <c r="N742" s="1"/>
    </row>
    <row r="743" ht="15.75" customHeight="1">
      <c r="A743" s="1"/>
      <c r="B743" s="1"/>
      <c r="C743" s="1"/>
      <c r="D743" s="1"/>
      <c r="E743" s="1"/>
      <c r="F743" s="1"/>
      <c r="G743" s="1"/>
      <c r="H743" s="1"/>
      <c r="I743" s="1"/>
      <c r="J743" s="1"/>
      <c r="K743" s="1"/>
      <c r="L743" s="1"/>
      <c r="M743" s="1"/>
      <c r="N743" s="1"/>
    </row>
    <row r="744" ht="15.75" customHeight="1">
      <c r="A744" s="1"/>
      <c r="B744" s="1"/>
      <c r="C744" s="1"/>
      <c r="D744" s="1"/>
      <c r="E744" s="1"/>
      <c r="F744" s="1"/>
      <c r="G744" s="1"/>
      <c r="H744" s="1"/>
      <c r="I744" s="1"/>
      <c r="J744" s="1"/>
      <c r="K744" s="1"/>
      <c r="L744" s="1"/>
      <c r="M744" s="1"/>
      <c r="N744" s="1"/>
    </row>
    <row r="745" ht="15.75" customHeight="1">
      <c r="A745" s="1"/>
      <c r="B745" s="1"/>
      <c r="C745" s="1"/>
      <c r="D745" s="1"/>
      <c r="E745" s="1"/>
      <c r="F745" s="1"/>
      <c r="G745" s="1"/>
      <c r="H745" s="1"/>
      <c r="I745" s="1"/>
      <c r="J745" s="1"/>
      <c r="K745" s="1"/>
      <c r="L745" s="1"/>
      <c r="M745" s="1"/>
      <c r="N745" s="1"/>
    </row>
    <row r="746" ht="15.75" customHeight="1">
      <c r="A746" s="1"/>
      <c r="B746" s="1"/>
      <c r="C746" s="1"/>
      <c r="D746" s="1"/>
      <c r="E746" s="1"/>
      <c r="F746" s="1"/>
      <c r="G746" s="1"/>
      <c r="H746" s="1"/>
      <c r="I746" s="1"/>
      <c r="J746" s="1"/>
      <c r="K746" s="1"/>
      <c r="L746" s="1"/>
      <c r="M746" s="1"/>
      <c r="N746" s="1"/>
    </row>
    <row r="747" ht="15.75" customHeight="1">
      <c r="A747" s="1"/>
      <c r="B747" s="1"/>
      <c r="C747" s="1"/>
      <c r="D747" s="1"/>
      <c r="E747" s="1"/>
      <c r="F747" s="1"/>
      <c r="G747" s="1"/>
      <c r="H747" s="1"/>
      <c r="I747" s="1"/>
      <c r="J747" s="1"/>
      <c r="K747" s="1"/>
      <c r="L747" s="1"/>
      <c r="M747" s="1"/>
      <c r="N747" s="1"/>
    </row>
    <row r="748" ht="15.75" customHeight="1">
      <c r="A748" s="1"/>
      <c r="B748" s="1"/>
      <c r="C748" s="1"/>
      <c r="D748" s="1"/>
      <c r="E748" s="1"/>
      <c r="F748" s="1"/>
      <c r="G748" s="1"/>
      <c r="H748" s="1"/>
      <c r="I748" s="1"/>
      <c r="J748" s="1"/>
      <c r="K748" s="1"/>
      <c r="L748" s="1"/>
      <c r="M748" s="1"/>
      <c r="N748" s="1"/>
    </row>
    <row r="749" ht="15.75" customHeight="1">
      <c r="A749" s="1"/>
      <c r="B749" s="1"/>
      <c r="C749" s="1"/>
      <c r="D749" s="1"/>
      <c r="E749" s="1"/>
      <c r="F749" s="1"/>
      <c r="G749" s="1"/>
      <c r="H749" s="1"/>
      <c r="I749" s="1"/>
      <c r="J749" s="1"/>
      <c r="K749" s="1"/>
      <c r="L749" s="1"/>
      <c r="M749" s="1"/>
      <c r="N749" s="1"/>
    </row>
    <row r="750" ht="15.75" customHeight="1">
      <c r="A750" s="1"/>
      <c r="B750" s="1"/>
      <c r="C750" s="1"/>
      <c r="D750" s="1"/>
      <c r="E750" s="1"/>
      <c r="F750" s="1"/>
      <c r="G750" s="1"/>
      <c r="H750" s="1"/>
      <c r="I750" s="1"/>
      <c r="J750" s="1"/>
      <c r="K750" s="1"/>
      <c r="L750" s="1"/>
      <c r="M750" s="1"/>
      <c r="N750" s="1"/>
    </row>
    <row r="751" ht="15.75" customHeight="1">
      <c r="A751" s="1"/>
      <c r="B751" s="1"/>
      <c r="C751" s="1"/>
      <c r="D751" s="1"/>
      <c r="E751" s="1"/>
      <c r="F751" s="1"/>
      <c r="G751" s="1"/>
      <c r="H751" s="1"/>
      <c r="I751" s="1"/>
      <c r="J751" s="1"/>
      <c r="K751" s="1"/>
      <c r="L751" s="1"/>
      <c r="M751" s="1"/>
      <c r="N751" s="1"/>
    </row>
    <row r="752" ht="15.75" customHeight="1">
      <c r="A752" s="1"/>
      <c r="B752" s="1"/>
      <c r="C752" s="1"/>
      <c r="D752" s="1"/>
      <c r="E752" s="1"/>
      <c r="F752" s="1"/>
      <c r="G752" s="1"/>
      <c r="H752" s="1"/>
      <c r="I752" s="1"/>
      <c r="J752" s="1"/>
      <c r="K752" s="1"/>
      <c r="L752" s="1"/>
      <c r="M752" s="1"/>
      <c r="N752" s="1"/>
    </row>
    <row r="753" ht="15.75" customHeight="1">
      <c r="A753" s="1"/>
      <c r="B753" s="1"/>
      <c r="C753" s="1"/>
      <c r="D753" s="1"/>
      <c r="E753" s="1"/>
      <c r="F753" s="1"/>
      <c r="G753" s="1"/>
      <c r="H753" s="1"/>
      <c r="I753" s="1"/>
      <c r="J753" s="1"/>
      <c r="K753" s="1"/>
      <c r="L753" s="1"/>
      <c r="M753" s="1"/>
      <c r="N753" s="1"/>
    </row>
    <row r="754" ht="15.75" customHeight="1">
      <c r="A754" s="1"/>
      <c r="B754" s="1"/>
      <c r="C754" s="1"/>
      <c r="D754" s="1"/>
      <c r="E754" s="1"/>
      <c r="F754" s="1"/>
      <c r="G754" s="1"/>
      <c r="H754" s="1"/>
      <c r="I754" s="1"/>
      <c r="J754" s="1"/>
      <c r="K754" s="1"/>
      <c r="L754" s="1"/>
      <c r="M754" s="1"/>
      <c r="N754" s="1"/>
    </row>
    <row r="755" ht="15.75" customHeight="1">
      <c r="A755" s="1"/>
      <c r="B755" s="1"/>
      <c r="C755" s="1"/>
      <c r="D755" s="1"/>
      <c r="E755" s="1"/>
      <c r="F755" s="1"/>
      <c r="G755" s="1"/>
      <c r="H755" s="1"/>
      <c r="I755" s="1"/>
      <c r="J755" s="1"/>
      <c r="K755" s="1"/>
      <c r="L755" s="1"/>
      <c r="M755" s="1"/>
      <c r="N755" s="1"/>
    </row>
    <row r="756" ht="15.75" customHeight="1">
      <c r="A756" s="1"/>
      <c r="B756" s="1"/>
      <c r="C756" s="1"/>
      <c r="D756" s="1"/>
      <c r="E756" s="1"/>
      <c r="F756" s="1"/>
      <c r="G756" s="1"/>
      <c r="H756" s="1"/>
      <c r="I756" s="1"/>
      <c r="J756" s="1"/>
      <c r="K756" s="1"/>
      <c r="L756" s="1"/>
      <c r="M756" s="1"/>
      <c r="N756" s="1"/>
    </row>
    <row r="757" ht="15.75" customHeight="1">
      <c r="A757" s="1"/>
      <c r="B757" s="1"/>
      <c r="C757" s="1"/>
      <c r="D757" s="1"/>
      <c r="E757" s="1"/>
      <c r="F757" s="1"/>
      <c r="G757" s="1"/>
      <c r="H757" s="1"/>
      <c r="I757" s="1"/>
      <c r="J757" s="1"/>
      <c r="K757" s="1"/>
      <c r="L757" s="1"/>
      <c r="M757" s="1"/>
      <c r="N757" s="1"/>
    </row>
    <row r="758" ht="15.75" customHeight="1">
      <c r="A758" s="1"/>
      <c r="B758" s="1"/>
      <c r="C758" s="1"/>
      <c r="D758" s="1"/>
      <c r="E758" s="1"/>
      <c r="F758" s="1"/>
      <c r="G758" s="1"/>
      <c r="H758" s="1"/>
      <c r="I758" s="1"/>
      <c r="J758" s="1"/>
      <c r="K758" s="1"/>
      <c r="L758" s="1"/>
      <c r="M758" s="1"/>
      <c r="N758" s="1"/>
    </row>
    <row r="759" ht="15.75" customHeight="1">
      <c r="A759" s="1"/>
      <c r="B759" s="1"/>
      <c r="C759" s="1"/>
      <c r="D759" s="1"/>
      <c r="E759" s="1"/>
      <c r="F759" s="1"/>
      <c r="G759" s="1"/>
      <c r="H759" s="1"/>
      <c r="I759" s="1"/>
      <c r="J759" s="1"/>
      <c r="K759" s="1"/>
      <c r="L759" s="1"/>
      <c r="M759" s="1"/>
      <c r="N759" s="1"/>
    </row>
    <row r="760" ht="15.75" customHeight="1">
      <c r="A760" s="1"/>
      <c r="B760" s="1"/>
      <c r="C760" s="1"/>
      <c r="D760" s="1"/>
      <c r="E760" s="1"/>
      <c r="F760" s="1"/>
      <c r="G760" s="1"/>
      <c r="H760" s="1"/>
      <c r="I760" s="1"/>
      <c r="J760" s="1"/>
      <c r="K760" s="1"/>
      <c r="L760" s="1"/>
      <c r="M760" s="1"/>
      <c r="N760" s="1"/>
    </row>
    <row r="761" ht="15.75" customHeight="1">
      <c r="A761" s="1"/>
      <c r="B761" s="1"/>
      <c r="C761" s="1"/>
      <c r="D761" s="1"/>
      <c r="E761" s="1"/>
      <c r="F761" s="1"/>
      <c r="G761" s="1"/>
      <c r="H761" s="1"/>
      <c r="I761" s="1"/>
      <c r="J761" s="1"/>
      <c r="K761" s="1"/>
      <c r="L761" s="1"/>
      <c r="M761" s="1"/>
      <c r="N761" s="1"/>
    </row>
    <row r="762" ht="15.75" customHeight="1">
      <c r="A762" s="1"/>
      <c r="B762" s="1"/>
      <c r="C762" s="1"/>
      <c r="D762" s="1"/>
      <c r="E762" s="1"/>
      <c r="F762" s="1"/>
      <c r="G762" s="1"/>
      <c r="H762" s="1"/>
      <c r="I762" s="1"/>
      <c r="J762" s="1"/>
      <c r="K762" s="1"/>
      <c r="L762" s="1"/>
      <c r="M762" s="1"/>
      <c r="N762" s="1"/>
    </row>
    <row r="763" ht="15.75" customHeight="1">
      <c r="A763" s="1"/>
      <c r="B763" s="1"/>
      <c r="C763" s="1"/>
      <c r="D763" s="1"/>
      <c r="E763" s="1"/>
      <c r="F763" s="1"/>
      <c r="G763" s="1"/>
      <c r="H763" s="1"/>
      <c r="I763" s="1"/>
      <c r="J763" s="1"/>
      <c r="K763" s="1"/>
      <c r="L763" s="1"/>
      <c r="M763" s="1"/>
      <c r="N763" s="1"/>
    </row>
    <row r="764" ht="15.75" customHeight="1">
      <c r="A764" s="1"/>
      <c r="B764" s="1"/>
      <c r="C764" s="1"/>
      <c r="D764" s="1"/>
      <c r="E764" s="1"/>
      <c r="F764" s="1"/>
      <c r="G764" s="1"/>
      <c r="H764" s="1"/>
      <c r="I764" s="1"/>
      <c r="J764" s="1"/>
      <c r="K764" s="1"/>
      <c r="L764" s="1"/>
      <c r="M764" s="1"/>
      <c r="N764" s="1"/>
    </row>
    <row r="765" ht="15.75" customHeight="1">
      <c r="A765" s="1"/>
      <c r="B765" s="1"/>
      <c r="C765" s="1"/>
      <c r="D765" s="1"/>
      <c r="E765" s="1"/>
      <c r="F765" s="1"/>
      <c r="G765" s="1"/>
      <c r="H765" s="1"/>
      <c r="I765" s="1"/>
      <c r="J765" s="1"/>
      <c r="K765" s="1"/>
      <c r="L765" s="1"/>
      <c r="M765" s="1"/>
      <c r="N765" s="1"/>
    </row>
    <row r="766" ht="15.75" customHeight="1">
      <c r="A766" s="1"/>
      <c r="B766" s="1"/>
      <c r="C766" s="1"/>
      <c r="D766" s="1"/>
      <c r="E766" s="1"/>
      <c r="F766" s="1"/>
      <c r="G766" s="1"/>
      <c r="H766" s="1"/>
      <c r="I766" s="1"/>
      <c r="J766" s="1"/>
      <c r="K766" s="1"/>
      <c r="L766" s="1"/>
      <c r="M766" s="1"/>
      <c r="N766" s="1"/>
    </row>
    <row r="767" ht="15.75" customHeight="1">
      <c r="A767" s="1"/>
      <c r="B767" s="1"/>
      <c r="C767" s="1"/>
      <c r="D767" s="1"/>
      <c r="E767" s="1"/>
      <c r="F767" s="1"/>
      <c r="G767" s="1"/>
      <c r="H767" s="1"/>
      <c r="I767" s="1"/>
      <c r="J767" s="1"/>
      <c r="K767" s="1"/>
      <c r="L767" s="1"/>
      <c r="M767" s="1"/>
      <c r="N767" s="1"/>
    </row>
    <row r="768" ht="15.75" customHeight="1">
      <c r="A768" s="1"/>
      <c r="B768" s="1"/>
      <c r="C768" s="1"/>
      <c r="D768" s="1"/>
      <c r="E768" s="1"/>
      <c r="F768" s="1"/>
      <c r="G768" s="1"/>
      <c r="H768" s="1"/>
      <c r="I768" s="1"/>
      <c r="J768" s="1"/>
      <c r="K768" s="1"/>
      <c r="L768" s="1"/>
      <c r="M768" s="1"/>
      <c r="N768" s="1"/>
    </row>
    <row r="769" ht="15.75" customHeight="1">
      <c r="A769" s="1"/>
      <c r="B769" s="1"/>
      <c r="C769" s="1"/>
      <c r="D769" s="1"/>
      <c r="E769" s="1"/>
      <c r="F769" s="1"/>
      <c r="G769" s="1"/>
      <c r="H769" s="1"/>
      <c r="I769" s="1"/>
      <c r="J769" s="1"/>
      <c r="K769" s="1"/>
      <c r="L769" s="1"/>
      <c r="M769" s="1"/>
      <c r="N769" s="1"/>
    </row>
    <row r="770" ht="15.75" customHeight="1">
      <c r="A770" s="1"/>
      <c r="B770" s="1"/>
      <c r="C770" s="1"/>
      <c r="D770" s="1"/>
      <c r="E770" s="1"/>
      <c r="F770" s="1"/>
      <c r="G770" s="1"/>
      <c r="H770" s="1"/>
      <c r="I770" s="1"/>
      <c r="J770" s="1"/>
      <c r="K770" s="1"/>
      <c r="L770" s="1"/>
      <c r="M770" s="1"/>
      <c r="N770" s="1"/>
    </row>
    <row r="771" ht="15.75" customHeight="1">
      <c r="A771" s="1"/>
      <c r="B771" s="1"/>
      <c r="C771" s="1"/>
      <c r="D771" s="1"/>
      <c r="E771" s="1"/>
      <c r="F771" s="1"/>
      <c r="G771" s="1"/>
      <c r="H771" s="1"/>
      <c r="I771" s="1"/>
      <c r="J771" s="1"/>
      <c r="K771" s="1"/>
      <c r="L771" s="1"/>
      <c r="M771" s="1"/>
      <c r="N771" s="1"/>
    </row>
    <row r="772" ht="15.75" customHeight="1">
      <c r="A772" s="1"/>
      <c r="B772" s="1"/>
      <c r="C772" s="1"/>
      <c r="D772" s="1"/>
      <c r="E772" s="1"/>
      <c r="F772" s="1"/>
      <c r="G772" s="1"/>
      <c r="H772" s="1"/>
      <c r="I772" s="1"/>
      <c r="J772" s="1"/>
      <c r="K772" s="1"/>
      <c r="L772" s="1"/>
      <c r="M772" s="1"/>
      <c r="N772" s="1"/>
    </row>
    <row r="773" ht="15.75" customHeight="1">
      <c r="A773" s="1"/>
      <c r="B773" s="1"/>
      <c r="C773" s="1"/>
      <c r="D773" s="1"/>
      <c r="E773" s="1"/>
      <c r="F773" s="1"/>
      <c r="G773" s="1"/>
      <c r="H773" s="1"/>
      <c r="I773" s="1"/>
      <c r="J773" s="1"/>
      <c r="K773" s="1"/>
      <c r="L773" s="1"/>
      <c r="M773" s="1"/>
      <c r="N773" s="1"/>
    </row>
    <row r="774" ht="15.75" customHeight="1">
      <c r="A774" s="1"/>
      <c r="B774" s="1"/>
      <c r="C774" s="1"/>
      <c r="D774" s="1"/>
      <c r="E774" s="1"/>
      <c r="F774" s="1"/>
      <c r="G774" s="1"/>
      <c r="H774" s="1"/>
      <c r="I774" s="1"/>
      <c r="J774" s="1"/>
      <c r="K774" s="1"/>
      <c r="L774" s="1"/>
      <c r="M774" s="1"/>
      <c r="N774" s="1"/>
    </row>
    <row r="775" ht="15.75" customHeight="1">
      <c r="A775" s="1"/>
      <c r="B775" s="1"/>
      <c r="C775" s="1"/>
      <c r="D775" s="1"/>
      <c r="E775" s="1"/>
      <c r="F775" s="1"/>
      <c r="G775" s="1"/>
      <c r="H775" s="1"/>
      <c r="I775" s="1"/>
      <c r="J775" s="1"/>
      <c r="K775" s="1"/>
      <c r="L775" s="1"/>
      <c r="M775" s="1"/>
      <c r="N775" s="1"/>
    </row>
    <row r="776" ht="15.75" customHeight="1">
      <c r="A776" s="1"/>
      <c r="B776" s="1"/>
      <c r="C776" s="1"/>
      <c r="D776" s="1"/>
      <c r="E776" s="1"/>
      <c r="F776" s="1"/>
      <c r="G776" s="1"/>
      <c r="H776" s="1"/>
      <c r="I776" s="1"/>
      <c r="J776" s="1"/>
      <c r="K776" s="1"/>
      <c r="L776" s="1"/>
      <c r="M776" s="1"/>
      <c r="N776" s="1"/>
    </row>
    <row r="777" ht="15.75" customHeight="1">
      <c r="A777" s="1"/>
      <c r="B777" s="1"/>
      <c r="C777" s="1"/>
      <c r="D777" s="1"/>
      <c r="E777" s="1"/>
      <c r="F777" s="1"/>
      <c r="G777" s="1"/>
      <c r="H777" s="1"/>
      <c r="I777" s="1"/>
      <c r="J777" s="1"/>
      <c r="K777" s="1"/>
      <c r="L777" s="1"/>
      <c r="M777" s="1"/>
      <c r="N777" s="1"/>
    </row>
    <row r="778" ht="15.75" customHeight="1">
      <c r="A778" s="1"/>
      <c r="B778" s="1"/>
      <c r="C778" s="1"/>
      <c r="D778" s="1"/>
      <c r="E778" s="1"/>
      <c r="F778" s="1"/>
      <c r="G778" s="1"/>
      <c r="H778" s="1"/>
      <c r="I778" s="1"/>
      <c r="J778" s="1"/>
      <c r="K778" s="1"/>
      <c r="L778" s="1"/>
      <c r="M778" s="1"/>
      <c r="N778" s="1"/>
    </row>
    <row r="779" ht="15.75" customHeight="1">
      <c r="A779" s="1"/>
      <c r="B779" s="1"/>
      <c r="C779" s="1"/>
      <c r="D779" s="1"/>
      <c r="E779" s="1"/>
      <c r="F779" s="1"/>
      <c r="G779" s="1"/>
      <c r="H779" s="1"/>
      <c r="I779" s="1"/>
      <c r="J779" s="1"/>
      <c r="K779" s="1"/>
      <c r="L779" s="1"/>
      <c r="M779" s="1"/>
      <c r="N779" s="1"/>
    </row>
    <row r="780" ht="15.75" customHeight="1">
      <c r="A780" s="1"/>
      <c r="B780" s="1"/>
      <c r="C780" s="1"/>
      <c r="D780" s="1"/>
      <c r="E780" s="1"/>
      <c r="F780" s="1"/>
      <c r="G780" s="1"/>
      <c r="H780" s="1"/>
      <c r="I780" s="1"/>
      <c r="J780" s="1"/>
      <c r="K780" s="1"/>
      <c r="L780" s="1"/>
      <c r="M780" s="1"/>
      <c r="N780" s="1"/>
    </row>
    <row r="781" ht="15.75" customHeight="1">
      <c r="A781" s="1"/>
      <c r="B781" s="1"/>
      <c r="C781" s="1"/>
      <c r="D781" s="1"/>
      <c r="E781" s="1"/>
      <c r="F781" s="1"/>
      <c r="G781" s="1"/>
      <c r="H781" s="1"/>
      <c r="I781" s="1"/>
      <c r="J781" s="1"/>
      <c r="K781" s="1"/>
      <c r="L781" s="1"/>
      <c r="M781" s="1"/>
      <c r="N781" s="1"/>
    </row>
    <row r="782" ht="15.75" customHeight="1">
      <c r="A782" s="1"/>
      <c r="B782" s="1"/>
      <c r="C782" s="1"/>
      <c r="D782" s="1"/>
      <c r="E782" s="1"/>
      <c r="F782" s="1"/>
      <c r="G782" s="1"/>
      <c r="H782" s="1"/>
      <c r="I782" s="1"/>
      <c r="J782" s="1"/>
      <c r="K782" s="1"/>
      <c r="L782" s="1"/>
      <c r="M782" s="1"/>
      <c r="N782" s="1"/>
    </row>
    <row r="783" ht="15.75" customHeight="1">
      <c r="A783" s="1"/>
      <c r="B783" s="1"/>
      <c r="C783" s="1"/>
      <c r="D783" s="1"/>
      <c r="E783" s="1"/>
      <c r="F783" s="1"/>
      <c r="G783" s="1"/>
      <c r="H783" s="1"/>
      <c r="I783" s="1"/>
      <c r="J783" s="1"/>
      <c r="K783" s="1"/>
      <c r="L783" s="1"/>
      <c r="M783" s="1"/>
      <c r="N783" s="1"/>
    </row>
    <row r="784" ht="15.75" customHeight="1">
      <c r="A784" s="1"/>
      <c r="B784" s="1"/>
      <c r="C784" s="1"/>
      <c r="D784" s="1"/>
      <c r="E784" s="1"/>
      <c r="F784" s="1"/>
      <c r="G784" s="1"/>
      <c r="H784" s="1"/>
      <c r="I784" s="1"/>
      <c r="J784" s="1"/>
      <c r="K784" s="1"/>
      <c r="L784" s="1"/>
      <c r="M784" s="1"/>
      <c r="N784" s="1"/>
    </row>
    <row r="785" ht="15.75" customHeight="1">
      <c r="A785" s="1"/>
      <c r="B785" s="1"/>
      <c r="C785" s="1"/>
      <c r="D785" s="1"/>
      <c r="E785" s="1"/>
      <c r="F785" s="1"/>
      <c r="G785" s="1"/>
      <c r="H785" s="1"/>
      <c r="I785" s="1"/>
      <c r="J785" s="1"/>
      <c r="K785" s="1"/>
      <c r="L785" s="1"/>
      <c r="M785" s="1"/>
      <c r="N785" s="1"/>
    </row>
    <row r="786" ht="15.75" customHeight="1">
      <c r="A786" s="1"/>
      <c r="B786" s="1"/>
      <c r="C786" s="1"/>
      <c r="D786" s="1"/>
      <c r="E786" s="1"/>
      <c r="F786" s="1"/>
      <c r="G786" s="1"/>
      <c r="H786" s="1"/>
      <c r="I786" s="1"/>
      <c r="J786" s="1"/>
      <c r="K786" s="1"/>
      <c r="L786" s="1"/>
      <c r="M786" s="1"/>
      <c r="N786" s="1"/>
    </row>
    <row r="787" ht="15.75" customHeight="1">
      <c r="A787" s="1"/>
      <c r="B787" s="1"/>
      <c r="C787" s="1"/>
      <c r="D787" s="1"/>
      <c r="E787" s="1"/>
      <c r="F787" s="1"/>
      <c r="G787" s="1"/>
      <c r="H787" s="1"/>
      <c r="I787" s="1"/>
      <c r="J787" s="1"/>
      <c r="K787" s="1"/>
      <c r="L787" s="1"/>
      <c r="M787" s="1"/>
      <c r="N787" s="1"/>
    </row>
    <row r="788" ht="15.75" customHeight="1">
      <c r="A788" s="1"/>
      <c r="B788" s="1"/>
      <c r="C788" s="1"/>
      <c r="D788" s="1"/>
      <c r="E788" s="1"/>
      <c r="F788" s="1"/>
      <c r="G788" s="1"/>
      <c r="H788" s="1"/>
      <c r="I788" s="1"/>
      <c r="J788" s="1"/>
      <c r="K788" s="1"/>
      <c r="L788" s="1"/>
      <c r="M788" s="1"/>
      <c r="N788" s="1"/>
    </row>
    <row r="789" ht="15.75" customHeight="1">
      <c r="A789" s="1"/>
      <c r="B789" s="1"/>
      <c r="C789" s="1"/>
      <c r="D789" s="1"/>
      <c r="E789" s="1"/>
      <c r="F789" s="1"/>
      <c r="G789" s="1"/>
      <c r="H789" s="1"/>
      <c r="I789" s="1"/>
      <c r="J789" s="1"/>
      <c r="K789" s="1"/>
      <c r="L789" s="1"/>
      <c r="M789" s="1"/>
      <c r="N789" s="1"/>
    </row>
    <row r="790" ht="15.75" customHeight="1">
      <c r="A790" s="1"/>
      <c r="B790" s="1"/>
      <c r="C790" s="1"/>
      <c r="D790" s="1"/>
      <c r="E790" s="1"/>
      <c r="F790" s="1"/>
      <c r="G790" s="1"/>
      <c r="H790" s="1"/>
      <c r="I790" s="1"/>
      <c r="J790" s="1"/>
      <c r="K790" s="1"/>
      <c r="L790" s="1"/>
      <c r="M790" s="1"/>
      <c r="N790" s="1"/>
    </row>
    <row r="791" ht="15.75" customHeight="1">
      <c r="A791" s="1"/>
      <c r="B791" s="1"/>
      <c r="C791" s="1"/>
      <c r="D791" s="1"/>
      <c r="E791" s="1"/>
      <c r="F791" s="1"/>
      <c r="G791" s="1"/>
      <c r="H791" s="1"/>
      <c r="I791" s="1"/>
      <c r="J791" s="1"/>
      <c r="K791" s="1"/>
      <c r="L791" s="1"/>
      <c r="M791" s="1"/>
      <c r="N791" s="1"/>
    </row>
    <row r="792" ht="15.75" customHeight="1">
      <c r="A792" s="1"/>
      <c r="B792" s="1"/>
      <c r="C792" s="1"/>
      <c r="D792" s="1"/>
      <c r="E792" s="1"/>
      <c r="F792" s="1"/>
      <c r="G792" s="1"/>
      <c r="H792" s="1"/>
      <c r="I792" s="1"/>
      <c r="J792" s="1"/>
      <c r="K792" s="1"/>
      <c r="L792" s="1"/>
      <c r="M792" s="1"/>
      <c r="N792" s="1"/>
    </row>
    <row r="793" ht="15.75" customHeight="1">
      <c r="A793" s="1"/>
      <c r="B793" s="1"/>
      <c r="C793" s="1"/>
      <c r="D793" s="1"/>
      <c r="E793" s="1"/>
      <c r="F793" s="1"/>
      <c r="G793" s="1"/>
      <c r="H793" s="1"/>
      <c r="I793" s="1"/>
      <c r="J793" s="1"/>
      <c r="K793" s="1"/>
      <c r="L793" s="1"/>
      <c r="M793" s="1"/>
      <c r="N793" s="1"/>
    </row>
    <row r="794" ht="15.75" customHeight="1">
      <c r="A794" s="1"/>
      <c r="B794" s="1"/>
      <c r="C794" s="1"/>
      <c r="D794" s="1"/>
      <c r="E794" s="1"/>
      <c r="F794" s="1"/>
      <c r="G794" s="1"/>
      <c r="H794" s="1"/>
      <c r="I794" s="1"/>
      <c r="J794" s="1"/>
      <c r="K794" s="1"/>
      <c r="L794" s="1"/>
      <c r="M794" s="1"/>
      <c r="N794" s="1"/>
    </row>
    <row r="795" ht="15.75" customHeight="1">
      <c r="A795" s="1"/>
      <c r="B795" s="1"/>
      <c r="C795" s="1"/>
      <c r="D795" s="1"/>
      <c r="E795" s="1"/>
      <c r="F795" s="1"/>
      <c r="G795" s="1"/>
      <c r="H795" s="1"/>
      <c r="I795" s="1"/>
      <c r="J795" s="1"/>
      <c r="K795" s="1"/>
      <c r="L795" s="1"/>
      <c r="M795" s="1"/>
      <c r="N795" s="1"/>
    </row>
    <row r="796" ht="15.75" customHeight="1">
      <c r="A796" s="1"/>
      <c r="B796" s="1"/>
      <c r="C796" s="1"/>
      <c r="D796" s="1"/>
      <c r="E796" s="1"/>
      <c r="F796" s="1"/>
      <c r="G796" s="1"/>
      <c r="H796" s="1"/>
      <c r="I796" s="1"/>
      <c r="J796" s="1"/>
      <c r="K796" s="1"/>
      <c r="L796" s="1"/>
      <c r="M796" s="1"/>
      <c r="N796" s="1"/>
    </row>
    <row r="797" ht="15.75" customHeight="1">
      <c r="A797" s="1"/>
      <c r="B797" s="1"/>
      <c r="C797" s="1"/>
      <c r="D797" s="1"/>
      <c r="E797" s="1"/>
      <c r="F797" s="1"/>
      <c r="G797" s="1"/>
      <c r="H797" s="1"/>
      <c r="I797" s="1"/>
      <c r="J797" s="1"/>
      <c r="K797" s="1"/>
      <c r="L797" s="1"/>
      <c r="M797" s="1"/>
      <c r="N797" s="1"/>
    </row>
    <row r="798" ht="15.75" customHeight="1">
      <c r="A798" s="1"/>
      <c r="B798" s="1"/>
      <c r="C798" s="1"/>
      <c r="D798" s="1"/>
      <c r="E798" s="1"/>
      <c r="F798" s="1"/>
      <c r="G798" s="1"/>
      <c r="H798" s="1"/>
      <c r="I798" s="1"/>
      <c r="J798" s="1"/>
      <c r="K798" s="1"/>
      <c r="L798" s="1"/>
      <c r="M798" s="1"/>
      <c r="N798" s="1"/>
    </row>
    <row r="799" ht="15.75" customHeight="1">
      <c r="A799" s="1"/>
      <c r="B799" s="1"/>
      <c r="C799" s="1"/>
      <c r="D799" s="1"/>
      <c r="E799" s="1"/>
      <c r="F799" s="1"/>
      <c r="G799" s="1"/>
      <c r="H799" s="1"/>
      <c r="I799" s="1"/>
      <c r="J799" s="1"/>
      <c r="K799" s="1"/>
      <c r="L799" s="1"/>
      <c r="M799" s="1"/>
      <c r="N799" s="1"/>
    </row>
    <row r="800" ht="15.75" customHeight="1">
      <c r="A800" s="1"/>
      <c r="B800" s="1"/>
      <c r="C800" s="1"/>
      <c r="D800" s="1"/>
      <c r="E800" s="1"/>
      <c r="F800" s="1"/>
      <c r="G800" s="1"/>
      <c r="H800" s="1"/>
      <c r="I800" s="1"/>
      <c r="J800" s="1"/>
      <c r="K800" s="1"/>
      <c r="L800" s="1"/>
      <c r="M800" s="1"/>
      <c r="N800" s="1"/>
    </row>
    <row r="801" ht="15.75" customHeight="1">
      <c r="A801" s="1"/>
      <c r="B801" s="1"/>
      <c r="C801" s="1"/>
      <c r="D801" s="1"/>
      <c r="E801" s="1"/>
      <c r="F801" s="1"/>
      <c r="G801" s="1"/>
      <c r="H801" s="1"/>
      <c r="I801" s="1"/>
      <c r="J801" s="1"/>
      <c r="K801" s="1"/>
      <c r="L801" s="1"/>
      <c r="M801" s="1"/>
      <c r="N801" s="1"/>
    </row>
    <row r="802" ht="15.75" customHeight="1">
      <c r="A802" s="1"/>
      <c r="B802" s="1"/>
      <c r="C802" s="1"/>
      <c r="D802" s="1"/>
      <c r="E802" s="1"/>
      <c r="F802" s="1"/>
      <c r="G802" s="1"/>
      <c r="H802" s="1"/>
      <c r="I802" s="1"/>
      <c r="J802" s="1"/>
      <c r="K802" s="1"/>
      <c r="L802" s="1"/>
      <c r="M802" s="1"/>
      <c r="N802" s="1"/>
    </row>
    <row r="803" ht="15.75" customHeight="1">
      <c r="A803" s="1"/>
      <c r="B803" s="1"/>
      <c r="C803" s="1"/>
      <c r="D803" s="1"/>
      <c r="E803" s="1"/>
      <c r="F803" s="1"/>
      <c r="G803" s="1"/>
      <c r="H803" s="1"/>
      <c r="I803" s="1"/>
      <c r="J803" s="1"/>
      <c r="K803" s="1"/>
      <c r="L803" s="1"/>
      <c r="M803" s="1"/>
      <c r="N803" s="1"/>
    </row>
    <row r="804" ht="15.75" customHeight="1">
      <c r="A804" s="1"/>
      <c r="B804" s="1"/>
      <c r="C804" s="1"/>
      <c r="D804" s="1"/>
      <c r="E804" s="1"/>
      <c r="F804" s="1"/>
      <c r="G804" s="1"/>
      <c r="H804" s="1"/>
      <c r="I804" s="1"/>
      <c r="J804" s="1"/>
      <c r="K804" s="1"/>
      <c r="L804" s="1"/>
      <c r="M804" s="1"/>
      <c r="N804" s="1"/>
    </row>
    <row r="805" ht="15.75" customHeight="1">
      <c r="A805" s="1"/>
      <c r="B805" s="1"/>
      <c r="C805" s="1"/>
      <c r="D805" s="1"/>
      <c r="E805" s="1"/>
      <c r="F805" s="1"/>
      <c r="G805" s="1"/>
      <c r="H805" s="1"/>
      <c r="I805" s="1"/>
      <c r="J805" s="1"/>
      <c r="K805" s="1"/>
      <c r="L805" s="1"/>
      <c r="M805" s="1"/>
      <c r="N805" s="1"/>
    </row>
    <row r="806" ht="15.75" customHeight="1">
      <c r="A806" s="1"/>
      <c r="B806" s="1"/>
      <c r="C806" s="1"/>
      <c r="D806" s="1"/>
      <c r="E806" s="1"/>
      <c r="F806" s="1"/>
      <c r="G806" s="1"/>
      <c r="H806" s="1"/>
      <c r="I806" s="1"/>
      <c r="J806" s="1"/>
      <c r="K806" s="1"/>
      <c r="L806" s="1"/>
      <c r="M806" s="1"/>
      <c r="N806" s="1"/>
    </row>
    <row r="807" ht="15.75" customHeight="1">
      <c r="A807" s="1"/>
      <c r="B807" s="1"/>
      <c r="C807" s="1"/>
      <c r="D807" s="1"/>
      <c r="E807" s="1"/>
      <c r="F807" s="1"/>
      <c r="G807" s="1"/>
      <c r="H807" s="1"/>
      <c r="I807" s="1"/>
      <c r="J807" s="1"/>
      <c r="K807" s="1"/>
      <c r="L807" s="1"/>
      <c r="M807" s="1"/>
      <c r="N807" s="1"/>
    </row>
    <row r="808" ht="15.75" customHeight="1">
      <c r="A808" s="1"/>
      <c r="B808" s="1"/>
      <c r="C808" s="1"/>
      <c r="D808" s="1"/>
      <c r="E808" s="1"/>
      <c r="F808" s="1"/>
      <c r="G808" s="1"/>
      <c r="H808" s="1"/>
      <c r="I808" s="1"/>
      <c r="J808" s="1"/>
      <c r="K808" s="1"/>
      <c r="L808" s="1"/>
      <c r="M808" s="1"/>
      <c r="N808" s="1"/>
    </row>
    <row r="809" ht="15.75" customHeight="1">
      <c r="A809" s="1"/>
      <c r="B809" s="1"/>
      <c r="C809" s="1"/>
      <c r="D809" s="1"/>
      <c r="E809" s="1"/>
      <c r="F809" s="1"/>
      <c r="G809" s="1"/>
      <c r="H809" s="1"/>
      <c r="I809" s="1"/>
      <c r="J809" s="1"/>
      <c r="K809" s="1"/>
      <c r="L809" s="1"/>
      <c r="M809" s="1"/>
      <c r="N809" s="1"/>
    </row>
    <row r="810" ht="15.75" customHeight="1">
      <c r="A810" s="1"/>
      <c r="B810" s="1"/>
      <c r="C810" s="1"/>
      <c r="D810" s="1"/>
      <c r="E810" s="1"/>
      <c r="F810" s="1"/>
      <c r="G810" s="1"/>
      <c r="H810" s="1"/>
      <c r="I810" s="1"/>
      <c r="J810" s="1"/>
      <c r="K810" s="1"/>
      <c r="L810" s="1"/>
      <c r="M810" s="1"/>
      <c r="N810" s="1"/>
    </row>
    <row r="811" ht="15.75" customHeight="1">
      <c r="A811" s="1"/>
      <c r="B811" s="1"/>
      <c r="C811" s="1"/>
      <c r="D811" s="1"/>
      <c r="E811" s="1"/>
      <c r="F811" s="1"/>
      <c r="G811" s="1"/>
      <c r="H811" s="1"/>
      <c r="I811" s="1"/>
      <c r="J811" s="1"/>
      <c r="K811" s="1"/>
      <c r="L811" s="1"/>
      <c r="M811" s="1"/>
      <c r="N811" s="1"/>
    </row>
    <row r="812" ht="15.75" customHeight="1">
      <c r="A812" s="1"/>
      <c r="B812" s="1"/>
      <c r="C812" s="1"/>
      <c r="D812" s="1"/>
      <c r="E812" s="1"/>
      <c r="F812" s="1"/>
      <c r="G812" s="1"/>
      <c r="H812" s="1"/>
      <c r="I812" s="1"/>
      <c r="J812" s="1"/>
      <c r="K812" s="1"/>
      <c r="L812" s="1"/>
      <c r="M812" s="1"/>
      <c r="N812" s="1"/>
    </row>
    <row r="813" ht="15.75" customHeight="1">
      <c r="A813" s="1"/>
      <c r="B813" s="1"/>
      <c r="C813" s="1"/>
      <c r="D813" s="1"/>
      <c r="E813" s="1"/>
      <c r="F813" s="1"/>
      <c r="G813" s="1"/>
      <c r="H813" s="1"/>
      <c r="I813" s="1"/>
      <c r="J813" s="1"/>
      <c r="K813" s="1"/>
      <c r="L813" s="1"/>
      <c r="M813" s="1"/>
      <c r="N813" s="1"/>
    </row>
    <row r="814" ht="15.75" customHeight="1">
      <c r="A814" s="1"/>
      <c r="B814" s="1"/>
      <c r="C814" s="1"/>
      <c r="D814" s="1"/>
      <c r="E814" s="1"/>
      <c r="F814" s="1"/>
      <c r="G814" s="1"/>
      <c r="H814" s="1"/>
      <c r="I814" s="1"/>
      <c r="J814" s="1"/>
      <c r="K814" s="1"/>
      <c r="L814" s="1"/>
      <c r="M814" s="1"/>
      <c r="N814" s="1"/>
    </row>
    <row r="815" ht="15.75" customHeight="1">
      <c r="A815" s="1"/>
      <c r="B815" s="1"/>
      <c r="C815" s="1"/>
      <c r="D815" s="1"/>
      <c r="E815" s="1"/>
      <c r="F815" s="1"/>
      <c r="G815" s="1"/>
      <c r="H815" s="1"/>
      <c r="I815" s="1"/>
      <c r="J815" s="1"/>
      <c r="K815" s="1"/>
      <c r="L815" s="1"/>
      <c r="M815" s="1"/>
      <c r="N815" s="1"/>
    </row>
    <row r="816" ht="15.75" customHeight="1">
      <c r="A816" s="1"/>
      <c r="B816" s="1"/>
      <c r="C816" s="1"/>
      <c r="D816" s="1"/>
      <c r="E816" s="1"/>
      <c r="F816" s="1"/>
      <c r="G816" s="1"/>
      <c r="H816" s="1"/>
      <c r="I816" s="1"/>
      <c r="J816" s="1"/>
      <c r="K816" s="1"/>
      <c r="L816" s="1"/>
      <c r="M816" s="1"/>
      <c r="N816" s="1"/>
    </row>
    <row r="817" ht="15.75" customHeight="1">
      <c r="A817" s="1"/>
      <c r="B817" s="1"/>
      <c r="C817" s="1"/>
      <c r="D817" s="1"/>
      <c r="E817" s="1"/>
      <c r="F817" s="1"/>
      <c r="G817" s="1"/>
      <c r="H817" s="1"/>
      <c r="I817" s="1"/>
      <c r="J817" s="1"/>
      <c r="K817" s="1"/>
      <c r="L817" s="1"/>
      <c r="M817" s="1"/>
      <c r="N817" s="1"/>
    </row>
    <row r="818" ht="15.75" customHeight="1">
      <c r="A818" s="1"/>
      <c r="B818" s="1"/>
      <c r="C818" s="1"/>
      <c r="D818" s="1"/>
      <c r="E818" s="1"/>
      <c r="F818" s="1"/>
      <c r="G818" s="1"/>
      <c r="H818" s="1"/>
      <c r="I818" s="1"/>
      <c r="J818" s="1"/>
      <c r="K818" s="1"/>
      <c r="L818" s="1"/>
      <c r="M818" s="1"/>
      <c r="N818" s="1"/>
    </row>
    <row r="819" ht="15.75" customHeight="1">
      <c r="A819" s="1"/>
      <c r="B819" s="1"/>
      <c r="C819" s="1"/>
      <c r="D819" s="1"/>
      <c r="E819" s="1"/>
      <c r="F819" s="1"/>
      <c r="G819" s="1"/>
      <c r="H819" s="1"/>
      <c r="I819" s="1"/>
      <c r="J819" s="1"/>
      <c r="K819" s="1"/>
      <c r="L819" s="1"/>
      <c r="M819" s="1"/>
      <c r="N819" s="1"/>
    </row>
    <row r="820" ht="15.75" customHeight="1">
      <c r="A820" s="1"/>
      <c r="B820" s="1"/>
      <c r="C820" s="1"/>
      <c r="D820" s="1"/>
      <c r="E820" s="1"/>
      <c r="F820" s="1"/>
      <c r="G820" s="1"/>
      <c r="H820" s="1"/>
      <c r="I820" s="1"/>
      <c r="J820" s="1"/>
      <c r="K820" s="1"/>
      <c r="L820" s="1"/>
      <c r="M820" s="1"/>
      <c r="N820" s="1"/>
    </row>
    <row r="821" ht="15.75" customHeight="1">
      <c r="A821" s="1"/>
      <c r="B821" s="1"/>
      <c r="C821" s="1"/>
      <c r="D821" s="1"/>
      <c r="E821" s="1"/>
      <c r="F821" s="1"/>
      <c r="G821" s="1"/>
      <c r="H821" s="1"/>
      <c r="I821" s="1"/>
      <c r="J821" s="1"/>
      <c r="K821" s="1"/>
      <c r="L821" s="1"/>
      <c r="M821" s="1"/>
      <c r="N821" s="1"/>
    </row>
    <row r="822" ht="15.75" customHeight="1">
      <c r="A822" s="1"/>
      <c r="B822" s="1"/>
      <c r="C822" s="1"/>
      <c r="D822" s="1"/>
      <c r="E822" s="1"/>
      <c r="F822" s="1"/>
      <c r="G822" s="1"/>
      <c r="H822" s="1"/>
      <c r="I822" s="1"/>
      <c r="J822" s="1"/>
      <c r="K822" s="1"/>
      <c r="L822" s="1"/>
      <c r="M822" s="1"/>
      <c r="N822" s="1"/>
    </row>
    <row r="823" ht="15.75" customHeight="1">
      <c r="A823" s="1"/>
      <c r="B823" s="1"/>
      <c r="C823" s="1"/>
      <c r="D823" s="1"/>
      <c r="E823" s="1"/>
      <c r="F823" s="1"/>
      <c r="G823" s="1"/>
      <c r="H823" s="1"/>
      <c r="I823" s="1"/>
      <c r="J823" s="1"/>
      <c r="K823" s="1"/>
      <c r="L823" s="1"/>
      <c r="M823" s="1"/>
      <c r="N823" s="1"/>
    </row>
    <row r="824" ht="15.75" customHeight="1">
      <c r="A824" s="1"/>
      <c r="B824" s="1"/>
      <c r="C824" s="1"/>
      <c r="D824" s="1"/>
      <c r="E824" s="1"/>
      <c r="F824" s="1"/>
      <c r="G824" s="1"/>
      <c r="H824" s="1"/>
      <c r="I824" s="1"/>
      <c r="J824" s="1"/>
      <c r="K824" s="1"/>
      <c r="L824" s="1"/>
      <c r="M824" s="1"/>
      <c r="N824" s="1"/>
    </row>
    <row r="825" ht="15.75" customHeight="1">
      <c r="A825" s="1"/>
      <c r="B825" s="1"/>
      <c r="C825" s="1"/>
      <c r="D825" s="1"/>
      <c r="E825" s="1"/>
      <c r="F825" s="1"/>
      <c r="G825" s="1"/>
      <c r="H825" s="1"/>
      <c r="I825" s="1"/>
      <c r="J825" s="1"/>
      <c r="K825" s="1"/>
      <c r="L825" s="1"/>
      <c r="M825" s="1"/>
      <c r="N825" s="1"/>
    </row>
    <row r="826" ht="15.75" customHeight="1">
      <c r="A826" s="1"/>
      <c r="B826" s="1"/>
      <c r="C826" s="1"/>
      <c r="D826" s="1"/>
      <c r="E826" s="1"/>
      <c r="F826" s="1"/>
      <c r="G826" s="1"/>
      <c r="H826" s="1"/>
      <c r="I826" s="1"/>
      <c r="J826" s="1"/>
      <c r="K826" s="1"/>
      <c r="L826" s="1"/>
      <c r="M826" s="1"/>
      <c r="N826" s="1"/>
    </row>
    <row r="827" ht="15.75" customHeight="1">
      <c r="A827" s="1"/>
      <c r="B827" s="1"/>
      <c r="C827" s="1"/>
      <c r="D827" s="1"/>
      <c r="E827" s="1"/>
      <c r="F827" s="1"/>
      <c r="G827" s="1"/>
      <c r="H827" s="1"/>
      <c r="I827" s="1"/>
      <c r="J827" s="1"/>
      <c r="K827" s="1"/>
      <c r="L827" s="1"/>
      <c r="M827" s="1"/>
      <c r="N827" s="1"/>
    </row>
    <row r="828" ht="15.75" customHeight="1">
      <c r="A828" s="1"/>
      <c r="B828" s="1"/>
      <c r="C828" s="1"/>
      <c r="D828" s="1"/>
      <c r="E828" s="1"/>
      <c r="F828" s="1"/>
      <c r="G828" s="1"/>
      <c r="H828" s="1"/>
      <c r="I828" s="1"/>
      <c r="J828" s="1"/>
      <c r="K828" s="1"/>
      <c r="L828" s="1"/>
      <c r="M828" s="1"/>
      <c r="N828" s="1"/>
    </row>
    <row r="829" ht="15.75" customHeight="1">
      <c r="A829" s="1"/>
      <c r="B829" s="1"/>
      <c r="C829" s="1"/>
      <c r="D829" s="1"/>
      <c r="E829" s="1"/>
      <c r="F829" s="1"/>
      <c r="G829" s="1"/>
      <c r="H829" s="1"/>
      <c r="I829" s="1"/>
      <c r="J829" s="1"/>
      <c r="K829" s="1"/>
      <c r="L829" s="1"/>
      <c r="M829" s="1"/>
      <c r="N829" s="1"/>
    </row>
    <row r="830" ht="15.75" customHeight="1">
      <c r="A830" s="1"/>
      <c r="B830" s="1"/>
      <c r="C830" s="1"/>
      <c r="D830" s="1"/>
      <c r="E830" s="1"/>
      <c r="F830" s="1"/>
      <c r="G830" s="1"/>
      <c r="H830" s="1"/>
      <c r="I830" s="1"/>
      <c r="J830" s="1"/>
      <c r="K830" s="1"/>
      <c r="L830" s="1"/>
      <c r="M830" s="1"/>
      <c r="N830" s="1"/>
    </row>
    <row r="831" ht="15.75" customHeight="1">
      <c r="A831" s="1"/>
      <c r="B831" s="1"/>
      <c r="C831" s="1"/>
      <c r="D831" s="1"/>
      <c r="E831" s="1"/>
      <c r="F831" s="1"/>
      <c r="G831" s="1"/>
      <c r="H831" s="1"/>
      <c r="I831" s="1"/>
      <c r="J831" s="1"/>
      <c r="K831" s="1"/>
      <c r="L831" s="1"/>
      <c r="M831" s="1"/>
      <c r="N831" s="1"/>
    </row>
    <row r="832" ht="15.75" customHeight="1">
      <c r="A832" s="1"/>
      <c r="B832" s="1"/>
      <c r="C832" s="1"/>
      <c r="D832" s="1"/>
      <c r="E832" s="1"/>
      <c r="F832" s="1"/>
      <c r="G832" s="1"/>
      <c r="H832" s="1"/>
      <c r="I832" s="1"/>
      <c r="J832" s="1"/>
      <c r="K832" s="1"/>
      <c r="L832" s="1"/>
      <c r="M832" s="1"/>
      <c r="N832" s="1"/>
    </row>
    <row r="833" ht="15.75" customHeight="1">
      <c r="A833" s="1"/>
      <c r="B833" s="1"/>
      <c r="C833" s="1"/>
      <c r="D833" s="1"/>
      <c r="E833" s="1"/>
      <c r="F833" s="1"/>
      <c r="G833" s="1"/>
      <c r="H833" s="1"/>
      <c r="I833" s="1"/>
      <c r="J833" s="1"/>
      <c r="K833" s="1"/>
      <c r="L833" s="1"/>
      <c r="M833" s="1"/>
      <c r="N833" s="1"/>
    </row>
    <row r="834" ht="15.75" customHeight="1">
      <c r="A834" s="1"/>
      <c r="B834" s="1"/>
      <c r="C834" s="1"/>
      <c r="D834" s="1"/>
      <c r="E834" s="1"/>
      <c r="F834" s="1"/>
      <c r="G834" s="1"/>
      <c r="H834" s="1"/>
      <c r="I834" s="1"/>
      <c r="J834" s="1"/>
      <c r="K834" s="1"/>
      <c r="L834" s="1"/>
      <c r="M834" s="1"/>
      <c r="N834" s="1"/>
    </row>
    <row r="835" ht="15.75" customHeight="1">
      <c r="A835" s="1"/>
      <c r="B835" s="1"/>
      <c r="C835" s="1"/>
      <c r="D835" s="1"/>
      <c r="E835" s="1"/>
      <c r="F835" s="1"/>
      <c r="G835" s="1"/>
      <c r="H835" s="1"/>
      <c r="I835" s="1"/>
      <c r="J835" s="1"/>
      <c r="K835" s="1"/>
      <c r="L835" s="1"/>
      <c r="M835" s="1"/>
      <c r="N835" s="1"/>
    </row>
    <row r="836" ht="15.75" customHeight="1">
      <c r="A836" s="1"/>
      <c r="B836" s="1"/>
      <c r="C836" s="1"/>
      <c r="D836" s="1"/>
      <c r="E836" s="1"/>
      <c r="F836" s="1"/>
      <c r="G836" s="1"/>
      <c r="H836" s="1"/>
      <c r="I836" s="1"/>
      <c r="J836" s="1"/>
      <c r="K836" s="1"/>
      <c r="L836" s="1"/>
      <c r="M836" s="1"/>
      <c r="N836" s="1"/>
    </row>
    <row r="837" ht="15.75" customHeight="1">
      <c r="A837" s="1"/>
      <c r="B837" s="1"/>
      <c r="C837" s="1"/>
      <c r="D837" s="1"/>
      <c r="E837" s="1"/>
      <c r="F837" s="1"/>
      <c r="G837" s="1"/>
      <c r="H837" s="1"/>
      <c r="I837" s="1"/>
      <c r="J837" s="1"/>
      <c r="K837" s="1"/>
      <c r="L837" s="1"/>
      <c r="M837" s="1"/>
      <c r="N837" s="1"/>
    </row>
    <row r="838" ht="15.75" customHeight="1">
      <c r="A838" s="1"/>
      <c r="B838" s="1"/>
      <c r="C838" s="1"/>
      <c r="D838" s="1"/>
      <c r="E838" s="1"/>
      <c r="F838" s="1"/>
      <c r="G838" s="1"/>
      <c r="H838" s="1"/>
      <c r="I838" s="1"/>
      <c r="J838" s="1"/>
      <c r="K838" s="1"/>
      <c r="L838" s="1"/>
      <c r="M838" s="1"/>
      <c r="N838" s="1"/>
    </row>
    <row r="839" ht="15.75" customHeight="1">
      <c r="A839" s="1"/>
      <c r="B839" s="1"/>
      <c r="C839" s="1"/>
      <c r="D839" s="1"/>
      <c r="E839" s="1"/>
      <c r="F839" s="1"/>
      <c r="G839" s="1"/>
      <c r="H839" s="1"/>
      <c r="I839" s="1"/>
      <c r="J839" s="1"/>
      <c r="K839" s="1"/>
      <c r="L839" s="1"/>
      <c r="M839" s="1"/>
      <c r="N839" s="1"/>
    </row>
    <row r="840" ht="15.75" customHeight="1">
      <c r="A840" s="1"/>
      <c r="B840" s="1"/>
      <c r="C840" s="1"/>
      <c r="D840" s="1"/>
      <c r="E840" s="1"/>
      <c r="F840" s="1"/>
      <c r="G840" s="1"/>
      <c r="H840" s="1"/>
      <c r="I840" s="1"/>
      <c r="J840" s="1"/>
      <c r="K840" s="1"/>
      <c r="L840" s="1"/>
      <c r="M840" s="1"/>
      <c r="N840" s="1"/>
    </row>
    <row r="841" ht="15.75" customHeight="1">
      <c r="A841" s="1"/>
      <c r="B841" s="1"/>
      <c r="C841" s="1"/>
      <c r="D841" s="1"/>
      <c r="E841" s="1"/>
      <c r="F841" s="1"/>
      <c r="G841" s="1"/>
      <c r="H841" s="1"/>
      <c r="I841" s="1"/>
      <c r="J841" s="1"/>
      <c r="K841" s="1"/>
      <c r="L841" s="1"/>
      <c r="M841" s="1"/>
      <c r="N841" s="1"/>
    </row>
    <row r="842" ht="15.75" customHeight="1">
      <c r="A842" s="1"/>
      <c r="B842" s="1"/>
      <c r="C842" s="1"/>
      <c r="D842" s="1"/>
      <c r="E842" s="1"/>
      <c r="F842" s="1"/>
      <c r="G842" s="1"/>
      <c r="H842" s="1"/>
      <c r="I842" s="1"/>
      <c r="J842" s="1"/>
      <c r="K842" s="1"/>
      <c r="L842" s="1"/>
      <c r="M842" s="1"/>
      <c r="N842" s="1"/>
    </row>
    <row r="843" ht="15.75" customHeight="1">
      <c r="A843" s="1"/>
      <c r="B843" s="1"/>
      <c r="C843" s="1"/>
      <c r="D843" s="1"/>
      <c r="E843" s="1"/>
      <c r="F843" s="1"/>
      <c r="G843" s="1"/>
      <c r="H843" s="1"/>
      <c r="I843" s="1"/>
      <c r="J843" s="1"/>
      <c r="K843" s="1"/>
      <c r="L843" s="1"/>
      <c r="M843" s="1"/>
      <c r="N843" s="1"/>
    </row>
    <row r="844" ht="15.75" customHeight="1">
      <c r="A844" s="1"/>
      <c r="B844" s="1"/>
      <c r="C844" s="1"/>
      <c r="D844" s="1"/>
      <c r="E844" s="1"/>
      <c r="F844" s="1"/>
      <c r="G844" s="1"/>
      <c r="H844" s="1"/>
      <c r="I844" s="1"/>
      <c r="J844" s="1"/>
      <c r="K844" s="1"/>
      <c r="L844" s="1"/>
      <c r="M844" s="1"/>
      <c r="N844" s="1"/>
    </row>
    <row r="845" ht="15.75" customHeight="1">
      <c r="A845" s="1"/>
      <c r="B845" s="1"/>
      <c r="C845" s="1"/>
      <c r="D845" s="1"/>
      <c r="E845" s="1"/>
      <c r="F845" s="1"/>
      <c r="G845" s="1"/>
      <c r="H845" s="1"/>
      <c r="I845" s="1"/>
      <c r="J845" s="1"/>
      <c r="K845" s="1"/>
      <c r="L845" s="1"/>
      <c r="M845" s="1"/>
      <c r="N845" s="1"/>
    </row>
    <row r="846" ht="15.75" customHeight="1">
      <c r="A846" s="1"/>
      <c r="B846" s="1"/>
      <c r="C846" s="1"/>
      <c r="D846" s="1"/>
      <c r="E846" s="1"/>
      <c r="F846" s="1"/>
      <c r="G846" s="1"/>
      <c r="H846" s="1"/>
      <c r="I846" s="1"/>
      <c r="J846" s="1"/>
      <c r="K846" s="1"/>
      <c r="L846" s="1"/>
      <c r="M846" s="1"/>
      <c r="N846" s="1"/>
    </row>
    <row r="847" ht="15.75" customHeight="1">
      <c r="A847" s="1"/>
      <c r="B847" s="1"/>
      <c r="C847" s="1"/>
      <c r="D847" s="1"/>
      <c r="E847" s="1"/>
      <c r="F847" s="1"/>
      <c r="G847" s="1"/>
      <c r="H847" s="1"/>
      <c r="I847" s="1"/>
      <c r="J847" s="1"/>
      <c r="K847" s="1"/>
      <c r="L847" s="1"/>
      <c r="M847" s="1"/>
      <c r="N847" s="1"/>
    </row>
    <row r="848" ht="15.75" customHeight="1">
      <c r="A848" s="1"/>
      <c r="B848" s="1"/>
      <c r="C848" s="1"/>
      <c r="D848" s="1"/>
      <c r="E848" s="1"/>
      <c r="F848" s="1"/>
      <c r="G848" s="1"/>
      <c r="H848" s="1"/>
      <c r="I848" s="1"/>
      <c r="J848" s="1"/>
      <c r="K848" s="1"/>
      <c r="L848" s="1"/>
      <c r="M848" s="1"/>
      <c r="N848" s="1"/>
    </row>
    <row r="849" ht="15.75" customHeight="1">
      <c r="A849" s="1"/>
      <c r="B849" s="1"/>
      <c r="C849" s="1"/>
      <c r="D849" s="1"/>
      <c r="E849" s="1"/>
      <c r="F849" s="1"/>
      <c r="G849" s="1"/>
      <c r="H849" s="1"/>
      <c r="I849" s="1"/>
      <c r="J849" s="1"/>
      <c r="K849" s="1"/>
      <c r="L849" s="1"/>
      <c r="M849" s="1"/>
      <c r="N849" s="1"/>
    </row>
    <row r="850" ht="15.75" customHeight="1">
      <c r="A850" s="1"/>
      <c r="B850" s="1"/>
      <c r="C850" s="1"/>
      <c r="D850" s="1"/>
      <c r="E850" s="1"/>
      <c r="F850" s="1"/>
      <c r="G850" s="1"/>
      <c r="H850" s="1"/>
      <c r="I850" s="1"/>
      <c r="J850" s="1"/>
      <c r="K850" s="1"/>
      <c r="L850" s="1"/>
      <c r="M850" s="1"/>
      <c r="N850" s="1"/>
    </row>
    <row r="851" ht="15.75" customHeight="1">
      <c r="A851" s="1"/>
      <c r="B851" s="1"/>
      <c r="C851" s="1"/>
      <c r="D851" s="1"/>
      <c r="E851" s="1"/>
      <c r="F851" s="1"/>
      <c r="G851" s="1"/>
      <c r="H851" s="1"/>
      <c r="I851" s="1"/>
      <c r="J851" s="1"/>
      <c r="K851" s="1"/>
      <c r="L851" s="1"/>
      <c r="M851" s="1"/>
      <c r="N851" s="1"/>
    </row>
    <row r="852" ht="15.75" customHeight="1">
      <c r="A852" s="1"/>
      <c r="B852" s="1"/>
      <c r="C852" s="1"/>
      <c r="D852" s="1"/>
      <c r="E852" s="1"/>
      <c r="F852" s="1"/>
      <c r="G852" s="1"/>
      <c r="H852" s="1"/>
      <c r="I852" s="1"/>
      <c r="J852" s="1"/>
      <c r="K852" s="1"/>
      <c r="L852" s="1"/>
      <c r="M852" s="1"/>
      <c r="N852" s="1"/>
    </row>
    <row r="853" ht="15.75" customHeight="1">
      <c r="A853" s="1"/>
      <c r="B853" s="1"/>
      <c r="C853" s="1"/>
      <c r="D853" s="1"/>
      <c r="E853" s="1"/>
      <c r="F853" s="1"/>
      <c r="G853" s="1"/>
      <c r="H853" s="1"/>
      <c r="I853" s="1"/>
      <c r="J853" s="1"/>
      <c r="K853" s="1"/>
      <c r="L853" s="1"/>
      <c r="M853" s="1"/>
      <c r="N853" s="1"/>
    </row>
    <row r="854" ht="15.75" customHeight="1">
      <c r="A854" s="1"/>
      <c r="B854" s="1"/>
      <c r="C854" s="1"/>
      <c r="D854" s="1"/>
      <c r="E854" s="1"/>
      <c r="F854" s="1"/>
      <c r="G854" s="1"/>
      <c r="H854" s="1"/>
      <c r="I854" s="1"/>
      <c r="J854" s="1"/>
      <c r="K854" s="1"/>
      <c r="L854" s="1"/>
      <c r="M854" s="1"/>
      <c r="N854" s="1"/>
    </row>
    <row r="855" ht="15.75" customHeight="1">
      <c r="A855" s="1"/>
      <c r="B855" s="1"/>
      <c r="C855" s="1"/>
      <c r="D855" s="1"/>
      <c r="E855" s="1"/>
      <c r="F855" s="1"/>
      <c r="G855" s="1"/>
      <c r="H855" s="1"/>
      <c r="I855" s="1"/>
      <c r="J855" s="1"/>
      <c r="K855" s="1"/>
      <c r="L855" s="1"/>
      <c r="M855" s="1"/>
      <c r="N855" s="1"/>
    </row>
    <row r="856" ht="15.75" customHeight="1">
      <c r="A856" s="1"/>
      <c r="B856" s="1"/>
      <c r="C856" s="1"/>
      <c r="D856" s="1"/>
      <c r="E856" s="1"/>
      <c r="F856" s="1"/>
      <c r="G856" s="1"/>
      <c r="H856" s="1"/>
      <c r="I856" s="1"/>
      <c r="J856" s="1"/>
      <c r="K856" s="1"/>
      <c r="L856" s="1"/>
      <c r="M856" s="1"/>
      <c r="N856" s="1"/>
    </row>
    <row r="857" ht="15.75" customHeight="1">
      <c r="A857" s="1"/>
      <c r="B857" s="1"/>
      <c r="C857" s="1"/>
      <c r="D857" s="1"/>
      <c r="E857" s="1"/>
      <c r="F857" s="1"/>
      <c r="G857" s="1"/>
      <c r="H857" s="1"/>
      <c r="I857" s="1"/>
      <c r="J857" s="1"/>
      <c r="K857" s="1"/>
      <c r="L857" s="1"/>
      <c r="M857" s="1"/>
      <c r="N857" s="1"/>
    </row>
    <row r="858" ht="15.75" customHeight="1">
      <c r="A858" s="1"/>
      <c r="B858" s="1"/>
      <c r="C858" s="1"/>
      <c r="D858" s="1"/>
      <c r="E858" s="1"/>
      <c r="F858" s="1"/>
      <c r="G858" s="1"/>
      <c r="H858" s="1"/>
      <c r="I858" s="1"/>
      <c r="J858" s="1"/>
      <c r="K858" s="1"/>
      <c r="L858" s="1"/>
      <c r="M858" s="1"/>
      <c r="N858" s="1"/>
    </row>
    <row r="859" ht="15.75" customHeight="1">
      <c r="A859" s="1"/>
      <c r="B859" s="1"/>
      <c r="C859" s="1"/>
      <c r="D859" s="1"/>
      <c r="E859" s="1"/>
      <c r="F859" s="1"/>
      <c r="G859" s="1"/>
      <c r="H859" s="1"/>
      <c r="I859" s="1"/>
      <c r="J859" s="1"/>
      <c r="K859" s="1"/>
      <c r="L859" s="1"/>
      <c r="M859" s="1"/>
      <c r="N859" s="1"/>
    </row>
    <row r="860" ht="15.75" customHeight="1">
      <c r="A860" s="1"/>
      <c r="B860" s="1"/>
      <c r="C860" s="1"/>
      <c r="D860" s="1"/>
      <c r="E860" s="1"/>
      <c r="F860" s="1"/>
      <c r="G860" s="1"/>
      <c r="H860" s="1"/>
      <c r="I860" s="1"/>
      <c r="J860" s="1"/>
      <c r="K860" s="1"/>
      <c r="L860" s="1"/>
      <c r="M860" s="1"/>
      <c r="N860" s="1"/>
    </row>
    <row r="861" ht="15.75" customHeight="1">
      <c r="A861" s="1"/>
      <c r="B861" s="1"/>
      <c r="C861" s="1"/>
      <c r="D861" s="1"/>
      <c r="E861" s="1"/>
      <c r="F861" s="1"/>
      <c r="G861" s="1"/>
      <c r="H861" s="1"/>
      <c r="I861" s="1"/>
      <c r="J861" s="1"/>
      <c r="K861" s="1"/>
      <c r="L861" s="1"/>
      <c r="M861" s="1"/>
      <c r="N861" s="1"/>
    </row>
    <row r="862" ht="15.75" customHeight="1">
      <c r="A862" s="1"/>
      <c r="B862" s="1"/>
      <c r="C862" s="1"/>
      <c r="D862" s="1"/>
      <c r="E862" s="1"/>
      <c r="F862" s="1"/>
      <c r="G862" s="1"/>
      <c r="H862" s="1"/>
      <c r="I862" s="1"/>
      <c r="J862" s="1"/>
      <c r="K862" s="1"/>
      <c r="L862" s="1"/>
      <c r="M862" s="1"/>
      <c r="N862" s="1"/>
    </row>
    <row r="863" ht="15.75" customHeight="1">
      <c r="A863" s="1"/>
      <c r="B863" s="1"/>
      <c r="C863" s="1"/>
      <c r="D863" s="1"/>
      <c r="E863" s="1"/>
      <c r="F863" s="1"/>
      <c r="G863" s="1"/>
      <c r="H863" s="1"/>
      <c r="I863" s="1"/>
      <c r="J863" s="1"/>
      <c r="K863" s="1"/>
      <c r="L863" s="1"/>
      <c r="M863" s="1"/>
      <c r="N863" s="1"/>
    </row>
    <row r="864" ht="15.75" customHeight="1">
      <c r="A864" s="1"/>
      <c r="B864" s="1"/>
      <c r="C864" s="1"/>
      <c r="D864" s="1"/>
      <c r="E864" s="1"/>
      <c r="F864" s="1"/>
      <c r="G864" s="1"/>
      <c r="H864" s="1"/>
      <c r="I864" s="1"/>
      <c r="J864" s="1"/>
      <c r="K864" s="1"/>
      <c r="L864" s="1"/>
      <c r="M864" s="1"/>
      <c r="N864" s="1"/>
    </row>
    <row r="865" ht="15.75" customHeight="1">
      <c r="A865" s="1"/>
      <c r="B865" s="1"/>
      <c r="C865" s="1"/>
      <c r="D865" s="1"/>
      <c r="E865" s="1"/>
      <c r="F865" s="1"/>
      <c r="G865" s="1"/>
      <c r="H865" s="1"/>
      <c r="I865" s="1"/>
      <c r="J865" s="1"/>
      <c r="K865" s="1"/>
      <c r="L865" s="1"/>
      <c r="M865" s="1"/>
      <c r="N865" s="1"/>
    </row>
    <row r="866" ht="15.75" customHeight="1">
      <c r="A866" s="1"/>
      <c r="B866" s="1"/>
      <c r="C866" s="1"/>
      <c r="D866" s="1"/>
      <c r="E866" s="1"/>
      <c r="F866" s="1"/>
      <c r="G866" s="1"/>
      <c r="H866" s="1"/>
      <c r="I866" s="1"/>
      <c r="J866" s="1"/>
      <c r="K866" s="1"/>
      <c r="L866" s="1"/>
      <c r="M866" s="1"/>
      <c r="N866" s="1"/>
    </row>
    <row r="867" ht="15.75" customHeight="1">
      <c r="A867" s="1"/>
      <c r="B867" s="1"/>
      <c r="C867" s="1"/>
      <c r="D867" s="1"/>
      <c r="E867" s="1"/>
      <c r="F867" s="1"/>
      <c r="G867" s="1"/>
      <c r="H867" s="1"/>
      <c r="I867" s="1"/>
      <c r="J867" s="1"/>
      <c r="K867" s="1"/>
      <c r="L867" s="1"/>
      <c r="M867" s="1"/>
      <c r="N867" s="1"/>
    </row>
    <row r="868" ht="15.75" customHeight="1">
      <c r="A868" s="1"/>
      <c r="B868" s="1"/>
      <c r="C868" s="1"/>
      <c r="D868" s="1"/>
      <c r="E868" s="1"/>
      <c r="F868" s="1"/>
      <c r="G868" s="1"/>
      <c r="H868" s="1"/>
      <c r="I868" s="1"/>
      <c r="J868" s="1"/>
      <c r="K868" s="1"/>
      <c r="L868" s="1"/>
      <c r="M868" s="1"/>
      <c r="N868" s="1"/>
    </row>
    <row r="869" ht="15.75" customHeight="1">
      <c r="A869" s="1"/>
      <c r="B869" s="1"/>
      <c r="C869" s="1"/>
      <c r="D869" s="1"/>
      <c r="E869" s="1"/>
      <c r="F869" s="1"/>
      <c r="G869" s="1"/>
      <c r="H869" s="1"/>
      <c r="I869" s="1"/>
      <c r="J869" s="1"/>
      <c r="K869" s="1"/>
      <c r="L869" s="1"/>
      <c r="M869" s="1"/>
      <c r="N869" s="1"/>
    </row>
    <row r="870" ht="15.75" customHeight="1">
      <c r="A870" s="1"/>
      <c r="B870" s="1"/>
      <c r="C870" s="1"/>
      <c r="D870" s="1"/>
      <c r="E870" s="1"/>
      <c r="F870" s="1"/>
      <c r="G870" s="1"/>
      <c r="H870" s="1"/>
      <c r="I870" s="1"/>
      <c r="J870" s="1"/>
      <c r="K870" s="1"/>
      <c r="L870" s="1"/>
      <c r="M870" s="1"/>
      <c r="N870" s="1"/>
    </row>
    <row r="871" ht="15.75" customHeight="1">
      <c r="A871" s="1"/>
      <c r="B871" s="1"/>
      <c r="C871" s="1"/>
      <c r="D871" s="1"/>
      <c r="E871" s="1"/>
      <c r="F871" s="1"/>
      <c r="G871" s="1"/>
      <c r="H871" s="1"/>
      <c r="I871" s="1"/>
      <c r="J871" s="1"/>
      <c r="K871" s="1"/>
      <c r="L871" s="1"/>
      <c r="M871" s="1"/>
      <c r="N871" s="1"/>
    </row>
    <row r="872" ht="15.75" customHeight="1">
      <c r="A872" s="1"/>
      <c r="B872" s="1"/>
      <c r="C872" s="1"/>
      <c r="D872" s="1"/>
      <c r="E872" s="1"/>
      <c r="F872" s="1"/>
      <c r="G872" s="1"/>
      <c r="H872" s="1"/>
      <c r="I872" s="1"/>
      <c r="J872" s="1"/>
      <c r="K872" s="1"/>
      <c r="L872" s="1"/>
      <c r="M872" s="1"/>
      <c r="N872" s="1"/>
    </row>
    <row r="873" ht="15.75" customHeight="1">
      <c r="A873" s="1"/>
      <c r="B873" s="1"/>
      <c r="C873" s="1"/>
      <c r="D873" s="1"/>
      <c r="E873" s="1"/>
      <c r="F873" s="1"/>
      <c r="G873" s="1"/>
      <c r="H873" s="1"/>
      <c r="I873" s="1"/>
      <c r="J873" s="1"/>
      <c r="K873" s="1"/>
      <c r="L873" s="1"/>
      <c r="M873" s="1"/>
      <c r="N873" s="1"/>
    </row>
    <row r="874" ht="15.75" customHeight="1">
      <c r="A874" s="1"/>
      <c r="B874" s="1"/>
      <c r="C874" s="1"/>
      <c r="D874" s="1"/>
      <c r="E874" s="1"/>
      <c r="F874" s="1"/>
      <c r="G874" s="1"/>
      <c r="H874" s="1"/>
      <c r="I874" s="1"/>
      <c r="J874" s="1"/>
      <c r="K874" s="1"/>
      <c r="L874" s="1"/>
      <c r="M874" s="1"/>
      <c r="N874" s="1"/>
    </row>
    <row r="875" ht="15.75" customHeight="1">
      <c r="A875" s="1"/>
      <c r="B875" s="1"/>
      <c r="C875" s="1"/>
      <c r="D875" s="1"/>
      <c r="E875" s="1"/>
      <c r="F875" s="1"/>
      <c r="G875" s="1"/>
      <c r="H875" s="1"/>
      <c r="I875" s="1"/>
      <c r="J875" s="1"/>
      <c r="K875" s="1"/>
      <c r="L875" s="1"/>
      <c r="M875" s="1"/>
      <c r="N875" s="1"/>
    </row>
    <row r="876" ht="15.75" customHeight="1">
      <c r="A876" s="1"/>
      <c r="B876" s="1"/>
      <c r="C876" s="1"/>
      <c r="D876" s="1"/>
      <c r="E876" s="1"/>
      <c r="F876" s="1"/>
      <c r="G876" s="1"/>
      <c r="H876" s="1"/>
      <c r="I876" s="1"/>
      <c r="J876" s="1"/>
      <c r="K876" s="1"/>
      <c r="L876" s="1"/>
      <c r="M876" s="1"/>
      <c r="N876" s="1"/>
    </row>
    <row r="877" ht="15.75" customHeight="1">
      <c r="A877" s="1"/>
      <c r="B877" s="1"/>
      <c r="C877" s="1"/>
      <c r="D877" s="1"/>
      <c r="E877" s="1"/>
      <c r="F877" s="1"/>
      <c r="G877" s="1"/>
      <c r="H877" s="1"/>
      <c r="I877" s="1"/>
      <c r="J877" s="1"/>
      <c r="K877" s="1"/>
      <c r="L877" s="1"/>
      <c r="M877" s="1"/>
      <c r="N877" s="1"/>
    </row>
    <row r="878" ht="15.75" customHeight="1">
      <c r="A878" s="1"/>
      <c r="B878" s="1"/>
      <c r="C878" s="1"/>
      <c r="D878" s="1"/>
      <c r="E878" s="1"/>
      <c r="F878" s="1"/>
      <c r="G878" s="1"/>
      <c r="H878" s="1"/>
      <c r="I878" s="1"/>
      <c r="J878" s="1"/>
      <c r="K878" s="1"/>
      <c r="L878" s="1"/>
      <c r="M878" s="1"/>
      <c r="N878" s="1"/>
    </row>
    <row r="879" ht="15.75" customHeight="1">
      <c r="A879" s="1"/>
      <c r="B879" s="1"/>
      <c r="C879" s="1"/>
      <c r="D879" s="1"/>
      <c r="E879" s="1"/>
      <c r="F879" s="1"/>
      <c r="G879" s="1"/>
      <c r="H879" s="1"/>
      <c r="I879" s="1"/>
      <c r="J879" s="1"/>
      <c r="K879" s="1"/>
      <c r="L879" s="1"/>
      <c r="M879" s="1"/>
      <c r="N879" s="1"/>
    </row>
    <row r="880" ht="15.75" customHeight="1">
      <c r="A880" s="1"/>
      <c r="B880" s="1"/>
      <c r="C880" s="1"/>
      <c r="D880" s="1"/>
      <c r="E880" s="1"/>
      <c r="F880" s="1"/>
      <c r="G880" s="1"/>
      <c r="H880" s="1"/>
      <c r="I880" s="1"/>
      <c r="J880" s="1"/>
      <c r="K880" s="1"/>
      <c r="L880" s="1"/>
      <c r="M880" s="1"/>
      <c r="N880" s="1"/>
    </row>
    <row r="881" ht="15.75" customHeight="1">
      <c r="A881" s="1"/>
      <c r="B881" s="1"/>
      <c r="C881" s="1"/>
      <c r="D881" s="1"/>
      <c r="E881" s="1"/>
      <c r="F881" s="1"/>
      <c r="G881" s="1"/>
      <c r="H881" s="1"/>
      <c r="I881" s="1"/>
      <c r="J881" s="1"/>
      <c r="K881" s="1"/>
      <c r="L881" s="1"/>
      <c r="M881" s="1"/>
      <c r="N881" s="1"/>
    </row>
    <row r="882" ht="15.75" customHeight="1">
      <c r="A882" s="1"/>
      <c r="B882" s="1"/>
      <c r="C882" s="1"/>
      <c r="D882" s="1"/>
      <c r="E882" s="1"/>
      <c r="F882" s="1"/>
      <c r="G882" s="1"/>
      <c r="H882" s="1"/>
      <c r="I882" s="1"/>
      <c r="J882" s="1"/>
      <c r="K882" s="1"/>
      <c r="L882" s="1"/>
      <c r="M882" s="1"/>
      <c r="N882" s="1"/>
    </row>
    <row r="883" ht="15.75" customHeight="1">
      <c r="A883" s="1"/>
      <c r="B883" s="1"/>
      <c r="C883" s="1"/>
      <c r="D883" s="1"/>
      <c r="E883" s="1"/>
      <c r="F883" s="1"/>
      <c r="G883" s="1"/>
      <c r="H883" s="1"/>
      <c r="I883" s="1"/>
      <c r="J883" s="1"/>
      <c r="K883" s="1"/>
      <c r="L883" s="1"/>
      <c r="M883" s="1"/>
      <c r="N883" s="1"/>
    </row>
    <row r="884" ht="15.75" customHeight="1">
      <c r="A884" s="1"/>
      <c r="B884" s="1"/>
      <c r="C884" s="1"/>
      <c r="D884" s="1"/>
      <c r="E884" s="1"/>
      <c r="F884" s="1"/>
      <c r="G884" s="1"/>
      <c r="H884" s="1"/>
      <c r="I884" s="1"/>
      <c r="J884" s="1"/>
      <c r="K884" s="1"/>
      <c r="L884" s="1"/>
      <c r="M884" s="1"/>
      <c r="N884" s="1"/>
    </row>
    <row r="885" ht="15.75" customHeight="1">
      <c r="A885" s="1"/>
      <c r="B885" s="1"/>
      <c r="C885" s="1"/>
      <c r="D885" s="1"/>
      <c r="E885" s="1"/>
      <c r="F885" s="1"/>
      <c r="G885" s="1"/>
      <c r="H885" s="1"/>
      <c r="I885" s="1"/>
      <c r="J885" s="1"/>
      <c r="K885" s="1"/>
      <c r="L885" s="1"/>
      <c r="M885" s="1"/>
      <c r="N885" s="1"/>
    </row>
    <row r="886" ht="15.75" customHeight="1">
      <c r="A886" s="1"/>
      <c r="B886" s="1"/>
      <c r="C886" s="1"/>
      <c r="D886" s="1"/>
      <c r="E886" s="1"/>
      <c r="F886" s="1"/>
      <c r="G886" s="1"/>
      <c r="H886" s="1"/>
      <c r="I886" s="1"/>
      <c r="J886" s="1"/>
      <c r="K886" s="1"/>
      <c r="L886" s="1"/>
      <c r="M886" s="1"/>
      <c r="N886" s="1"/>
    </row>
    <row r="887" ht="15.75" customHeight="1">
      <c r="A887" s="1"/>
      <c r="B887" s="1"/>
      <c r="C887" s="1"/>
      <c r="D887" s="1"/>
      <c r="E887" s="1"/>
      <c r="F887" s="1"/>
      <c r="G887" s="1"/>
      <c r="H887" s="1"/>
      <c r="I887" s="1"/>
      <c r="J887" s="1"/>
      <c r="K887" s="1"/>
      <c r="L887" s="1"/>
      <c r="M887" s="1"/>
      <c r="N887" s="1"/>
    </row>
    <row r="888" ht="15.75" customHeight="1">
      <c r="A888" s="1"/>
      <c r="B888" s="1"/>
      <c r="C888" s="1"/>
      <c r="D888" s="1"/>
      <c r="E888" s="1"/>
      <c r="F888" s="1"/>
      <c r="G888" s="1"/>
      <c r="H888" s="1"/>
      <c r="I888" s="1"/>
      <c r="J888" s="1"/>
      <c r="K888" s="1"/>
      <c r="L888" s="1"/>
      <c r="M888" s="1"/>
      <c r="N888" s="1"/>
    </row>
    <row r="889" ht="15.75" customHeight="1">
      <c r="A889" s="1"/>
      <c r="B889" s="1"/>
      <c r="C889" s="1"/>
      <c r="D889" s="1"/>
      <c r="E889" s="1"/>
      <c r="F889" s="1"/>
      <c r="G889" s="1"/>
      <c r="H889" s="1"/>
      <c r="I889" s="1"/>
      <c r="J889" s="1"/>
      <c r="K889" s="1"/>
      <c r="L889" s="1"/>
      <c r="M889" s="1"/>
      <c r="N889" s="1"/>
    </row>
    <row r="890" ht="15.75" customHeight="1">
      <c r="A890" s="1"/>
      <c r="B890" s="1"/>
      <c r="C890" s="1"/>
      <c r="D890" s="1"/>
      <c r="E890" s="1"/>
      <c r="F890" s="1"/>
      <c r="G890" s="1"/>
      <c r="H890" s="1"/>
      <c r="I890" s="1"/>
      <c r="J890" s="1"/>
      <c r="K890" s="1"/>
      <c r="L890" s="1"/>
      <c r="M890" s="1"/>
      <c r="N890" s="1"/>
    </row>
    <row r="891" ht="15.75" customHeight="1">
      <c r="A891" s="1"/>
      <c r="B891" s="1"/>
      <c r="C891" s="1"/>
      <c r="D891" s="1"/>
      <c r="E891" s="1"/>
      <c r="F891" s="1"/>
      <c r="G891" s="1"/>
      <c r="H891" s="1"/>
      <c r="I891" s="1"/>
      <c r="J891" s="1"/>
      <c r="K891" s="1"/>
      <c r="L891" s="1"/>
      <c r="M891" s="1"/>
      <c r="N891" s="1"/>
    </row>
    <row r="892" ht="15.75" customHeight="1">
      <c r="A892" s="1"/>
      <c r="B892" s="1"/>
      <c r="C892" s="1"/>
      <c r="D892" s="1"/>
      <c r="E892" s="1"/>
      <c r="F892" s="1"/>
      <c r="G892" s="1"/>
      <c r="H892" s="1"/>
      <c r="I892" s="1"/>
      <c r="J892" s="1"/>
      <c r="K892" s="1"/>
      <c r="L892" s="1"/>
      <c r="M892" s="1"/>
      <c r="N892" s="1"/>
    </row>
    <row r="893" ht="15.75" customHeight="1">
      <c r="A893" s="1"/>
      <c r="B893" s="1"/>
      <c r="C893" s="1"/>
      <c r="D893" s="1"/>
      <c r="E893" s="1"/>
      <c r="F893" s="1"/>
      <c r="G893" s="1"/>
      <c r="H893" s="1"/>
      <c r="I893" s="1"/>
      <c r="J893" s="1"/>
      <c r="K893" s="1"/>
      <c r="L893" s="1"/>
      <c r="M893" s="1"/>
      <c r="N893" s="1"/>
    </row>
    <row r="894" ht="15.75" customHeight="1">
      <c r="A894" s="1"/>
      <c r="B894" s="1"/>
      <c r="C894" s="1"/>
      <c r="D894" s="1"/>
      <c r="E894" s="1"/>
      <c r="F894" s="1"/>
      <c r="G894" s="1"/>
      <c r="H894" s="1"/>
      <c r="I894" s="1"/>
      <c r="J894" s="1"/>
      <c r="K894" s="1"/>
      <c r="L894" s="1"/>
      <c r="M894" s="1"/>
      <c r="N894" s="1"/>
    </row>
    <row r="895" ht="15.75" customHeight="1">
      <c r="A895" s="1"/>
      <c r="B895" s="1"/>
      <c r="C895" s="1"/>
      <c r="D895" s="1"/>
      <c r="E895" s="1"/>
      <c r="F895" s="1"/>
      <c r="G895" s="1"/>
      <c r="H895" s="1"/>
      <c r="I895" s="1"/>
      <c r="J895" s="1"/>
      <c r="K895" s="1"/>
      <c r="L895" s="1"/>
      <c r="M895" s="1"/>
      <c r="N895" s="1"/>
    </row>
    <row r="896" ht="15.75" customHeight="1">
      <c r="A896" s="1"/>
      <c r="B896" s="1"/>
      <c r="C896" s="1"/>
      <c r="D896" s="1"/>
      <c r="E896" s="1"/>
      <c r="F896" s="1"/>
      <c r="G896" s="1"/>
      <c r="H896" s="1"/>
      <c r="I896" s="1"/>
      <c r="J896" s="1"/>
      <c r="K896" s="1"/>
      <c r="L896" s="1"/>
      <c r="M896" s="1"/>
      <c r="N896" s="1"/>
    </row>
    <row r="897" ht="15.75" customHeight="1">
      <c r="A897" s="1"/>
      <c r="B897" s="1"/>
      <c r="C897" s="1"/>
      <c r="D897" s="1"/>
      <c r="E897" s="1"/>
      <c r="F897" s="1"/>
      <c r="G897" s="1"/>
      <c r="H897" s="1"/>
      <c r="I897" s="1"/>
      <c r="J897" s="1"/>
      <c r="K897" s="1"/>
      <c r="L897" s="1"/>
      <c r="M897" s="1"/>
      <c r="N897" s="1"/>
    </row>
    <row r="898" ht="15.75" customHeight="1">
      <c r="A898" s="1"/>
      <c r="B898" s="1"/>
      <c r="C898" s="1"/>
      <c r="D898" s="1"/>
      <c r="E898" s="1"/>
      <c r="F898" s="1"/>
      <c r="G898" s="1"/>
      <c r="H898" s="1"/>
      <c r="I898" s="1"/>
      <c r="J898" s="1"/>
      <c r="K898" s="1"/>
      <c r="L898" s="1"/>
      <c r="M898" s="1"/>
      <c r="N898" s="1"/>
    </row>
    <row r="899" ht="15.75" customHeight="1">
      <c r="A899" s="1"/>
      <c r="B899" s="1"/>
      <c r="C899" s="1"/>
      <c r="D899" s="1"/>
      <c r="E899" s="1"/>
      <c r="F899" s="1"/>
      <c r="G899" s="1"/>
      <c r="H899" s="1"/>
      <c r="I899" s="1"/>
      <c r="J899" s="1"/>
      <c r="K899" s="1"/>
      <c r="L899" s="1"/>
      <c r="M899" s="1"/>
      <c r="N899" s="1"/>
    </row>
    <row r="900" ht="15.75" customHeight="1">
      <c r="A900" s="1"/>
      <c r="B900" s="1"/>
      <c r="C900" s="1"/>
      <c r="D900" s="1"/>
      <c r="E900" s="1"/>
      <c r="F900" s="1"/>
      <c r="G900" s="1"/>
      <c r="H900" s="1"/>
      <c r="I900" s="1"/>
      <c r="J900" s="1"/>
      <c r="K900" s="1"/>
      <c r="L900" s="1"/>
      <c r="M900" s="1"/>
      <c r="N900" s="1"/>
    </row>
    <row r="901" ht="15.75" customHeight="1">
      <c r="A901" s="1"/>
      <c r="B901" s="1"/>
      <c r="C901" s="1"/>
      <c r="D901" s="1"/>
      <c r="E901" s="1"/>
      <c r="F901" s="1"/>
      <c r="G901" s="1"/>
      <c r="H901" s="1"/>
      <c r="I901" s="1"/>
      <c r="J901" s="1"/>
      <c r="K901" s="1"/>
      <c r="L901" s="1"/>
      <c r="M901" s="1"/>
      <c r="N901" s="1"/>
    </row>
    <row r="902" ht="15.75" customHeight="1">
      <c r="A902" s="1"/>
      <c r="B902" s="1"/>
      <c r="C902" s="1"/>
      <c r="D902" s="1"/>
      <c r="E902" s="1"/>
      <c r="F902" s="1"/>
      <c r="G902" s="1"/>
      <c r="H902" s="1"/>
      <c r="I902" s="1"/>
      <c r="J902" s="1"/>
      <c r="K902" s="1"/>
      <c r="L902" s="1"/>
      <c r="M902" s="1"/>
      <c r="N902" s="1"/>
    </row>
    <row r="903" ht="15.75" customHeight="1">
      <c r="A903" s="1"/>
      <c r="B903" s="1"/>
      <c r="C903" s="1"/>
      <c r="D903" s="1"/>
      <c r="E903" s="1"/>
      <c r="F903" s="1"/>
      <c r="G903" s="1"/>
      <c r="H903" s="1"/>
      <c r="I903" s="1"/>
      <c r="J903" s="1"/>
      <c r="K903" s="1"/>
      <c r="L903" s="1"/>
      <c r="M903" s="1"/>
      <c r="N903" s="1"/>
    </row>
    <row r="904" ht="15.75" customHeight="1">
      <c r="A904" s="1"/>
      <c r="B904" s="1"/>
      <c r="C904" s="1"/>
      <c r="D904" s="1"/>
      <c r="E904" s="1"/>
      <c r="F904" s="1"/>
      <c r="G904" s="1"/>
      <c r="H904" s="1"/>
      <c r="I904" s="1"/>
      <c r="J904" s="1"/>
      <c r="K904" s="1"/>
      <c r="L904" s="1"/>
      <c r="M904" s="1"/>
      <c r="N904" s="1"/>
    </row>
    <row r="905" ht="15.75" customHeight="1">
      <c r="A905" s="1"/>
      <c r="B905" s="1"/>
      <c r="C905" s="1"/>
      <c r="D905" s="1"/>
      <c r="E905" s="1"/>
      <c r="F905" s="1"/>
      <c r="G905" s="1"/>
      <c r="H905" s="1"/>
      <c r="I905" s="1"/>
      <c r="J905" s="1"/>
      <c r="K905" s="1"/>
      <c r="L905" s="1"/>
      <c r="M905" s="1"/>
      <c r="N905" s="1"/>
    </row>
    <row r="906" ht="15.75" customHeight="1">
      <c r="A906" s="1"/>
      <c r="B906" s="1"/>
      <c r="C906" s="1"/>
      <c r="D906" s="1"/>
      <c r="E906" s="1"/>
      <c r="F906" s="1"/>
      <c r="G906" s="1"/>
      <c r="H906" s="1"/>
      <c r="I906" s="1"/>
      <c r="J906" s="1"/>
      <c r="K906" s="1"/>
      <c r="L906" s="1"/>
      <c r="M906" s="1"/>
      <c r="N906" s="1"/>
    </row>
    <row r="907" ht="15.75" customHeight="1">
      <c r="A907" s="1"/>
      <c r="B907" s="1"/>
      <c r="C907" s="1"/>
      <c r="D907" s="1"/>
      <c r="E907" s="1"/>
      <c r="F907" s="1"/>
      <c r="G907" s="1"/>
      <c r="H907" s="1"/>
      <c r="I907" s="1"/>
      <c r="J907" s="1"/>
      <c r="K907" s="1"/>
      <c r="L907" s="1"/>
      <c r="M907" s="1"/>
      <c r="N907" s="1"/>
    </row>
    <row r="908" ht="15.75" customHeight="1">
      <c r="A908" s="1"/>
      <c r="B908" s="1"/>
      <c r="C908" s="1"/>
      <c r="D908" s="1"/>
      <c r="E908" s="1"/>
      <c r="F908" s="1"/>
      <c r="G908" s="1"/>
      <c r="H908" s="1"/>
      <c r="I908" s="1"/>
      <c r="J908" s="1"/>
      <c r="K908" s="1"/>
      <c r="L908" s="1"/>
      <c r="M908" s="1"/>
      <c r="N908" s="1"/>
    </row>
    <row r="909" ht="15.75" customHeight="1">
      <c r="A909" s="1"/>
      <c r="B909" s="1"/>
      <c r="C909" s="1"/>
      <c r="D909" s="1"/>
      <c r="E909" s="1"/>
      <c r="F909" s="1"/>
      <c r="G909" s="1"/>
      <c r="H909" s="1"/>
      <c r="I909" s="1"/>
      <c r="J909" s="1"/>
      <c r="K909" s="1"/>
      <c r="L909" s="1"/>
      <c r="M909" s="1"/>
      <c r="N909" s="1"/>
    </row>
    <row r="910" ht="15.75" customHeight="1">
      <c r="A910" s="1"/>
      <c r="B910" s="1"/>
      <c r="C910" s="1"/>
      <c r="D910" s="1"/>
      <c r="E910" s="1"/>
      <c r="F910" s="1"/>
      <c r="G910" s="1"/>
      <c r="H910" s="1"/>
      <c r="I910" s="1"/>
      <c r="J910" s="1"/>
      <c r="K910" s="1"/>
      <c r="L910" s="1"/>
      <c r="M910" s="1"/>
      <c r="N910" s="1"/>
    </row>
    <row r="911" ht="15.75" customHeight="1">
      <c r="A911" s="1"/>
      <c r="B911" s="1"/>
      <c r="C911" s="1"/>
      <c r="D911" s="1"/>
      <c r="E911" s="1"/>
      <c r="F911" s="1"/>
      <c r="G911" s="1"/>
      <c r="H911" s="1"/>
      <c r="I911" s="1"/>
      <c r="J911" s="1"/>
      <c r="K911" s="1"/>
      <c r="L911" s="1"/>
      <c r="M911" s="1"/>
      <c r="N911" s="1"/>
    </row>
    <row r="912" ht="15.75" customHeight="1">
      <c r="A912" s="1"/>
      <c r="B912" s="1"/>
      <c r="C912" s="1"/>
      <c r="D912" s="1"/>
      <c r="E912" s="1"/>
      <c r="F912" s="1"/>
      <c r="G912" s="1"/>
      <c r="H912" s="1"/>
      <c r="I912" s="1"/>
      <c r="J912" s="1"/>
      <c r="K912" s="1"/>
      <c r="L912" s="1"/>
      <c r="M912" s="1"/>
      <c r="N912" s="1"/>
    </row>
    <row r="913" ht="15.75" customHeight="1">
      <c r="A913" s="1"/>
      <c r="B913" s="1"/>
      <c r="C913" s="1"/>
      <c r="D913" s="1"/>
      <c r="E913" s="1"/>
      <c r="F913" s="1"/>
      <c r="G913" s="1"/>
      <c r="H913" s="1"/>
      <c r="I913" s="1"/>
      <c r="J913" s="1"/>
      <c r="K913" s="1"/>
      <c r="L913" s="1"/>
      <c r="M913" s="1"/>
      <c r="N913" s="1"/>
    </row>
    <row r="914" ht="15.75" customHeight="1">
      <c r="A914" s="1"/>
      <c r="B914" s="1"/>
      <c r="C914" s="1"/>
      <c r="D914" s="1"/>
      <c r="E914" s="1"/>
      <c r="F914" s="1"/>
      <c r="G914" s="1"/>
      <c r="H914" s="1"/>
      <c r="I914" s="1"/>
      <c r="J914" s="1"/>
      <c r="K914" s="1"/>
      <c r="L914" s="1"/>
      <c r="M914" s="1"/>
      <c r="N914" s="1"/>
    </row>
    <row r="915" ht="15.75" customHeight="1">
      <c r="A915" s="1"/>
      <c r="B915" s="1"/>
      <c r="C915" s="1"/>
      <c r="D915" s="1"/>
      <c r="E915" s="1"/>
      <c r="F915" s="1"/>
      <c r="G915" s="1"/>
      <c r="H915" s="1"/>
      <c r="I915" s="1"/>
      <c r="J915" s="1"/>
      <c r="K915" s="1"/>
      <c r="L915" s="1"/>
      <c r="M915" s="1"/>
      <c r="N915" s="1"/>
    </row>
    <row r="916" ht="15.75" customHeight="1">
      <c r="A916" s="1"/>
      <c r="B916" s="1"/>
      <c r="C916" s="1"/>
      <c r="D916" s="1"/>
      <c r="E916" s="1"/>
      <c r="F916" s="1"/>
      <c r="G916" s="1"/>
      <c r="H916" s="1"/>
      <c r="I916" s="1"/>
      <c r="J916" s="1"/>
      <c r="K916" s="1"/>
      <c r="L916" s="1"/>
      <c r="M916" s="1"/>
      <c r="N916" s="1"/>
    </row>
    <row r="917" ht="15.75" customHeight="1">
      <c r="A917" s="1"/>
      <c r="B917" s="1"/>
      <c r="C917" s="1"/>
      <c r="D917" s="1"/>
      <c r="E917" s="1"/>
      <c r="F917" s="1"/>
      <c r="G917" s="1"/>
      <c r="H917" s="1"/>
      <c r="I917" s="1"/>
      <c r="J917" s="1"/>
      <c r="K917" s="1"/>
      <c r="L917" s="1"/>
      <c r="M917" s="1"/>
      <c r="N917" s="1"/>
    </row>
    <row r="918" ht="15.75" customHeight="1">
      <c r="A918" s="1"/>
      <c r="B918" s="1"/>
      <c r="C918" s="1"/>
      <c r="D918" s="1"/>
      <c r="E918" s="1"/>
      <c r="F918" s="1"/>
      <c r="G918" s="1"/>
      <c r="H918" s="1"/>
      <c r="I918" s="1"/>
      <c r="J918" s="1"/>
      <c r="K918" s="1"/>
      <c r="L918" s="1"/>
      <c r="M918" s="1"/>
      <c r="N918" s="1"/>
    </row>
    <row r="919" ht="15.75" customHeight="1">
      <c r="A919" s="1"/>
      <c r="B919" s="1"/>
      <c r="C919" s="1"/>
      <c r="D919" s="1"/>
      <c r="E919" s="1"/>
      <c r="F919" s="1"/>
      <c r="G919" s="1"/>
      <c r="H919" s="1"/>
      <c r="I919" s="1"/>
      <c r="J919" s="1"/>
      <c r="K919" s="1"/>
      <c r="L919" s="1"/>
      <c r="M919" s="1"/>
      <c r="N919" s="1"/>
    </row>
    <row r="920" ht="15.75" customHeight="1">
      <c r="A920" s="1"/>
      <c r="B920" s="1"/>
      <c r="C920" s="1"/>
      <c r="D920" s="1"/>
      <c r="E920" s="1"/>
      <c r="F920" s="1"/>
      <c r="G920" s="1"/>
      <c r="H920" s="1"/>
      <c r="I920" s="1"/>
      <c r="J920" s="1"/>
      <c r="K920" s="1"/>
      <c r="L920" s="1"/>
      <c r="M920" s="1"/>
      <c r="N920" s="1"/>
    </row>
    <row r="921" ht="15.75" customHeight="1">
      <c r="A921" s="1"/>
      <c r="B921" s="1"/>
      <c r="C921" s="1"/>
      <c r="D921" s="1"/>
      <c r="E921" s="1"/>
      <c r="F921" s="1"/>
      <c r="G921" s="1"/>
      <c r="H921" s="1"/>
      <c r="I921" s="1"/>
      <c r="J921" s="1"/>
      <c r="K921" s="1"/>
      <c r="L921" s="1"/>
      <c r="M921" s="1"/>
      <c r="N921" s="1"/>
    </row>
    <row r="922" ht="15.75" customHeight="1">
      <c r="A922" s="1"/>
      <c r="B922" s="1"/>
      <c r="C922" s="1"/>
      <c r="D922" s="1"/>
      <c r="E922" s="1"/>
      <c r="F922" s="1"/>
      <c r="G922" s="1"/>
      <c r="H922" s="1"/>
      <c r="I922" s="1"/>
      <c r="J922" s="1"/>
      <c r="K922" s="1"/>
      <c r="L922" s="1"/>
      <c r="M922" s="1"/>
      <c r="N922" s="1"/>
    </row>
    <row r="923" ht="15.75" customHeight="1">
      <c r="A923" s="1"/>
      <c r="B923" s="1"/>
      <c r="C923" s="1"/>
      <c r="D923" s="1"/>
      <c r="E923" s="1"/>
      <c r="F923" s="1"/>
      <c r="G923" s="1"/>
      <c r="H923" s="1"/>
      <c r="I923" s="1"/>
      <c r="J923" s="1"/>
      <c r="K923" s="1"/>
      <c r="L923" s="1"/>
      <c r="M923" s="1"/>
      <c r="N923" s="1"/>
    </row>
    <row r="924" ht="15.75" customHeight="1">
      <c r="A924" s="1"/>
      <c r="B924" s="1"/>
      <c r="C924" s="1"/>
      <c r="D924" s="1"/>
      <c r="E924" s="1"/>
      <c r="F924" s="1"/>
      <c r="G924" s="1"/>
      <c r="H924" s="1"/>
      <c r="I924" s="1"/>
      <c r="J924" s="1"/>
      <c r="K924" s="1"/>
      <c r="L924" s="1"/>
      <c r="M924" s="1"/>
      <c r="N924" s="1"/>
    </row>
    <row r="925" ht="15.75" customHeight="1">
      <c r="A925" s="1"/>
      <c r="B925" s="1"/>
      <c r="C925" s="1"/>
      <c r="D925" s="1"/>
      <c r="E925" s="1"/>
      <c r="F925" s="1"/>
      <c r="G925" s="1"/>
      <c r="H925" s="1"/>
      <c r="I925" s="1"/>
      <c r="J925" s="1"/>
      <c r="K925" s="1"/>
      <c r="L925" s="1"/>
      <c r="M925" s="1"/>
      <c r="N925" s="1"/>
    </row>
    <row r="926" ht="15.75" customHeight="1">
      <c r="A926" s="1"/>
      <c r="B926" s="1"/>
      <c r="C926" s="1"/>
      <c r="D926" s="1"/>
      <c r="E926" s="1"/>
      <c r="F926" s="1"/>
      <c r="G926" s="1"/>
      <c r="H926" s="1"/>
      <c r="I926" s="1"/>
      <c r="J926" s="1"/>
      <c r="K926" s="1"/>
      <c r="L926" s="1"/>
      <c r="M926" s="1"/>
      <c r="N926" s="1"/>
    </row>
    <row r="927" ht="15.75" customHeight="1">
      <c r="A927" s="1"/>
      <c r="B927" s="1"/>
      <c r="C927" s="1"/>
      <c r="D927" s="1"/>
      <c r="E927" s="1"/>
      <c r="F927" s="1"/>
      <c r="G927" s="1"/>
      <c r="H927" s="1"/>
      <c r="I927" s="1"/>
      <c r="J927" s="1"/>
      <c r="K927" s="1"/>
      <c r="L927" s="1"/>
      <c r="M927" s="1"/>
      <c r="N927" s="1"/>
    </row>
    <row r="928" ht="15.75" customHeight="1">
      <c r="A928" s="1"/>
      <c r="B928" s="1"/>
      <c r="C928" s="1"/>
      <c r="D928" s="1"/>
      <c r="E928" s="1"/>
      <c r="F928" s="1"/>
      <c r="G928" s="1"/>
      <c r="H928" s="1"/>
      <c r="I928" s="1"/>
      <c r="J928" s="1"/>
      <c r="K928" s="1"/>
      <c r="L928" s="1"/>
      <c r="M928" s="1"/>
      <c r="N928" s="1"/>
    </row>
    <row r="929" ht="15.75" customHeight="1">
      <c r="A929" s="1"/>
      <c r="B929" s="1"/>
      <c r="C929" s="1"/>
      <c r="D929" s="1"/>
      <c r="E929" s="1"/>
      <c r="F929" s="1"/>
      <c r="G929" s="1"/>
      <c r="H929" s="1"/>
      <c r="I929" s="1"/>
      <c r="J929" s="1"/>
      <c r="K929" s="1"/>
      <c r="L929" s="1"/>
      <c r="M929" s="1"/>
      <c r="N929" s="1"/>
    </row>
    <row r="930" ht="15.75" customHeight="1">
      <c r="A930" s="1"/>
      <c r="B930" s="1"/>
      <c r="C930" s="1"/>
      <c r="D930" s="1"/>
      <c r="E930" s="1"/>
      <c r="F930" s="1"/>
      <c r="G930" s="1"/>
      <c r="H930" s="1"/>
      <c r="I930" s="1"/>
      <c r="J930" s="1"/>
      <c r="K930" s="1"/>
      <c r="L930" s="1"/>
      <c r="M930" s="1"/>
      <c r="N930" s="1"/>
    </row>
    <row r="931" ht="15.75" customHeight="1">
      <c r="A931" s="1"/>
      <c r="B931" s="1"/>
      <c r="C931" s="1"/>
      <c r="D931" s="1"/>
      <c r="E931" s="1"/>
      <c r="F931" s="1"/>
      <c r="G931" s="1"/>
      <c r="H931" s="1"/>
      <c r="I931" s="1"/>
      <c r="J931" s="1"/>
      <c r="K931" s="1"/>
      <c r="L931" s="1"/>
      <c r="M931" s="1"/>
      <c r="N931" s="1"/>
    </row>
    <row r="932" ht="15.75" customHeight="1">
      <c r="A932" s="1"/>
      <c r="B932" s="1"/>
      <c r="C932" s="1"/>
      <c r="D932" s="1"/>
      <c r="E932" s="1"/>
      <c r="F932" s="1"/>
      <c r="G932" s="1"/>
      <c r="H932" s="1"/>
      <c r="I932" s="1"/>
      <c r="J932" s="1"/>
      <c r="K932" s="1"/>
      <c r="L932" s="1"/>
      <c r="M932" s="1"/>
      <c r="N932" s="1"/>
    </row>
    <row r="933" ht="15.75" customHeight="1">
      <c r="A933" s="1"/>
      <c r="B933" s="1"/>
      <c r="C933" s="1"/>
      <c r="D933" s="1"/>
      <c r="E933" s="1"/>
      <c r="F933" s="1"/>
      <c r="G933" s="1"/>
      <c r="H933" s="1"/>
      <c r="I933" s="1"/>
      <c r="J933" s="1"/>
      <c r="K933" s="1"/>
      <c r="L933" s="1"/>
      <c r="M933" s="1"/>
      <c r="N933" s="1"/>
    </row>
    <row r="934" ht="15.75" customHeight="1">
      <c r="A934" s="1"/>
      <c r="B934" s="1"/>
      <c r="C934" s="1"/>
      <c r="D934" s="1"/>
      <c r="E934" s="1"/>
      <c r="F934" s="1"/>
      <c r="G934" s="1"/>
      <c r="H934" s="1"/>
      <c r="I934" s="1"/>
      <c r="J934" s="1"/>
      <c r="K934" s="1"/>
      <c r="L934" s="1"/>
      <c r="M934" s="1"/>
      <c r="N934" s="1"/>
    </row>
    <row r="935" ht="15.75" customHeight="1">
      <c r="A935" s="1"/>
      <c r="B935" s="1"/>
      <c r="C935" s="1"/>
      <c r="D935" s="1"/>
      <c r="E935" s="1"/>
      <c r="F935" s="1"/>
      <c r="G935" s="1"/>
      <c r="H935" s="1"/>
      <c r="I935" s="1"/>
      <c r="J935" s="1"/>
      <c r="K935" s="1"/>
      <c r="L935" s="1"/>
      <c r="M935" s="1"/>
      <c r="N935" s="1"/>
    </row>
    <row r="936" ht="15.75" customHeight="1">
      <c r="A936" s="1"/>
      <c r="B936" s="1"/>
      <c r="C936" s="1"/>
      <c r="D936" s="1"/>
      <c r="E936" s="1"/>
      <c r="F936" s="1"/>
      <c r="G936" s="1"/>
      <c r="H936" s="1"/>
      <c r="I936" s="1"/>
      <c r="J936" s="1"/>
      <c r="K936" s="1"/>
      <c r="L936" s="1"/>
      <c r="M936" s="1"/>
      <c r="N936" s="1"/>
    </row>
    <row r="937" ht="15.75" customHeight="1">
      <c r="A937" s="1"/>
      <c r="B937" s="1"/>
      <c r="C937" s="1"/>
      <c r="D937" s="1"/>
      <c r="E937" s="1"/>
      <c r="F937" s="1"/>
      <c r="G937" s="1"/>
      <c r="H937" s="1"/>
      <c r="I937" s="1"/>
      <c r="J937" s="1"/>
      <c r="K937" s="1"/>
      <c r="L937" s="1"/>
      <c r="M937" s="1"/>
      <c r="N937" s="1"/>
    </row>
    <row r="938" ht="15.75" customHeight="1">
      <c r="A938" s="1"/>
      <c r="B938" s="1"/>
      <c r="C938" s="1"/>
      <c r="D938" s="1"/>
      <c r="E938" s="1"/>
      <c r="F938" s="1"/>
      <c r="G938" s="1"/>
      <c r="H938" s="1"/>
      <c r="I938" s="1"/>
      <c r="J938" s="1"/>
      <c r="K938" s="1"/>
      <c r="L938" s="1"/>
      <c r="M938" s="1"/>
      <c r="N938" s="1"/>
    </row>
    <row r="939" ht="15.75" customHeight="1">
      <c r="A939" s="1"/>
      <c r="B939" s="1"/>
      <c r="C939" s="1"/>
      <c r="D939" s="1"/>
      <c r="E939" s="1"/>
      <c r="F939" s="1"/>
      <c r="G939" s="1"/>
      <c r="H939" s="1"/>
      <c r="I939" s="1"/>
      <c r="J939" s="1"/>
      <c r="K939" s="1"/>
      <c r="L939" s="1"/>
      <c r="M939" s="1"/>
      <c r="N939" s="1"/>
    </row>
    <row r="940" ht="15.75" customHeight="1">
      <c r="A940" s="1"/>
      <c r="B940" s="1"/>
      <c r="C940" s="1"/>
      <c r="D940" s="1"/>
      <c r="E940" s="1"/>
      <c r="F940" s="1"/>
      <c r="G940" s="1"/>
      <c r="H940" s="1"/>
      <c r="I940" s="1"/>
      <c r="J940" s="1"/>
      <c r="K940" s="1"/>
      <c r="L940" s="1"/>
      <c r="M940" s="1"/>
      <c r="N940" s="1"/>
    </row>
    <row r="941" ht="15.75" customHeight="1">
      <c r="A941" s="1"/>
      <c r="B941" s="1"/>
      <c r="C941" s="1"/>
      <c r="D941" s="1"/>
      <c r="E941" s="1"/>
      <c r="F941" s="1"/>
      <c r="G941" s="1"/>
      <c r="H941" s="1"/>
      <c r="I941" s="1"/>
      <c r="J941" s="1"/>
      <c r="K941" s="1"/>
      <c r="L941" s="1"/>
      <c r="M941" s="1"/>
      <c r="N941" s="1"/>
    </row>
    <row r="942" ht="15.75" customHeight="1">
      <c r="A942" s="1"/>
      <c r="B942" s="1"/>
      <c r="C942" s="1"/>
      <c r="D942" s="1"/>
      <c r="E942" s="1"/>
      <c r="F942" s="1"/>
      <c r="G942" s="1"/>
      <c r="H942" s="1"/>
      <c r="I942" s="1"/>
      <c r="J942" s="1"/>
      <c r="K942" s="1"/>
      <c r="L942" s="1"/>
      <c r="M942" s="1"/>
      <c r="N942" s="1"/>
    </row>
    <row r="943" ht="15.75" customHeight="1">
      <c r="A943" s="1"/>
      <c r="B943" s="1"/>
      <c r="C943" s="1"/>
      <c r="D943" s="1"/>
      <c r="E943" s="1"/>
      <c r="F943" s="1"/>
      <c r="G943" s="1"/>
      <c r="H943" s="1"/>
      <c r="I943" s="1"/>
      <c r="J943" s="1"/>
      <c r="K943" s="1"/>
      <c r="L943" s="1"/>
      <c r="M943" s="1"/>
      <c r="N943" s="1"/>
    </row>
    <row r="944" ht="15.75" customHeight="1">
      <c r="A944" s="1"/>
      <c r="B944" s="1"/>
      <c r="C944" s="1"/>
      <c r="D944" s="1"/>
      <c r="E944" s="1"/>
      <c r="F944" s="1"/>
      <c r="G944" s="1"/>
      <c r="H944" s="1"/>
      <c r="I944" s="1"/>
      <c r="J944" s="1"/>
      <c r="K944" s="1"/>
      <c r="L944" s="1"/>
      <c r="M944" s="1"/>
      <c r="N944" s="1"/>
    </row>
    <row r="945" ht="15.75" customHeight="1">
      <c r="A945" s="1"/>
      <c r="B945" s="1"/>
      <c r="C945" s="1"/>
      <c r="D945" s="1"/>
      <c r="E945" s="1"/>
      <c r="F945" s="1"/>
      <c r="G945" s="1"/>
      <c r="H945" s="1"/>
      <c r="I945" s="1"/>
      <c r="J945" s="1"/>
      <c r="K945" s="1"/>
      <c r="L945" s="1"/>
      <c r="M945" s="1"/>
      <c r="N945" s="1"/>
    </row>
    <row r="946" ht="15.75" customHeight="1">
      <c r="A946" s="1"/>
      <c r="B946" s="1"/>
      <c r="C946" s="1"/>
      <c r="D946" s="1"/>
      <c r="E946" s="1"/>
      <c r="F946" s="1"/>
      <c r="G946" s="1"/>
      <c r="H946" s="1"/>
      <c r="I946" s="1"/>
      <c r="J946" s="1"/>
      <c r="K946" s="1"/>
      <c r="L946" s="1"/>
      <c r="M946" s="1"/>
      <c r="N946" s="1"/>
    </row>
    <row r="947" ht="15.75" customHeight="1">
      <c r="A947" s="1"/>
      <c r="B947" s="1"/>
      <c r="C947" s="1"/>
      <c r="D947" s="1"/>
      <c r="E947" s="1"/>
      <c r="F947" s="1"/>
      <c r="G947" s="1"/>
      <c r="H947" s="1"/>
      <c r="I947" s="1"/>
      <c r="J947" s="1"/>
      <c r="K947" s="1"/>
      <c r="L947" s="1"/>
      <c r="M947" s="1"/>
      <c r="N947" s="1"/>
    </row>
    <row r="948" ht="15.75" customHeight="1">
      <c r="A948" s="1"/>
      <c r="B948" s="1"/>
      <c r="C948" s="1"/>
      <c r="D948" s="1"/>
      <c r="E948" s="1"/>
      <c r="F948" s="1"/>
      <c r="G948" s="1"/>
      <c r="H948" s="1"/>
      <c r="I948" s="1"/>
      <c r="J948" s="1"/>
      <c r="K948" s="1"/>
      <c r="L948" s="1"/>
      <c r="M948" s="1"/>
      <c r="N948" s="1"/>
    </row>
    <row r="949" ht="15.75" customHeight="1">
      <c r="A949" s="1"/>
      <c r="B949" s="1"/>
      <c r="C949" s="1"/>
      <c r="D949" s="1"/>
      <c r="E949" s="1"/>
      <c r="F949" s="1"/>
      <c r="G949" s="1"/>
      <c r="H949" s="1"/>
      <c r="I949" s="1"/>
      <c r="J949" s="1"/>
      <c r="K949" s="1"/>
      <c r="L949" s="1"/>
      <c r="M949" s="1"/>
      <c r="N949" s="1"/>
    </row>
    <row r="950" ht="15.75" customHeight="1">
      <c r="A950" s="1"/>
      <c r="B950" s="1"/>
      <c r="C950" s="1"/>
      <c r="D950" s="1"/>
      <c r="E950" s="1"/>
      <c r="F950" s="1"/>
      <c r="G950" s="1"/>
      <c r="H950" s="1"/>
      <c r="I950" s="1"/>
      <c r="J950" s="1"/>
      <c r="K950" s="1"/>
      <c r="L950" s="1"/>
      <c r="M950" s="1"/>
      <c r="N950" s="1"/>
    </row>
    <row r="951" ht="15.75" customHeight="1">
      <c r="A951" s="1"/>
      <c r="B951" s="1"/>
      <c r="C951" s="1"/>
      <c r="D951" s="1"/>
      <c r="E951" s="1"/>
      <c r="F951" s="1"/>
      <c r="G951" s="1"/>
      <c r="H951" s="1"/>
      <c r="I951" s="1"/>
      <c r="J951" s="1"/>
      <c r="K951" s="1"/>
      <c r="L951" s="1"/>
      <c r="M951" s="1"/>
      <c r="N951" s="1"/>
    </row>
    <row r="952" ht="15.75" customHeight="1">
      <c r="A952" s="1"/>
      <c r="B952" s="1"/>
      <c r="C952" s="1"/>
      <c r="D952" s="1"/>
      <c r="E952" s="1"/>
      <c r="F952" s="1"/>
      <c r="G952" s="1"/>
      <c r="H952" s="1"/>
      <c r="I952" s="1"/>
      <c r="J952" s="1"/>
      <c r="K952" s="1"/>
      <c r="L952" s="1"/>
      <c r="M952" s="1"/>
      <c r="N952" s="1"/>
    </row>
    <row r="953" ht="15.75" customHeight="1">
      <c r="A953" s="1"/>
      <c r="B953" s="1"/>
      <c r="C953" s="1"/>
      <c r="D953" s="1"/>
      <c r="E953" s="1"/>
      <c r="F953" s="1"/>
      <c r="G953" s="1"/>
      <c r="H953" s="1"/>
      <c r="I953" s="1"/>
      <c r="J953" s="1"/>
      <c r="K953" s="1"/>
      <c r="L953" s="1"/>
      <c r="M953" s="1"/>
      <c r="N953" s="1"/>
    </row>
    <row r="954" ht="15.75" customHeight="1">
      <c r="A954" s="1"/>
      <c r="B954" s="1"/>
      <c r="C954" s="1"/>
      <c r="D954" s="1"/>
      <c r="E954" s="1"/>
      <c r="F954" s="1"/>
      <c r="G954" s="1"/>
      <c r="H954" s="1"/>
      <c r="I954" s="1"/>
      <c r="J954" s="1"/>
      <c r="K954" s="1"/>
      <c r="L954" s="1"/>
      <c r="M954" s="1"/>
      <c r="N954" s="1"/>
    </row>
    <row r="955" ht="15.75" customHeight="1">
      <c r="A955" s="1"/>
      <c r="B955" s="1"/>
      <c r="C955" s="1"/>
      <c r="D955" s="1"/>
      <c r="E955" s="1"/>
      <c r="F955" s="1"/>
      <c r="G955" s="1"/>
      <c r="H955" s="1"/>
      <c r="I955" s="1"/>
      <c r="J955" s="1"/>
      <c r="K955" s="1"/>
      <c r="L955" s="1"/>
      <c r="M955" s="1"/>
      <c r="N955" s="1"/>
    </row>
    <row r="956" ht="15.75" customHeight="1">
      <c r="A956" s="1"/>
      <c r="B956" s="1"/>
      <c r="C956" s="1"/>
      <c r="D956" s="1"/>
      <c r="E956" s="1"/>
      <c r="F956" s="1"/>
      <c r="G956" s="1"/>
      <c r="H956" s="1"/>
      <c r="I956" s="1"/>
      <c r="J956" s="1"/>
      <c r="K956" s="1"/>
      <c r="L956" s="1"/>
      <c r="M956" s="1"/>
      <c r="N956" s="1"/>
    </row>
    <row r="957" ht="15.75" customHeight="1">
      <c r="A957" s="1"/>
      <c r="B957" s="1"/>
      <c r="C957" s="1"/>
      <c r="D957" s="1"/>
      <c r="E957" s="1"/>
      <c r="F957" s="1"/>
      <c r="G957" s="1"/>
      <c r="H957" s="1"/>
      <c r="I957" s="1"/>
      <c r="J957" s="1"/>
      <c r="K957" s="1"/>
      <c r="L957" s="1"/>
      <c r="M957" s="1"/>
      <c r="N957" s="1"/>
    </row>
    <row r="958" ht="15.75" customHeight="1">
      <c r="A958" s="1"/>
      <c r="B958" s="1"/>
      <c r="C958" s="1"/>
      <c r="D958" s="1"/>
      <c r="E958" s="1"/>
      <c r="F958" s="1"/>
      <c r="G958" s="1"/>
      <c r="H958" s="1"/>
      <c r="I958" s="1"/>
      <c r="J958" s="1"/>
      <c r="K958" s="1"/>
      <c r="L958" s="1"/>
      <c r="M958" s="1"/>
      <c r="N958" s="1"/>
    </row>
    <row r="959" ht="15.75" customHeight="1">
      <c r="A959" s="1"/>
      <c r="B959" s="1"/>
      <c r="C959" s="1"/>
      <c r="D959" s="1"/>
      <c r="E959" s="1"/>
      <c r="F959" s="1"/>
      <c r="G959" s="1"/>
      <c r="H959" s="1"/>
      <c r="I959" s="1"/>
      <c r="J959" s="1"/>
      <c r="K959" s="1"/>
      <c r="L959" s="1"/>
      <c r="M959" s="1"/>
      <c r="N959" s="1"/>
    </row>
    <row r="960" ht="15.75" customHeight="1">
      <c r="A960" s="1"/>
      <c r="B960" s="1"/>
      <c r="C960" s="1"/>
      <c r="D960" s="1"/>
      <c r="E960" s="1"/>
      <c r="F960" s="1"/>
      <c r="G960" s="1"/>
      <c r="H960" s="1"/>
      <c r="I960" s="1"/>
      <c r="J960" s="1"/>
      <c r="K960" s="1"/>
      <c r="L960" s="1"/>
      <c r="M960" s="1"/>
      <c r="N960" s="1"/>
    </row>
    <row r="961" ht="15.75" customHeight="1">
      <c r="A961" s="1"/>
      <c r="B961" s="1"/>
      <c r="C961" s="1"/>
      <c r="D961" s="1"/>
      <c r="E961" s="1"/>
      <c r="F961" s="1"/>
      <c r="G961" s="1"/>
      <c r="H961" s="1"/>
      <c r="I961" s="1"/>
      <c r="J961" s="1"/>
      <c r="K961" s="1"/>
      <c r="L961" s="1"/>
      <c r="M961" s="1"/>
      <c r="N961" s="1"/>
    </row>
    <row r="962" ht="15.75" customHeight="1">
      <c r="A962" s="1"/>
      <c r="B962" s="1"/>
      <c r="C962" s="1"/>
      <c r="D962" s="1"/>
      <c r="E962" s="1"/>
      <c r="F962" s="1"/>
      <c r="G962" s="1"/>
      <c r="H962" s="1"/>
      <c r="I962" s="1"/>
      <c r="J962" s="1"/>
      <c r="K962" s="1"/>
      <c r="L962" s="1"/>
      <c r="M962" s="1"/>
      <c r="N962" s="1"/>
    </row>
    <row r="963" ht="15.75" customHeight="1">
      <c r="A963" s="1"/>
      <c r="B963" s="1"/>
      <c r="C963" s="1"/>
      <c r="D963" s="1"/>
      <c r="E963" s="1"/>
      <c r="F963" s="1"/>
      <c r="G963" s="1"/>
      <c r="H963" s="1"/>
      <c r="I963" s="1"/>
      <c r="J963" s="1"/>
      <c r="K963" s="1"/>
      <c r="L963" s="1"/>
      <c r="M963" s="1"/>
      <c r="N963" s="1"/>
    </row>
    <row r="964" ht="15.75" customHeight="1">
      <c r="A964" s="1"/>
      <c r="B964" s="1"/>
      <c r="C964" s="1"/>
      <c r="D964" s="1"/>
      <c r="E964" s="1"/>
      <c r="F964" s="1"/>
      <c r="G964" s="1"/>
      <c r="H964" s="1"/>
      <c r="I964" s="1"/>
      <c r="J964" s="1"/>
      <c r="K964" s="1"/>
      <c r="L964" s="1"/>
      <c r="M964" s="1"/>
      <c r="N964" s="1"/>
    </row>
    <row r="965" ht="15.75" customHeight="1">
      <c r="A965" s="1"/>
      <c r="B965" s="1"/>
      <c r="C965" s="1"/>
      <c r="D965" s="1"/>
      <c r="E965" s="1"/>
      <c r="F965" s="1"/>
      <c r="G965" s="1"/>
      <c r="H965" s="1"/>
      <c r="I965" s="1"/>
      <c r="J965" s="1"/>
      <c r="K965" s="1"/>
      <c r="L965" s="1"/>
      <c r="M965" s="1"/>
      <c r="N965" s="1"/>
    </row>
    <row r="966" ht="15.75" customHeight="1">
      <c r="A966" s="1"/>
      <c r="B966" s="1"/>
      <c r="C966" s="1"/>
      <c r="D966" s="1"/>
      <c r="E966" s="1"/>
      <c r="F966" s="1"/>
      <c r="G966" s="1"/>
      <c r="H966" s="1"/>
      <c r="I966" s="1"/>
      <c r="J966" s="1"/>
      <c r="K966" s="1"/>
      <c r="L966" s="1"/>
      <c r="M966" s="1"/>
      <c r="N966" s="1"/>
    </row>
    <row r="967" ht="15.75" customHeight="1">
      <c r="A967" s="1"/>
      <c r="B967" s="1"/>
      <c r="C967" s="1"/>
      <c r="D967" s="1"/>
      <c r="E967" s="1"/>
      <c r="F967" s="1"/>
      <c r="G967" s="1"/>
      <c r="H967" s="1"/>
      <c r="I967" s="1"/>
      <c r="J967" s="1"/>
      <c r="K967" s="1"/>
      <c r="L967" s="1"/>
      <c r="M967" s="1"/>
      <c r="N967" s="1"/>
    </row>
    <row r="968" ht="15.75" customHeight="1">
      <c r="A968" s="1"/>
      <c r="B968" s="1"/>
      <c r="C968" s="1"/>
      <c r="D968" s="1"/>
      <c r="E968" s="1"/>
      <c r="F968" s="1"/>
      <c r="G968" s="1"/>
      <c r="H968" s="1"/>
      <c r="I968" s="1"/>
      <c r="J968" s="1"/>
      <c r="K968" s="1"/>
      <c r="L968" s="1"/>
      <c r="M968" s="1"/>
      <c r="N968" s="1"/>
    </row>
    <row r="969" ht="15.75" customHeight="1">
      <c r="A969" s="1"/>
      <c r="B969" s="1"/>
      <c r="C969" s="1"/>
      <c r="D969" s="1"/>
      <c r="E969" s="1"/>
      <c r="F969" s="1"/>
      <c r="G969" s="1"/>
      <c r="H969" s="1"/>
      <c r="I969" s="1"/>
      <c r="J969" s="1"/>
      <c r="K969" s="1"/>
      <c r="L969" s="1"/>
      <c r="M969" s="1"/>
      <c r="N969" s="1"/>
    </row>
    <row r="970" ht="15.75" customHeight="1">
      <c r="A970" s="1"/>
      <c r="B970" s="1"/>
      <c r="C970" s="1"/>
      <c r="D970" s="1"/>
      <c r="E970" s="1"/>
      <c r="F970" s="1"/>
      <c r="G970" s="1"/>
      <c r="H970" s="1"/>
      <c r="I970" s="1"/>
      <c r="J970" s="1"/>
      <c r="K970" s="1"/>
      <c r="L970" s="1"/>
      <c r="M970" s="1"/>
      <c r="N970" s="1"/>
    </row>
    <row r="971" ht="15.75" customHeight="1">
      <c r="A971" s="1"/>
      <c r="B971" s="1"/>
      <c r="C971" s="1"/>
      <c r="D971" s="1"/>
      <c r="E971" s="1"/>
      <c r="F971" s="1"/>
      <c r="G971" s="1"/>
      <c r="H971" s="1"/>
      <c r="I971" s="1"/>
      <c r="J971" s="1"/>
      <c r="K971" s="1"/>
      <c r="L971" s="1"/>
      <c r="M971" s="1"/>
      <c r="N971" s="1"/>
    </row>
    <row r="972" ht="15.75" customHeight="1">
      <c r="A972" s="1"/>
      <c r="B972" s="1"/>
      <c r="C972" s="1"/>
      <c r="D972" s="1"/>
      <c r="E972" s="1"/>
      <c r="F972" s="1"/>
      <c r="G972" s="1"/>
      <c r="H972" s="1"/>
      <c r="I972" s="1"/>
      <c r="J972" s="1"/>
      <c r="K972" s="1"/>
      <c r="L972" s="1"/>
      <c r="M972" s="1"/>
      <c r="N972" s="1"/>
    </row>
    <row r="973" ht="15.75" customHeight="1">
      <c r="A973" s="1"/>
      <c r="B973" s="1"/>
      <c r="C973" s="1"/>
      <c r="D973" s="1"/>
      <c r="E973" s="1"/>
      <c r="F973" s="1"/>
      <c r="G973" s="1"/>
      <c r="H973" s="1"/>
      <c r="I973" s="1"/>
      <c r="J973" s="1"/>
      <c r="K973" s="1"/>
      <c r="L973" s="1"/>
      <c r="M973" s="1"/>
      <c r="N973" s="1"/>
    </row>
    <row r="974" ht="15.75" customHeight="1">
      <c r="A974" s="1"/>
      <c r="B974" s="1"/>
      <c r="C974" s="1"/>
      <c r="D974" s="1"/>
      <c r="E974" s="1"/>
      <c r="F974" s="1"/>
      <c r="G974" s="1"/>
      <c r="H974" s="1"/>
      <c r="I974" s="1"/>
      <c r="J974" s="1"/>
      <c r="K974" s="1"/>
      <c r="L974" s="1"/>
      <c r="M974" s="1"/>
      <c r="N974" s="1"/>
    </row>
    <row r="975" ht="15.75" customHeight="1">
      <c r="A975" s="1"/>
      <c r="B975" s="1"/>
      <c r="C975" s="1"/>
      <c r="D975" s="1"/>
      <c r="E975" s="1"/>
      <c r="F975" s="1"/>
      <c r="G975" s="1"/>
      <c r="H975" s="1"/>
      <c r="I975" s="1"/>
      <c r="J975" s="1"/>
      <c r="K975" s="1"/>
      <c r="L975" s="1"/>
      <c r="M975" s="1"/>
      <c r="N975" s="1"/>
    </row>
    <row r="976" ht="15.75" customHeight="1">
      <c r="A976" s="1"/>
      <c r="B976" s="1"/>
      <c r="C976" s="1"/>
      <c r="D976" s="1"/>
      <c r="E976" s="1"/>
      <c r="F976" s="1"/>
      <c r="G976" s="1"/>
      <c r="H976" s="1"/>
      <c r="I976" s="1"/>
      <c r="J976" s="1"/>
      <c r="K976" s="1"/>
      <c r="L976" s="1"/>
      <c r="M976" s="1"/>
      <c r="N976" s="1"/>
    </row>
    <row r="977" ht="15.75" customHeight="1">
      <c r="A977" s="1"/>
      <c r="B977" s="1"/>
      <c r="C977" s="1"/>
      <c r="D977" s="1"/>
      <c r="E977" s="1"/>
      <c r="F977" s="1"/>
      <c r="G977" s="1"/>
      <c r="H977" s="1"/>
      <c r="I977" s="1"/>
      <c r="J977" s="1"/>
      <c r="K977" s="1"/>
      <c r="L977" s="1"/>
      <c r="M977" s="1"/>
      <c r="N977" s="1"/>
    </row>
    <row r="978" ht="15.75" customHeight="1">
      <c r="A978" s="1"/>
      <c r="B978" s="1"/>
      <c r="C978" s="1"/>
      <c r="D978" s="1"/>
      <c r="E978" s="1"/>
      <c r="F978" s="1"/>
      <c r="G978" s="1"/>
      <c r="H978" s="1"/>
      <c r="I978" s="1"/>
      <c r="J978" s="1"/>
      <c r="K978" s="1"/>
      <c r="L978" s="1"/>
      <c r="M978" s="1"/>
      <c r="N978" s="1"/>
    </row>
    <row r="979" ht="15.75" customHeight="1">
      <c r="A979" s="1"/>
      <c r="B979" s="1"/>
      <c r="C979" s="1"/>
      <c r="D979" s="1"/>
      <c r="E979" s="1"/>
      <c r="F979" s="1"/>
      <c r="G979" s="1"/>
      <c r="H979" s="1"/>
      <c r="I979" s="1"/>
      <c r="J979" s="1"/>
      <c r="K979" s="1"/>
      <c r="L979" s="1"/>
      <c r="M979" s="1"/>
      <c r="N979" s="1"/>
    </row>
    <row r="980" ht="15.75" customHeight="1">
      <c r="A980" s="1"/>
      <c r="B980" s="1"/>
      <c r="C980" s="1"/>
      <c r="D980" s="1"/>
      <c r="E980" s="1"/>
      <c r="F980" s="1"/>
      <c r="G980" s="1"/>
      <c r="H980" s="1"/>
      <c r="I980" s="1"/>
      <c r="J980" s="1"/>
      <c r="K980" s="1"/>
      <c r="L980" s="1"/>
      <c r="M980" s="1"/>
      <c r="N980" s="1"/>
    </row>
    <row r="981" ht="15.75" customHeight="1">
      <c r="A981" s="1"/>
      <c r="B981" s="1"/>
      <c r="C981" s="1"/>
      <c r="D981" s="1"/>
      <c r="E981" s="1"/>
      <c r="F981" s="1"/>
      <c r="G981" s="1"/>
      <c r="H981" s="1"/>
      <c r="I981" s="1"/>
      <c r="J981" s="1"/>
      <c r="K981" s="1"/>
      <c r="L981" s="1"/>
      <c r="M981" s="1"/>
      <c r="N981" s="1"/>
    </row>
    <row r="982" ht="15.75" customHeight="1">
      <c r="A982" s="1"/>
      <c r="B982" s="1"/>
      <c r="C982" s="1"/>
      <c r="D982" s="1"/>
      <c r="E982" s="1"/>
      <c r="F982" s="1"/>
      <c r="G982" s="1"/>
      <c r="H982" s="1"/>
      <c r="I982" s="1"/>
      <c r="J982" s="1"/>
      <c r="K982" s="1"/>
      <c r="L982" s="1"/>
      <c r="M982" s="1"/>
      <c r="N982" s="1"/>
    </row>
    <row r="983" ht="15.75" customHeight="1">
      <c r="A983" s="1"/>
      <c r="B983" s="1"/>
      <c r="C983" s="1"/>
      <c r="D983" s="1"/>
      <c r="E983" s="1"/>
      <c r="F983" s="1"/>
      <c r="G983" s="1"/>
      <c r="H983" s="1"/>
      <c r="I983" s="1"/>
      <c r="J983" s="1"/>
      <c r="K983" s="1"/>
      <c r="L983" s="1"/>
      <c r="M983" s="1"/>
      <c r="N983" s="1"/>
    </row>
    <row r="984" ht="15.75" customHeight="1">
      <c r="A984" s="1"/>
      <c r="B984" s="1"/>
      <c r="C984" s="1"/>
      <c r="D984" s="1"/>
      <c r="E984" s="1"/>
      <c r="F984" s="1"/>
      <c r="G984" s="1"/>
      <c r="H984" s="1"/>
      <c r="I984" s="1"/>
      <c r="J984" s="1"/>
      <c r="K984" s="1"/>
      <c r="L984" s="1"/>
      <c r="M984" s="1"/>
      <c r="N984" s="1"/>
    </row>
    <row r="985" ht="15.75" customHeight="1">
      <c r="A985" s="1"/>
      <c r="B985" s="1"/>
      <c r="C985" s="1"/>
      <c r="D985" s="1"/>
      <c r="E985" s="1"/>
      <c r="F985" s="1"/>
      <c r="G985" s="1"/>
      <c r="H985" s="1"/>
      <c r="I985" s="1"/>
      <c r="J985" s="1"/>
      <c r="K985" s="1"/>
      <c r="L985" s="1"/>
      <c r="M985" s="1"/>
      <c r="N985" s="1"/>
    </row>
    <row r="986" ht="15.75" customHeight="1">
      <c r="A986" s="1"/>
      <c r="B986" s="1"/>
      <c r="C986" s="1"/>
      <c r="D986" s="1"/>
      <c r="E986" s="1"/>
      <c r="F986" s="1"/>
      <c r="G986" s="1"/>
      <c r="H986" s="1"/>
      <c r="I986" s="1"/>
      <c r="J986" s="1"/>
      <c r="K986" s="1"/>
      <c r="L986" s="1"/>
      <c r="M986" s="1"/>
      <c r="N986" s="1"/>
    </row>
    <row r="987" ht="15.75" customHeight="1">
      <c r="A987" s="1"/>
      <c r="B987" s="1"/>
      <c r="C987" s="1"/>
      <c r="D987" s="1"/>
      <c r="E987" s="1"/>
      <c r="F987" s="1"/>
      <c r="G987" s="1"/>
      <c r="H987" s="1"/>
      <c r="I987" s="1"/>
      <c r="J987" s="1"/>
      <c r="K987" s="1"/>
      <c r="L987" s="1"/>
      <c r="M987" s="1"/>
      <c r="N987" s="1"/>
    </row>
    <row r="988" ht="15.75" customHeight="1">
      <c r="A988" s="1"/>
      <c r="B988" s="1"/>
      <c r="C988" s="1"/>
      <c r="D988" s="1"/>
      <c r="E988" s="1"/>
      <c r="F988" s="1"/>
      <c r="G988" s="1"/>
      <c r="H988" s="1"/>
      <c r="I988" s="1"/>
      <c r="J988" s="1"/>
      <c r="K988" s="1"/>
      <c r="L988" s="1"/>
      <c r="M988" s="1"/>
      <c r="N988" s="1"/>
    </row>
    <row r="989" ht="15.75" customHeight="1">
      <c r="A989" s="1"/>
      <c r="B989" s="1"/>
      <c r="C989" s="1"/>
      <c r="D989" s="1"/>
      <c r="E989" s="1"/>
      <c r="F989" s="1"/>
      <c r="G989" s="1"/>
      <c r="H989" s="1"/>
      <c r="I989" s="1"/>
      <c r="J989" s="1"/>
      <c r="K989" s="1"/>
      <c r="L989" s="1"/>
      <c r="M989" s="1"/>
      <c r="N989" s="1"/>
    </row>
    <row r="990" ht="15.75" customHeight="1">
      <c r="A990" s="1"/>
      <c r="B990" s="1"/>
      <c r="C990" s="1"/>
      <c r="D990" s="1"/>
      <c r="E990" s="1"/>
      <c r="F990" s="1"/>
      <c r="G990" s="1"/>
      <c r="H990" s="1"/>
      <c r="I990" s="1"/>
      <c r="J990" s="1"/>
      <c r="K990" s="1"/>
      <c r="L990" s="1"/>
      <c r="M990" s="1"/>
      <c r="N990" s="1"/>
    </row>
    <row r="991" ht="15.75" customHeight="1">
      <c r="A991" s="1"/>
      <c r="B991" s="1"/>
      <c r="C991" s="1"/>
      <c r="D991" s="1"/>
      <c r="E991" s="1"/>
      <c r="F991" s="1"/>
      <c r="G991" s="1"/>
      <c r="H991" s="1"/>
      <c r="I991" s="1"/>
      <c r="J991" s="1"/>
      <c r="K991" s="1"/>
      <c r="L991" s="1"/>
      <c r="M991" s="1"/>
      <c r="N991" s="1"/>
    </row>
    <row r="992" ht="15.75" customHeight="1">
      <c r="A992" s="1"/>
      <c r="B992" s="1"/>
      <c r="C992" s="1"/>
      <c r="D992" s="1"/>
      <c r="E992" s="1"/>
      <c r="F992" s="1"/>
      <c r="G992" s="1"/>
      <c r="H992" s="1"/>
      <c r="I992" s="1"/>
      <c r="J992" s="1"/>
      <c r="K992" s="1"/>
      <c r="L992" s="1"/>
      <c r="M992" s="1"/>
      <c r="N992" s="1"/>
    </row>
    <row r="993" ht="15.75" customHeight="1">
      <c r="A993" s="1"/>
      <c r="B993" s="1"/>
      <c r="C993" s="1"/>
      <c r="D993" s="1"/>
      <c r="E993" s="1"/>
      <c r="F993" s="1"/>
      <c r="G993" s="1"/>
      <c r="H993" s="1"/>
      <c r="I993" s="1"/>
      <c r="J993" s="1"/>
      <c r="K993" s="1"/>
      <c r="L993" s="1"/>
      <c r="M993" s="1"/>
      <c r="N993" s="1"/>
    </row>
    <row r="994" ht="15.75" customHeight="1">
      <c r="A994" s="1"/>
      <c r="B994" s="1"/>
      <c r="C994" s="1"/>
      <c r="D994" s="1"/>
      <c r="E994" s="1"/>
      <c r="F994" s="1"/>
      <c r="G994" s="1"/>
      <c r="H994" s="1"/>
      <c r="I994" s="1"/>
      <c r="J994" s="1"/>
      <c r="K994" s="1"/>
      <c r="L994" s="1"/>
      <c r="M994" s="1"/>
      <c r="N994" s="1"/>
    </row>
    <row r="995" ht="15.75" customHeight="1">
      <c r="A995" s="1"/>
      <c r="B995" s="1"/>
      <c r="C995" s="1"/>
      <c r="D995" s="1"/>
      <c r="E995" s="1"/>
      <c r="F995" s="1"/>
      <c r="G995" s="1"/>
      <c r="H995" s="1"/>
      <c r="I995" s="1"/>
      <c r="J995" s="1"/>
      <c r="K995" s="1"/>
      <c r="L995" s="1"/>
      <c r="M995" s="1"/>
      <c r="N995" s="1"/>
    </row>
    <row r="996" ht="15.75" customHeight="1">
      <c r="A996" s="1"/>
      <c r="B996" s="1"/>
      <c r="C996" s="1"/>
      <c r="D996" s="1"/>
      <c r="E996" s="1"/>
      <c r="F996" s="1"/>
      <c r="G996" s="1"/>
      <c r="H996" s="1"/>
      <c r="I996" s="1"/>
      <c r="J996" s="1"/>
      <c r="K996" s="1"/>
      <c r="L996" s="1"/>
      <c r="M996" s="1"/>
      <c r="N996" s="1"/>
    </row>
    <row r="997" ht="15.75" customHeight="1">
      <c r="A997" s="1"/>
      <c r="B997" s="1"/>
      <c r="C997" s="1"/>
      <c r="D997" s="1"/>
      <c r="E997" s="1"/>
      <c r="F997" s="1"/>
      <c r="G997" s="1"/>
      <c r="H997" s="1"/>
      <c r="I997" s="1"/>
      <c r="J997" s="1"/>
      <c r="K997" s="1"/>
      <c r="L997" s="1"/>
      <c r="M997" s="1"/>
      <c r="N997" s="1"/>
    </row>
    <row r="998" ht="15.75" customHeight="1">
      <c r="A998" s="1"/>
      <c r="B998" s="1"/>
      <c r="C998" s="1"/>
      <c r="D998" s="1"/>
      <c r="E998" s="1"/>
      <c r="F998" s="1"/>
      <c r="G998" s="1"/>
      <c r="H998" s="1"/>
      <c r="I998" s="1"/>
      <c r="J998" s="1"/>
      <c r="K998" s="1"/>
      <c r="L998" s="1"/>
      <c r="M998" s="1"/>
      <c r="N998" s="1"/>
    </row>
    <row r="999" ht="15.75" customHeight="1">
      <c r="A999" s="1"/>
      <c r="B999" s="1"/>
      <c r="C999" s="1"/>
      <c r="D999" s="1"/>
      <c r="E999" s="1"/>
      <c r="F999" s="1"/>
      <c r="G999" s="1"/>
      <c r="H999" s="1"/>
      <c r="I999" s="1"/>
      <c r="J999" s="1"/>
      <c r="K999" s="1"/>
      <c r="L999" s="1"/>
      <c r="M999" s="1"/>
      <c r="N999" s="1"/>
    </row>
    <row r="1000" ht="15.75" customHeight="1">
      <c r="A1000" s="1"/>
      <c r="B1000" s="1"/>
      <c r="C1000" s="1"/>
      <c r="D1000" s="1"/>
      <c r="E1000" s="1"/>
      <c r="F1000" s="1"/>
      <c r="G1000" s="1"/>
      <c r="H1000" s="1"/>
      <c r="I1000" s="1"/>
      <c r="J1000" s="1"/>
      <c r="K1000" s="1"/>
      <c r="L1000" s="1"/>
      <c r="M1000" s="1"/>
      <c r="N1000" s="1"/>
    </row>
  </sheetData>
  <mergeCells count="12">
    <mergeCell ref="B54:I54"/>
    <mergeCell ref="B57:I57"/>
    <mergeCell ref="B60:I60"/>
    <mergeCell ref="B63:J63"/>
    <mergeCell ref="B66:J66"/>
    <mergeCell ref="B1:I1"/>
    <mergeCell ref="A31:A32"/>
    <mergeCell ref="B39:J39"/>
    <mergeCell ref="B42:J42"/>
    <mergeCell ref="B45:J45"/>
    <mergeCell ref="B48:I48"/>
    <mergeCell ref="B51:I51"/>
  </mergeCells>
  <conditionalFormatting sqref="D5:K24 D26:H29 I26:K28 L5">
    <cfRule type="cellIs" dxfId="0" priority="1" operator="lessThan">
      <formula>0</formula>
    </cfRule>
  </conditionalFormatting>
  <printOptions/>
  <pageMargins bottom="0.75" footer="0.0" header="0.0" left="0.7" right="0.7" top="0.75"/>
  <pageSetup orientation="portrait"/>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86"/>
    <col customWidth="1" min="2" max="2" width="18.14"/>
    <col customWidth="1" min="3" max="3" width="21.43"/>
    <col customWidth="1" min="4" max="4" width="39.43"/>
    <col customWidth="1" min="5" max="5" width="28.14"/>
    <col customWidth="1" min="6" max="6" width="18.14"/>
    <col customWidth="1" min="7" max="7" width="14.86"/>
    <col customWidth="1" min="8" max="8" width="11.43"/>
    <col customWidth="1" min="9" max="9" width="23.29"/>
    <col customWidth="1" min="10" max="10" width="11.43"/>
    <col customWidth="1" min="11" max="11" width="23.29"/>
    <col customWidth="1" min="12" max="18" width="11.43"/>
  </cols>
  <sheetData>
    <row r="1" ht="15.75" customHeight="1">
      <c r="A1" s="117" t="s">
        <v>69</v>
      </c>
      <c r="B1" s="118">
        <v>45662.0</v>
      </c>
      <c r="C1" s="119"/>
      <c r="D1" s="119"/>
      <c r="E1" s="119"/>
      <c r="F1" s="119"/>
      <c r="G1" s="122"/>
      <c r="H1" s="123"/>
      <c r="I1" s="123"/>
      <c r="J1" s="123"/>
      <c r="K1" s="123"/>
      <c r="L1" s="123"/>
      <c r="M1" s="123"/>
      <c r="N1" s="123"/>
      <c r="O1" s="123"/>
      <c r="P1" s="123"/>
      <c r="Q1" s="123"/>
      <c r="R1" s="123"/>
    </row>
    <row r="2" ht="15.75" customHeight="1">
      <c r="A2" s="125" t="s">
        <v>72</v>
      </c>
      <c r="B2" s="126" t="s">
        <v>73</v>
      </c>
      <c r="C2" s="7"/>
      <c r="D2" s="7"/>
      <c r="E2" s="7"/>
      <c r="F2" s="7"/>
      <c r="G2" s="252"/>
      <c r="H2" s="123"/>
      <c r="I2" s="1208" t="s">
        <v>632</v>
      </c>
      <c r="J2" s="123"/>
      <c r="K2" s="123"/>
      <c r="L2" s="123"/>
      <c r="M2" s="123"/>
      <c r="N2" s="123"/>
      <c r="O2" s="123"/>
      <c r="P2" s="123"/>
      <c r="Q2" s="123"/>
      <c r="R2" s="123"/>
    </row>
    <row r="3" ht="15.75" customHeight="1">
      <c r="A3" s="125" t="s">
        <v>75</v>
      </c>
      <c r="B3" s="131" t="s">
        <v>633</v>
      </c>
      <c r="C3" s="7"/>
      <c r="D3" s="7"/>
      <c r="E3" s="8"/>
      <c r="F3" s="131" t="s">
        <v>77</v>
      </c>
      <c r="G3" s="252"/>
      <c r="H3" s="110"/>
      <c r="J3" s="110"/>
      <c r="K3" s="123"/>
      <c r="L3" s="123"/>
      <c r="M3" s="123"/>
      <c r="N3" s="123"/>
      <c r="O3" s="123"/>
      <c r="P3" s="123"/>
      <c r="Q3" s="123"/>
      <c r="R3" s="123"/>
    </row>
    <row r="4" ht="15.75" customHeight="1">
      <c r="A4" s="125" t="s">
        <v>78</v>
      </c>
      <c r="B4" s="132" t="s">
        <v>79</v>
      </c>
      <c r="C4" s="7"/>
      <c r="D4" s="7"/>
      <c r="E4" s="7"/>
      <c r="F4" s="7"/>
      <c r="G4" s="252"/>
      <c r="H4" s="123"/>
      <c r="J4" s="123"/>
      <c r="K4" s="123"/>
      <c r="L4" s="123"/>
      <c r="M4" s="123"/>
      <c r="N4" s="123"/>
      <c r="O4" s="123"/>
      <c r="P4" s="123"/>
      <c r="Q4" s="123"/>
      <c r="R4" s="123"/>
    </row>
    <row r="5" ht="15.75" customHeight="1">
      <c r="A5" s="125" t="s">
        <v>80</v>
      </c>
      <c r="B5" s="90" t="s">
        <v>634</v>
      </c>
      <c r="C5" s="7"/>
      <c r="D5" s="7"/>
      <c r="E5" s="7"/>
      <c r="F5" s="7"/>
      <c r="G5" s="252"/>
      <c r="H5" s="123"/>
      <c r="J5" s="123"/>
      <c r="K5" s="123"/>
      <c r="L5" s="123"/>
      <c r="M5" s="123"/>
      <c r="N5" s="123"/>
      <c r="O5" s="123"/>
      <c r="P5" s="123"/>
      <c r="Q5" s="123"/>
      <c r="R5" s="123"/>
    </row>
    <row r="6" ht="15.75" customHeight="1">
      <c r="A6" s="125" t="s">
        <v>82</v>
      </c>
      <c r="B6" s="126" t="s">
        <v>635</v>
      </c>
      <c r="C6" s="7"/>
      <c r="D6" s="7"/>
      <c r="E6" s="7"/>
      <c r="F6" s="7"/>
      <c r="G6" s="252"/>
      <c r="H6" s="133"/>
      <c r="J6" s="133"/>
      <c r="K6" s="133"/>
      <c r="L6" s="133"/>
      <c r="M6" s="133"/>
      <c r="N6" s="133"/>
      <c r="O6" s="133"/>
      <c r="P6" s="133"/>
      <c r="Q6" s="133"/>
      <c r="R6" s="133"/>
    </row>
    <row r="7" ht="15.75" customHeight="1">
      <c r="A7" s="1209" t="s">
        <v>84</v>
      </c>
      <c r="B7" s="254" t="s">
        <v>636</v>
      </c>
      <c r="C7" s="255"/>
      <c r="D7" s="255"/>
      <c r="E7" s="255"/>
      <c r="F7" s="255"/>
      <c r="G7" s="256"/>
      <c r="H7" s="123"/>
      <c r="I7" s="123"/>
      <c r="J7" s="123"/>
      <c r="K7" s="123"/>
      <c r="L7" s="123"/>
      <c r="M7" s="123"/>
      <c r="N7" s="123"/>
      <c r="O7" s="123"/>
      <c r="P7" s="123"/>
      <c r="Q7" s="123"/>
      <c r="R7" s="123"/>
    </row>
    <row r="8" ht="15.75" customHeight="1">
      <c r="A8" s="1210" t="s">
        <v>637</v>
      </c>
      <c r="B8" s="1210"/>
      <c r="C8" s="1210"/>
      <c r="D8" s="1210"/>
      <c r="E8" s="1211"/>
      <c r="F8" s="1211"/>
      <c r="G8" s="1211" t="s">
        <v>638</v>
      </c>
      <c r="H8" s="1211"/>
      <c r="I8" s="1211"/>
      <c r="J8" s="1211"/>
      <c r="K8" s="1211"/>
      <c r="L8" s="123"/>
      <c r="M8" s="123"/>
      <c r="N8" s="123"/>
      <c r="O8" s="123"/>
      <c r="P8" s="123"/>
      <c r="Q8" s="123"/>
      <c r="R8" s="123"/>
    </row>
    <row r="9" ht="15.75" customHeight="1">
      <c r="A9" s="1211" t="s">
        <v>639</v>
      </c>
      <c r="B9" s="1211"/>
      <c r="C9" s="1211"/>
      <c r="D9" s="1212">
        <v>0.0458</v>
      </c>
      <c r="E9" s="1211"/>
      <c r="F9" s="1211"/>
      <c r="G9" s="1213" t="s">
        <v>640</v>
      </c>
      <c r="H9" s="1213"/>
      <c r="I9" s="1213" t="s">
        <v>641</v>
      </c>
      <c r="J9" s="1211"/>
      <c r="K9" s="1211"/>
      <c r="L9" s="123"/>
      <c r="M9" s="123"/>
      <c r="N9" s="123"/>
      <c r="O9" s="123"/>
      <c r="P9" s="123"/>
      <c r="Q9" s="123"/>
      <c r="R9" s="123"/>
    </row>
    <row r="10" ht="15.75" customHeight="1">
      <c r="A10" s="1211" t="s">
        <v>642</v>
      </c>
      <c r="B10" s="1211"/>
      <c r="C10" s="1211"/>
      <c r="D10" s="1214">
        <v>0.0571</v>
      </c>
      <c r="E10" s="1211"/>
      <c r="F10" s="1211"/>
      <c r="G10" s="1215">
        <v>0.0</v>
      </c>
      <c r="H10" s="1216">
        <v>0.3</v>
      </c>
      <c r="I10" s="1217">
        <v>0.005</v>
      </c>
      <c r="J10" s="1211"/>
      <c r="K10" s="1211"/>
      <c r="L10" s="123"/>
      <c r="M10" s="123"/>
      <c r="N10" s="123"/>
      <c r="O10" s="123"/>
      <c r="P10" s="123"/>
      <c r="Q10" s="123"/>
      <c r="R10" s="123"/>
    </row>
    <row r="11" ht="15.75" customHeight="1">
      <c r="A11" s="1211" t="s">
        <v>643</v>
      </c>
      <c r="B11" s="1211"/>
      <c r="C11" s="1211"/>
      <c r="D11" s="1218">
        <v>0.0104</v>
      </c>
      <c r="E11" s="1211"/>
      <c r="F11" s="1211"/>
      <c r="G11" s="1219">
        <v>0.30001</v>
      </c>
      <c r="H11" s="1220">
        <v>0.45</v>
      </c>
      <c r="I11" s="1221">
        <v>0.0095</v>
      </c>
      <c r="J11" s="1211"/>
      <c r="K11" s="1211"/>
      <c r="L11" s="123"/>
      <c r="M11" s="123"/>
      <c r="N11" s="123"/>
      <c r="O11" s="123"/>
      <c r="P11" s="123"/>
      <c r="Q11" s="123"/>
      <c r="R11" s="123"/>
    </row>
    <row r="12" ht="15.75" customHeight="1">
      <c r="A12" s="1211" t="s">
        <v>644</v>
      </c>
      <c r="B12" s="1211"/>
      <c r="C12" s="1211"/>
      <c r="D12" s="1211"/>
      <c r="E12" s="1211"/>
      <c r="F12" s="1222" t="s">
        <v>645</v>
      </c>
      <c r="G12" s="1219">
        <v>0.45001</v>
      </c>
      <c r="H12" s="1220">
        <v>0.65</v>
      </c>
      <c r="I12" s="1221">
        <v>0.012</v>
      </c>
      <c r="J12" s="1211"/>
      <c r="K12" s="1211"/>
      <c r="L12" s="123"/>
      <c r="M12" s="123"/>
      <c r="N12" s="123"/>
      <c r="O12" s="123"/>
      <c r="P12" s="123"/>
      <c r="Q12" s="123"/>
      <c r="R12" s="123"/>
    </row>
    <row r="13" ht="15.75" customHeight="1">
      <c r="A13" s="1211" t="s">
        <v>646</v>
      </c>
      <c r="B13" s="1211"/>
      <c r="C13" s="1211"/>
      <c r="D13" s="1211"/>
      <c r="E13" s="1211"/>
      <c r="F13" s="1223">
        <v>0.2522</v>
      </c>
      <c r="G13" s="1219">
        <v>0.650001</v>
      </c>
      <c r="H13" s="1220">
        <v>0.8</v>
      </c>
      <c r="I13" s="1221">
        <v>0.0183</v>
      </c>
      <c r="J13" s="1211"/>
      <c r="K13" s="1211"/>
      <c r="L13" s="123"/>
      <c r="M13" s="123"/>
      <c r="N13" s="123"/>
      <c r="O13" s="123"/>
      <c r="P13" s="123"/>
      <c r="Q13" s="123"/>
      <c r="R13" s="123"/>
    </row>
    <row r="14" ht="15.75" customHeight="1">
      <c r="A14" s="1211"/>
      <c r="B14" s="1211"/>
      <c r="C14" s="1211"/>
      <c r="D14" s="1211"/>
      <c r="E14" s="1211"/>
      <c r="F14" s="1211"/>
      <c r="G14" s="1219">
        <v>0.800001</v>
      </c>
      <c r="H14" s="1220">
        <v>0.9</v>
      </c>
      <c r="I14" s="1221">
        <v>0.03</v>
      </c>
      <c r="J14" s="1211"/>
      <c r="K14" s="1211"/>
      <c r="L14" s="123"/>
      <c r="M14" s="123"/>
      <c r="N14" s="123"/>
      <c r="O14" s="123"/>
      <c r="P14" s="123"/>
      <c r="Q14" s="123"/>
      <c r="R14" s="123"/>
    </row>
    <row r="15" ht="15.75" customHeight="1">
      <c r="A15" s="1224" t="s">
        <v>647</v>
      </c>
      <c r="B15" s="1211"/>
      <c r="C15" s="1211"/>
      <c r="D15" s="1211"/>
      <c r="E15" s="1211"/>
      <c r="F15" s="1211"/>
      <c r="G15" s="1219">
        <v>0.900001</v>
      </c>
      <c r="H15" s="1220">
        <v>1.0</v>
      </c>
      <c r="I15" s="1221">
        <v>0.0442</v>
      </c>
      <c r="J15" s="1211"/>
      <c r="K15" s="1211"/>
      <c r="L15" s="123"/>
      <c r="M15" s="123"/>
      <c r="N15" s="123"/>
      <c r="O15" s="123"/>
      <c r="P15" s="123"/>
      <c r="Q15" s="123"/>
      <c r="R15" s="123"/>
    </row>
    <row r="16" ht="15.75" customHeight="1">
      <c r="A16" s="1211" t="s">
        <v>648</v>
      </c>
      <c r="B16" s="1211"/>
      <c r="C16" s="1218">
        <v>0.015</v>
      </c>
      <c r="D16" s="1211"/>
      <c r="E16" s="1211"/>
      <c r="F16" s="1211"/>
      <c r="G16" s="1219">
        <v>1.000001</v>
      </c>
      <c r="H16" s="1220">
        <v>10.0</v>
      </c>
      <c r="I16" s="1221">
        <v>0.0728</v>
      </c>
      <c r="J16" s="1211"/>
      <c r="K16" s="1211"/>
      <c r="L16" s="123"/>
      <c r="M16" s="123"/>
      <c r="N16" s="123"/>
      <c r="O16" s="123"/>
      <c r="P16" s="123"/>
      <c r="Q16" s="123"/>
      <c r="R16" s="123"/>
    </row>
    <row r="17" ht="15.75" customHeight="1">
      <c r="A17" s="1211" t="s">
        <v>649</v>
      </c>
      <c r="B17" s="1211"/>
      <c r="C17" s="1218">
        <v>0.015</v>
      </c>
      <c r="D17" s="1211"/>
      <c r="E17" s="1211"/>
      <c r="F17" s="1211"/>
      <c r="G17" s="1211"/>
      <c r="H17" s="1211"/>
      <c r="I17" s="1211"/>
      <c r="J17" s="1211"/>
      <c r="K17" s="1211"/>
      <c r="L17" s="123"/>
      <c r="M17" s="123"/>
      <c r="N17" s="123"/>
      <c r="O17" s="123"/>
      <c r="P17" s="123"/>
      <c r="Q17" s="123"/>
      <c r="R17" s="123"/>
    </row>
    <row r="18" ht="15.75" customHeight="1">
      <c r="A18" s="1211"/>
      <c r="B18" s="1211"/>
      <c r="C18" s="1211"/>
      <c r="D18" s="1211"/>
      <c r="E18" s="1211"/>
      <c r="F18" s="1211"/>
      <c r="G18" s="1211"/>
      <c r="H18" s="1211"/>
      <c r="I18" s="1211"/>
      <c r="J18" s="1211"/>
      <c r="K18" s="1211"/>
      <c r="L18" s="123"/>
      <c r="M18" s="123"/>
      <c r="N18" s="123"/>
      <c r="O18" s="123"/>
      <c r="P18" s="123"/>
      <c r="Q18" s="123"/>
      <c r="R18" s="123"/>
    </row>
    <row r="19">
      <c r="A19" s="1225" t="s">
        <v>204</v>
      </c>
      <c r="B19" s="1225" t="s">
        <v>247</v>
      </c>
      <c r="C19" s="1225" t="s">
        <v>650</v>
      </c>
      <c r="D19" s="258" t="s">
        <v>651</v>
      </c>
      <c r="E19" s="1226" t="s">
        <v>652</v>
      </c>
      <c r="F19" s="1226" t="s">
        <v>653</v>
      </c>
      <c r="G19" s="258" t="s">
        <v>654</v>
      </c>
      <c r="H19" s="1226" t="s">
        <v>655</v>
      </c>
      <c r="I19" s="258" t="s">
        <v>656</v>
      </c>
      <c r="J19" s="258" t="s">
        <v>657</v>
      </c>
      <c r="K19" s="1227" t="s">
        <v>658</v>
      </c>
      <c r="L19" s="123"/>
      <c r="M19" s="123"/>
      <c r="N19" s="123"/>
      <c r="O19" s="123"/>
      <c r="P19" s="123"/>
      <c r="Q19" s="123"/>
      <c r="R19" s="123"/>
    </row>
    <row r="20" hidden="1">
      <c r="A20" s="1228" t="s">
        <v>106</v>
      </c>
      <c r="B20" s="1228">
        <v>417.0</v>
      </c>
      <c r="C20" s="1229">
        <v>1.254409764675642</v>
      </c>
      <c r="D20" s="273">
        <f t="shared" ref="D20:D115" si="1">$D$9+C20*$D$10</f>
        <v>0.1174267976</v>
      </c>
      <c r="E20" s="273">
        <v>0.7809299238999956</v>
      </c>
      <c r="F20" s="273">
        <v>0.4740903035589746</v>
      </c>
      <c r="G20" s="1146">
        <f t="shared" ref="G20:G115" si="2">$D$9+VLOOKUP(F20,$G$10:$I$16,3)+$D$11</f>
        <v>0.0682</v>
      </c>
      <c r="H20" s="1146">
        <v>0.143762352964485</v>
      </c>
      <c r="I20" s="273">
        <f t="shared" ref="I20:I115" si="3">IF($F$12="Yes",G20*(1-$F$13),G20*(1-H20))</f>
        <v>0.05099996</v>
      </c>
      <c r="J20" s="1146">
        <f t="shared" ref="J20:J115" si="4">1-E20</f>
        <v>0.2190700761</v>
      </c>
      <c r="K20" s="274">
        <f t="shared" ref="K20:K115" si="5">D20*(1-J20)+I20*J20</f>
        <v>0.1028746652</v>
      </c>
      <c r="L20" s="123"/>
      <c r="M20" s="123"/>
      <c r="N20" s="123"/>
      <c r="O20" s="123"/>
      <c r="P20" s="123"/>
      <c r="Q20" s="123"/>
      <c r="R20" s="123"/>
    </row>
    <row r="21" ht="15.75" hidden="1" customHeight="1">
      <c r="A21" s="1230" t="s">
        <v>107</v>
      </c>
      <c r="B21" s="1230">
        <v>300.0</v>
      </c>
      <c r="C21" s="1231">
        <v>1.037195471112474</v>
      </c>
      <c r="D21" s="1150">
        <f t="shared" si="1"/>
        <v>0.1050238614</v>
      </c>
      <c r="E21" s="1150">
        <v>0.8408370799443656</v>
      </c>
      <c r="F21" s="1150">
        <v>0.4068127006930486</v>
      </c>
      <c r="G21" s="1149">
        <f t="shared" si="2"/>
        <v>0.0657</v>
      </c>
      <c r="H21" s="1149">
        <v>0.09402857877671386</v>
      </c>
      <c r="I21" s="1150">
        <f t="shared" si="3"/>
        <v>0.04913046</v>
      </c>
      <c r="J21" s="1149">
        <f t="shared" si="4"/>
        <v>0.1591629201</v>
      </c>
      <c r="K21" s="1151">
        <f t="shared" si="5"/>
        <v>0.09612770442</v>
      </c>
      <c r="L21" s="123"/>
      <c r="M21" s="123"/>
      <c r="N21" s="123"/>
      <c r="O21" s="123"/>
      <c r="P21" s="123"/>
      <c r="Q21" s="123"/>
      <c r="R21" s="123"/>
    </row>
    <row r="22" ht="15.75" hidden="1" customHeight="1">
      <c r="A22" s="1228" t="s">
        <v>108</v>
      </c>
      <c r="B22" s="1228">
        <v>151.0</v>
      </c>
      <c r="C22" s="1229">
        <v>1.294616777220405</v>
      </c>
      <c r="D22" s="273">
        <f t="shared" si="1"/>
        <v>0.119722618</v>
      </c>
      <c r="E22" s="273">
        <v>0.5196020957875717</v>
      </c>
      <c r="F22" s="273">
        <v>0.349804330421598</v>
      </c>
      <c r="G22" s="1146">
        <f t="shared" si="2"/>
        <v>0.0657</v>
      </c>
      <c r="H22" s="1146">
        <v>0.1218102776838824</v>
      </c>
      <c r="I22" s="273">
        <f t="shared" si="3"/>
        <v>0.04913046</v>
      </c>
      <c r="J22" s="1146">
        <f t="shared" si="4"/>
        <v>0.4803979042</v>
      </c>
      <c r="K22" s="274">
        <f t="shared" si="5"/>
        <v>0.08581029323</v>
      </c>
      <c r="L22" s="123"/>
      <c r="M22" s="123"/>
      <c r="N22" s="123"/>
      <c r="O22" s="123"/>
      <c r="P22" s="123"/>
      <c r="Q22" s="123"/>
      <c r="R22" s="123"/>
    </row>
    <row r="23" ht="15.75" hidden="1" customHeight="1">
      <c r="A23" s="1230" t="s">
        <v>109</v>
      </c>
      <c r="B23" s="1230">
        <v>1194.0</v>
      </c>
      <c r="C23" s="1231">
        <v>0.7505397384113048</v>
      </c>
      <c r="D23" s="1150">
        <f t="shared" si="1"/>
        <v>0.08865581906</v>
      </c>
      <c r="E23" s="1150">
        <v>0.8358338589433594</v>
      </c>
      <c r="F23" s="1150">
        <v>0.3857506638796913</v>
      </c>
      <c r="G23" s="1149">
        <f t="shared" si="2"/>
        <v>0.0657</v>
      </c>
      <c r="H23" s="1149">
        <v>0.1373262342575402</v>
      </c>
      <c r="I23" s="1150">
        <f t="shared" si="3"/>
        <v>0.04913046</v>
      </c>
      <c r="J23" s="1149">
        <f t="shared" si="4"/>
        <v>0.1641661411</v>
      </c>
      <c r="K23" s="1151">
        <f t="shared" si="5"/>
        <v>0.08216709339</v>
      </c>
      <c r="L23" s="123"/>
      <c r="M23" s="123"/>
      <c r="N23" s="123"/>
      <c r="O23" s="123"/>
      <c r="P23" s="123"/>
      <c r="Q23" s="123"/>
      <c r="R23" s="123"/>
    </row>
    <row r="24" ht="15.75" hidden="1" customHeight="1">
      <c r="A24" s="1228" t="s">
        <v>110</v>
      </c>
      <c r="B24" s="1228">
        <v>162.0</v>
      </c>
      <c r="C24" s="1229">
        <v>1.528912178287774</v>
      </c>
      <c r="D24" s="273">
        <f t="shared" si="1"/>
        <v>0.1331008854</v>
      </c>
      <c r="E24" s="273">
        <v>0.6683983798137587</v>
      </c>
      <c r="F24" s="273">
        <v>0.4791066028572865</v>
      </c>
      <c r="G24" s="1146">
        <f t="shared" si="2"/>
        <v>0.0682</v>
      </c>
      <c r="H24" s="1146">
        <v>0.09970336321172629</v>
      </c>
      <c r="I24" s="273">
        <f t="shared" si="3"/>
        <v>0.05099996</v>
      </c>
      <c r="J24" s="1146">
        <f t="shared" si="4"/>
        <v>0.3316016202</v>
      </c>
      <c r="K24" s="274">
        <f t="shared" si="5"/>
        <v>0.1058760855</v>
      </c>
      <c r="L24" s="123"/>
      <c r="M24" s="123"/>
      <c r="N24" s="123"/>
      <c r="O24" s="123"/>
      <c r="P24" s="123"/>
      <c r="Q24" s="123"/>
      <c r="R24" s="123"/>
    </row>
    <row r="25" ht="15.75" hidden="1" customHeight="1">
      <c r="A25" s="1230" t="s">
        <v>111</v>
      </c>
      <c r="B25" s="1230">
        <v>780.0</v>
      </c>
      <c r="C25" s="1231">
        <v>1.298800816530068</v>
      </c>
      <c r="D25" s="1150">
        <f t="shared" si="1"/>
        <v>0.1199615266</v>
      </c>
      <c r="E25" s="1150">
        <v>0.7357408523684176</v>
      </c>
      <c r="F25" s="1150">
        <v>0.3638882701680404</v>
      </c>
      <c r="G25" s="1149">
        <f t="shared" si="2"/>
        <v>0.0657</v>
      </c>
      <c r="H25" s="1149">
        <v>0.16103259452446</v>
      </c>
      <c r="I25" s="1150">
        <f t="shared" si="3"/>
        <v>0.04913046</v>
      </c>
      <c r="J25" s="1149">
        <f t="shared" si="4"/>
        <v>0.2642591476</v>
      </c>
      <c r="K25" s="1151">
        <f t="shared" si="5"/>
        <v>0.1012437693</v>
      </c>
      <c r="L25" s="123"/>
      <c r="M25" s="123"/>
      <c r="N25" s="123"/>
      <c r="O25" s="123"/>
      <c r="P25" s="123"/>
      <c r="Q25" s="123"/>
      <c r="R25" s="123"/>
    </row>
    <row r="26" ht="15.75" hidden="1" customHeight="1">
      <c r="A26" s="1228" t="s">
        <v>112</v>
      </c>
      <c r="B26" s="1228">
        <v>621.0</v>
      </c>
      <c r="C26" s="1229">
        <v>0.7970332484692695</v>
      </c>
      <c r="D26" s="273">
        <f t="shared" si="1"/>
        <v>0.09131059849</v>
      </c>
      <c r="E26" s="273">
        <v>0.2739405493428444</v>
      </c>
      <c r="F26" s="273">
        <v>0.2378403763651561</v>
      </c>
      <c r="G26" s="1146">
        <f t="shared" si="2"/>
        <v>0.0612</v>
      </c>
      <c r="H26" s="1146">
        <v>0.2163852605799147</v>
      </c>
      <c r="I26" s="273">
        <f t="shared" si="3"/>
        <v>0.04576536</v>
      </c>
      <c r="J26" s="1146">
        <f t="shared" si="4"/>
        <v>0.7260594507</v>
      </c>
      <c r="K26" s="274">
        <f t="shared" si="5"/>
        <v>0.05824204765</v>
      </c>
      <c r="L26" s="123"/>
      <c r="M26" s="123"/>
      <c r="N26" s="123"/>
      <c r="O26" s="123"/>
      <c r="P26" s="123"/>
      <c r="Q26" s="123"/>
      <c r="R26" s="123"/>
    </row>
    <row r="27" ht="15.75" hidden="1" customHeight="1">
      <c r="A27" s="1230" t="s">
        <v>114</v>
      </c>
      <c r="B27" s="1230">
        <v>849.0</v>
      </c>
      <c r="C27" s="1231">
        <v>0.5570410856784398</v>
      </c>
      <c r="D27" s="1150">
        <f t="shared" si="1"/>
        <v>0.07760704599</v>
      </c>
      <c r="E27" s="1150">
        <v>0.3064619321014737</v>
      </c>
      <c r="F27" s="1150">
        <v>0.274698731408908</v>
      </c>
      <c r="G27" s="1149">
        <f t="shared" si="2"/>
        <v>0.0612</v>
      </c>
      <c r="H27" s="1149">
        <v>0.1828434624561202</v>
      </c>
      <c r="I27" s="1150">
        <f t="shared" si="3"/>
        <v>0.04576536</v>
      </c>
      <c r="J27" s="1149">
        <f t="shared" si="4"/>
        <v>0.6935380679</v>
      </c>
      <c r="K27" s="1151">
        <f t="shared" si="5"/>
        <v>0.05552362461</v>
      </c>
      <c r="L27" s="123"/>
      <c r="M27" s="123"/>
      <c r="N27" s="123"/>
      <c r="O27" s="123"/>
      <c r="P27" s="123"/>
      <c r="Q27" s="123"/>
      <c r="R27" s="123"/>
    </row>
    <row r="28" ht="15.75" hidden="1" customHeight="1">
      <c r="A28" s="1228" t="s">
        <v>115</v>
      </c>
      <c r="B28" s="1228">
        <v>216.0</v>
      </c>
      <c r="C28" s="1229">
        <v>0.863513239856649</v>
      </c>
      <c r="D28" s="273">
        <f t="shared" si="1"/>
        <v>0.095106606</v>
      </c>
      <c r="E28" s="273">
        <v>0.8098911321377448</v>
      </c>
      <c r="F28" s="273">
        <v>0.3215969919679286</v>
      </c>
      <c r="G28" s="1146">
        <f t="shared" si="2"/>
        <v>0.0657</v>
      </c>
      <c r="H28" s="1146">
        <v>0.1621585532300848</v>
      </c>
      <c r="I28" s="273">
        <f t="shared" si="3"/>
        <v>0.04913046</v>
      </c>
      <c r="J28" s="1146">
        <f t="shared" si="4"/>
        <v>0.1901088679</v>
      </c>
      <c r="K28" s="274">
        <f t="shared" si="5"/>
        <v>0.08636613293</v>
      </c>
      <c r="L28" s="123"/>
      <c r="M28" s="123"/>
      <c r="N28" s="123"/>
      <c r="O28" s="123"/>
      <c r="P28" s="123"/>
      <c r="Q28" s="123"/>
      <c r="R28" s="123"/>
    </row>
    <row r="29" ht="15.75" hidden="1" customHeight="1">
      <c r="A29" s="1230" t="s">
        <v>116</v>
      </c>
      <c r="B29" s="1230">
        <v>101.0</v>
      </c>
      <c r="C29" s="1231">
        <v>0.5726263697379518</v>
      </c>
      <c r="D29" s="1150">
        <f t="shared" si="1"/>
        <v>0.07849696571</v>
      </c>
      <c r="E29" s="1150">
        <v>0.8438246854051258</v>
      </c>
      <c r="F29" s="1150">
        <v>0.3485209406467898</v>
      </c>
      <c r="G29" s="1149">
        <f t="shared" si="2"/>
        <v>0.0657</v>
      </c>
      <c r="H29" s="1149">
        <v>0.1182858653074113</v>
      </c>
      <c r="I29" s="1150">
        <f t="shared" si="3"/>
        <v>0.04913046</v>
      </c>
      <c r="J29" s="1149">
        <f t="shared" si="4"/>
        <v>0.1561753146</v>
      </c>
      <c r="K29" s="1151">
        <f t="shared" si="5"/>
        <v>0.07391064244</v>
      </c>
      <c r="L29" s="123"/>
      <c r="M29" s="123"/>
      <c r="N29" s="123"/>
      <c r="O29" s="123"/>
      <c r="P29" s="123"/>
      <c r="Q29" s="123"/>
      <c r="R29" s="123"/>
    </row>
    <row r="30" ht="15.75" hidden="1" customHeight="1">
      <c r="A30" s="1228" t="s">
        <v>117</v>
      </c>
      <c r="B30" s="1228">
        <v>126.0</v>
      </c>
      <c r="C30" s="1229">
        <v>1.004390818881056</v>
      </c>
      <c r="D30" s="273">
        <f t="shared" si="1"/>
        <v>0.1031507158</v>
      </c>
      <c r="E30" s="273">
        <v>0.5448375210449216</v>
      </c>
      <c r="F30" s="273">
        <v>0.3929743893922503</v>
      </c>
      <c r="G30" s="1146">
        <f t="shared" si="2"/>
        <v>0.0657</v>
      </c>
      <c r="H30" s="1146">
        <v>0.1486586316396304</v>
      </c>
      <c r="I30" s="273">
        <f t="shared" si="3"/>
        <v>0.04913046</v>
      </c>
      <c r="J30" s="1146">
        <f t="shared" si="4"/>
        <v>0.455162479</v>
      </c>
      <c r="K30" s="274">
        <f t="shared" si="5"/>
        <v>0.07856272223</v>
      </c>
      <c r="L30" s="123"/>
      <c r="M30" s="123"/>
      <c r="N30" s="123"/>
      <c r="O30" s="123"/>
      <c r="P30" s="123"/>
      <c r="Q30" s="123"/>
      <c r="R30" s="123"/>
    </row>
    <row r="31" ht="15.75" hidden="1" customHeight="1">
      <c r="A31" s="1230" t="s">
        <v>118</v>
      </c>
      <c r="B31" s="1230">
        <v>606.0</v>
      </c>
      <c r="C31" s="1231">
        <v>0.9085137997254473</v>
      </c>
      <c r="D31" s="1150">
        <f t="shared" si="1"/>
        <v>0.09767613796</v>
      </c>
      <c r="E31" s="1150">
        <v>0.3159979157154036</v>
      </c>
      <c r="F31" s="1150">
        <v>0.3888889230372778</v>
      </c>
      <c r="G31" s="1149">
        <f t="shared" si="2"/>
        <v>0.0657</v>
      </c>
      <c r="H31" s="1149">
        <v>0.1318549020475744</v>
      </c>
      <c r="I31" s="1150">
        <f t="shared" si="3"/>
        <v>0.04913046</v>
      </c>
      <c r="J31" s="1149">
        <f t="shared" si="4"/>
        <v>0.6840020843</v>
      </c>
      <c r="K31" s="1151">
        <f t="shared" si="5"/>
        <v>0.06447079305</v>
      </c>
      <c r="L31" s="123"/>
      <c r="M31" s="123"/>
      <c r="N31" s="123"/>
      <c r="O31" s="123"/>
      <c r="P31" s="123"/>
      <c r="Q31" s="123"/>
      <c r="R31" s="123"/>
    </row>
    <row r="32" ht="15.75" hidden="1" customHeight="1">
      <c r="A32" s="1228" t="s">
        <v>119</v>
      </c>
      <c r="B32" s="1228">
        <v>462.0</v>
      </c>
      <c r="C32" s="1229">
        <v>1.026465291452767</v>
      </c>
      <c r="D32" s="273">
        <f t="shared" si="1"/>
        <v>0.1044111681</v>
      </c>
      <c r="E32" s="273">
        <v>0.8201027508761959</v>
      </c>
      <c r="F32" s="273">
        <v>0.3175405353924721</v>
      </c>
      <c r="G32" s="1146">
        <f t="shared" si="2"/>
        <v>0.0657</v>
      </c>
      <c r="H32" s="1146">
        <v>0.1593572147141329</v>
      </c>
      <c r="I32" s="273">
        <f t="shared" si="3"/>
        <v>0.04913046</v>
      </c>
      <c r="J32" s="1146">
        <f t="shared" si="4"/>
        <v>0.1798972491</v>
      </c>
      <c r="K32" s="274">
        <f t="shared" si="5"/>
        <v>0.09446632082</v>
      </c>
      <c r="L32" s="123"/>
      <c r="M32" s="123"/>
      <c r="N32" s="123"/>
      <c r="O32" s="123"/>
      <c r="P32" s="123"/>
      <c r="Q32" s="123"/>
      <c r="R32" s="123"/>
    </row>
    <row r="33" ht="15.75" hidden="1" customHeight="1">
      <c r="A33" s="1230" t="s">
        <v>120</v>
      </c>
      <c r="B33" s="1230">
        <v>974.0</v>
      </c>
      <c r="C33" s="1231">
        <v>1.015539693366137</v>
      </c>
      <c r="D33" s="1150">
        <f t="shared" si="1"/>
        <v>0.1037873165</v>
      </c>
      <c r="E33" s="1150">
        <v>0.8528132003000194</v>
      </c>
      <c r="F33" s="1150">
        <v>0.3882079654892777</v>
      </c>
      <c r="G33" s="1149">
        <f t="shared" si="2"/>
        <v>0.0657</v>
      </c>
      <c r="H33" s="1149">
        <v>0.1679935687658455</v>
      </c>
      <c r="I33" s="1150">
        <f t="shared" si="3"/>
        <v>0.04913046</v>
      </c>
      <c r="J33" s="1149">
        <f t="shared" si="4"/>
        <v>0.1471867997</v>
      </c>
      <c r="K33" s="1151">
        <f t="shared" si="5"/>
        <v>0.0957425487</v>
      </c>
      <c r="L33" s="123"/>
      <c r="M33" s="123"/>
      <c r="N33" s="123"/>
      <c r="O33" s="123"/>
      <c r="P33" s="123"/>
      <c r="Q33" s="123"/>
      <c r="R33" s="123"/>
    </row>
    <row r="34" ht="15.75" hidden="1" customHeight="1">
      <c r="A34" s="1228" t="s">
        <v>121</v>
      </c>
      <c r="B34" s="1228">
        <v>45.0</v>
      </c>
      <c r="C34" s="1229">
        <v>1.068751597205732</v>
      </c>
      <c r="D34" s="273">
        <f t="shared" si="1"/>
        <v>0.1068257162</v>
      </c>
      <c r="E34" s="273">
        <v>0.4638235286486534</v>
      </c>
      <c r="F34" s="273">
        <v>0.3895023204260299</v>
      </c>
      <c r="G34" s="1146">
        <f t="shared" si="2"/>
        <v>0.0657</v>
      </c>
      <c r="H34" s="1146">
        <v>0.1347011421443172</v>
      </c>
      <c r="I34" s="273">
        <f t="shared" si="3"/>
        <v>0.04913046</v>
      </c>
      <c r="J34" s="1146">
        <f t="shared" si="4"/>
        <v>0.5361764714</v>
      </c>
      <c r="K34" s="274">
        <f t="shared" si="5"/>
        <v>0.07589087732</v>
      </c>
      <c r="L34" s="123"/>
      <c r="M34" s="123"/>
      <c r="N34" s="123"/>
      <c r="O34" s="123"/>
      <c r="P34" s="123"/>
      <c r="Q34" s="123"/>
      <c r="R34" s="123"/>
    </row>
    <row r="35" ht="15.75" hidden="1" customHeight="1">
      <c r="A35" s="1230" t="s">
        <v>122</v>
      </c>
      <c r="B35" s="1230">
        <v>897.0</v>
      </c>
      <c r="C35" s="1231">
        <v>1.14928201498894</v>
      </c>
      <c r="D35" s="1150">
        <f t="shared" si="1"/>
        <v>0.1114240031</v>
      </c>
      <c r="E35" s="1150">
        <v>0.6446080217813317</v>
      </c>
      <c r="F35" s="1150">
        <v>0.3408888737480976</v>
      </c>
      <c r="G35" s="1149">
        <f t="shared" si="2"/>
        <v>0.0657</v>
      </c>
      <c r="H35" s="1149">
        <v>0.1375130502630556</v>
      </c>
      <c r="I35" s="1150">
        <f t="shared" si="3"/>
        <v>0.04913046</v>
      </c>
      <c r="J35" s="1149">
        <f t="shared" si="4"/>
        <v>0.3553919782</v>
      </c>
      <c r="K35" s="1151">
        <f t="shared" si="5"/>
        <v>0.08928537756</v>
      </c>
      <c r="L35" s="123"/>
      <c r="M35" s="123"/>
      <c r="N35" s="123"/>
      <c r="O35" s="123"/>
      <c r="P35" s="123"/>
      <c r="Q35" s="123"/>
      <c r="R35" s="123"/>
    </row>
    <row r="36" ht="15.75" hidden="1" customHeight="1">
      <c r="A36" s="1228" t="s">
        <v>123</v>
      </c>
      <c r="B36" s="1228">
        <v>64.0</v>
      </c>
      <c r="C36" s="1229">
        <v>1.140049092563485</v>
      </c>
      <c r="D36" s="273">
        <f t="shared" si="1"/>
        <v>0.1108968032</v>
      </c>
      <c r="E36" s="273">
        <v>0.6053796178374962</v>
      </c>
      <c r="F36" s="273">
        <v>0.2812276655841883</v>
      </c>
      <c r="G36" s="1146">
        <f t="shared" si="2"/>
        <v>0.0612</v>
      </c>
      <c r="H36" s="1146">
        <v>0.2255044468760268</v>
      </c>
      <c r="I36" s="273">
        <f t="shared" si="3"/>
        <v>0.04576536</v>
      </c>
      <c r="J36" s="1146">
        <f t="shared" si="4"/>
        <v>0.3946203822</v>
      </c>
      <c r="K36" s="274">
        <f t="shared" si="5"/>
        <v>0.08519460818</v>
      </c>
      <c r="L36" s="123"/>
      <c r="M36" s="123"/>
      <c r="N36" s="123"/>
      <c r="O36" s="123"/>
      <c r="P36" s="123"/>
      <c r="Q36" s="123"/>
      <c r="R36" s="123"/>
    </row>
    <row r="37" ht="15.75" hidden="1" customHeight="1">
      <c r="A37" s="1230" t="s">
        <v>124</v>
      </c>
      <c r="B37" s="1230">
        <v>951.0</v>
      </c>
      <c r="C37" s="1231">
        <v>1.048813997234459</v>
      </c>
      <c r="D37" s="1150">
        <f t="shared" si="1"/>
        <v>0.1056872792</v>
      </c>
      <c r="E37" s="1150">
        <v>0.8061122627710797</v>
      </c>
      <c r="F37" s="1150">
        <v>0.3728389893824859</v>
      </c>
      <c r="G37" s="1149">
        <f t="shared" si="2"/>
        <v>0.0657</v>
      </c>
      <c r="H37" s="1149">
        <v>0.1422105151961831</v>
      </c>
      <c r="I37" s="1150">
        <f t="shared" si="3"/>
        <v>0.04913046</v>
      </c>
      <c r="J37" s="1149">
        <f t="shared" si="4"/>
        <v>0.1938877372</v>
      </c>
      <c r="K37" s="1151">
        <f t="shared" si="5"/>
        <v>0.09472160553</v>
      </c>
      <c r="L37" s="123"/>
      <c r="M37" s="123"/>
      <c r="N37" s="123"/>
      <c r="O37" s="123"/>
      <c r="P37" s="123"/>
      <c r="Q37" s="123"/>
      <c r="R37" s="123"/>
    </row>
    <row r="38" ht="15.75" hidden="1" customHeight="1">
      <c r="A38" s="1228" t="s">
        <v>125</v>
      </c>
      <c r="B38" s="1228">
        <v>216.0</v>
      </c>
      <c r="C38" s="1229">
        <v>1.196210664496575</v>
      </c>
      <c r="D38" s="273">
        <f t="shared" si="1"/>
        <v>0.1141036289</v>
      </c>
      <c r="E38" s="273">
        <v>0.8395024010848704</v>
      </c>
      <c r="F38" s="273">
        <v>0.5561230830367363</v>
      </c>
      <c r="G38" s="1146">
        <f t="shared" si="2"/>
        <v>0.0682</v>
      </c>
      <c r="H38" s="1146">
        <v>0.1034122731452705</v>
      </c>
      <c r="I38" s="273">
        <f t="shared" si="3"/>
        <v>0.05099996</v>
      </c>
      <c r="J38" s="1146">
        <f t="shared" si="4"/>
        <v>0.1604975989</v>
      </c>
      <c r="K38" s="274">
        <f t="shared" si="5"/>
        <v>0.1039756416</v>
      </c>
      <c r="L38" s="123"/>
      <c r="M38" s="123"/>
      <c r="N38" s="123"/>
      <c r="O38" s="123"/>
      <c r="P38" s="123"/>
      <c r="Q38" s="123"/>
      <c r="R38" s="123"/>
    </row>
    <row r="39" ht="15.75" hidden="1" customHeight="1">
      <c r="A39" s="1230" t="s">
        <v>126</v>
      </c>
      <c r="B39" s="1230">
        <v>1182.0</v>
      </c>
      <c r="C39" s="1231">
        <v>1.09258003723948</v>
      </c>
      <c r="D39" s="1150">
        <f t="shared" si="1"/>
        <v>0.1081863201</v>
      </c>
      <c r="E39" s="1150">
        <v>0.8708982417409976</v>
      </c>
      <c r="F39" s="1150">
        <v>0.3945424528093295</v>
      </c>
      <c r="G39" s="1149">
        <f t="shared" si="2"/>
        <v>0.0657</v>
      </c>
      <c r="H39" s="1149">
        <v>0.1647587590554583</v>
      </c>
      <c r="I39" s="1150">
        <f t="shared" si="3"/>
        <v>0.04913046</v>
      </c>
      <c r="J39" s="1149">
        <f t="shared" si="4"/>
        <v>0.1291017583</v>
      </c>
      <c r="K39" s="1151">
        <f t="shared" si="5"/>
        <v>0.1005621047</v>
      </c>
      <c r="L39" s="123"/>
      <c r="M39" s="123"/>
      <c r="N39" s="123"/>
      <c r="O39" s="123"/>
      <c r="P39" s="123"/>
      <c r="Q39" s="123"/>
      <c r="R39" s="123"/>
    </row>
    <row r="40" ht="15.75" hidden="1" customHeight="1">
      <c r="A40" s="1228" t="s">
        <v>127</v>
      </c>
      <c r="B40" s="1228">
        <v>342.0</v>
      </c>
      <c r="C40" s="1229">
        <v>1.26185646056331</v>
      </c>
      <c r="D40" s="273">
        <f t="shared" si="1"/>
        <v>0.1178520039</v>
      </c>
      <c r="E40" s="273">
        <v>0.9381397877033153</v>
      </c>
      <c r="F40" s="273">
        <v>0.41480392467646</v>
      </c>
      <c r="G40" s="1146">
        <f t="shared" si="2"/>
        <v>0.0657</v>
      </c>
      <c r="H40" s="1146">
        <v>0.1219405366388565</v>
      </c>
      <c r="I40" s="273">
        <f t="shared" si="3"/>
        <v>0.04913046</v>
      </c>
      <c r="J40" s="1146">
        <f t="shared" si="4"/>
        <v>0.0618602123</v>
      </c>
      <c r="K40" s="274">
        <f t="shared" si="5"/>
        <v>0.1136008746</v>
      </c>
      <c r="L40" s="123"/>
      <c r="M40" s="123"/>
      <c r="N40" s="123"/>
      <c r="O40" s="123"/>
      <c r="P40" s="123"/>
      <c r="Q40" s="123"/>
      <c r="R40" s="123"/>
    </row>
    <row r="41" ht="15.75" hidden="1" customHeight="1">
      <c r="A41" s="1230" t="s">
        <v>128</v>
      </c>
      <c r="B41" s="1230">
        <v>804.0</v>
      </c>
      <c r="C41" s="1231">
        <v>0.9781792891945789</v>
      </c>
      <c r="D41" s="1150">
        <f t="shared" si="1"/>
        <v>0.1016540374</v>
      </c>
      <c r="E41" s="1150">
        <v>0.7276295506829367</v>
      </c>
      <c r="F41" s="1150">
        <v>0.3521565297169424</v>
      </c>
      <c r="G41" s="1149">
        <f t="shared" si="2"/>
        <v>0.0657</v>
      </c>
      <c r="H41" s="1149">
        <v>0.1553931300407955</v>
      </c>
      <c r="I41" s="1150">
        <f t="shared" si="3"/>
        <v>0.04913046</v>
      </c>
      <c r="J41" s="1149">
        <f t="shared" si="4"/>
        <v>0.2723704493</v>
      </c>
      <c r="K41" s="1151">
        <f t="shared" si="5"/>
        <v>0.08734816703</v>
      </c>
      <c r="L41" s="123"/>
      <c r="M41" s="123"/>
      <c r="N41" s="123"/>
      <c r="O41" s="123"/>
      <c r="P41" s="123"/>
      <c r="Q41" s="123"/>
      <c r="R41" s="123"/>
    </row>
    <row r="42" ht="15.75" hidden="1" customHeight="1">
      <c r="A42" s="1228" t="s">
        <v>129</v>
      </c>
      <c r="B42" s="1228">
        <v>335.0</v>
      </c>
      <c r="C42" s="1229">
        <v>0.888561948694207</v>
      </c>
      <c r="D42" s="273">
        <f t="shared" si="1"/>
        <v>0.09653688727</v>
      </c>
      <c r="E42" s="273">
        <v>0.6654006506136922</v>
      </c>
      <c r="F42" s="273">
        <v>0.2901957472042045</v>
      </c>
      <c r="G42" s="1146">
        <f t="shared" si="2"/>
        <v>0.0612</v>
      </c>
      <c r="H42" s="1146">
        <v>0.1391666840985711</v>
      </c>
      <c r="I42" s="273">
        <f t="shared" si="3"/>
        <v>0.04576536</v>
      </c>
      <c r="J42" s="1146">
        <f t="shared" si="4"/>
        <v>0.3345993494</v>
      </c>
      <c r="K42" s="274">
        <f t="shared" si="5"/>
        <v>0.07954876728</v>
      </c>
      <c r="L42" s="123"/>
      <c r="M42" s="123"/>
      <c r="N42" s="123"/>
      <c r="O42" s="123"/>
      <c r="P42" s="123"/>
      <c r="Q42" s="123"/>
      <c r="R42" s="123"/>
    </row>
    <row r="43" ht="15.75" hidden="1" customHeight="1">
      <c r="A43" s="1230" t="s">
        <v>130</v>
      </c>
      <c r="B43" s="1230">
        <v>1223.0</v>
      </c>
      <c r="C43" s="1231">
        <v>1.291890012158615</v>
      </c>
      <c r="D43" s="1150">
        <f t="shared" si="1"/>
        <v>0.1195669197</v>
      </c>
      <c r="E43" s="1150">
        <v>0.8683121957145886</v>
      </c>
      <c r="F43" s="1150">
        <v>0.7005011522421916</v>
      </c>
      <c r="G43" s="1149">
        <f t="shared" si="2"/>
        <v>0.0745</v>
      </c>
      <c r="H43" s="1149">
        <v>0.020433290762096</v>
      </c>
      <c r="I43" s="1150">
        <f t="shared" si="3"/>
        <v>0.0557111</v>
      </c>
      <c r="J43" s="1149">
        <f t="shared" si="4"/>
        <v>0.1316878043</v>
      </c>
      <c r="K43" s="1151">
        <f t="shared" si="5"/>
        <v>0.111157887</v>
      </c>
      <c r="L43" s="123"/>
      <c r="M43" s="123"/>
      <c r="N43" s="123"/>
      <c r="O43" s="123"/>
      <c r="P43" s="123"/>
      <c r="Q43" s="123"/>
      <c r="R43" s="123"/>
    </row>
    <row r="44" ht="15.75" hidden="1" customHeight="1">
      <c r="A44" s="1228" t="s">
        <v>131</v>
      </c>
      <c r="B44" s="1228">
        <v>1271.0</v>
      </c>
      <c r="C44" s="1229">
        <v>1.045990046034643</v>
      </c>
      <c r="D44" s="273">
        <f t="shared" si="1"/>
        <v>0.1055260316</v>
      </c>
      <c r="E44" s="273">
        <v>0.857250317460716</v>
      </c>
      <c r="F44" s="273">
        <v>0.4768068841155595</v>
      </c>
      <c r="G44" s="1146">
        <f t="shared" si="2"/>
        <v>0.0682</v>
      </c>
      <c r="H44" s="1146">
        <v>0.09640395802394129</v>
      </c>
      <c r="I44" s="273">
        <f t="shared" si="3"/>
        <v>0.05099996</v>
      </c>
      <c r="J44" s="1146">
        <f t="shared" si="4"/>
        <v>0.1427496825</v>
      </c>
      <c r="K44" s="274">
        <f t="shared" si="5"/>
        <v>0.09774245221</v>
      </c>
      <c r="L44" s="123"/>
      <c r="M44" s="123"/>
      <c r="N44" s="123"/>
      <c r="O44" s="123"/>
      <c r="P44" s="123"/>
      <c r="Q44" s="123"/>
      <c r="R44" s="123"/>
    </row>
    <row r="45" ht="15.75" hidden="1" customHeight="1">
      <c r="A45" s="1230" t="s">
        <v>132</v>
      </c>
      <c r="B45" s="1230">
        <v>272.0</v>
      </c>
      <c r="C45" s="1231">
        <v>0.8626890707188635</v>
      </c>
      <c r="D45" s="1150">
        <f t="shared" si="1"/>
        <v>0.09505954594</v>
      </c>
      <c r="E45" s="1150">
        <v>0.774419710234644</v>
      </c>
      <c r="F45" s="1150">
        <v>0.4298419875576076</v>
      </c>
      <c r="G45" s="1149">
        <f t="shared" si="2"/>
        <v>0.0657</v>
      </c>
      <c r="H45" s="1149">
        <v>0.123396829110511</v>
      </c>
      <c r="I45" s="1150">
        <f t="shared" si="3"/>
        <v>0.04913046</v>
      </c>
      <c r="J45" s="1149">
        <f t="shared" si="4"/>
        <v>0.2255802898</v>
      </c>
      <c r="K45" s="1151">
        <f t="shared" si="5"/>
        <v>0.08469884942</v>
      </c>
      <c r="L45" s="123"/>
      <c r="M45" s="123"/>
      <c r="N45" s="123"/>
      <c r="O45" s="123"/>
      <c r="P45" s="123"/>
      <c r="Q45" s="123"/>
      <c r="R45" s="123"/>
    </row>
    <row r="46" ht="15.75" hidden="1" customHeight="1">
      <c r="A46" s="1228" t="s">
        <v>133</v>
      </c>
      <c r="B46" s="1228">
        <v>1101.0</v>
      </c>
      <c r="C46" s="1229">
        <v>1.215668392683982</v>
      </c>
      <c r="D46" s="273">
        <f t="shared" si="1"/>
        <v>0.1152146652</v>
      </c>
      <c r="E46" s="273">
        <v>0.8533429136499312</v>
      </c>
      <c r="F46" s="273">
        <v>0.4317660896151254</v>
      </c>
      <c r="G46" s="1146">
        <f t="shared" si="2"/>
        <v>0.0657</v>
      </c>
      <c r="H46" s="1146">
        <v>0.1183499769460624</v>
      </c>
      <c r="I46" s="273">
        <f t="shared" si="3"/>
        <v>0.04913046</v>
      </c>
      <c r="J46" s="1146">
        <f t="shared" si="4"/>
        <v>0.1466570864</v>
      </c>
      <c r="K46" s="274">
        <f t="shared" si="5"/>
        <v>0.1055229482</v>
      </c>
      <c r="L46" s="123"/>
      <c r="M46" s="123"/>
      <c r="N46" s="123"/>
      <c r="O46" s="123"/>
      <c r="P46" s="123"/>
      <c r="Q46" s="123"/>
      <c r="R46" s="123"/>
    </row>
    <row r="47" ht="15.75" hidden="1" customHeight="1">
      <c r="A47" s="1230" t="s">
        <v>134</v>
      </c>
      <c r="B47" s="1230">
        <v>125.0</v>
      </c>
      <c r="C47" s="1231">
        <v>1.209950188903596</v>
      </c>
      <c r="D47" s="1150">
        <f t="shared" si="1"/>
        <v>0.1148881558</v>
      </c>
      <c r="E47" s="1150">
        <v>0.7865568314123946</v>
      </c>
      <c r="F47" s="1150">
        <v>0.451847811427291</v>
      </c>
      <c r="G47" s="1149">
        <f t="shared" si="2"/>
        <v>0.0682</v>
      </c>
      <c r="H47" s="1149">
        <v>0.1150067262152123</v>
      </c>
      <c r="I47" s="1150">
        <f t="shared" si="3"/>
        <v>0.05099996</v>
      </c>
      <c r="J47" s="1149">
        <f t="shared" si="4"/>
        <v>0.2134431686</v>
      </c>
      <c r="K47" s="1151">
        <f t="shared" si="5"/>
        <v>0.1012516568</v>
      </c>
      <c r="L47" s="123"/>
      <c r="M47" s="123"/>
      <c r="N47" s="123"/>
      <c r="O47" s="123"/>
      <c r="P47" s="123"/>
      <c r="Q47" s="123"/>
      <c r="R47" s="123"/>
    </row>
    <row r="48" ht="15.75" hidden="1" customHeight="1">
      <c r="A48" s="1228" t="s">
        <v>135</v>
      </c>
      <c r="B48" s="1228">
        <v>1480.0</v>
      </c>
      <c r="C48" s="1229">
        <v>1.376789570828448</v>
      </c>
      <c r="D48" s="273">
        <f t="shared" si="1"/>
        <v>0.1244146845</v>
      </c>
      <c r="E48" s="273">
        <v>0.8510988479445902</v>
      </c>
      <c r="F48" s="273">
        <v>0.4193173808966851</v>
      </c>
      <c r="G48" s="1146">
        <f t="shared" si="2"/>
        <v>0.0657</v>
      </c>
      <c r="H48" s="1146">
        <v>0.1133224276572918</v>
      </c>
      <c r="I48" s="273">
        <f t="shared" si="3"/>
        <v>0.04913046</v>
      </c>
      <c r="J48" s="1146">
        <f t="shared" si="4"/>
        <v>0.1489011521</v>
      </c>
      <c r="K48" s="274">
        <f t="shared" si="5"/>
        <v>0.1132047767</v>
      </c>
      <c r="L48" s="123"/>
      <c r="M48" s="123"/>
      <c r="N48" s="123"/>
      <c r="O48" s="123"/>
      <c r="P48" s="123"/>
      <c r="Q48" s="123"/>
      <c r="R48" s="123"/>
    </row>
    <row r="49" ht="15.75" customHeight="1">
      <c r="A49" s="1230" t="s">
        <v>136</v>
      </c>
      <c r="B49" s="1230">
        <v>1327.0</v>
      </c>
      <c r="C49" s="1231">
        <v>0.9287986474120591</v>
      </c>
      <c r="D49" s="1150">
        <f t="shared" si="1"/>
        <v>0.09883440277</v>
      </c>
      <c r="E49" s="1150">
        <v>0.5152658892015018</v>
      </c>
      <c r="F49" s="1150">
        <v>0.3703988832542879</v>
      </c>
      <c r="G49" s="1149">
        <f t="shared" si="2"/>
        <v>0.0657</v>
      </c>
      <c r="H49" s="1149">
        <v>0.1588251712217615</v>
      </c>
      <c r="I49" s="1150">
        <f t="shared" si="3"/>
        <v>0.04913046</v>
      </c>
      <c r="J49" s="1149">
        <f t="shared" si="4"/>
        <v>0.4847341108</v>
      </c>
      <c r="K49" s="1151">
        <f t="shared" si="5"/>
        <v>0.07474120627</v>
      </c>
      <c r="L49" s="123"/>
      <c r="M49" s="123"/>
      <c r="N49" s="123"/>
      <c r="O49" s="123"/>
      <c r="P49" s="123"/>
      <c r="Q49" s="123"/>
      <c r="R49" s="123"/>
    </row>
    <row r="50" ht="15.75" hidden="1" customHeight="1">
      <c r="A50" s="1228" t="s">
        <v>137</v>
      </c>
      <c r="B50" s="1228">
        <v>748.0</v>
      </c>
      <c r="C50" s="1229">
        <v>1.055439273837474</v>
      </c>
      <c r="D50" s="273">
        <f t="shared" si="1"/>
        <v>0.1060655825</v>
      </c>
      <c r="E50" s="273">
        <v>0.8496021890309547</v>
      </c>
      <c r="F50" s="273">
        <v>0.4746630198051993</v>
      </c>
      <c r="G50" s="1146">
        <f t="shared" si="2"/>
        <v>0.0682</v>
      </c>
      <c r="H50" s="1146">
        <v>0.08788798209476802</v>
      </c>
      <c r="I50" s="273">
        <f t="shared" si="3"/>
        <v>0.05099996</v>
      </c>
      <c r="J50" s="1146">
        <f t="shared" si="4"/>
        <v>0.150397811</v>
      </c>
      <c r="K50" s="274">
        <f t="shared" si="5"/>
        <v>0.09778383345</v>
      </c>
      <c r="L50" s="123"/>
      <c r="M50" s="123"/>
      <c r="N50" s="123"/>
      <c r="O50" s="123"/>
      <c r="P50" s="123"/>
      <c r="Q50" s="123"/>
      <c r="R50" s="123"/>
    </row>
    <row r="51" ht="15.75" hidden="1" customHeight="1">
      <c r="A51" s="1230" t="s">
        <v>138</v>
      </c>
      <c r="B51" s="1230">
        <v>391.0</v>
      </c>
      <c r="C51" s="1231">
        <v>1.029705811215611</v>
      </c>
      <c r="D51" s="1150">
        <f t="shared" si="1"/>
        <v>0.1045962018</v>
      </c>
      <c r="E51" s="1150">
        <v>0.7441243128648499</v>
      </c>
      <c r="F51" s="1150">
        <v>0.4293819156612131</v>
      </c>
      <c r="G51" s="1149">
        <f t="shared" si="2"/>
        <v>0.0657</v>
      </c>
      <c r="H51" s="1149">
        <v>0.1322388567953239</v>
      </c>
      <c r="I51" s="1150">
        <f t="shared" si="3"/>
        <v>0.04913046</v>
      </c>
      <c r="J51" s="1149">
        <f t="shared" si="4"/>
        <v>0.2558756871</v>
      </c>
      <c r="K51" s="1151">
        <f t="shared" si="5"/>
        <v>0.09040386702</v>
      </c>
      <c r="L51" s="123"/>
      <c r="M51" s="123"/>
      <c r="N51" s="123"/>
      <c r="O51" s="123"/>
      <c r="P51" s="123"/>
      <c r="Q51" s="123"/>
      <c r="R51" s="123"/>
    </row>
    <row r="52" ht="15.75" hidden="1" customHeight="1">
      <c r="A52" s="1228" t="s">
        <v>139</v>
      </c>
      <c r="B52" s="1228">
        <v>429.0</v>
      </c>
      <c r="C52" s="1229">
        <v>0.7735453815409571</v>
      </c>
      <c r="D52" s="273">
        <f t="shared" si="1"/>
        <v>0.08996944129</v>
      </c>
      <c r="E52" s="273">
        <v>0.6095521756527791</v>
      </c>
      <c r="F52" s="273">
        <v>0.3723630247762325</v>
      </c>
      <c r="G52" s="1146">
        <f t="shared" si="2"/>
        <v>0.0657</v>
      </c>
      <c r="H52" s="1146">
        <v>0.1352298963784613</v>
      </c>
      <c r="I52" s="273">
        <f t="shared" si="3"/>
        <v>0.04913046</v>
      </c>
      <c r="J52" s="1146">
        <f t="shared" si="4"/>
        <v>0.3904478243</v>
      </c>
      <c r="K52" s="274">
        <f t="shared" si="5"/>
        <v>0.07402394989</v>
      </c>
      <c r="L52" s="123"/>
      <c r="M52" s="123"/>
      <c r="N52" s="123"/>
      <c r="O52" s="123"/>
      <c r="P52" s="123"/>
      <c r="Q52" s="123"/>
      <c r="R52" s="123"/>
    </row>
    <row r="53" ht="15.75" hidden="1" customHeight="1">
      <c r="A53" s="1230" t="s">
        <v>254</v>
      </c>
      <c r="B53" s="1230">
        <v>1117.0</v>
      </c>
      <c r="C53" s="1231">
        <v>0.8208564761626547</v>
      </c>
      <c r="D53" s="1150">
        <f t="shared" si="1"/>
        <v>0.09267090479</v>
      </c>
      <c r="E53" s="1150">
        <v>0.2525949001877802</v>
      </c>
      <c r="F53" s="1150">
        <v>0.4082223459501148</v>
      </c>
      <c r="G53" s="1149">
        <f t="shared" si="2"/>
        <v>0.0657</v>
      </c>
      <c r="H53" s="1149">
        <v>0.1449094345437337</v>
      </c>
      <c r="I53" s="1150">
        <f t="shared" si="3"/>
        <v>0.04913046</v>
      </c>
      <c r="J53" s="1149">
        <f t="shared" si="4"/>
        <v>0.7474050998</v>
      </c>
      <c r="K53" s="1151">
        <f t="shared" si="5"/>
        <v>0.06012855431</v>
      </c>
      <c r="L53" s="123"/>
      <c r="M53" s="123"/>
      <c r="N53" s="123"/>
      <c r="O53" s="123"/>
      <c r="P53" s="123"/>
      <c r="Q53" s="123"/>
      <c r="R53" s="123"/>
    </row>
    <row r="54" ht="15.75" hidden="1" customHeight="1">
      <c r="A54" s="1228" t="s">
        <v>141</v>
      </c>
      <c r="B54" s="1228">
        <v>1424.0</v>
      </c>
      <c r="C54" s="1229">
        <v>0.6812356108037589</v>
      </c>
      <c r="D54" s="273">
        <f t="shared" si="1"/>
        <v>0.08469855338</v>
      </c>
      <c r="E54" s="273">
        <v>0.7344848957385561</v>
      </c>
      <c r="F54" s="273">
        <v>0.3270248802279002</v>
      </c>
      <c r="G54" s="1146">
        <f t="shared" si="2"/>
        <v>0.0657</v>
      </c>
      <c r="H54" s="1146">
        <v>0.156233879649769</v>
      </c>
      <c r="I54" s="273">
        <f t="shared" si="3"/>
        <v>0.04913046</v>
      </c>
      <c r="J54" s="1146">
        <f t="shared" si="4"/>
        <v>0.2655151043</v>
      </c>
      <c r="K54" s="274">
        <f t="shared" si="5"/>
        <v>0.07525468736</v>
      </c>
      <c r="L54" s="123"/>
      <c r="M54" s="123"/>
      <c r="N54" s="123"/>
      <c r="O54" s="123"/>
      <c r="P54" s="123"/>
      <c r="Q54" s="123"/>
      <c r="R54" s="123"/>
    </row>
    <row r="55" ht="15.75" hidden="1" customHeight="1">
      <c r="A55" s="1230" t="s">
        <v>142</v>
      </c>
      <c r="B55" s="1230">
        <v>188.0</v>
      </c>
      <c r="C55" s="1231">
        <v>0.5985481152537028</v>
      </c>
      <c r="D55" s="1150">
        <f t="shared" si="1"/>
        <v>0.07997709738</v>
      </c>
      <c r="E55" s="1150">
        <v>0.6307337485259796</v>
      </c>
      <c r="F55" s="1150">
        <v>0.3676229466110927</v>
      </c>
      <c r="G55" s="1149">
        <f t="shared" si="2"/>
        <v>0.0657</v>
      </c>
      <c r="H55" s="1149">
        <v>0.1770087539781367</v>
      </c>
      <c r="I55" s="1150">
        <f t="shared" si="3"/>
        <v>0.04913046</v>
      </c>
      <c r="J55" s="1149">
        <f t="shared" si="4"/>
        <v>0.3692662515</v>
      </c>
      <c r="K55" s="1151">
        <f t="shared" si="5"/>
        <v>0.06858647522</v>
      </c>
      <c r="L55" s="123"/>
      <c r="M55" s="123"/>
      <c r="N55" s="123"/>
      <c r="O55" s="123"/>
      <c r="P55" s="123"/>
      <c r="Q55" s="123"/>
      <c r="R55" s="123"/>
    </row>
    <row r="56" ht="15.75" hidden="1" customHeight="1">
      <c r="A56" s="1228" t="s">
        <v>143</v>
      </c>
      <c r="B56" s="1228">
        <v>380.0</v>
      </c>
      <c r="C56" s="1229">
        <v>0.9361040517808141</v>
      </c>
      <c r="D56" s="273">
        <f t="shared" si="1"/>
        <v>0.09925154136</v>
      </c>
      <c r="E56" s="273">
        <v>0.8013501994301973</v>
      </c>
      <c r="F56" s="273">
        <v>0.3533519711315563</v>
      </c>
      <c r="G56" s="1146">
        <f t="shared" si="2"/>
        <v>0.0657</v>
      </c>
      <c r="H56" s="1146">
        <v>0.1436673900658851</v>
      </c>
      <c r="I56" s="273">
        <f t="shared" si="3"/>
        <v>0.04913046</v>
      </c>
      <c r="J56" s="1146">
        <f t="shared" si="4"/>
        <v>0.1986498006</v>
      </c>
      <c r="K56" s="274">
        <f t="shared" si="5"/>
        <v>0.08929499854</v>
      </c>
      <c r="L56" s="123"/>
      <c r="M56" s="123"/>
      <c r="N56" s="123"/>
      <c r="O56" s="123"/>
      <c r="P56" s="123"/>
      <c r="Q56" s="123"/>
      <c r="R56" s="123"/>
    </row>
    <row r="57" ht="15.75" hidden="1" customHeight="1">
      <c r="A57" s="1230" t="s">
        <v>144</v>
      </c>
      <c r="B57" s="1230">
        <v>260.0</v>
      </c>
      <c r="C57" s="1231">
        <v>0.8859790820218285</v>
      </c>
      <c r="D57" s="1150">
        <f t="shared" si="1"/>
        <v>0.09638940558</v>
      </c>
      <c r="E57" s="1150">
        <v>0.5782888168274183</v>
      </c>
      <c r="F57" s="1150">
        <v>0.3816488811114374</v>
      </c>
      <c r="G57" s="1149">
        <f t="shared" si="2"/>
        <v>0.0657</v>
      </c>
      <c r="H57" s="1149">
        <v>0.1047793758008416</v>
      </c>
      <c r="I57" s="1150">
        <f t="shared" si="3"/>
        <v>0.04913046</v>
      </c>
      <c r="J57" s="1149">
        <f t="shared" si="4"/>
        <v>0.4217111832</v>
      </c>
      <c r="K57" s="1151">
        <f t="shared" si="5"/>
        <v>0.07645977973</v>
      </c>
      <c r="L57" s="123"/>
      <c r="M57" s="123"/>
      <c r="N57" s="123"/>
      <c r="O57" s="123"/>
      <c r="P57" s="123"/>
      <c r="Q57" s="123"/>
      <c r="R57" s="123"/>
    </row>
    <row r="58" ht="15.75" hidden="1" customHeight="1">
      <c r="A58" s="1228" t="s">
        <v>145</v>
      </c>
      <c r="B58" s="1228">
        <v>850.0</v>
      </c>
      <c r="C58" s="1229">
        <v>1.14577562466397</v>
      </c>
      <c r="D58" s="273">
        <f t="shared" si="1"/>
        <v>0.1112237882</v>
      </c>
      <c r="E58" s="273">
        <v>0.8754098189319716</v>
      </c>
      <c r="F58" s="273">
        <v>0.4908497963704387</v>
      </c>
      <c r="G58" s="1146">
        <f t="shared" si="2"/>
        <v>0.0682</v>
      </c>
      <c r="H58" s="1146">
        <v>0.08334677413472792</v>
      </c>
      <c r="I58" s="273">
        <f t="shared" si="3"/>
        <v>0.05099996</v>
      </c>
      <c r="J58" s="1146">
        <f t="shared" si="4"/>
        <v>0.1245901811</v>
      </c>
      <c r="K58" s="274">
        <f t="shared" si="5"/>
        <v>0.1037204905</v>
      </c>
      <c r="L58" s="123"/>
      <c r="M58" s="123"/>
      <c r="N58" s="123"/>
      <c r="O58" s="123"/>
      <c r="P58" s="123"/>
      <c r="Q58" s="123"/>
      <c r="R58" s="123"/>
    </row>
    <row r="59" ht="15.75" hidden="1" customHeight="1">
      <c r="A59" s="1230" t="s">
        <v>146</v>
      </c>
      <c r="B59" s="1230">
        <v>480.0</v>
      </c>
      <c r="C59" s="1231">
        <v>0.8683207919134942</v>
      </c>
      <c r="D59" s="1150">
        <f t="shared" si="1"/>
        <v>0.09538111722</v>
      </c>
      <c r="E59" s="1150">
        <v>0.7202812569386883</v>
      </c>
      <c r="F59" s="1150">
        <v>0.4113975379400226</v>
      </c>
      <c r="G59" s="1149">
        <f t="shared" si="2"/>
        <v>0.0657</v>
      </c>
      <c r="H59" s="1149">
        <v>0.1447747479852563</v>
      </c>
      <c r="I59" s="1150">
        <f t="shared" si="3"/>
        <v>0.04913046</v>
      </c>
      <c r="J59" s="1149">
        <f t="shared" si="4"/>
        <v>0.2797187431</v>
      </c>
      <c r="K59" s="1151">
        <f t="shared" si="5"/>
        <v>0.08244394152</v>
      </c>
      <c r="L59" s="123"/>
      <c r="M59" s="123"/>
      <c r="N59" s="123"/>
      <c r="O59" s="123"/>
      <c r="P59" s="123"/>
      <c r="Q59" s="123"/>
      <c r="R59" s="123"/>
    </row>
    <row r="60" ht="15.75" hidden="1" customHeight="1">
      <c r="A60" s="1228" t="s">
        <v>255</v>
      </c>
      <c r="B60" s="1228">
        <v>435.0</v>
      </c>
      <c r="C60" s="1229">
        <v>1.205992132741394</v>
      </c>
      <c r="D60" s="273">
        <f t="shared" si="1"/>
        <v>0.1146621508</v>
      </c>
      <c r="E60" s="273">
        <v>0.8765586737515053</v>
      </c>
      <c r="F60" s="273">
        <v>0.5267125928105998</v>
      </c>
      <c r="G60" s="1146">
        <f t="shared" si="2"/>
        <v>0.0682</v>
      </c>
      <c r="H60" s="1146">
        <v>0.06131214221453263</v>
      </c>
      <c r="I60" s="273">
        <f t="shared" si="3"/>
        <v>0.05099996</v>
      </c>
      <c r="J60" s="1146">
        <f t="shared" si="4"/>
        <v>0.1234413262</v>
      </c>
      <c r="K60" s="274">
        <f t="shared" si="5"/>
        <v>0.1068036055</v>
      </c>
      <c r="L60" s="123"/>
      <c r="M60" s="123"/>
      <c r="N60" s="123"/>
      <c r="O60" s="123"/>
      <c r="P60" s="123"/>
      <c r="Q60" s="123"/>
      <c r="R60" s="123"/>
    </row>
    <row r="61" ht="15.75" hidden="1" customHeight="1">
      <c r="A61" s="1230" t="s">
        <v>148</v>
      </c>
      <c r="B61" s="1230">
        <v>165.0</v>
      </c>
      <c r="C61" s="1231">
        <v>1.067735647603718</v>
      </c>
      <c r="D61" s="1150">
        <f t="shared" si="1"/>
        <v>0.1067677055</v>
      </c>
      <c r="E61" s="1150">
        <v>0.7419571968361507</v>
      </c>
      <c r="F61" s="1150">
        <v>0.3342135660466185</v>
      </c>
      <c r="G61" s="1149">
        <f t="shared" si="2"/>
        <v>0.0657</v>
      </c>
      <c r="H61" s="1149">
        <v>0.1887265292372617</v>
      </c>
      <c r="I61" s="1150">
        <f t="shared" si="3"/>
        <v>0.04913046</v>
      </c>
      <c r="J61" s="1149">
        <f t="shared" si="4"/>
        <v>0.2580428032</v>
      </c>
      <c r="K61" s="1151">
        <f t="shared" si="5"/>
        <v>0.09189482909</v>
      </c>
      <c r="L61" s="123"/>
      <c r="M61" s="123"/>
      <c r="N61" s="123"/>
      <c r="O61" s="123"/>
      <c r="P61" s="123"/>
      <c r="Q61" s="123"/>
      <c r="R61" s="123"/>
    </row>
    <row r="62" ht="15.75" hidden="1" customHeight="1">
      <c r="A62" s="1228" t="s">
        <v>149</v>
      </c>
      <c r="B62" s="1228">
        <v>245.0</v>
      </c>
      <c r="C62" s="1229">
        <v>0.7736783334954127</v>
      </c>
      <c r="D62" s="273">
        <f t="shared" si="1"/>
        <v>0.08997703284</v>
      </c>
      <c r="E62" s="273">
        <v>0.6661805451965308</v>
      </c>
      <c r="F62" s="273">
        <v>0.3442232907867701</v>
      </c>
      <c r="G62" s="1146">
        <f t="shared" si="2"/>
        <v>0.0657</v>
      </c>
      <c r="H62" s="1146">
        <v>0.1718131529834948</v>
      </c>
      <c r="I62" s="273">
        <f t="shared" si="3"/>
        <v>0.04913046</v>
      </c>
      <c r="J62" s="1146">
        <f t="shared" si="4"/>
        <v>0.3338194548</v>
      </c>
      <c r="K62" s="274">
        <f t="shared" si="5"/>
        <v>0.07634165217</v>
      </c>
      <c r="L62" s="123"/>
      <c r="M62" s="123"/>
      <c r="N62" s="123"/>
      <c r="O62" s="123"/>
      <c r="P62" s="123"/>
      <c r="Q62" s="123"/>
      <c r="R62" s="123"/>
    </row>
    <row r="63" ht="15.75" hidden="1" customHeight="1">
      <c r="A63" s="1230" t="s">
        <v>150</v>
      </c>
      <c r="B63" s="1230">
        <v>660.0</v>
      </c>
      <c r="C63" s="1231">
        <v>0.9130526779150158</v>
      </c>
      <c r="D63" s="1150">
        <f t="shared" si="1"/>
        <v>0.09793530791</v>
      </c>
      <c r="E63" s="1150">
        <v>0.701983021283135</v>
      </c>
      <c r="F63" s="1150">
        <v>0.3703974371162</v>
      </c>
      <c r="G63" s="1149">
        <f t="shared" si="2"/>
        <v>0.0657</v>
      </c>
      <c r="H63" s="1149">
        <v>0.1182580571649744</v>
      </c>
      <c r="I63" s="1150">
        <f t="shared" si="3"/>
        <v>0.04913046</v>
      </c>
      <c r="J63" s="1149">
        <f t="shared" si="4"/>
        <v>0.2980169787</v>
      </c>
      <c r="K63" s="1151">
        <f t="shared" si="5"/>
        <v>0.08339063459</v>
      </c>
      <c r="L63" s="123"/>
      <c r="M63" s="123"/>
      <c r="N63" s="123"/>
      <c r="O63" s="123"/>
      <c r="P63" s="123"/>
      <c r="Q63" s="123"/>
      <c r="R63" s="123"/>
    </row>
    <row r="64" ht="15.75" hidden="1" customHeight="1">
      <c r="A64" s="1228" t="s">
        <v>151</v>
      </c>
      <c r="B64" s="1228">
        <v>554.0</v>
      </c>
      <c r="C64" s="1229">
        <v>0.8799543472237394</v>
      </c>
      <c r="D64" s="273">
        <f t="shared" si="1"/>
        <v>0.09604539323</v>
      </c>
      <c r="E64" s="273">
        <v>0.8762550372533036</v>
      </c>
      <c r="F64" s="273">
        <v>0.3928461048673368</v>
      </c>
      <c r="G64" s="1146">
        <f t="shared" si="2"/>
        <v>0.0657</v>
      </c>
      <c r="H64" s="1146">
        <v>0.1366916395957152</v>
      </c>
      <c r="I64" s="273">
        <f t="shared" si="3"/>
        <v>0.04913046</v>
      </c>
      <c r="J64" s="1146">
        <f t="shared" si="4"/>
        <v>0.1237449627</v>
      </c>
      <c r="K64" s="274">
        <f t="shared" si="5"/>
        <v>0.09023990656</v>
      </c>
      <c r="L64" s="123"/>
      <c r="M64" s="123"/>
      <c r="N64" s="123"/>
      <c r="O64" s="123"/>
      <c r="P64" s="123"/>
      <c r="Q64" s="123"/>
      <c r="R64" s="123"/>
    </row>
    <row r="65" ht="15.75" hidden="1" customHeight="1">
      <c r="A65" s="1230" t="s">
        <v>152</v>
      </c>
      <c r="B65" s="1230">
        <v>85.0</v>
      </c>
      <c r="C65" s="1231">
        <v>1.124561049951752</v>
      </c>
      <c r="D65" s="1150">
        <f t="shared" si="1"/>
        <v>0.110012436</v>
      </c>
      <c r="E65" s="1150">
        <v>0.7456125165802779</v>
      </c>
      <c r="F65" s="1150">
        <v>0.4122886386795369</v>
      </c>
      <c r="G65" s="1149">
        <f t="shared" si="2"/>
        <v>0.0657</v>
      </c>
      <c r="H65" s="1149">
        <v>0.1658551476182033</v>
      </c>
      <c r="I65" s="1150">
        <f t="shared" si="3"/>
        <v>0.04913046</v>
      </c>
      <c r="J65" s="1149">
        <f t="shared" si="4"/>
        <v>0.2543874834</v>
      </c>
      <c r="K65" s="1151">
        <f t="shared" si="5"/>
        <v>0.0945248233</v>
      </c>
      <c r="L65" s="123"/>
      <c r="M65" s="123"/>
      <c r="N65" s="123"/>
      <c r="O65" s="123"/>
      <c r="P65" s="123"/>
      <c r="Q65" s="123"/>
      <c r="R65" s="123"/>
    </row>
    <row r="66" ht="15.75" hidden="1" customHeight="1">
      <c r="A66" s="1228" t="s">
        <v>153</v>
      </c>
      <c r="B66" s="1228">
        <v>199.0</v>
      </c>
      <c r="C66" s="1229">
        <v>0.5745120018721774</v>
      </c>
      <c r="D66" s="273">
        <f t="shared" si="1"/>
        <v>0.07860463531</v>
      </c>
      <c r="E66" s="273">
        <v>0.7617861545378491</v>
      </c>
      <c r="F66" s="273">
        <v>0.3007847416073076</v>
      </c>
      <c r="G66" s="1146">
        <f t="shared" si="2"/>
        <v>0.0657</v>
      </c>
      <c r="H66" s="1146">
        <v>0.1523804501015337</v>
      </c>
      <c r="I66" s="273">
        <f t="shared" si="3"/>
        <v>0.04913046</v>
      </c>
      <c r="J66" s="1146">
        <f t="shared" si="4"/>
        <v>0.2382138455</v>
      </c>
      <c r="K66" s="274">
        <f t="shared" si="5"/>
        <v>0.07158347867</v>
      </c>
      <c r="L66" s="123"/>
      <c r="M66" s="123"/>
      <c r="N66" s="123"/>
      <c r="O66" s="123"/>
      <c r="P66" s="123"/>
      <c r="Q66" s="123"/>
      <c r="R66" s="123"/>
    </row>
    <row r="67" ht="15.75" hidden="1" customHeight="1">
      <c r="A67" s="1230" t="s">
        <v>154</v>
      </c>
      <c r="B67" s="1230">
        <v>137.0</v>
      </c>
      <c r="C67" s="1231">
        <v>0.941598944837215</v>
      </c>
      <c r="D67" s="1150">
        <f t="shared" si="1"/>
        <v>0.09956529975</v>
      </c>
      <c r="E67" s="1150">
        <v>0.5035949361373961</v>
      </c>
      <c r="F67" s="1150">
        <v>0.291910176346379</v>
      </c>
      <c r="G67" s="1149">
        <f t="shared" si="2"/>
        <v>0.0612</v>
      </c>
      <c r="H67" s="1149">
        <v>0.1366467297964575</v>
      </c>
      <c r="I67" s="1150">
        <f t="shared" si="3"/>
        <v>0.04576536</v>
      </c>
      <c r="J67" s="1149">
        <f t="shared" si="4"/>
        <v>0.4964050639</v>
      </c>
      <c r="K67" s="1151">
        <f t="shared" si="5"/>
        <v>0.07285873722</v>
      </c>
      <c r="L67" s="123"/>
      <c r="M67" s="123"/>
      <c r="N67" s="123"/>
      <c r="O67" s="123"/>
      <c r="P67" s="123"/>
      <c r="Q67" s="123"/>
      <c r="R67" s="123"/>
    </row>
    <row r="68" ht="15.75" hidden="1" customHeight="1">
      <c r="A68" s="1228" t="s">
        <v>155</v>
      </c>
      <c r="B68" s="1228">
        <v>240.0</v>
      </c>
      <c r="C68" s="1229">
        <v>0.498548660992902</v>
      </c>
      <c r="D68" s="273">
        <f t="shared" si="1"/>
        <v>0.07426712854</v>
      </c>
      <c r="E68" s="273">
        <v>0.8558723232332057</v>
      </c>
      <c r="F68" s="273">
        <v>0.2960167732719298</v>
      </c>
      <c r="G68" s="1146">
        <f t="shared" si="2"/>
        <v>0.0612</v>
      </c>
      <c r="H68" s="1146">
        <v>0.1756962923521229</v>
      </c>
      <c r="I68" s="273">
        <f t="shared" si="3"/>
        <v>0.04576536</v>
      </c>
      <c r="J68" s="1146">
        <f t="shared" si="4"/>
        <v>0.1441276768</v>
      </c>
      <c r="K68" s="274">
        <f t="shared" si="5"/>
        <v>0.07015923486</v>
      </c>
      <c r="L68" s="123"/>
      <c r="M68" s="123"/>
      <c r="N68" s="123"/>
      <c r="O68" s="123"/>
      <c r="P68" s="123"/>
      <c r="Q68" s="123"/>
      <c r="R68" s="123"/>
    </row>
    <row r="69" ht="15.75" hidden="1" customHeight="1">
      <c r="A69" s="1230" t="s">
        <v>156</v>
      </c>
      <c r="B69" s="1230">
        <v>1291.0</v>
      </c>
      <c r="C69" s="1231">
        <v>0.7670268111942766</v>
      </c>
      <c r="D69" s="1150">
        <f t="shared" si="1"/>
        <v>0.08959723092</v>
      </c>
      <c r="E69" s="1150">
        <v>0.6185436938211568</v>
      </c>
      <c r="F69" s="1150">
        <v>0.3758031166548576</v>
      </c>
      <c r="G69" s="1149">
        <f t="shared" si="2"/>
        <v>0.0657</v>
      </c>
      <c r="H69" s="1149">
        <v>0.08615714630156937</v>
      </c>
      <c r="I69" s="1150">
        <f t="shared" si="3"/>
        <v>0.04913046</v>
      </c>
      <c r="J69" s="1149">
        <f t="shared" si="4"/>
        <v>0.3814563062</v>
      </c>
      <c r="K69" s="1151">
        <f t="shared" si="5"/>
        <v>0.07416092596</v>
      </c>
      <c r="L69" s="123"/>
      <c r="M69" s="123"/>
      <c r="N69" s="123"/>
      <c r="O69" s="123"/>
      <c r="P69" s="123"/>
      <c r="Q69" s="123"/>
      <c r="R69" s="123"/>
    </row>
    <row r="70" ht="15.75" hidden="1" customHeight="1">
      <c r="A70" s="1228" t="s">
        <v>157</v>
      </c>
      <c r="B70" s="1228">
        <v>1548.0</v>
      </c>
      <c r="C70" s="1229">
        <v>1.157688326011929</v>
      </c>
      <c r="D70" s="273">
        <f t="shared" si="1"/>
        <v>0.1119040034</v>
      </c>
      <c r="E70" s="273">
        <v>0.8649994165336576</v>
      </c>
      <c r="F70" s="273">
        <v>0.3735702628495173</v>
      </c>
      <c r="G70" s="1146">
        <f t="shared" si="2"/>
        <v>0.0657</v>
      </c>
      <c r="H70" s="1146">
        <v>0.1471451553043586</v>
      </c>
      <c r="I70" s="273">
        <f t="shared" si="3"/>
        <v>0.04913046</v>
      </c>
      <c r="J70" s="1146">
        <f t="shared" si="4"/>
        <v>0.1350005835</v>
      </c>
      <c r="K70" s="274">
        <f t="shared" si="5"/>
        <v>0.1034295384</v>
      </c>
      <c r="L70" s="123"/>
      <c r="M70" s="123"/>
      <c r="N70" s="123"/>
      <c r="O70" s="123"/>
      <c r="P70" s="123"/>
      <c r="Q70" s="123"/>
      <c r="R70" s="123"/>
    </row>
    <row r="71" ht="15.75" hidden="1" customHeight="1">
      <c r="A71" s="1230" t="s">
        <v>158</v>
      </c>
      <c r="B71" s="1230">
        <v>1832.0</v>
      </c>
      <c r="C71" s="1231">
        <v>1.121247209903</v>
      </c>
      <c r="D71" s="1150">
        <f t="shared" si="1"/>
        <v>0.1098232157</v>
      </c>
      <c r="E71" s="1150">
        <v>0.7660826028016763</v>
      </c>
      <c r="F71" s="1150">
        <v>0.6955492640839968</v>
      </c>
      <c r="G71" s="1149">
        <f t="shared" si="2"/>
        <v>0.0745</v>
      </c>
      <c r="H71" s="1149">
        <v>0.03902902271894731</v>
      </c>
      <c r="I71" s="1150">
        <f t="shared" si="3"/>
        <v>0.0557111</v>
      </c>
      <c r="J71" s="1149">
        <f t="shared" si="4"/>
        <v>0.2339173972</v>
      </c>
      <c r="K71" s="1151">
        <f t="shared" si="5"/>
        <v>0.09716545043</v>
      </c>
      <c r="L71" s="123"/>
      <c r="M71" s="123"/>
      <c r="N71" s="123"/>
      <c r="O71" s="123"/>
      <c r="P71" s="123"/>
      <c r="Q71" s="123"/>
      <c r="R71" s="123"/>
    </row>
    <row r="72" ht="15.75" hidden="1" customHeight="1">
      <c r="A72" s="1228" t="s">
        <v>159</v>
      </c>
      <c r="B72" s="1228">
        <v>140.0</v>
      </c>
      <c r="C72" s="1229">
        <v>0.760108409459641</v>
      </c>
      <c r="D72" s="273">
        <f t="shared" si="1"/>
        <v>0.08920219018</v>
      </c>
      <c r="E72" s="273">
        <v>0.7807653959131771</v>
      </c>
      <c r="F72" s="273">
        <v>0.3555086597763081</v>
      </c>
      <c r="G72" s="1146">
        <f t="shared" si="2"/>
        <v>0.0657</v>
      </c>
      <c r="H72" s="1146">
        <v>0.1943354184116309</v>
      </c>
      <c r="I72" s="273">
        <f t="shared" si="3"/>
        <v>0.04913046</v>
      </c>
      <c r="J72" s="1146">
        <f t="shared" si="4"/>
        <v>0.2192346041</v>
      </c>
      <c r="K72" s="274">
        <f t="shared" si="5"/>
        <v>0.08041708028</v>
      </c>
      <c r="L72" s="123"/>
      <c r="M72" s="123"/>
      <c r="N72" s="123"/>
      <c r="O72" s="123"/>
      <c r="P72" s="123"/>
      <c r="Q72" s="123"/>
      <c r="R72" s="123"/>
    </row>
    <row r="73" ht="15.75" hidden="1" customHeight="1">
      <c r="A73" s="1230" t="s">
        <v>160</v>
      </c>
      <c r="B73" s="1230">
        <v>36.0</v>
      </c>
      <c r="C73" s="1231">
        <v>0.9316777107029921</v>
      </c>
      <c r="D73" s="1150">
        <f t="shared" si="1"/>
        <v>0.09899879728</v>
      </c>
      <c r="E73" s="1150">
        <v>0.8328211101604007</v>
      </c>
      <c r="F73" s="1150">
        <v>0.3037060199174906</v>
      </c>
      <c r="G73" s="1149">
        <f t="shared" si="2"/>
        <v>0.0657</v>
      </c>
      <c r="H73" s="1149">
        <v>0.2803033369389523</v>
      </c>
      <c r="I73" s="1150">
        <f t="shared" si="3"/>
        <v>0.04913046</v>
      </c>
      <c r="J73" s="1149">
        <f t="shared" si="4"/>
        <v>0.1671788898</v>
      </c>
      <c r="K73" s="1151">
        <f t="shared" si="5"/>
        <v>0.09066186402</v>
      </c>
      <c r="L73" s="123"/>
      <c r="M73" s="123"/>
      <c r="N73" s="123"/>
      <c r="O73" s="123"/>
      <c r="P73" s="123"/>
      <c r="Q73" s="123"/>
      <c r="R73" s="123"/>
    </row>
    <row r="74" ht="15.75" hidden="1" customHeight="1">
      <c r="A74" s="1228" t="s">
        <v>256</v>
      </c>
      <c r="B74" s="1228">
        <v>548.0</v>
      </c>
      <c r="C74" s="1229">
        <v>1.015680560741724</v>
      </c>
      <c r="D74" s="273">
        <f t="shared" si="1"/>
        <v>0.10379536</v>
      </c>
      <c r="E74" s="273">
        <v>0.7756271129048603</v>
      </c>
      <c r="F74" s="273">
        <v>0.5037976772748156</v>
      </c>
      <c r="G74" s="1146">
        <f t="shared" si="2"/>
        <v>0.0682</v>
      </c>
      <c r="H74" s="1146">
        <v>0.08549234197609665</v>
      </c>
      <c r="I74" s="273">
        <f t="shared" si="3"/>
        <v>0.05099996</v>
      </c>
      <c r="J74" s="1146">
        <f t="shared" si="4"/>
        <v>0.2243728871</v>
      </c>
      <c r="K74" s="274">
        <f t="shared" si="5"/>
        <v>0.09194950369</v>
      </c>
      <c r="L74" s="123"/>
      <c r="M74" s="123"/>
      <c r="N74" s="123"/>
      <c r="O74" s="123"/>
      <c r="P74" s="123"/>
      <c r="Q74" s="123"/>
      <c r="R74" s="123"/>
    </row>
    <row r="75" ht="15.75" hidden="1" customHeight="1">
      <c r="A75" s="1230" t="s">
        <v>162</v>
      </c>
      <c r="B75" s="1230">
        <v>179.0</v>
      </c>
      <c r="C75" s="1231">
        <v>0.672133432376452</v>
      </c>
      <c r="D75" s="1150">
        <f t="shared" si="1"/>
        <v>0.08417881899</v>
      </c>
      <c r="E75" s="1150">
        <v>0.6130298943510284</v>
      </c>
      <c r="F75" s="1150">
        <v>0.3150068945407914</v>
      </c>
      <c r="G75" s="1149">
        <f t="shared" si="2"/>
        <v>0.0657</v>
      </c>
      <c r="H75" s="1149">
        <v>0.1325757618863291</v>
      </c>
      <c r="I75" s="1150">
        <f t="shared" si="3"/>
        <v>0.04913046</v>
      </c>
      <c r="J75" s="1149">
        <f t="shared" si="4"/>
        <v>0.3869701056</v>
      </c>
      <c r="K75" s="1151">
        <f t="shared" si="5"/>
        <v>0.07061615181</v>
      </c>
      <c r="L75" s="123"/>
      <c r="M75" s="123"/>
      <c r="N75" s="123"/>
      <c r="O75" s="123"/>
      <c r="P75" s="123"/>
      <c r="Q75" s="123"/>
      <c r="R75" s="123"/>
    </row>
    <row r="76" ht="15.75" hidden="1" customHeight="1">
      <c r="A76" s="1228" t="s">
        <v>163</v>
      </c>
      <c r="B76" s="1228">
        <v>437.0</v>
      </c>
      <c r="C76" s="1229">
        <v>0.952999839867837</v>
      </c>
      <c r="D76" s="273">
        <f t="shared" si="1"/>
        <v>0.1002162909</v>
      </c>
      <c r="E76" s="273">
        <v>0.6776962033269136</v>
      </c>
      <c r="F76" s="273">
        <v>0.4080024492745911</v>
      </c>
      <c r="G76" s="1146">
        <f t="shared" si="2"/>
        <v>0.0657</v>
      </c>
      <c r="H76" s="1146">
        <v>0.1360977506280474</v>
      </c>
      <c r="I76" s="273">
        <f t="shared" si="3"/>
        <v>0.04913046</v>
      </c>
      <c r="J76" s="1146">
        <f t="shared" si="4"/>
        <v>0.3223037967</v>
      </c>
      <c r="K76" s="274">
        <f t="shared" si="5"/>
        <v>0.08375113362</v>
      </c>
      <c r="L76" s="123"/>
      <c r="M76" s="123"/>
      <c r="N76" s="123"/>
      <c r="O76" s="123"/>
      <c r="P76" s="123"/>
      <c r="Q76" s="123"/>
      <c r="R76" s="123"/>
    </row>
    <row r="77" ht="15.75" hidden="1" customHeight="1">
      <c r="A77" s="1230" t="s">
        <v>164</v>
      </c>
      <c r="B77" s="1230">
        <v>438.0</v>
      </c>
      <c r="C77" s="1231">
        <v>0.7788018325751739</v>
      </c>
      <c r="D77" s="1150">
        <f t="shared" si="1"/>
        <v>0.09026958464</v>
      </c>
      <c r="E77" s="1150">
        <v>0.6760598422613986</v>
      </c>
      <c r="F77" s="1150">
        <v>0.3308379531302539</v>
      </c>
      <c r="G77" s="1149">
        <f t="shared" si="2"/>
        <v>0.0657</v>
      </c>
      <c r="H77" s="1149">
        <v>0.1546920934997709</v>
      </c>
      <c r="I77" s="1150">
        <f t="shared" si="3"/>
        <v>0.04913046</v>
      </c>
      <c r="J77" s="1149">
        <f t="shared" si="4"/>
        <v>0.3239401577</v>
      </c>
      <c r="K77" s="1151">
        <f t="shared" si="5"/>
        <v>0.07694297011</v>
      </c>
      <c r="L77" s="123"/>
      <c r="M77" s="123"/>
      <c r="N77" s="123"/>
      <c r="O77" s="123"/>
      <c r="P77" s="123"/>
      <c r="Q77" s="123"/>
      <c r="R77" s="123"/>
    </row>
    <row r="78" ht="15.75" hidden="1" customHeight="1">
      <c r="A78" s="1228" t="s">
        <v>165</v>
      </c>
      <c r="B78" s="1228">
        <v>269.0</v>
      </c>
      <c r="C78" s="1229">
        <v>0.8664084913107887</v>
      </c>
      <c r="D78" s="273">
        <f t="shared" si="1"/>
        <v>0.09527192485</v>
      </c>
      <c r="E78" s="273">
        <v>0.5489770044876849</v>
      </c>
      <c r="F78" s="273">
        <v>0.3431638315376204</v>
      </c>
      <c r="G78" s="1146">
        <f t="shared" si="2"/>
        <v>0.0657</v>
      </c>
      <c r="H78" s="1146">
        <v>0.1224691019938501</v>
      </c>
      <c r="I78" s="273">
        <f t="shared" si="3"/>
        <v>0.04913046</v>
      </c>
      <c r="J78" s="1146">
        <f t="shared" si="4"/>
        <v>0.4510229955</v>
      </c>
      <c r="K78" s="274">
        <f t="shared" si="5"/>
        <v>0.07446106316</v>
      </c>
      <c r="L78" s="123"/>
      <c r="M78" s="123"/>
      <c r="N78" s="123"/>
      <c r="O78" s="123"/>
      <c r="P78" s="123"/>
      <c r="Q78" s="123"/>
      <c r="R78" s="123"/>
    </row>
    <row r="79" ht="15.75" hidden="1" customHeight="1">
      <c r="A79" s="1230" t="s">
        <v>166</v>
      </c>
      <c r="B79" s="1230">
        <v>492.0</v>
      </c>
      <c r="C79" s="1231">
        <v>0.7029482497612936</v>
      </c>
      <c r="D79" s="1150">
        <f t="shared" si="1"/>
        <v>0.08593834506</v>
      </c>
      <c r="E79" s="1150">
        <v>0.5053839416216466</v>
      </c>
      <c r="F79" s="1150">
        <v>0.2851559907405637</v>
      </c>
      <c r="G79" s="1149">
        <f t="shared" si="2"/>
        <v>0.0612</v>
      </c>
      <c r="H79" s="1149">
        <v>0.162295796155777</v>
      </c>
      <c r="I79" s="1150">
        <f t="shared" si="3"/>
        <v>0.04576536</v>
      </c>
      <c r="J79" s="1149">
        <f t="shared" si="4"/>
        <v>0.4946160584</v>
      </c>
      <c r="K79" s="1151">
        <f t="shared" si="5"/>
        <v>0.06606814154</v>
      </c>
      <c r="L79" s="123"/>
      <c r="M79" s="123"/>
      <c r="N79" s="123"/>
      <c r="O79" s="123"/>
      <c r="P79" s="123"/>
      <c r="Q79" s="123"/>
      <c r="R79" s="123"/>
    </row>
    <row r="80" ht="15.75" hidden="1" customHeight="1">
      <c r="A80" s="1228" t="s">
        <v>167</v>
      </c>
      <c r="B80" s="1228">
        <v>823.0</v>
      </c>
      <c r="C80" s="1229">
        <v>1.173380883839877</v>
      </c>
      <c r="D80" s="273">
        <f t="shared" si="1"/>
        <v>0.1128000485</v>
      </c>
      <c r="E80" s="273">
        <v>0.8424841256575033</v>
      </c>
      <c r="F80" s="273">
        <v>0.7078952403894263</v>
      </c>
      <c r="G80" s="1146">
        <f t="shared" si="2"/>
        <v>0.0745</v>
      </c>
      <c r="H80" s="1146">
        <v>0.04188073378789107</v>
      </c>
      <c r="I80" s="273">
        <f t="shared" si="3"/>
        <v>0.0557111</v>
      </c>
      <c r="J80" s="1146">
        <f t="shared" si="4"/>
        <v>0.1575158743</v>
      </c>
      <c r="K80" s="274">
        <f t="shared" si="5"/>
        <v>0.1038076328</v>
      </c>
      <c r="L80" s="123"/>
      <c r="M80" s="123"/>
      <c r="N80" s="123"/>
      <c r="O80" s="123"/>
      <c r="P80" s="123"/>
      <c r="Q80" s="123"/>
      <c r="R80" s="123"/>
    </row>
    <row r="81" ht="15.75" hidden="1" customHeight="1">
      <c r="A81" s="1230" t="s">
        <v>168</v>
      </c>
      <c r="B81" s="1230">
        <v>321.0</v>
      </c>
      <c r="C81" s="1231">
        <v>0.8338346370959802</v>
      </c>
      <c r="D81" s="1150">
        <f t="shared" si="1"/>
        <v>0.09341195778</v>
      </c>
      <c r="E81" s="1150">
        <v>0.8277447294668818</v>
      </c>
      <c r="F81" s="1150">
        <v>0.3755346113481766</v>
      </c>
      <c r="G81" s="1149">
        <f t="shared" si="2"/>
        <v>0.0657</v>
      </c>
      <c r="H81" s="1149">
        <v>0.1388019161884983</v>
      </c>
      <c r="I81" s="1150">
        <f t="shared" si="3"/>
        <v>0.04913046</v>
      </c>
      <c r="J81" s="1149">
        <f t="shared" si="4"/>
        <v>0.1722552705</v>
      </c>
      <c r="K81" s="1151">
        <f t="shared" si="5"/>
        <v>0.0857842364</v>
      </c>
      <c r="L81" s="123"/>
      <c r="M81" s="123"/>
      <c r="N81" s="123"/>
      <c r="O81" s="123"/>
      <c r="P81" s="123"/>
      <c r="Q81" s="123"/>
      <c r="R81" s="123"/>
    </row>
    <row r="82" ht="15.75" hidden="1" customHeight="1">
      <c r="A82" s="1228" t="s">
        <v>169</v>
      </c>
      <c r="B82" s="1228">
        <v>650.0</v>
      </c>
      <c r="C82" s="1229">
        <v>0.7873467984882381</v>
      </c>
      <c r="D82" s="273">
        <f t="shared" si="1"/>
        <v>0.09075750219</v>
      </c>
      <c r="E82" s="273">
        <v>0.5428954525914038</v>
      </c>
      <c r="F82" s="273">
        <v>0.2518491232448875</v>
      </c>
      <c r="G82" s="1146">
        <f t="shared" si="2"/>
        <v>0.0612</v>
      </c>
      <c r="H82" s="1146">
        <v>0.01980185137779692</v>
      </c>
      <c r="I82" s="273">
        <f t="shared" si="3"/>
        <v>0.04576536</v>
      </c>
      <c r="J82" s="1146">
        <f t="shared" si="4"/>
        <v>0.4571045474</v>
      </c>
      <c r="K82" s="274">
        <f t="shared" si="5"/>
        <v>0.0701913894</v>
      </c>
      <c r="L82" s="123"/>
      <c r="M82" s="123"/>
      <c r="N82" s="123"/>
      <c r="O82" s="123"/>
      <c r="P82" s="123"/>
      <c r="Q82" s="123"/>
      <c r="R82" s="123"/>
    </row>
    <row r="83" ht="15.75" hidden="1" customHeight="1">
      <c r="A83" s="1230" t="s">
        <v>170</v>
      </c>
      <c r="B83" s="1230">
        <v>879.0</v>
      </c>
      <c r="C83" s="1231">
        <v>0.9372138252501093</v>
      </c>
      <c r="D83" s="1150">
        <f t="shared" si="1"/>
        <v>0.09931490942</v>
      </c>
      <c r="E83" s="1150">
        <v>0.3257279250995598</v>
      </c>
      <c r="F83" s="1150">
        <v>0.4123540130546617</v>
      </c>
      <c r="G83" s="1149">
        <f t="shared" si="2"/>
        <v>0.0657</v>
      </c>
      <c r="H83" s="1149">
        <v>0.1439258639193962</v>
      </c>
      <c r="I83" s="1150">
        <f t="shared" si="3"/>
        <v>0.04913046</v>
      </c>
      <c r="J83" s="1149">
        <f t="shared" si="4"/>
        <v>0.6742720749</v>
      </c>
      <c r="K83" s="1151">
        <f t="shared" si="5"/>
        <v>0.06547693658</v>
      </c>
      <c r="L83" s="123"/>
      <c r="M83" s="123"/>
      <c r="N83" s="123"/>
      <c r="O83" s="123"/>
      <c r="P83" s="123"/>
      <c r="Q83" s="123"/>
      <c r="R83" s="123"/>
    </row>
    <row r="84" ht="15.75" hidden="1" customHeight="1">
      <c r="A84" s="1228" t="s">
        <v>171</v>
      </c>
      <c r="B84" s="1228">
        <v>309.0</v>
      </c>
      <c r="C84" s="1229">
        <v>0.9453524190708004</v>
      </c>
      <c r="D84" s="273">
        <f t="shared" si="1"/>
        <v>0.09977962313</v>
      </c>
      <c r="E84" s="273">
        <v>0.4453637181078738</v>
      </c>
      <c r="F84" s="273">
        <v>0.3176306571722835</v>
      </c>
      <c r="G84" s="1146">
        <f t="shared" si="2"/>
        <v>0.0657</v>
      </c>
      <c r="H84" s="1146">
        <v>0.1545144281286794</v>
      </c>
      <c r="I84" s="273">
        <f t="shared" si="3"/>
        <v>0.04913046</v>
      </c>
      <c r="J84" s="1146">
        <f t="shared" si="4"/>
        <v>0.5546362819</v>
      </c>
      <c r="K84" s="274">
        <f t="shared" si="5"/>
        <v>0.07168775961</v>
      </c>
      <c r="L84" s="123"/>
      <c r="M84" s="123"/>
      <c r="N84" s="123"/>
      <c r="O84" s="123"/>
      <c r="P84" s="123"/>
      <c r="Q84" s="123"/>
      <c r="R84" s="123"/>
    </row>
    <row r="85" ht="15.75" hidden="1" customHeight="1">
      <c r="A85" s="1230" t="s">
        <v>257</v>
      </c>
      <c r="B85" s="1230">
        <v>749.0</v>
      </c>
      <c r="C85" s="1231">
        <v>0.881998397612396</v>
      </c>
      <c r="D85" s="1150">
        <f t="shared" si="1"/>
        <v>0.0961621085</v>
      </c>
      <c r="E85" s="1150">
        <v>0.5221457554088983</v>
      </c>
      <c r="F85" s="1150">
        <v>0.3596837963604526</v>
      </c>
      <c r="G85" s="1149">
        <f t="shared" si="2"/>
        <v>0.0657</v>
      </c>
      <c r="H85" s="1149">
        <v>0.1258501835749554</v>
      </c>
      <c r="I85" s="1150">
        <f t="shared" si="3"/>
        <v>0.04913046</v>
      </c>
      <c r="J85" s="1149">
        <f t="shared" si="4"/>
        <v>0.4778542446</v>
      </c>
      <c r="K85" s="1151">
        <f t="shared" si="5"/>
        <v>0.07368783564</v>
      </c>
      <c r="L85" s="123"/>
      <c r="M85" s="123"/>
      <c r="N85" s="123"/>
      <c r="O85" s="123"/>
      <c r="P85" s="123"/>
      <c r="Q85" s="123"/>
      <c r="R85" s="123"/>
    </row>
    <row r="86" ht="15.75" hidden="1" customHeight="1">
      <c r="A86" s="1228" t="s">
        <v>173</v>
      </c>
      <c r="B86" s="1228">
        <v>320.0</v>
      </c>
      <c r="C86" s="1229">
        <v>1.066720254590019</v>
      </c>
      <c r="D86" s="273">
        <f t="shared" si="1"/>
        <v>0.1067097265</v>
      </c>
      <c r="E86" s="273">
        <v>0.7575021003590041</v>
      </c>
      <c r="F86" s="273">
        <v>0.3660347727883388</v>
      </c>
      <c r="G86" s="1146">
        <f t="shared" si="2"/>
        <v>0.0657</v>
      </c>
      <c r="H86" s="1146">
        <v>0.1354964539094284</v>
      </c>
      <c r="I86" s="273">
        <f t="shared" si="3"/>
        <v>0.04913046</v>
      </c>
      <c r="J86" s="1146">
        <f t="shared" si="4"/>
        <v>0.2424978996</v>
      </c>
      <c r="K86" s="274">
        <f t="shared" si="5"/>
        <v>0.09274687534</v>
      </c>
      <c r="L86" s="123"/>
      <c r="M86" s="123"/>
      <c r="N86" s="123"/>
      <c r="O86" s="123"/>
      <c r="P86" s="123"/>
      <c r="Q86" s="123"/>
      <c r="R86" s="123"/>
    </row>
    <row r="87" ht="15.75" hidden="1" customHeight="1">
      <c r="A87" s="1230" t="s">
        <v>174</v>
      </c>
      <c r="B87" s="1230">
        <v>33.0</v>
      </c>
      <c r="C87" s="1231">
        <v>1.195370543210625</v>
      </c>
      <c r="D87" s="1150">
        <f t="shared" si="1"/>
        <v>0.114055658</v>
      </c>
      <c r="E87" s="1150">
        <v>0.7986425748039897</v>
      </c>
      <c r="F87" s="1150">
        <v>0.3140790807598063</v>
      </c>
      <c r="G87" s="1149">
        <f t="shared" si="2"/>
        <v>0.0657</v>
      </c>
      <c r="H87" s="1149">
        <v>0.1287712170244677</v>
      </c>
      <c r="I87" s="1150">
        <f t="shared" si="3"/>
        <v>0.04913046</v>
      </c>
      <c r="J87" s="1149">
        <f t="shared" si="4"/>
        <v>0.2013574252</v>
      </c>
      <c r="K87" s="1151">
        <f t="shared" si="5"/>
        <v>0.1009824873</v>
      </c>
      <c r="L87" s="123"/>
      <c r="M87" s="123"/>
      <c r="N87" s="123"/>
      <c r="O87" s="123"/>
      <c r="P87" s="123"/>
      <c r="Q87" s="123"/>
      <c r="R87" s="123"/>
    </row>
    <row r="88" ht="15.75" hidden="1" customHeight="1">
      <c r="A88" s="1228" t="s">
        <v>175</v>
      </c>
      <c r="B88" s="1228">
        <v>401.0</v>
      </c>
      <c r="C88" s="1229">
        <v>0.9244926369893237</v>
      </c>
      <c r="D88" s="273">
        <f t="shared" si="1"/>
        <v>0.09858852957</v>
      </c>
      <c r="E88" s="273">
        <v>0.8088157943817336</v>
      </c>
      <c r="F88" s="273">
        <v>0.3370097335554411</v>
      </c>
      <c r="G88" s="1146">
        <f t="shared" si="2"/>
        <v>0.0657</v>
      </c>
      <c r="H88" s="1146">
        <v>0.1382415761195809</v>
      </c>
      <c r="I88" s="273">
        <f t="shared" si="3"/>
        <v>0.04913046</v>
      </c>
      <c r="J88" s="1146">
        <f t="shared" si="4"/>
        <v>0.1911842056</v>
      </c>
      <c r="K88" s="274">
        <f t="shared" si="5"/>
        <v>0.08913292783</v>
      </c>
      <c r="L88" s="123"/>
      <c r="M88" s="123"/>
      <c r="N88" s="123"/>
      <c r="O88" s="123"/>
      <c r="P88" s="123"/>
      <c r="Q88" s="123"/>
      <c r="R88" s="123"/>
    </row>
    <row r="89" ht="15.75" hidden="1" customHeight="1">
      <c r="A89" s="1230" t="s">
        <v>176</v>
      </c>
      <c r="B89" s="1230">
        <v>208.0</v>
      </c>
      <c r="C89" s="1231">
        <v>0.9302921727911228</v>
      </c>
      <c r="D89" s="1150">
        <f t="shared" si="1"/>
        <v>0.09891968307</v>
      </c>
      <c r="E89" s="1150">
        <v>0.6282155397105034</v>
      </c>
      <c r="F89" s="1150">
        <v>0.365384427810218</v>
      </c>
      <c r="G89" s="1149">
        <f t="shared" si="2"/>
        <v>0.0657</v>
      </c>
      <c r="H89" s="1149">
        <v>0.1796100862400052</v>
      </c>
      <c r="I89" s="1150">
        <f t="shared" si="3"/>
        <v>0.04913046</v>
      </c>
      <c r="J89" s="1149">
        <f t="shared" si="4"/>
        <v>0.3717844603</v>
      </c>
      <c r="K89" s="1151">
        <f t="shared" si="5"/>
        <v>0.08040882364</v>
      </c>
      <c r="L89" s="123"/>
      <c r="M89" s="123"/>
      <c r="N89" s="123"/>
      <c r="O89" s="123"/>
      <c r="P89" s="123"/>
      <c r="Q89" s="123"/>
      <c r="R89" s="123"/>
    </row>
    <row r="90" ht="15.75" hidden="1" customHeight="1">
      <c r="A90" s="1228" t="s">
        <v>177</v>
      </c>
      <c r="B90" s="1228">
        <v>117.0</v>
      </c>
      <c r="C90" s="1229">
        <v>0.9765945052218301</v>
      </c>
      <c r="D90" s="273">
        <f t="shared" si="1"/>
        <v>0.1015635462</v>
      </c>
      <c r="E90" s="273">
        <v>0.8152171301824762</v>
      </c>
      <c r="F90" s="273">
        <v>0.3411248159520811</v>
      </c>
      <c r="G90" s="1146">
        <f t="shared" si="2"/>
        <v>0.0657</v>
      </c>
      <c r="H90" s="1146">
        <v>0.1992399730105855</v>
      </c>
      <c r="I90" s="273">
        <f t="shared" si="3"/>
        <v>0.04913046</v>
      </c>
      <c r="J90" s="1146">
        <f t="shared" si="4"/>
        <v>0.1847828698</v>
      </c>
      <c r="K90" s="274">
        <f t="shared" si="5"/>
        <v>0.0918748101</v>
      </c>
      <c r="L90" s="123"/>
      <c r="M90" s="123"/>
      <c r="N90" s="123"/>
      <c r="O90" s="123"/>
      <c r="P90" s="123"/>
      <c r="Q90" s="123"/>
      <c r="R90" s="123"/>
    </row>
    <row r="91" ht="15.75" hidden="1" customHeight="1">
      <c r="A91" s="1230" t="s">
        <v>178</v>
      </c>
      <c r="B91" s="1230">
        <v>1038.0</v>
      </c>
      <c r="C91" s="1231">
        <v>0.8201075345159564</v>
      </c>
      <c r="D91" s="1150">
        <f t="shared" si="1"/>
        <v>0.09262814022</v>
      </c>
      <c r="E91" s="1150">
        <v>0.6328862697980422</v>
      </c>
      <c r="F91" s="1150">
        <v>0.3676124393461729</v>
      </c>
      <c r="G91" s="1149">
        <f t="shared" si="2"/>
        <v>0.0657</v>
      </c>
      <c r="H91" s="1149">
        <v>0.1638736483078445</v>
      </c>
      <c r="I91" s="1150">
        <f t="shared" si="3"/>
        <v>0.04913046</v>
      </c>
      <c r="J91" s="1149">
        <f t="shared" si="4"/>
        <v>0.3671137302</v>
      </c>
      <c r="K91" s="1151">
        <f t="shared" si="5"/>
        <v>0.07665954458</v>
      </c>
      <c r="L91" s="123"/>
      <c r="M91" s="123"/>
      <c r="N91" s="123"/>
      <c r="O91" s="123"/>
      <c r="P91" s="123"/>
      <c r="Q91" s="123"/>
      <c r="R91" s="123"/>
    </row>
    <row r="92" ht="15.75" hidden="1" customHeight="1">
      <c r="A92" s="1228" t="s">
        <v>179</v>
      </c>
      <c r="B92" s="1228">
        <v>253.0</v>
      </c>
      <c r="C92" s="1229">
        <v>1.104769773812101</v>
      </c>
      <c r="D92" s="273">
        <f t="shared" si="1"/>
        <v>0.1088823541</v>
      </c>
      <c r="E92" s="273">
        <v>0.8723062464521827</v>
      </c>
      <c r="F92" s="273">
        <v>0.3437613024921398</v>
      </c>
      <c r="G92" s="1146">
        <f t="shared" si="2"/>
        <v>0.0657</v>
      </c>
      <c r="H92" s="1146">
        <v>0.1663147147490064</v>
      </c>
      <c r="I92" s="273">
        <f t="shared" si="3"/>
        <v>0.04913046</v>
      </c>
      <c r="J92" s="1146">
        <f t="shared" si="4"/>
        <v>0.1276937535</v>
      </c>
      <c r="K92" s="274">
        <f t="shared" si="5"/>
        <v>0.1012524104</v>
      </c>
      <c r="L92" s="123"/>
      <c r="M92" s="123"/>
      <c r="N92" s="123"/>
      <c r="O92" s="123"/>
      <c r="P92" s="123"/>
      <c r="Q92" s="123"/>
      <c r="R92" s="123"/>
    </row>
    <row r="93" ht="15.75" hidden="1" customHeight="1">
      <c r="A93" s="1230" t="s">
        <v>180</v>
      </c>
      <c r="B93" s="1230">
        <v>204.0</v>
      </c>
      <c r="C93" s="1231">
        <v>0.7748288746225396</v>
      </c>
      <c r="D93" s="1150">
        <f t="shared" si="1"/>
        <v>0.09004272874</v>
      </c>
      <c r="E93" s="1150">
        <v>0.6780567206938679</v>
      </c>
      <c r="F93" s="1150">
        <v>0.3076379871583256</v>
      </c>
      <c r="G93" s="1149">
        <f t="shared" si="2"/>
        <v>0.0657</v>
      </c>
      <c r="H93" s="1149">
        <v>0.2038895623766011</v>
      </c>
      <c r="I93" s="1150">
        <f t="shared" si="3"/>
        <v>0.04913046</v>
      </c>
      <c r="J93" s="1149">
        <f t="shared" si="4"/>
        <v>0.3219432793</v>
      </c>
      <c r="K93" s="1151">
        <f t="shared" si="5"/>
        <v>0.07687129878</v>
      </c>
      <c r="L93" s="123"/>
      <c r="M93" s="123"/>
      <c r="N93" s="123"/>
      <c r="O93" s="123"/>
      <c r="P93" s="123"/>
      <c r="Q93" s="123"/>
      <c r="R93" s="123"/>
    </row>
    <row r="94" ht="15.75" hidden="1" customHeight="1">
      <c r="A94" s="1228" t="s">
        <v>181</v>
      </c>
      <c r="B94" s="1228">
        <v>121.0</v>
      </c>
      <c r="C94" s="1229">
        <v>0.974888176214587</v>
      </c>
      <c r="D94" s="273">
        <f t="shared" si="1"/>
        <v>0.1014661149</v>
      </c>
      <c r="E94" s="273">
        <v>0.5669568304044128</v>
      </c>
      <c r="F94" s="273">
        <v>0.2023429927134378</v>
      </c>
      <c r="G94" s="1146">
        <f t="shared" si="2"/>
        <v>0.0612</v>
      </c>
      <c r="H94" s="1146">
        <v>0.03637917976641999</v>
      </c>
      <c r="I94" s="273">
        <f t="shared" si="3"/>
        <v>0.04576536</v>
      </c>
      <c r="J94" s="1146">
        <f t="shared" si="4"/>
        <v>0.4330431696</v>
      </c>
      <c r="K94" s="274">
        <f t="shared" si="5"/>
        <v>0.07734528343</v>
      </c>
      <c r="L94" s="123"/>
      <c r="M94" s="123"/>
      <c r="N94" s="123"/>
      <c r="O94" s="123"/>
      <c r="P94" s="123"/>
      <c r="Q94" s="123"/>
      <c r="R94" s="123"/>
    </row>
    <row r="95" ht="15.75" hidden="1" customHeight="1">
      <c r="A95" s="1230" t="s">
        <v>182</v>
      </c>
      <c r="B95" s="1230">
        <v>633.0</v>
      </c>
      <c r="C95" s="1231">
        <v>1.05989130693448</v>
      </c>
      <c r="D95" s="1150">
        <f t="shared" si="1"/>
        <v>0.1063197936</v>
      </c>
      <c r="E95" s="1150">
        <v>0.806780382288898</v>
      </c>
      <c r="F95" s="1150">
        <v>0.3981427469667038</v>
      </c>
      <c r="G95" s="1149">
        <f t="shared" si="2"/>
        <v>0.0657</v>
      </c>
      <c r="H95" s="1149">
        <v>0.1536456121799888</v>
      </c>
      <c r="I95" s="1150">
        <f t="shared" si="3"/>
        <v>0.04913046</v>
      </c>
      <c r="J95" s="1149">
        <f t="shared" si="4"/>
        <v>0.1932196177</v>
      </c>
      <c r="K95" s="1151">
        <f t="shared" si="5"/>
        <v>0.09526969245</v>
      </c>
      <c r="L95" s="123"/>
      <c r="M95" s="123"/>
      <c r="N95" s="123"/>
      <c r="O95" s="123"/>
      <c r="P95" s="123"/>
      <c r="Q95" s="123"/>
      <c r="R95" s="123"/>
    </row>
    <row r="96" ht="15.75" hidden="1" customHeight="1">
      <c r="A96" s="1228" t="s">
        <v>183</v>
      </c>
      <c r="B96" s="1228">
        <v>92.0</v>
      </c>
      <c r="C96" s="1229">
        <v>0.9130420368678229</v>
      </c>
      <c r="D96" s="273">
        <f t="shared" si="1"/>
        <v>0.09793470031</v>
      </c>
      <c r="E96" s="273">
        <v>0.6865573026332121</v>
      </c>
      <c r="F96" s="273">
        <v>0.3044724668030684</v>
      </c>
      <c r="G96" s="1146">
        <f t="shared" si="2"/>
        <v>0.0657</v>
      </c>
      <c r="H96" s="1146">
        <v>0.1723333075614226</v>
      </c>
      <c r="I96" s="273">
        <f t="shared" si="3"/>
        <v>0.04913046</v>
      </c>
      <c r="J96" s="1146">
        <f t="shared" si="4"/>
        <v>0.3134426974</v>
      </c>
      <c r="K96" s="274">
        <f t="shared" si="5"/>
        <v>0.08263736758</v>
      </c>
      <c r="L96" s="123"/>
      <c r="M96" s="123"/>
      <c r="N96" s="123"/>
      <c r="O96" s="123"/>
      <c r="P96" s="123"/>
      <c r="Q96" s="123"/>
      <c r="R96" s="123"/>
    </row>
    <row r="97" ht="15.75" hidden="1" customHeight="1">
      <c r="A97" s="1230" t="s">
        <v>184</v>
      </c>
      <c r="B97" s="1230">
        <v>665.0</v>
      </c>
      <c r="C97" s="1231">
        <v>1.678255972886812</v>
      </c>
      <c r="D97" s="1150">
        <f t="shared" si="1"/>
        <v>0.1416284161</v>
      </c>
      <c r="E97" s="1150">
        <v>0.9444231029774766</v>
      </c>
      <c r="F97" s="1150">
        <v>0.4227354225158977</v>
      </c>
      <c r="G97" s="1149">
        <f t="shared" si="2"/>
        <v>0.0657</v>
      </c>
      <c r="H97" s="1149">
        <v>0.07515801726668393</v>
      </c>
      <c r="I97" s="1150">
        <f t="shared" si="3"/>
        <v>0.04913046</v>
      </c>
      <c r="J97" s="1149">
        <f t="shared" si="4"/>
        <v>0.05557689702</v>
      </c>
      <c r="K97" s="1151">
        <f t="shared" si="5"/>
        <v>0.1364876667</v>
      </c>
      <c r="L97" s="123"/>
      <c r="M97" s="123"/>
      <c r="N97" s="123"/>
      <c r="O97" s="123"/>
      <c r="P97" s="123"/>
      <c r="Q97" s="123"/>
      <c r="R97" s="123"/>
    </row>
    <row r="98" ht="15.75" hidden="1" customHeight="1">
      <c r="A98" s="1228" t="s">
        <v>185</v>
      </c>
      <c r="B98" s="1228">
        <v>375.0</v>
      </c>
      <c r="C98" s="1229">
        <v>2.018834184990737</v>
      </c>
      <c r="D98" s="273">
        <f t="shared" si="1"/>
        <v>0.161075432</v>
      </c>
      <c r="E98" s="273">
        <v>0.9299143935362386</v>
      </c>
      <c r="F98" s="273">
        <v>0.4385096135203445</v>
      </c>
      <c r="G98" s="1146">
        <f t="shared" si="2"/>
        <v>0.0657</v>
      </c>
      <c r="H98" s="1146">
        <v>0.1247229437675477</v>
      </c>
      <c r="I98" s="273">
        <f t="shared" si="3"/>
        <v>0.04913046</v>
      </c>
      <c r="J98" s="1146">
        <f t="shared" si="4"/>
        <v>0.07008560646</v>
      </c>
      <c r="K98" s="274">
        <f t="shared" si="5"/>
        <v>0.1532297007</v>
      </c>
      <c r="L98" s="123"/>
      <c r="M98" s="123"/>
      <c r="N98" s="123"/>
      <c r="O98" s="123"/>
      <c r="P98" s="123"/>
      <c r="Q98" s="123"/>
      <c r="R98" s="123"/>
    </row>
    <row r="99" ht="15.75" hidden="1" customHeight="1">
      <c r="A99" s="1230" t="s">
        <v>186</v>
      </c>
      <c r="B99" s="1230">
        <v>357.0</v>
      </c>
      <c r="C99" s="1231">
        <v>0.8366730815879405</v>
      </c>
      <c r="D99" s="1150">
        <f t="shared" si="1"/>
        <v>0.09357403296</v>
      </c>
      <c r="E99" s="1150">
        <v>0.696301382047902</v>
      </c>
      <c r="F99" s="1150">
        <v>0.3438589092487638</v>
      </c>
      <c r="G99" s="1149">
        <f t="shared" si="2"/>
        <v>0.0657</v>
      </c>
      <c r="H99" s="1149">
        <v>0.1368622277356677</v>
      </c>
      <c r="I99" s="1150">
        <f t="shared" si="3"/>
        <v>0.04913046</v>
      </c>
      <c r="J99" s="1149">
        <f t="shared" si="4"/>
        <v>0.303698618</v>
      </c>
      <c r="K99" s="1151">
        <f t="shared" si="5"/>
        <v>0.08007658127</v>
      </c>
      <c r="L99" s="123"/>
      <c r="M99" s="123"/>
      <c r="N99" s="123"/>
      <c r="O99" s="123"/>
      <c r="P99" s="123"/>
      <c r="Q99" s="123"/>
      <c r="R99" s="123"/>
    </row>
    <row r="100" ht="15.75" hidden="1" customHeight="1">
      <c r="A100" s="1228" t="s">
        <v>187</v>
      </c>
      <c r="B100" s="1228">
        <v>82.0</v>
      </c>
      <c r="C100" s="1229">
        <v>0.766209790964854</v>
      </c>
      <c r="D100" s="273">
        <f t="shared" si="1"/>
        <v>0.08955057906</v>
      </c>
      <c r="E100" s="273">
        <v>0.895026256887087</v>
      </c>
      <c r="F100" s="273">
        <v>0.3683787066779569</v>
      </c>
      <c r="G100" s="1146">
        <f t="shared" si="2"/>
        <v>0.0657</v>
      </c>
      <c r="H100" s="1146">
        <v>0.1379921744922923</v>
      </c>
      <c r="I100" s="273">
        <f t="shared" si="3"/>
        <v>0.04913046</v>
      </c>
      <c r="J100" s="1146">
        <f t="shared" si="4"/>
        <v>0.1049737431</v>
      </c>
      <c r="K100" s="274">
        <f t="shared" si="5"/>
        <v>0.08530752787</v>
      </c>
      <c r="L100" s="123"/>
      <c r="M100" s="123"/>
      <c r="N100" s="123"/>
      <c r="O100" s="123"/>
      <c r="P100" s="123"/>
      <c r="Q100" s="123"/>
      <c r="R100" s="123"/>
    </row>
    <row r="101" ht="15.75" hidden="1" customHeight="1">
      <c r="A101" s="1230" t="s">
        <v>188</v>
      </c>
      <c r="B101" s="1230">
        <v>311.0</v>
      </c>
      <c r="C101" s="1231">
        <v>1.260101111939436</v>
      </c>
      <c r="D101" s="1150">
        <f t="shared" si="1"/>
        <v>0.1177517735</v>
      </c>
      <c r="E101" s="1150">
        <v>0.9629910166942701</v>
      </c>
      <c r="F101" s="1150">
        <v>0.5291591166446696</v>
      </c>
      <c r="G101" s="1149">
        <f t="shared" si="2"/>
        <v>0.0682</v>
      </c>
      <c r="H101" s="1149">
        <v>0.1127431985737568</v>
      </c>
      <c r="I101" s="1150">
        <f t="shared" si="3"/>
        <v>0.05099996</v>
      </c>
      <c r="J101" s="1149">
        <f t="shared" si="4"/>
        <v>0.03700898331</v>
      </c>
      <c r="K101" s="1151">
        <f t="shared" si="5"/>
        <v>0.1152813567</v>
      </c>
      <c r="L101" s="123"/>
      <c r="M101" s="123"/>
      <c r="N101" s="123"/>
      <c r="O101" s="123"/>
      <c r="P101" s="123"/>
      <c r="Q101" s="123"/>
      <c r="R101" s="123"/>
    </row>
    <row r="102" ht="15.75" hidden="1" customHeight="1">
      <c r="A102" s="1228" t="s">
        <v>189</v>
      </c>
      <c r="B102" s="1228">
        <v>147.0</v>
      </c>
      <c r="C102" s="1229">
        <v>1.370302206754265</v>
      </c>
      <c r="D102" s="273">
        <f t="shared" si="1"/>
        <v>0.124044256</v>
      </c>
      <c r="E102" s="273">
        <v>0.9044978737522793</v>
      </c>
      <c r="F102" s="273">
        <v>0.4904548708578877</v>
      </c>
      <c r="G102" s="1146">
        <f t="shared" si="2"/>
        <v>0.0682</v>
      </c>
      <c r="H102" s="1146">
        <v>0.08315599371942124</v>
      </c>
      <c r="I102" s="273">
        <f t="shared" si="3"/>
        <v>0.05099996</v>
      </c>
      <c r="J102" s="1146">
        <f t="shared" si="4"/>
        <v>0.09550212625</v>
      </c>
      <c r="K102" s="274">
        <f t="shared" si="5"/>
        <v>0.1170683704</v>
      </c>
      <c r="L102" s="123"/>
      <c r="M102" s="123"/>
      <c r="N102" s="123"/>
      <c r="O102" s="123"/>
      <c r="P102" s="123"/>
      <c r="Q102" s="123"/>
      <c r="R102" s="123"/>
    </row>
    <row r="103" ht="15.75" hidden="1" customHeight="1">
      <c r="A103" s="1230" t="s">
        <v>190</v>
      </c>
      <c r="B103" s="1230">
        <v>1567.0</v>
      </c>
      <c r="C103" s="1231">
        <v>1.322021788823716</v>
      </c>
      <c r="D103" s="1150">
        <f t="shared" si="1"/>
        <v>0.1212874441</v>
      </c>
      <c r="E103" s="1150">
        <v>0.9526170729160155</v>
      </c>
      <c r="F103" s="1150">
        <v>0.5182410676502874</v>
      </c>
      <c r="G103" s="1149">
        <f t="shared" si="2"/>
        <v>0.0682</v>
      </c>
      <c r="H103" s="1149">
        <v>0.08178235100880618</v>
      </c>
      <c r="I103" s="1150">
        <f t="shared" si="3"/>
        <v>0.05099996</v>
      </c>
      <c r="J103" s="1149">
        <f t="shared" si="4"/>
        <v>0.04738292708</v>
      </c>
      <c r="K103" s="1151">
        <f t="shared" si="5"/>
        <v>0.1179570174</v>
      </c>
      <c r="L103" s="123"/>
      <c r="M103" s="123"/>
      <c r="N103" s="123"/>
      <c r="O103" s="123"/>
      <c r="P103" s="123"/>
      <c r="Q103" s="123"/>
      <c r="R103" s="123"/>
    </row>
    <row r="104" ht="15.75" hidden="1" customHeight="1">
      <c r="A104" s="1228" t="s">
        <v>191</v>
      </c>
      <c r="B104" s="1228">
        <v>727.0</v>
      </c>
      <c r="C104" s="1229">
        <v>1.150316432369312</v>
      </c>
      <c r="D104" s="273">
        <f t="shared" si="1"/>
        <v>0.1114830683</v>
      </c>
      <c r="E104" s="273">
        <v>0.6508135160482393</v>
      </c>
      <c r="F104" s="273">
        <v>0.3647609307279481</v>
      </c>
      <c r="G104" s="1146">
        <f t="shared" si="2"/>
        <v>0.0657</v>
      </c>
      <c r="H104" s="1146">
        <v>0.1404572779748726</v>
      </c>
      <c r="I104" s="273">
        <f t="shared" si="3"/>
        <v>0.04913046</v>
      </c>
      <c r="J104" s="1146">
        <f t="shared" si="4"/>
        <v>0.349186484</v>
      </c>
      <c r="K104" s="274">
        <f t="shared" si="5"/>
        <v>0.08971038023</v>
      </c>
      <c r="L104" s="123"/>
      <c r="M104" s="123"/>
      <c r="N104" s="123"/>
      <c r="O104" s="123"/>
      <c r="P104" s="123"/>
      <c r="Q104" s="123"/>
      <c r="R104" s="123"/>
    </row>
    <row r="105" ht="15.75" hidden="1" customHeight="1">
      <c r="A105" s="1230" t="s">
        <v>192</v>
      </c>
      <c r="B105" s="1230">
        <v>98.0</v>
      </c>
      <c r="C105" s="1231">
        <v>0.8966865208041107</v>
      </c>
      <c r="D105" s="1150">
        <f t="shared" si="1"/>
        <v>0.09700080034</v>
      </c>
      <c r="E105" s="1150">
        <v>0.6282364922714179</v>
      </c>
      <c r="F105" s="1150">
        <v>0.2979439172230527</v>
      </c>
      <c r="G105" s="1149">
        <f t="shared" si="2"/>
        <v>0.0612</v>
      </c>
      <c r="H105" s="1149">
        <v>0.1776953199855498</v>
      </c>
      <c r="I105" s="1150">
        <f t="shared" si="3"/>
        <v>0.04576536</v>
      </c>
      <c r="J105" s="1149">
        <f t="shared" si="4"/>
        <v>0.3717635077</v>
      </c>
      <c r="K105" s="1151">
        <f t="shared" si="5"/>
        <v>0.07795333332</v>
      </c>
      <c r="L105" s="123"/>
      <c r="M105" s="123"/>
      <c r="N105" s="123"/>
      <c r="O105" s="123"/>
      <c r="P105" s="123"/>
      <c r="Q105" s="123"/>
      <c r="R105" s="123"/>
    </row>
    <row r="106" ht="15.75" hidden="1" customHeight="1">
      <c r="A106" s="1228" t="s">
        <v>193</v>
      </c>
      <c r="B106" s="1228">
        <v>440.0</v>
      </c>
      <c r="C106" s="1229">
        <v>1.194848437320267</v>
      </c>
      <c r="D106" s="273">
        <f t="shared" si="1"/>
        <v>0.1140258458</v>
      </c>
      <c r="E106" s="273">
        <v>0.8828224342853617</v>
      </c>
      <c r="F106" s="273">
        <v>0.4511005471051283</v>
      </c>
      <c r="G106" s="1146">
        <f t="shared" si="2"/>
        <v>0.0682</v>
      </c>
      <c r="H106" s="1146">
        <v>0.0787113828288091</v>
      </c>
      <c r="I106" s="273">
        <f t="shared" si="3"/>
        <v>0.05099996</v>
      </c>
      <c r="J106" s="1146">
        <f t="shared" si="4"/>
        <v>0.1171775657</v>
      </c>
      <c r="K106" s="274">
        <f t="shared" si="5"/>
        <v>0.1066406259</v>
      </c>
      <c r="L106" s="123"/>
      <c r="M106" s="123"/>
      <c r="N106" s="123"/>
      <c r="O106" s="123"/>
      <c r="P106" s="123"/>
      <c r="Q106" s="123"/>
      <c r="R106" s="123"/>
    </row>
    <row r="107" ht="15.75" hidden="1" customHeight="1">
      <c r="A107" s="1230" t="s">
        <v>194</v>
      </c>
      <c r="B107" s="1230">
        <v>274.0</v>
      </c>
      <c r="C107" s="1231">
        <v>0.8550601614198708</v>
      </c>
      <c r="D107" s="1150">
        <f t="shared" si="1"/>
        <v>0.09462393522</v>
      </c>
      <c r="E107" s="1150">
        <v>0.5560452344933011</v>
      </c>
      <c r="F107" s="1150">
        <v>0.3595014226933627</v>
      </c>
      <c r="G107" s="1149">
        <f t="shared" si="2"/>
        <v>0.0657</v>
      </c>
      <c r="H107" s="1149">
        <v>0.1331142033994331</v>
      </c>
      <c r="I107" s="1150">
        <f t="shared" si="3"/>
        <v>0.04913046</v>
      </c>
      <c r="J107" s="1149">
        <f t="shared" si="4"/>
        <v>0.4439547655</v>
      </c>
      <c r="K107" s="1151">
        <f t="shared" si="5"/>
        <v>0.07442689009</v>
      </c>
      <c r="L107" s="123"/>
      <c r="M107" s="123"/>
      <c r="N107" s="123"/>
      <c r="O107" s="123"/>
      <c r="P107" s="123"/>
      <c r="Q107" s="123"/>
      <c r="R107" s="123"/>
    </row>
    <row r="108" ht="15.75" hidden="1" customHeight="1">
      <c r="A108" s="1228" t="s">
        <v>195</v>
      </c>
      <c r="B108" s="1228">
        <v>54.0</v>
      </c>
      <c r="C108" s="1229">
        <v>0.4991008376020947</v>
      </c>
      <c r="D108" s="273">
        <f t="shared" si="1"/>
        <v>0.07429865783</v>
      </c>
      <c r="E108" s="273">
        <v>0.7816355767125616</v>
      </c>
      <c r="F108" s="273">
        <v>0.435071779899884</v>
      </c>
      <c r="G108" s="1146">
        <f t="shared" si="2"/>
        <v>0.0657</v>
      </c>
      <c r="H108" s="1146">
        <v>0.1740681738460133</v>
      </c>
      <c r="I108" s="273">
        <f t="shared" si="3"/>
        <v>0.04913046</v>
      </c>
      <c r="J108" s="1146">
        <f t="shared" si="4"/>
        <v>0.2183644233</v>
      </c>
      <c r="K108" s="274">
        <f t="shared" si="5"/>
        <v>0.06880281882</v>
      </c>
      <c r="L108" s="123"/>
      <c r="M108" s="123"/>
      <c r="N108" s="123"/>
      <c r="O108" s="123"/>
      <c r="P108" s="123"/>
      <c r="Q108" s="123"/>
      <c r="R108" s="123"/>
    </row>
    <row r="109" ht="15.75" hidden="1" customHeight="1">
      <c r="A109" s="1230" t="s">
        <v>196</v>
      </c>
      <c r="B109" s="1230">
        <v>446.0</v>
      </c>
      <c r="C109" s="1231">
        <v>0.9208773980068596</v>
      </c>
      <c r="D109" s="1150">
        <f t="shared" si="1"/>
        <v>0.09838209943</v>
      </c>
      <c r="E109" s="1150">
        <v>0.6408359824239171</v>
      </c>
      <c r="F109" s="1150">
        <v>0.3542176323049625</v>
      </c>
      <c r="G109" s="1149">
        <f t="shared" si="2"/>
        <v>0.0657</v>
      </c>
      <c r="H109" s="1149">
        <v>0.1565575649802559</v>
      </c>
      <c r="I109" s="1150">
        <f t="shared" si="3"/>
        <v>0.04913046</v>
      </c>
      <c r="J109" s="1149">
        <f t="shared" si="4"/>
        <v>0.3591640176</v>
      </c>
      <c r="K109" s="1151">
        <f t="shared" si="5"/>
        <v>0.08069268274</v>
      </c>
      <c r="L109" s="123"/>
      <c r="M109" s="123"/>
      <c r="N109" s="123"/>
      <c r="O109" s="123"/>
      <c r="P109" s="123"/>
      <c r="Q109" s="123"/>
      <c r="R109" s="123"/>
    </row>
    <row r="110" ht="15.75" hidden="1" customHeight="1">
      <c r="A110" s="1228" t="s">
        <v>197</v>
      </c>
      <c r="B110" s="1228">
        <v>54.0</v>
      </c>
      <c r="C110" s="1229">
        <v>0.8009430350904613</v>
      </c>
      <c r="D110" s="273">
        <f t="shared" si="1"/>
        <v>0.0915338473</v>
      </c>
      <c r="E110" s="273">
        <v>0.6748007314984721</v>
      </c>
      <c r="F110" s="273">
        <v>0.217961182275429</v>
      </c>
      <c r="G110" s="1146">
        <f t="shared" si="2"/>
        <v>0.0612</v>
      </c>
      <c r="H110" s="1146">
        <v>0.2319697401505132</v>
      </c>
      <c r="I110" s="273">
        <f t="shared" si="3"/>
        <v>0.04576536</v>
      </c>
      <c r="J110" s="1146">
        <f t="shared" si="4"/>
        <v>0.3251992685</v>
      </c>
      <c r="K110" s="274">
        <f t="shared" si="5"/>
        <v>0.07664996871</v>
      </c>
      <c r="L110" s="123"/>
      <c r="M110" s="123"/>
      <c r="N110" s="123"/>
      <c r="O110" s="123"/>
      <c r="P110" s="123"/>
      <c r="Q110" s="123"/>
      <c r="R110" s="123"/>
    </row>
    <row r="111" ht="15.75" hidden="1" customHeight="1">
      <c r="A111" s="1230" t="s">
        <v>198</v>
      </c>
      <c r="B111" s="1230">
        <v>113.0</v>
      </c>
      <c r="C111" s="1231">
        <v>0.851592078101013</v>
      </c>
      <c r="D111" s="1150">
        <f t="shared" si="1"/>
        <v>0.09442590766</v>
      </c>
      <c r="E111" s="1150">
        <v>0.7397106674131242</v>
      </c>
      <c r="F111" s="1150">
        <v>0.3387245885994393</v>
      </c>
      <c r="G111" s="1149">
        <f t="shared" si="2"/>
        <v>0.0657</v>
      </c>
      <c r="H111" s="1149">
        <v>0.2011937084527315</v>
      </c>
      <c r="I111" s="1150">
        <f t="shared" si="3"/>
        <v>0.04913046</v>
      </c>
      <c r="J111" s="1149">
        <f t="shared" si="4"/>
        <v>0.2602893326</v>
      </c>
      <c r="K111" s="1151">
        <f t="shared" si="5"/>
        <v>0.08263598582</v>
      </c>
      <c r="L111" s="123"/>
      <c r="M111" s="123"/>
      <c r="N111" s="123"/>
      <c r="O111" s="123"/>
      <c r="P111" s="123"/>
      <c r="Q111" s="123"/>
      <c r="R111" s="123"/>
    </row>
    <row r="112" ht="15.75" hidden="1" customHeight="1">
      <c r="A112" s="1228" t="s">
        <v>199</v>
      </c>
      <c r="B112" s="1228">
        <v>52.0</v>
      </c>
      <c r="C112" s="1229">
        <v>0.6529650084393694</v>
      </c>
      <c r="D112" s="273">
        <f t="shared" si="1"/>
        <v>0.08308430198</v>
      </c>
      <c r="E112" s="273">
        <v>0.5557368761994308</v>
      </c>
      <c r="F112" s="273">
        <v>0.2190416088421827</v>
      </c>
      <c r="G112" s="1146">
        <f t="shared" si="2"/>
        <v>0.0612</v>
      </c>
      <c r="H112" s="1146">
        <v>0.1633707220090673</v>
      </c>
      <c r="I112" s="273">
        <f t="shared" si="3"/>
        <v>0.04576536</v>
      </c>
      <c r="J112" s="1146">
        <f t="shared" si="4"/>
        <v>0.4442631238</v>
      </c>
      <c r="K112" s="274">
        <f t="shared" si="5"/>
        <v>0.06650487224</v>
      </c>
      <c r="L112" s="123"/>
      <c r="M112" s="123"/>
      <c r="N112" s="123"/>
      <c r="O112" s="123"/>
      <c r="P112" s="123"/>
      <c r="Q112" s="123"/>
      <c r="R112" s="123"/>
    </row>
    <row r="113" ht="15.75" hidden="1" customHeight="1">
      <c r="A113" s="1230" t="s">
        <v>200</v>
      </c>
      <c r="B113" s="1230">
        <v>106.0</v>
      </c>
      <c r="C113" s="1231">
        <v>0.6674612303833111</v>
      </c>
      <c r="D113" s="1150">
        <f t="shared" si="1"/>
        <v>0.08391203625</v>
      </c>
      <c r="E113" s="1150">
        <v>0.5051460698314643</v>
      </c>
      <c r="F113" s="1150">
        <v>0.3134659052139992</v>
      </c>
      <c r="G113" s="1149">
        <f t="shared" si="2"/>
        <v>0.0657</v>
      </c>
      <c r="H113" s="1149">
        <v>0.140588885483962</v>
      </c>
      <c r="I113" s="1150">
        <f t="shared" si="3"/>
        <v>0.04913046</v>
      </c>
      <c r="J113" s="1149">
        <f t="shared" si="4"/>
        <v>0.4948539302</v>
      </c>
      <c r="K113" s="1151">
        <f t="shared" si="5"/>
        <v>0.06670023655</v>
      </c>
      <c r="L113" s="123"/>
      <c r="M113" s="123"/>
      <c r="N113" s="123"/>
      <c r="O113" s="123"/>
      <c r="P113" s="123"/>
      <c r="Q113" s="123"/>
      <c r="R113" s="123"/>
    </row>
    <row r="114" ht="15.75" hidden="1" customHeight="1">
      <c r="A114" s="1232" t="s">
        <v>552</v>
      </c>
      <c r="B114" s="1232">
        <v>47810.0</v>
      </c>
      <c r="C114" s="1233">
        <v>1.016327909542543</v>
      </c>
      <c r="D114" s="273">
        <f t="shared" si="1"/>
        <v>0.1038323236</v>
      </c>
      <c r="E114" s="1234">
        <v>0.6291810345945785</v>
      </c>
      <c r="F114" s="1234">
        <v>0.4087040282697168</v>
      </c>
      <c r="G114" s="1146">
        <f t="shared" si="2"/>
        <v>0.0657</v>
      </c>
      <c r="H114" s="1234">
        <v>0.1247201661142519</v>
      </c>
      <c r="I114" s="273">
        <f t="shared" si="3"/>
        <v>0.04913046</v>
      </c>
      <c r="J114" s="1146">
        <f t="shared" si="4"/>
        <v>0.3708189654</v>
      </c>
      <c r="K114" s="274">
        <f t="shared" si="5"/>
        <v>0.08354783516</v>
      </c>
      <c r="L114" s="133"/>
      <c r="M114" s="133"/>
      <c r="N114" s="133"/>
      <c r="O114" s="133"/>
      <c r="P114" s="133"/>
      <c r="Q114" s="133"/>
      <c r="R114" s="133"/>
    </row>
    <row r="115" ht="15.75" hidden="1" customHeight="1">
      <c r="A115" s="1235" t="s">
        <v>258</v>
      </c>
      <c r="B115" s="1235">
        <v>42750.0</v>
      </c>
      <c r="C115" s="1236">
        <v>1.048002001028676</v>
      </c>
      <c r="D115" s="1156">
        <f t="shared" si="1"/>
        <v>0.1056409143</v>
      </c>
      <c r="E115" s="1237">
        <v>0.772282383486471</v>
      </c>
      <c r="F115" s="1237">
        <v>0.4166436664368041</v>
      </c>
      <c r="G115" s="1155">
        <f t="shared" si="2"/>
        <v>0.0657</v>
      </c>
      <c r="H115" s="1237">
        <v>0.1223853033005034</v>
      </c>
      <c r="I115" s="1156">
        <f t="shared" si="3"/>
        <v>0.04913046</v>
      </c>
      <c r="J115" s="1155">
        <f t="shared" si="4"/>
        <v>0.2277176165</v>
      </c>
      <c r="K115" s="1157">
        <f t="shared" si="5"/>
        <v>0.09277248831</v>
      </c>
      <c r="L115" s="133"/>
      <c r="M115" s="133"/>
      <c r="N115" s="133"/>
      <c r="O115" s="133"/>
      <c r="P115" s="133"/>
      <c r="Q115" s="133"/>
      <c r="R115" s="133"/>
    </row>
    <row r="116" ht="15.75" hidden="1" customHeight="1">
      <c r="A116" s="1238"/>
      <c r="B116" s="1238"/>
      <c r="C116" s="1239">
        <f t="shared" ref="C116:K116" si="6">AVERAGE(C65,C33)</f>
        <v>1.070050372</v>
      </c>
      <c r="D116" s="1240">
        <f t="shared" si="6"/>
        <v>0.1068998762</v>
      </c>
      <c r="E116" s="1240">
        <f t="shared" si="6"/>
        <v>0.7992128584</v>
      </c>
      <c r="F116" s="1240">
        <f t="shared" si="6"/>
        <v>0.4002483021</v>
      </c>
      <c r="G116" s="1241">
        <f t="shared" si="6"/>
        <v>0.0657</v>
      </c>
      <c r="H116" s="1241">
        <f t="shared" si="6"/>
        <v>0.1669243582</v>
      </c>
      <c r="I116" s="1240">
        <f t="shared" si="6"/>
        <v>0.04913046</v>
      </c>
      <c r="J116" s="1240">
        <f t="shared" si="6"/>
        <v>0.2007871416</v>
      </c>
      <c r="K116" s="1240">
        <f t="shared" si="6"/>
        <v>0.095133686</v>
      </c>
      <c r="L116" s="123"/>
      <c r="M116" s="123"/>
      <c r="N116" s="123"/>
      <c r="O116" s="123"/>
      <c r="P116" s="123"/>
      <c r="Q116" s="123"/>
      <c r="R116" s="123"/>
    </row>
    <row r="117" ht="15.75" customHeight="1">
      <c r="A117" s="123"/>
      <c r="B117" s="123"/>
      <c r="C117" s="123"/>
      <c r="D117" s="123"/>
      <c r="E117" s="123"/>
      <c r="F117" s="123"/>
      <c r="G117" s="123"/>
      <c r="H117" s="123"/>
      <c r="I117" s="123"/>
      <c r="J117" s="123"/>
      <c r="K117" s="123"/>
      <c r="L117" s="123"/>
      <c r="M117" s="123"/>
      <c r="N117" s="123"/>
      <c r="O117" s="123"/>
      <c r="P117" s="123"/>
      <c r="Q117" s="123"/>
      <c r="R117" s="123"/>
    </row>
    <row r="118" ht="15.75" customHeight="1">
      <c r="A118" s="123"/>
      <c r="B118" s="123"/>
      <c r="C118" s="123"/>
      <c r="D118" s="123"/>
      <c r="E118" s="123"/>
      <c r="F118" s="123"/>
      <c r="G118" s="123"/>
      <c r="H118" s="123"/>
      <c r="I118" s="123"/>
      <c r="J118" s="123"/>
      <c r="K118" s="123"/>
      <c r="L118" s="123"/>
      <c r="M118" s="123"/>
      <c r="N118" s="123"/>
      <c r="O118" s="123"/>
      <c r="P118" s="123"/>
      <c r="Q118" s="123"/>
      <c r="R118" s="123"/>
    </row>
    <row r="119" ht="15.75" customHeight="1">
      <c r="A119" s="123"/>
      <c r="B119" s="123"/>
      <c r="C119" s="123"/>
      <c r="D119" s="123"/>
      <c r="E119" s="123"/>
      <c r="F119" s="123"/>
      <c r="G119" s="123"/>
      <c r="H119" s="123"/>
      <c r="I119" s="123"/>
      <c r="J119" s="123"/>
      <c r="K119" s="123"/>
      <c r="L119" s="123"/>
      <c r="M119" s="123"/>
      <c r="N119" s="123"/>
      <c r="O119" s="123"/>
      <c r="P119" s="123"/>
      <c r="Q119" s="123"/>
      <c r="R119" s="123"/>
    </row>
    <row r="120" ht="15.75" customHeight="1">
      <c r="A120" s="123"/>
      <c r="B120" s="123"/>
      <c r="C120" s="123"/>
      <c r="D120" s="123"/>
      <c r="E120" s="123"/>
      <c r="F120" s="123"/>
      <c r="G120" s="123"/>
      <c r="H120" s="123"/>
      <c r="I120" s="123"/>
      <c r="J120" s="123"/>
      <c r="K120" s="123"/>
      <c r="L120" s="123"/>
      <c r="M120" s="123"/>
      <c r="N120" s="123"/>
      <c r="O120" s="123"/>
      <c r="P120" s="123"/>
      <c r="Q120" s="123"/>
      <c r="R120" s="123"/>
    </row>
    <row r="121" ht="15.75" customHeight="1">
      <c r="A121" s="123"/>
      <c r="B121" s="123"/>
      <c r="C121" s="123"/>
      <c r="D121" s="123"/>
      <c r="E121" s="123"/>
      <c r="F121" s="123"/>
      <c r="G121" s="123"/>
      <c r="H121" s="123"/>
      <c r="I121" s="123"/>
      <c r="J121" s="123"/>
      <c r="K121" s="123"/>
      <c r="L121" s="123"/>
      <c r="M121" s="123"/>
      <c r="N121" s="123"/>
      <c r="O121" s="123"/>
      <c r="P121" s="123"/>
      <c r="Q121" s="123"/>
      <c r="R121" s="123"/>
    </row>
    <row r="122" ht="15.75" customHeight="1">
      <c r="A122" s="123"/>
      <c r="B122" s="123"/>
      <c r="C122" s="123"/>
      <c r="D122" s="123"/>
      <c r="E122" s="123"/>
      <c r="F122" s="123"/>
      <c r="G122" s="123"/>
      <c r="H122" s="123"/>
      <c r="I122" s="123"/>
      <c r="J122" s="123"/>
      <c r="K122" s="123"/>
      <c r="L122" s="123"/>
      <c r="M122" s="123"/>
      <c r="N122" s="123"/>
      <c r="O122" s="123"/>
      <c r="P122" s="123"/>
      <c r="Q122" s="123"/>
      <c r="R122" s="123"/>
    </row>
    <row r="123" ht="15.75" customHeight="1">
      <c r="A123" s="123"/>
      <c r="B123" s="123"/>
      <c r="C123" s="123"/>
      <c r="D123" s="123"/>
      <c r="E123" s="123"/>
      <c r="F123" s="123"/>
      <c r="G123" s="123"/>
      <c r="H123" s="123"/>
      <c r="I123" s="123"/>
      <c r="J123" s="123"/>
      <c r="K123" s="123"/>
      <c r="L123" s="123"/>
      <c r="M123" s="123"/>
      <c r="N123" s="123"/>
      <c r="O123" s="123"/>
      <c r="P123" s="123"/>
      <c r="Q123" s="123"/>
      <c r="R123" s="123"/>
    </row>
    <row r="124" ht="15.75" customHeight="1">
      <c r="A124" s="123"/>
      <c r="B124" s="123"/>
      <c r="C124" s="123"/>
      <c r="D124" s="123"/>
      <c r="E124" s="123"/>
      <c r="F124" s="123"/>
      <c r="G124" s="123"/>
      <c r="H124" s="123"/>
      <c r="I124" s="123"/>
      <c r="J124" s="123"/>
      <c r="K124" s="123"/>
      <c r="L124" s="123"/>
      <c r="M124" s="123"/>
      <c r="N124" s="123"/>
      <c r="O124" s="123"/>
      <c r="P124" s="123"/>
      <c r="Q124" s="123"/>
      <c r="R124" s="123"/>
    </row>
    <row r="125" ht="15.75" customHeight="1">
      <c r="A125" s="123"/>
      <c r="B125" s="123"/>
      <c r="C125" s="123"/>
      <c r="D125" s="123"/>
      <c r="E125" s="123"/>
      <c r="F125" s="123"/>
      <c r="G125" s="123"/>
      <c r="H125" s="123"/>
      <c r="I125" s="123"/>
      <c r="J125" s="123"/>
      <c r="K125" s="123"/>
      <c r="L125" s="123"/>
      <c r="M125" s="123"/>
      <c r="N125" s="123"/>
      <c r="O125" s="123"/>
      <c r="P125" s="123"/>
      <c r="Q125" s="123"/>
      <c r="R125" s="123"/>
    </row>
    <row r="126" ht="15.75" customHeight="1">
      <c r="A126" s="123"/>
      <c r="B126" s="123"/>
      <c r="C126" s="123"/>
      <c r="D126" s="123"/>
      <c r="E126" s="123"/>
      <c r="F126" s="123"/>
      <c r="G126" s="123"/>
      <c r="H126" s="123"/>
      <c r="I126" s="123"/>
      <c r="J126" s="123"/>
      <c r="K126" s="123"/>
      <c r="L126" s="123"/>
      <c r="M126" s="123"/>
      <c r="N126" s="123"/>
      <c r="O126" s="123"/>
      <c r="P126" s="123"/>
      <c r="Q126" s="123"/>
      <c r="R126" s="123"/>
    </row>
    <row r="127" ht="15.75" customHeight="1">
      <c r="A127" s="123"/>
      <c r="B127" s="123"/>
      <c r="C127" s="123"/>
      <c r="D127" s="123"/>
      <c r="E127" s="123"/>
      <c r="F127" s="123"/>
      <c r="G127" s="123"/>
      <c r="H127" s="123"/>
      <c r="I127" s="123"/>
      <c r="J127" s="123"/>
      <c r="K127" s="123"/>
      <c r="L127" s="123"/>
      <c r="M127" s="123"/>
      <c r="N127" s="123"/>
      <c r="O127" s="123"/>
      <c r="P127" s="123"/>
      <c r="Q127" s="123"/>
      <c r="R127" s="123"/>
    </row>
    <row r="128" ht="15.75" customHeight="1">
      <c r="A128" s="123"/>
      <c r="B128" s="123"/>
      <c r="C128" s="123"/>
      <c r="D128" s="123"/>
      <c r="E128" s="123"/>
      <c r="F128" s="123"/>
      <c r="G128" s="123"/>
      <c r="H128" s="123"/>
      <c r="I128" s="123"/>
      <c r="J128" s="123"/>
      <c r="K128" s="123"/>
      <c r="L128" s="123"/>
      <c r="M128" s="123"/>
      <c r="N128" s="123"/>
      <c r="O128" s="123"/>
      <c r="P128" s="123"/>
      <c r="Q128" s="123"/>
      <c r="R128" s="123"/>
    </row>
    <row r="129" ht="15.75" customHeight="1">
      <c r="A129" s="123"/>
      <c r="B129" s="123"/>
      <c r="C129" s="123"/>
      <c r="D129" s="123"/>
      <c r="E129" s="123"/>
      <c r="F129" s="123"/>
      <c r="G129" s="123"/>
      <c r="H129" s="123"/>
      <c r="I129" s="123"/>
      <c r="J129" s="123"/>
      <c r="K129" s="123"/>
      <c r="L129" s="123"/>
      <c r="M129" s="123"/>
      <c r="N129" s="123"/>
      <c r="O129" s="123"/>
      <c r="P129" s="123"/>
      <c r="Q129" s="123"/>
      <c r="R129" s="123"/>
    </row>
    <row r="130" ht="15.75" customHeight="1">
      <c r="A130" s="123"/>
      <c r="B130" s="123"/>
      <c r="C130" s="123"/>
      <c r="D130" s="123"/>
      <c r="E130" s="123"/>
      <c r="F130" s="123"/>
      <c r="G130" s="123"/>
      <c r="H130" s="123"/>
      <c r="I130" s="123"/>
      <c r="J130" s="123"/>
      <c r="K130" s="123"/>
      <c r="L130" s="123"/>
      <c r="M130" s="123"/>
      <c r="N130" s="123"/>
      <c r="O130" s="123"/>
      <c r="P130" s="123"/>
      <c r="Q130" s="123"/>
      <c r="R130" s="123"/>
    </row>
    <row r="131" ht="15.75" customHeight="1">
      <c r="A131" s="123"/>
      <c r="B131" s="123"/>
      <c r="C131" s="123"/>
      <c r="D131" s="123"/>
      <c r="E131" s="123"/>
      <c r="F131" s="123"/>
      <c r="G131" s="123"/>
      <c r="H131" s="123"/>
      <c r="I131" s="123"/>
      <c r="J131" s="123"/>
      <c r="K131" s="123"/>
      <c r="L131" s="123"/>
      <c r="M131" s="123"/>
      <c r="N131" s="123"/>
      <c r="O131" s="123"/>
      <c r="P131" s="123"/>
      <c r="Q131" s="123"/>
      <c r="R131" s="123"/>
    </row>
    <row r="132" ht="15.75" customHeight="1">
      <c r="A132" s="123"/>
      <c r="B132" s="123"/>
      <c r="C132" s="123"/>
      <c r="D132" s="123"/>
      <c r="E132" s="123"/>
      <c r="F132" s="123"/>
      <c r="G132" s="123"/>
      <c r="H132" s="123"/>
      <c r="I132" s="123"/>
      <c r="J132" s="123"/>
      <c r="K132" s="123"/>
      <c r="L132" s="123"/>
      <c r="M132" s="123"/>
      <c r="N132" s="123"/>
      <c r="O132" s="123"/>
      <c r="P132" s="123"/>
      <c r="Q132" s="123"/>
      <c r="R132" s="123"/>
    </row>
    <row r="133" ht="15.75" customHeight="1">
      <c r="A133" s="123"/>
      <c r="B133" s="123"/>
      <c r="C133" s="123"/>
      <c r="D133" s="123"/>
      <c r="E133" s="123"/>
      <c r="F133" s="123"/>
      <c r="G133" s="123"/>
      <c r="H133" s="123"/>
      <c r="I133" s="123"/>
      <c r="J133" s="123"/>
      <c r="K133" s="123"/>
      <c r="L133" s="123"/>
      <c r="M133" s="123"/>
      <c r="N133" s="123"/>
      <c r="O133" s="123"/>
      <c r="P133" s="123"/>
      <c r="Q133" s="123"/>
      <c r="R133" s="123"/>
    </row>
    <row r="134" ht="15.75" customHeight="1">
      <c r="A134" s="123"/>
      <c r="B134" s="123"/>
      <c r="C134" s="123"/>
      <c r="D134" s="123"/>
      <c r="E134" s="123"/>
      <c r="F134" s="123"/>
      <c r="G134" s="123"/>
      <c r="H134" s="123"/>
      <c r="I134" s="123"/>
      <c r="J134" s="123"/>
      <c r="K134" s="123"/>
      <c r="L134" s="123"/>
      <c r="M134" s="123"/>
      <c r="N134" s="123"/>
      <c r="O134" s="123"/>
      <c r="P134" s="123"/>
      <c r="Q134" s="123"/>
      <c r="R134" s="123"/>
    </row>
    <row r="135" ht="15.75" customHeight="1">
      <c r="A135" s="123"/>
      <c r="B135" s="123"/>
      <c r="C135" s="123"/>
      <c r="D135" s="123"/>
      <c r="E135" s="123"/>
      <c r="F135" s="123"/>
      <c r="G135" s="123"/>
      <c r="H135" s="123"/>
      <c r="I135" s="123"/>
      <c r="J135" s="123"/>
      <c r="K135" s="123"/>
      <c r="L135" s="123"/>
      <c r="M135" s="123"/>
      <c r="N135" s="123"/>
      <c r="O135" s="123"/>
      <c r="P135" s="123"/>
      <c r="Q135" s="123"/>
      <c r="R135" s="123"/>
    </row>
    <row r="136" ht="15.75" customHeight="1">
      <c r="A136" s="123"/>
      <c r="B136" s="123"/>
      <c r="C136" s="123"/>
      <c r="D136" s="123"/>
      <c r="E136" s="123"/>
      <c r="F136" s="123"/>
      <c r="G136" s="123"/>
      <c r="H136" s="123"/>
      <c r="I136" s="123"/>
      <c r="J136" s="123"/>
      <c r="K136" s="123"/>
      <c r="L136" s="123"/>
      <c r="M136" s="123"/>
      <c r="N136" s="123"/>
      <c r="O136" s="123"/>
      <c r="P136" s="123"/>
      <c r="Q136" s="123"/>
      <c r="R136" s="123"/>
    </row>
    <row r="137" ht="15.75" customHeight="1">
      <c r="A137" s="123"/>
      <c r="B137" s="123"/>
      <c r="C137" s="123"/>
      <c r="D137" s="123"/>
      <c r="E137" s="123"/>
      <c r="F137" s="123"/>
      <c r="G137" s="123"/>
      <c r="H137" s="123"/>
      <c r="I137" s="123"/>
      <c r="J137" s="123"/>
      <c r="K137" s="123"/>
      <c r="L137" s="123"/>
      <c r="M137" s="123"/>
      <c r="N137" s="123"/>
      <c r="O137" s="123"/>
      <c r="P137" s="123"/>
      <c r="Q137" s="123"/>
      <c r="R137" s="123"/>
    </row>
    <row r="138" ht="15.75" customHeight="1">
      <c r="A138" s="123"/>
      <c r="B138" s="123"/>
      <c r="C138" s="123"/>
      <c r="D138" s="123"/>
      <c r="E138" s="123"/>
      <c r="F138" s="123"/>
      <c r="G138" s="123"/>
      <c r="H138" s="123"/>
      <c r="I138" s="123"/>
      <c r="J138" s="123"/>
      <c r="K138" s="123"/>
      <c r="L138" s="123"/>
      <c r="M138" s="123"/>
      <c r="N138" s="123"/>
      <c r="O138" s="123"/>
      <c r="P138" s="123"/>
      <c r="Q138" s="123"/>
      <c r="R138" s="123"/>
    </row>
    <row r="139" ht="15.75" customHeight="1">
      <c r="A139" s="123"/>
      <c r="B139" s="123"/>
      <c r="C139" s="123"/>
      <c r="D139" s="123"/>
      <c r="E139" s="123"/>
      <c r="F139" s="123"/>
      <c r="G139" s="123"/>
      <c r="H139" s="123"/>
      <c r="I139" s="123"/>
      <c r="J139" s="123"/>
      <c r="K139" s="123"/>
      <c r="L139" s="123"/>
      <c r="M139" s="123"/>
      <c r="N139" s="123"/>
      <c r="O139" s="123"/>
      <c r="P139" s="123"/>
      <c r="Q139" s="123"/>
      <c r="R139" s="123"/>
    </row>
    <row r="140" ht="15.75" customHeight="1">
      <c r="A140" s="123"/>
      <c r="B140" s="123"/>
      <c r="C140" s="123"/>
      <c r="D140" s="123"/>
      <c r="E140" s="123"/>
      <c r="F140" s="123"/>
      <c r="G140" s="123"/>
      <c r="H140" s="123"/>
      <c r="I140" s="123"/>
      <c r="J140" s="123"/>
      <c r="K140" s="123"/>
      <c r="L140" s="123"/>
      <c r="M140" s="123"/>
      <c r="N140" s="123"/>
      <c r="O140" s="123"/>
      <c r="P140" s="123"/>
      <c r="Q140" s="123"/>
      <c r="R140" s="123"/>
    </row>
    <row r="141" ht="15.75" customHeight="1">
      <c r="A141" s="123"/>
      <c r="B141" s="123"/>
      <c r="C141" s="123"/>
      <c r="D141" s="123"/>
      <c r="E141" s="123"/>
      <c r="F141" s="123"/>
      <c r="G141" s="123"/>
      <c r="H141" s="123"/>
      <c r="I141" s="123"/>
      <c r="J141" s="123"/>
      <c r="K141" s="123"/>
      <c r="L141" s="123"/>
      <c r="M141" s="123"/>
      <c r="N141" s="123"/>
      <c r="O141" s="123"/>
      <c r="P141" s="123"/>
      <c r="Q141" s="123"/>
      <c r="R141" s="123"/>
    </row>
    <row r="142" ht="15.75" customHeight="1">
      <c r="A142" s="123"/>
      <c r="B142" s="123"/>
      <c r="C142" s="123"/>
      <c r="D142" s="123"/>
      <c r="E142" s="123"/>
      <c r="F142" s="123"/>
      <c r="G142" s="123"/>
      <c r="H142" s="123"/>
      <c r="I142" s="123"/>
      <c r="J142" s="123"/>
      <c r="K142" s="123"/>
      <c r="L142" s="123"/>
      <c r="M142" s="123"/>
      <c r="N142" s="123"/>
      <c r="O142" s="123"/>
      <c r="P142" s="123"/>
      <c r="Q142" s="123"/>
      <c r="R142" s="123"/>
    </row>
    <row r="143" ht="15.75" customHeight="1">
      <c r="A143" s="123"/>
      <c r="B143" s="123"/>
      <c r="C143" s="123"/>
      <c r="D143" s="123"/>
      <c r="E143" s="123"/>
      <c r="F143" s="123"/>
      <c r="G143" s="123"/>
      <c r="H143" s="123"/>
      <c r="I143" s="123"/>
      <c r="J143" s="123"/>
      <c r="K143" s="123"/>
      <c r="L143" s="123"/>
      <c r="M143" s="123"/>
      <c r="N143" s="123"/>
      <c r="O143" s="123"/>
      <c r="P143" s="123"/>
      <c r="Q143" s="123"/>
      <c r="R143" s="123"/>
    </row>
    <row r="144" ht="15.75" customHeight="1">
      <c r="A144" s="123"/>
      <c r="B144" s="123"/>
      <c r="C144" s="123"/>
      <c r="D144" s="123"/>
      <c r="E144" s="123"/>
      <c r="F144" s="123"/>
      <c r="G144" s="123"/>
      <c r="H144" s="123"/>
      <c r="I144" s="123"/>
      <c r="J144" s="123"/>
      <c r="K144" s="123"/>
      <c r="L144" s="123"/>
      <c r="M144" s="123"/>
      <c r="N144" s="123"/>
      <c r="O144" s="123"/>
      <c r="P144" s="123"/>
      <c r="Q144" s="123"/>
      <c r="R144" s="123"/>
    </row>
    <row r="145" ht="15.75" customHeight="1">
      <c r="A145" s="123"/>
      <c r="B145" s="123"/>
      <c r="C145" s="123"/>
      <c r="D145" s="123"/>
      <c r="E145" s="123"/>
      <c r="F145" s="123"/>
      <c r="G145" s="123"/>
      <c r="H145" s="123"/>
      <c r="I145" s="123"/>
      <c r="J145" s="123"/>
      <c r="K145" s="123"/>
      <c r="L145" s="123"/>
      <c r="M145" s="123"/>
      <c r="N145" s="123"/>
      <c r="O145" s="123"/>
      <c r="P145" s="123"/>
      <c r="Q145" s="123"/>
      <c r="R145" s="123"/>
    </row>
    <row r="146" ht="15.75" customHeight="1">
      <c r="A146" s="123"/>
      <c r="B146" s="123"/>
      <c r="C146" s="123"/>
      <c r="D146" s="123"/>
      <c r="E146" s="123"/>
      <c r="F146" s="123"/>
      <c r="G146" s="123"/>
      <c r="H146" s="123"/>
      <c r="I146" s="123"/>
      <c r="J146" s="123"/>
      <c r="K146" s="123"/>
      <c r="L146" s="123"/>
      <c r="M146" s="123"/>
      <c r="N146" s="123"/>
      <c r="O146" s="123"/>
      <c r="P146" s="123"/>
      <c r="Q146" s="123"/>
      <c r="R146" s="123"/>
    </row>
    <row r="147" ht="15.75" customHeight="1">
      <c r="A147" s="123"/>
      <c r="B147" s="123"/>
      <c r="C147" s="123"/>
      <c r="D147" s="123"/>
      <c r="E147" s="123"/>
      <c r="F147" s="123"/>
      <c r="G147" s="123"/>
      <c r="H147" s="123"/>
      <c r="I147" s="123"/>
      <c r="J147" s="123"/>
      <c r="K147" s="123"/>
      <c r="L147" s="123"/>
      <c r="M147" s="123"/>
      <c r="N147" s="123"/>
      <c r="O147" s="123"/>
      <c r="P147" s="123"/>
      <c r="Q147" s="123"/>
      <c r="R147" s="123"/>
    </row>
    <row r="148" ht="15.75" customHeight="1">
      <c r="A148" s="123"/>
      <c r="B148" s="123"/>
      <c r="C148" s="123"/>
      <c r="D148" s="123"/>
      <c r="E148" s="123"/>
      <c r="F148" s="123"/>
      <c r="G148" s="123"/>
      <c r="H148" s="123"/>
      <c r="I148" s="123"/>
      <c r="J148" s="123"/>
      <c r="K148" s="123"/>
      <c r="L148" s="123"/>
      <c r="M148" s="123"/>
      <c r="N148" s="123"/>
      <c r="O148" s="123"/>
      <c r="P148" s="123"/>
      <c r="Q148" s="123"/>
      <c r="R148" s="123"/>
    </row>
    <row r="149" ht="15.75" customHeight="1">
      <c r="A149" s="123"/>
      <c r="B149" s="123"/>
      <c r="C149" s="123"/>
      <c r="D149" s="123"/>
      <c r="E149" s="123"/>
      <c r="F149" s="123"/>
      <c r="G149" s="123"/>
      <c r="H149" s="123"/>
      <c r="I149" s="123"/>
      <c r="J149" s="123"/>
      <c r="K149" s="123"/>
      <c r="L149" s="123"/>
      <c r="M149" s="123"/>
      <c r="N149" s="123"/>
      <c r="O149" s="123"/>
      <c r="P149" s="123"/>
      <c r="Q149" s="123"/>
      <c r="R149" s="123"/>
    </row>
    <row r="150" ht="15.75" customHeight="1">
      <c r="A150" s="123"/>
      <c r="B150" s="123"/>
      <c r="C150" s="123"/>
      <c r="D150" s="123"/>
      <c r="E150" s="123"/>
      <c r="F150" s="123"/>
      <c r="G150" s="123"/>
      <c r="H150" s="123"/>
      <c r="I150" s="123"/>
      <c r="J150" s="123"/>
      <c r="K150" s="123"/>
      <c r="L150" s="123"/>
      <c r="M150" s="123"/>
      <c r="N150" s="123"/>
      <c r="O150" s="123"/>
      <c r="P150" s="123"/>
      <c r="Q150" s="123"/>
      <c r="R150" s="123"/>
    </row>
    <row r="151" ht="15.75" customHeight="1">
      <c r="A151" s="123"/>
      <c r="B151" s="123"/>
      <c r="C151" s="123"/>
      <c r="D151" s="123"/>
      <c r="E151" s="123"/>
      <c r="F151" s="123"/>
      <c r="G151" s="123"/>
      <c r="H151" s="123"/>
      <c r="I151" s="123"/>
      <c r="J151" s="123"/>
      <c r="K151" s="123"/>
      <c r="L151" s="123"/>
      <c r="M151" s="123"/>
      <c r="N151" s="123"/>
      <c r="O151" s="123"/>
      <c r="P151" s="123"/>
      <c r="Q151" s="123"/>
      <c r="R151" s="123"/>
    </row>
    <row r="152" ht="15.75" customHeight="1">
      <c r="A152" s="123"/>
      <c r="B152" s="123"/>
      <c r="C152" s="123"/>
      <c r="D152" s="123"/>
      <c r="E152" s="123"/>
      <c r="F152" s="123"/>
      <c r="G152" s="123"/>
      <c r="H152" s="123"/>
      <c r="I152" s="123"/>
      <c r="J152" s="123"/>
      <c r="K152" s="123"/>
      <c r="L152" s="123"/>
      <c r="M152" s="123"/>
      <c r="N152" s="123"/>
      <c r="O152" s="123"/>
      <c r="P152" s="123"/>
      <c r="Q152" s="123"/>
      <c r="R152" s="123"/>
    </row>
    <row r="153" ht="15.75" customHeight="1">
      <c r="A153" s="123"/>
      <c r="B153" s="123"/>
      <c r="C153" s="123"/>
      <c r="D153" s="123"/>
      <c r="E153" s="123"/>
      <c r="F153" s="123"/>
      <c r="G153" s="123"/>
      <c r="H153" s="123"/>
      <c r="I153" s="123"/>
      <c r="J153" s="123"/>
      <c r="K153" s="123"/>
      <c r="L153" s="123"/>
      <c r="M153" s="123"/>
      <c r="N153" s="123"/>
      <c r="O153" s="123"/>
      <c r="P153" s="123"/>
      <c r="Q153" s="123"/>
      <c r="R153" s="123"/>
    </row>
    <row r="154" ht="15.75" customHeight="1">
      <c r="A154" s="123"/>
      <c r="B154" s="123"/>
      <c r="C154" s="123"/>
      <c r="D154" s="123"/>
      <c r="E154" s="123"/>
      <c r="F154" s="123"/>
      <c r="G154" s="123"/>
      <c r="H154" s="123"/>
      <c r="I154" s="123"/>
      <c r="J154" s="123"/>
      <c r="K154" s="123"/>
      <c r="L154" s="123"/>
      <c r="M154" s="123"/>
      <c r="N154" s="123"/>
      <c r="O154" s="123"/>
      <c r="P154" s="123"/>
      <c r="Q154" s="123"/>
      <c r="R154" s="123"/>
    </row>
    <row r="155" ht="15.75" customHeight="1">
      <c r="A155" s="123"/>
      <c r="B155" s="123"/>
      <c r="C155" s="123"/>
      <c r="D155" s="123"/>
      <c r="E155" s="123"/>
      <c r="F155" s="123"/>
      <c r="G155" s="123"/>
      <c r="H155" s="123"/>
      <c r="I155" s="123"/>
      <c r="J155" s="123"/>
      <c r="K155" s="123"/>
      <c r="L155" s="123"/>
      <c r="M155" s="123"/>
      <c r="N155" s="123"/>
      <c r="O155" s="123"/>
      <c r="P155" s="123"/>
      <c r="Q155" s="123"/>
      <c r="R155" s="123"/>
    </row>
    <row r="156" ht="15.75" customHeight="1">
      <c r="A156" s="123"/>
      <c r="B156" s="123"/>
      <c r="C156" s="123"/>
      <c r="D156" s="123"/>
      <c r="E156" s="123"/>
      <c r="F156" s="123"/>
      <c r="G156" s="123"/>
      <c r="H156" s="123"/>
      <c r="I156" s="123"/>
      <c r="J156" s="123"/>
      <c r="K156" s="123"/>
      <c r="L156" s="123"/>
      <c r="M156" s="123"/>
      <c r="N156" s="123"/>
      <c r="O156" s="123"/>
      <c r="P156" s="123"/>
      <c r="Q156" s="123"/>
      <c r="R156" s="123"/>
    </row>
    <row r="157" ht="15.75" customHeight="1">
      <c r="A157" s="123"/>
      <c r="B157" s="123"/>
      <c r="C157" s="123"/>
      <c r="D157" s="123"/>
      <c r="E157" s="123"/>
      <c r="F157" s="123"/>
      <c r="G157" s="123"/>
      <c r="H157" s="123"/>
      <c r="I157" s="123"/>
      <c r="J157" s="123"/>
      <c r="K157" s="123"/>
      <c r="L157" s="123"/>
      <c r="M157" s="123"/>
      <c r="N157" s="123"/>
      <c r="O157" s="123"/>
      <c r="P157" s="123"/>
      <c r="Q157" s="123"/>
      <c r="R157" s="123"/>
    </row>
    <row r="158" ht="15.75" customHeight="1">
      <c r="A158" s="123"/>
      <c r="B158" s="123"/>
      <c r="C158" s="123"/>
      <c r="D158" s="123"/>
      <c r="E158" s="123"/>
      <c r="F158" s="123"/>
      <c r="G158" s="123"/>
      <c r="H158" s="123"/>
      <c r="I158" s="123"/>
      <c r="J158" s="123"/>
      <c r="K158" s="123"/>
      <c r="L158" s="123"/>
      <c r="M158" s="123"/>
      <c r="N158" s="123"/>
      <c r="O158" s="123"/>
      <c r="P158" s="123"/>
      <c r="Q158" s="123"/>
      <c r="R158" s="123"/>
    </row>
    <row r="159" ht="15.75" customHeight="1">
      <c r="A159" s="123"/>
      <c r="B159" s="123"/>
      <c r="C159" s="123"/>
      <c r="D159" s="123"/>
      <c r="E159" s="123"/>
      <c r="F159" s="123"/>
      <c r="G159" s="123"/>
      <c r="H159" s="123"/>
      <c r="I159" s="123"/>
      <c r="J159" s="123"/>
      <c r="K159" s="123"/>
      <c r="L159" s="123"/>
      <c r="M159" s="123"/>
      <c r="N159" s="123"/>
      <c r="O159" s="123"/>
      <c r="P159" s="123"/>
      <c r="Q159" s="123"/>
      <c r="R159" s="123"/>
    </row>
    <row r="160" ht="15.75" customHeight="1">
      <c r="A160" s="123"/>
      <c r="B160" s="123"/>
      <c r="C160" s="123"/>
      <c r="D160" s="123"/>
      <c r="E160" s="123"/>
      <c r="F160" s="123"/>
      <c r="G160" s="123"/>
      <c r="H160" s="123"/>
      <c r="I160" s="123"/>
      <c r="J160" s="123"/>
      <c r="K160" s="123"/>
      <c r="L160" s="123"/>
      <c r="M160" s="123"/>
      <c r="N160" s="123"/>
      <c r="O160" s="123"/>
      <c r="P160" s="123"/>
      <c r="Q160" s="123"/>
      <c r="R160" s="123"/>
    </row>
    <row r="161" ht="15.75" customHeight="1">
      <c r="A161" s="123"/>
      <c r="B161" s="123"/>
      <c r="C161" s="123"/>
      <c r="D161" s="123"/>
      <c r="E161" s="123"/>
      <c r="F161" s="123"/>
      <c r="G161" s="123"/>
      <c r="H161" s="123"/>
      <c r="I161" s="123"/>
      <c r="J161" s="123"/>
      <c r="K161" s="123"/>
      <c r="L161" s="123"/>
      <c r="M161" s="123"/>
      <c r="N161" s="123"/>
      <c r="O161" s="123"/>
      <c r="P161" s="123"/>
      <c r="Q161" s="123"/>
      <c r="R161" s="123"/>
    </row>
    <row r="162" ht="15.75" customHeight="1">
      <c r="A162" s="123"/>
      <c r="B162" s="123"/>
      <c r="C162" s="123"/>
      <c r="D162" s="123"/>
      <c r="E162" s="123"/>
      <c r="F162" s="123"/>
      <c r="G162" s="123"/>
      <c r="H162" s="123"/>
      <c r="I162" s="123"/>
      <c r="J162" s="123"/>
      <c r="K162" s="123"/>
      <c r="L162" s="123"/>
      <c r="M162" s="123"/>
      <c r="N162" s="123"/>
      <c r="O162" s="123"/>
      <c r="P162" s="123"/>
      <c r="Q162" s="123"/>
      <c r="R162" s="123"/>
    </row>
    <row r="163" ht="15.75" customHeight="1">
      <c r="A163" s="123"/>
      <c r="B163" s="123"/>
      <c r="C163" s="123"/>
      <c r="D163" s="123"/>
      <c r="E163" s="123"/>
      <c r="F163" s="123"/>
      <c r="G163" s="123"/>
      <c r="H163" s="123"/>
      <c r="I163" s="123"/>
      <c r="J163" s="123"/>
      <c r="K163" s="123"/>
      <c r="L163" s="123"/>
      <c r="M163" s="123"/>
      <c r="N163" s="123"/>
      <c r="O163" s="123"/>
      <c r="P163" s="123"/>
      <c r="Q163" s="123"/>
      <c r="R163" s="123"/>
    </row>
    <row r="164" ht="15.75" customHeight="1">
      <c r="A164" s="123"/>
      <c r="B164" s="123"/>
      <c r="C164" s="123"/>
      <c r="D164" s="123"/>
      <c r="E164" s="123"/>
      <c r="F164" s="123"/>
      <c r="G164" s="123"/>
      <c r="H164" s="123"/>
      <c r="I164" s="123"/>
      <c r="J164" s="123"/>
      <c r="K164" s="123"/>
      <c r="L164" s="123"/>
      <c r="M164" s="123"/>
      <c r="N164" s="123"/>
      <c r="O164" s="123"/>
      <c r="P164" s="123"/>
      <c r="Q164" s="123"/>
      <c r="R164" s="123"/>
    </row>
    <row r="165" ht="15.75" customHeight="1">
      <c r="A165" s="123"/>
      <c r="B165" s="123"/>
      <c r="C165" s="123"/>
      <c r="D165" s="123"/>
      <c r="E165" s="123"/>
      <c r="F165" s="123"/>
      <c r="G165" s="123"/>
      <c r="H165" s="123"/>
      <c r="I165" s="123"/>
      <c r="J165" s="123"/>
      <c r="K165" s="123"/>
      <c r="L165" s="123"/>
      <c r="M165" s="123"/>
      <c r="N165" s="123"/>
      <c r="O165" s="123"/>
      <c r="P165" s="123"/>
      <c r="Q165" s="123"/>
      <c r="R165" s="123"/>
    </row>
    <row r="166" ht="15.75" customHeight="1">
      <c r="A166" s="123"/>
      <c r="B166" s="123"/>
      <c r="C166" s="123"/>
      <c r="D166" s="123"/>
      <c r="E166" s="123"/>
      <c r="F166" s="123"/>
      <c r="G166" s="123"/>
      <c r="H166" s="123"/>
      <c r="I166" s="123"/>
      <c r="J166" s="123"/>
      <c r="K166" s="123"/>
      <c r="L166" s="123"/>
      <c r="M166" s="123"/>
      <c r="N166" s="123"/>
      <c r="O166" s="123"/>
      <c r="P166" s="123"/>
      <c r="Q166" s="123"/>
      <c r="R166" s="123"/>
    </row>
    <row r="167" ht="15.75" customHeight="1">
      <c r="A167" s="123"/>
      <c r="B167" s="123"/>
      <c r="C167" s="123"/>
      <c r="D167" s="123"/>
      <c r="E167" s="123"/>
      <c r="F167" s="123"/>
      <c r="G167" s="123"/>
      <c r="H167" s="123"/>
      <c r="I167" s="123"/>
      <c r="J167" s="123"/>
      <c r="K167" s="123"/>
      <c r="L167" s="123"/>
      <c r="M167" s="123"/>
      <c r="N167" s="123"/>
      <c r="O167" s="123"/>
      <c r="P167" s="123"/>
      <c r="Q167" s="123"/>
      <c r="R167" s="123"/>
    </row>
    <row r="168" ht="15.75" customHeight="1">
      <c r="A168" s="123"/>
      <c r="B168" s="123"/>
      <c r="C168" s="123"/>
      <c r="D168" s="123"/>
      <c r="E168" s="123"/>
      <c r="F168" s="123"/>
      <c r="G168" s="123"/>
      <c r="H168" s="123"/>
      <c r="I168" s="123"/>
      <c r="J168" s="123"/>
      <c r="K168" s="123"/>
      <c r="L168" s="123"/>
      <c r="M168" s="123"/>
      <c r="N168" s="123"/>
      <c r="O168" s="123"/>
      <c r="P168" s="123"/>
      <c r="Q168" s="123"/>
      <c r="R168" s="123"/>
    </row>
    <row r="169" ht="15.75" customHeight="1">
      <c r="A169" s="123"/>
      <c r="B169" s="123"/>
      <c r="C169" s="123"/>
      <c r="D169" s="123"/>
      <c r="E169" s="123"/>
      <c r="F169" s="123"/>
      <c r="G169" s="123"/>
      <c r="H169" s="123"/>
      <c r="I169" s="123"/>
      <c r="J169" s="123"/>
      <c r="K169" s="123"/>
      <c r="L169" s="123"/>
      <c r="M169" s="123"/>
      <c r="N169" s="123"/>
      <c r="O169" s="123"/>
      <c r="P169" s="123"/>
      <c r="Q169" s="123"/>
      <c r="R169" s="123"/>
    </row>
    <row r="170" ht="15.75" customHeight="1">
      <c r="A170" s="123"/>
      <c r="B170" s="123"/>
      <c r="C170" s="123"/>
      <c r="D170" s="123"/>
      <c r="E170" s="123"/>
      <c r="F170" s="123"/>
      <c r="G170" s="123"/>
      <c r="H170" s="123"/>
      <c r="I170" s="123"/>
      <c r="J170" s="123"/>
      <c r="K170" s="123"/>
      <c r="L170" s="123"/>
      <c r="M170" s="123"/>
      <c r="N170" s="123"/>
      <c r="O170" s="123"/>
      <c r="P170" s="123"/>
      <c r="Q170" s="123"/>
      <c r="R170" s="123"/>
    </row>
    <row r="171" ht="15.75" customHeight="1">
      <c r="A171" s="123"/>
      <c r="B171" s="123"/>
      <c r="C171" s="123"/>
      <c r="D171" s="123"/>
      <c r="E171" s="123"/>
      <c r="F171" s="123"/>
      <c r="G171" s="123"/>
      <c r="H171" s="123"/>
      <c r="I171" s="123"/>
      <c r="J171" s="123"/>
      <c r="K171" s="123"/>
      <c r="L171" s="123"/>
      <c r="M171" s="123"/>
      <c r="N171" s="123"/>
      <c r="O171" s="123"/>
      <c r="P171" s="123"/>
      <c r="Q171" s="123"/>
      <c r="R171" s="123"/>
    </row>
    <row r="172" ht="15.75" customHeight="1">
      <c r="A172" s="123"/>
      <c r="B172" s="123"/>
      <c r="C172" s="123"/>
      <c r="D172" s="123"/>
      <c r="E172" s="123"/>
      <c r="F172" s="123"/>
      <c r="G172" s="123"/>
      <c r="H172" s="123"/>
      <c r="I172" s="123"/>
      <c r="J172" s="123"/>
      <c r="K172" s="123"/>
      <c r="L172" s="123"/>
      <c r="M172" s="123"/>
      <c r="N172" s="123"/>
      <c r="O172" s="123"/>
      <c r="P172" s="123"/>
      <c r="Q172" s="123"/>
      <c r="R172" s="123"/>
    </row>
    <row r="173" ht="15.75" customHeight="1">
      <c r="A173" s="123"/>
      <c r="B173" s="123"/>
      <c r="C173" s="123"/>
      <c r="D173" s="123"/>
      <c r="E173" s="123"/>
      <c r="F173" s="123"/>
      <c r="G173" s="123"/>
      <c r="H173" s="123"/>
      <c r="I173" s="123"/>
      <c r="J173" s="123"/>
      <c r="K173" s="123"/>
      <c r="L173" s="123"/>
      <c r="M173" s="123"/>
      <c r="N173" s="123"/>
      <c r="O173" s="123"/>
      <c r="P173" s="123"/>
      <c r="Q173" s="123"/>
      <c r="R173" s="123"/>
    </row>
    <row r="174" ht="15.75" customHeight="1">
      <c r="A174" s="123"/>
      <c r="B174" s="123"/>
      <c r="C174" s="123"/>
      <c r="D174" s="123"/>
      <c r="E174" s="123"/>
      <c r="F174" s="123"/>
      <c r="G174" s="123"/>
      <c r="H174" s="123"/>
      <c r="I174" s="123"/>
      <c r="J174" s="123"/>
      <c r="K174" s="123"/>
      <c r="L174" s="123"/>
      <c r="M174" s="123"/>
      <c r="N174" s="123"/>
      <c r="O174" s="123"/>
      <c r="P174" s="123"/>
      <c r="Q174" s="123"/>
      <c r="R174" s="123"/>
    </row>
    <row r="175" ht="15.75" customHeight="1">
      <c r="A175" s="123"/>
      <c r="B175" s="123"/>
      <c r="C175" s="123"/>
      <c r="D175" s="123"/>
      <c r="E175" s="123"/>
      <c r="F175" s="123"/>
      <c r="G175" s="123"/>
      <c r="H175" s="123"/>
      <c r="I175" s="123"/>
      <c r="J175" s="123"/>
      <c r="K175" s="123"/>
      <c r="L175" s="123"/>
      <c r="M175" s="123"/>
      <c r="N175" s="123"/>
      <c r="O175" s="123"/>
      <c r="P175" s="123"/>
      <c r="Q175" s="123"/>
      <c r="R175" s="123"/>
    </row>
    <row r="176" ht="15.75" customHeight="1">
      <c r="A176" s="123"/>
      <c r="B176" s="123"/>
      <c r="C176" s="123"/>
      <c r="D176" s="123"/>
      <c r="E176" s="123"/>
      <c r="F176" s="123"/>
      <c r="G176" s="123"/>
      <c r="H176" s="123"/>
      <c r="I176" s="123"/>
      <c r="J176" s="123"/>
      <c r="K176" s="123"/>
      <c r="L176" s="123"/>
      <c r="M176" s="123"/>
      <c r="N176" s="123"/>
      <c r="O176" s="123"/>
      <c r="P176" s="123"/>
      <c r="Q176" s="123"/>
      <c r="R176" s="123"/>
    </row>
    <row r="177" ht="15.75" customHeight="1">
      <c r="A177" s="123"/>
      <c r="B177" s="123"/>
      <c r="C177" s="123"/>
      <c r="D177" s="123"/>
      <c r="E177" s="123"/>
      <c r="F177" s="123"/>
      <c r="G177" s="123"/>
      <c r="H177" s="123"/>
      <c r="I177" s="123"/>
      <c r="J177" s="123"/>
      <c r="K177" s="123"/>
      <c r="L177" s="123"/>
      <c r="M177" s="123"/>
      <c r="N177" s="123"/>
      <c r="O177" s="123"/>
      <c r="P177" s="123"/>
      <c r="Q177" s="123"/>
      <c r="R177" s="123"/>
    </row>
    <row r="178" ht="15.75" customHeight="1">
      <c r="A178" s="123"/>
      <c r="B178" s="123"/>
      <c r="C178" s="123"/>
      <c r="D178" s="123"/>
      <c r="E178" s="123"/>
      <c r="F178" s="123"/>
      <c r="G178" s="123"/>
      <c r="H178" s="123"/>
      <c r="I178" s="123"/>
      <c r="J178" s="123"/>
      <c r="K178" s="123"/>
      <c r="L178" s="123"/>
      <c r="M178" s="123"/>
      <c r="N178" s="123"/>
      <c r="O178" s="123"/>
      <c r="P178" s="123"/>
      <c r="Q178" s="123"/>
      <c r="R178" s="123"/>
    </row>
    <row r="179" ht="15.75" customHeight="1">
      <c r="A179" s="123"/>
      <c r="B179" s="123"/>
      <c r="C179" s="123"/>
      <c r="D179" s="123"/>
      <c r="E179" s="123"/>
      <c r="F179" s="123"/>
      <c r="G179" s="123"/>
      <c r="H179" s="123"/>
      <c r="I179" s="123"/>
      <c r="J179" s="123"/>
      <c r="K179" s="123"/>
      <c r="L179" s="123"/>
      <c r="M179" s="123"/>
      <c r="N179" s="123"/>
      <c r="O179" s="123"/>
      <c r="P179" s="123"/>
      <c r="Q179" s="123"/>
      <c r="R179" s="123"/>
    </row>
    <row r="180" ht="15.75" customHeight="1">
      <c r="A180" s="123"/>
      <c r="B180" s="123"/>
      <c r="C180" s="123"/>
      <c r="D180" s="123"/>
      <c r="E180" s="123"/>
      <c r="F180" s="123"/>
      <c r="G180" s="123"/>
      <c r="H180" s="123"/>
      <c r="I180" s="123"/>
      <c r="J180" s="123"/>
      <c r="K180" s="123"/>
      <c r="L180" s="123"/>
      <c r="M180" s="123"/>
      <c r="N180" s="123"/>
      <c r="O180" s="123"/>
      <c r="P180" s="123"/>
      <c r="Q180" s="123"/>
      <c r="R180" s="123"/>
    </row>
    <row r="181" ht="15.75" customHeight="1">
      <c r="A181" s="123"/>
      <c r="B181" s="123"/>
      <c r="C181" s="123"/>
      <c r="D181" s="123"/>
      <c r="E181" s="123"/>
      <c r="F181" s="123"/>
      <c r="G181" s="123"/>
      <c r="H181" s="123"/>
      <c r="I181" s="123"/>
      <c r="J181" s="123"/>
      <c r="K181" s="123"/>
      <c r="L181" s="123"/>
      <c r="M181" s="123"/>
      <c r="N181" s="123"/>
      <c r="O181" s="123"/>
      <c r="P181" s="123"/>
      <c r="Q181" s="123"/>
      <c r="R181" s="123"/>
    </row>
    <row r="182" ht="15.75" customHeight="1">
      <c r="A182" s="123"/>
      <c r="B182" s="123"/>
      <c r="C182" s="123"/>
      <c r="D182" s="123"/>
      <c r="E182" s="123"/>
      <c r="F182" s="123"/>
      <c r="G182" s="123"/>
      <c r="H182" s="123"/>
      <c r="I182" s="123"/>
      <c r="J182" s="123"/>
      <c r="K182" s="123"/>
      <c r="L182" s="123"/>
      <c r="M182" s="123"/>
      <c r="N182" s="123"/>
      <c r="O182" s="123"/>
      <c r="P182" s="123"/>
      <c r="Q182" s="123"/>
      <c r="R182" s="123"/>
    </row>
    <row r="183" ht="15.75" customHeight="1">
      <c r="A183" s="123"/>
      <c r="B183" s="123"/>
      <c r="C183" s="123"/>
      <c r="D183" s="123"/>
      <c r="E183" s="123"/>
      <c r="F183" s="123"/>
      <c r="G183" s="123"/>
      <c r="H183" s="123"/>
      <c r="I183" s="123"/>
      <c r="J183" s="123"/>
      <c r="K183" s="123"/>
      <c r="L183" s="123"/>
      <c r="M183" s="123"/>
      <c r="N183" s="123"/>
      <c r="O183" s="123"/>
      <c r="P183" s="123"/>
      <c r="Q183" s="123"/>
      <c r="R183" s="123"/>
    </row>
    <row r="184" ht="15.75" customHeight="1">
      <c r="A184" s="123"/>
      <c r="B184" s="123"/>
      <c r="C184" s="123"/>
      <c r="D184" s="123"/>
      <c r="E184" s="123"/>
      <c r="F184" s="123"/>
      <c r="G184" s="123"/>
      <c r="H184" s="123"/>
      <c r="I184" s="123"/>
      <c r="J184" s="123"/>
      <c r="K184" s="123"/>
      <c r="L184" s="123"/>
      <c r="M184" s="123"/>
      <c r="N184" s="123"/>
      <c r="O184" s="123"/>
      <c r="P184" s="123"/>
      <c r="Q184" s="123"/>
      <c r="R184" s="123"/>
    </row>
    <row r="185" ht="15.75" customHeight="1">
      <c r="A185" s="123"/>
      <c r="B185" s="123"/>
      <c r="C185" s="123"/>
      <c r="D185" s="123"/>
      <c r="E185" s="123"/>
      <c r="F185" s="123"/>
      <c r="G185" s="123"/>
      <c r="H185" s="123"/>
      <c r="I185" s="123"/>
      <c r="J185" s="123"/>
      <c r="K185" s="123"/>
      <c r="L185" s="123"/>
      <c r="M185" s="123"/>
      <c r="N185" s="123"/>
      <c r="O185" s="123"/>
      <c r="P185" s="123"/>
      <c r="Q185" s="123"/>
      <c r="R185" s="123"/>
    </row>
    <row r="186" ht="15.75" customHeight="1">
      <c r="A186" s="123"/>
      <c r="B186" s="123"/>
      <c r="C186" s="123"/>
      <c r="D186" s="123"/>
      <c r="E186" s="123"/>
      <c r="F186" s="123"/>
      <c r="G186" s="123"/>
      <c r="H186" s="123"/>
      <c r="I186" s="123"/>
      <c r="J186" s="123"/>
      <c r="K186" s="123"/>
      <c r="L186" s="123"/>
      <c r="M186" s="123"/>
      <c r="N186" s="123"/>
      <c r="O186" s="123"/>
      <c r="P186" s="123"/>
      <c r="Q186" s="123"/>
      <c r="R186" s="123"/>
    </row>
    <row r="187" ht="15.75" customHeight="1">
      <c r="A187" s="123"/>
      <c r="B187" s="123"/>
      <c r="C187" s="123"/>
      <c r="D187" s="123"/>
      <c r="E187" s="123"/>
      <c r="F187" s="123"/>
      <c r="G187" s="123"/>
      <c r="H187" s="123"/>
      <c r="I187" s="123"/>
      <c r="J187" s="123"/>
      <c r="K187" s="123"/>
      <c r="L187" s="123"/>
      <c r="M187" s="123"/>
      <c r="N187" s="123"/>
      <c r="O187" s="123"/>
      <c r="P187" s="123"/>
      <c r="Q187" s="123"/>
      <c r="R187" s="123"/>
    </row>
    <row r="188" ht="15.75" customHeight="1">
      <c r="A188" s="123"/>
      <c r="B188" s="123"/>
      <c r="C188" s="123"/>
      <c r="D188" s="123"/>
      <c r="E188" s="123"/>
      <c r="F188" s="123"/>
      <c r="G188" s="123"/>
      <c r="H188" s="123"/>
      <c r="I188" s="123"/>
      <c r="J188" s="123"/>
      <c r="K188" s="123"/>
      <c r="L188" s="123"/>
      <c r="M188" s="123"/>
      <c r="N188" s="123"/>
      <c r="O188" s="123"/>
      <c r="P188" s="123"/>
      <c r="Q188" s="123"/>
      <c r="R188" s="123"/>
    </row>
    <row r="189" ht="15.75" customHeight="1">
      <c r="A189" s="123"/>
      <c r="B189" s="123"/>
      <c r="C189" s="123"/>
      <c r="D189" s="123"/>
      <c r="E189" s="123"/>
      <c r="F189" s="123"/>
      <c r="G189" s="123"/>
      <c r="H189" s="123"/>
      <c r="I189" s="123"/>
      <c r="J189" s="123"/>
      <c r="K189" s="123"/>
      <c r="L189" s="123"/>
      <c r="M189" s="123"/>
      <c r="N189" s="123"/>
      <c r="O189" s="123"/>
      <c r="P189" s="123"/>
      <c r="Q189" s="123"/>
      <c r="R189" s="123"/>
    </row>
    <row r="190" ht="15.75" customHeight="1">
      <c r="A190" s="123"/>
      <c r="B190" s="123"/>
      <c r="C190" s="123"/>
      <c r="D190" s="123"/>
      <c r="E190" s="123"/>
      <c r="F190" s="123"/>
      <c r="G190" s="123"/>
      <c r="H190" s="123"/>
      <c r="I190" s="123"/>
      <c r="J190" s="123"/>
      <c r="K190" s="123"/>
      <c r="L190" s="123"/>
      <c r="M190" s="123"/>
      <c r="N190" s="123"/>
      <c r="O190" s="123"/>
      <c r="P190" s="123"/>
      <c r="Q190" s="123"/>
      <c r="R190" s="123"/>
    </row>
    <row r="191" ht="15.75" customHeight="1">
      <c r="A191" s="123"/>
      <c r="B191" s="123"/>
      <c r="C191" s="123"/>
      <c r="D191" s="123"/>
      <c r="E191" s="123"/>
      <c r="F191" s="123"/>
      <c r="G191" s="123"/>
      <c r="H191" s="123"/>
      <c r="I191" s="123"/>
      <c r="J191" s="123"/>
      <c r="K191" s="123"/>
      <c r="L191" s="123"/>
      <c r="M191" s="123"/>
      <c r="N191" s="123"/>
      <c r="O191" s="123"/>
      <c r="P191" s="123"/>
      <c r="Q191" s="123"/>
      <c r="R191" s="123"/>
    </row>
    <row r="192" ht="15.75" customHeight="1">
      <c r="A192" s="123"/>
      <c r="B192" s="123"/>
      <c r="C192" s="123"/>
      <c r="D192" s="123"/>
      <c r="E192" s="123"/>
      <c r="F192" s="123"/>
      <c r="G192" s="123"/>
      <c r="H192" s="123"/>
      <c r="I192" s="123"/>
      <c r="J192" s="123"/>
      <c r="K192" s="123"/>
      <c r="L192" s="123"/>
      <c r="M192" s="123"/>
      <c r="N192" s="123"/>
      <c r="O192" s="123"/>
      <c r="P192" s="123"/>
      <c r="Q192" s="123"/>
      <c r="R192" s="123"/>
    </row>
    <row r="193" ht="15.75" customHeight="1">
      <c r="A193" s="123"/>
      <c r="B193" s="123"/>
      <c r="C193" s="123"/>
      <c r="D193" s="123"/>
      <c r="E193" s="123"/>
      <c r="F193" s="123"/>
      <c r="G193" s="123"/>
      <c r="H193" s="123"/>
      <c r="I193" s="123"/>
      <c r="J193" s="123"/>
      <c r="K193" s="123"/>
      <c r="L193" s="123"/>
      <c r="M193" s="123"/>
      <c r="N193" s="123"/>
      <c r="O193" s="123"/>
      <c r="P193" s="123"/>
      <c r="Q193" s="123"/>
      <c r="R193" s="123"/>
    </row>
    <row r="194" ht="15.75" customHeight="1">
      <c r="A194" s="123"/>
      <c r="B194" s="123"/>
      <c r="C194" s="123"/>
      <c r="D194" s="123"/>
      <c r="E194" s="123"/>
      <c r="F194" s="123"/>
      <c r="G194" s="123"/>
      <c r="H194" s="123"/>
      <c r="I194" s="123"/>
      <c r="J194" s="123"/>
      <c r="K194" s="123"/>
      <c r="L194" s="123"/>
      <c r="M194" s="123"/>
      <c r="N194" s="123"/>
      <c r="O194" s="123"/>
      <c r="P194" s="123"/>
      <c r="Q194" s="123"/>
      <c r="R194" s="123"/>
    </row>
    <row r="195" ht="15.75" customHeight="1">
      <c r="A195" s="123"/>
      <c r="B195" s="123"/>
      <c r="C195" s="123"/>
      <c r="D195" s="123"/>
      <c r="E195" s="123"/>
      <c r="F195" s="123"/>
      <c r="G195" s="123"/>
      <c r="H195" s="123"/>
      <c r="I195" s="123"/>
      <c r="J195" s="123"/>
      <c r="K195" s="123"/>
      <c r="L195" s="123"/>
      <c r="M195" s="123"/>
      <c r="N195" s="123"/>
      <c r="O195" s="123"/>
      <c r="P195" s="123"/>
      <c r="Q195" s="123"/>
      <c r="R195" s="123"/>
    </row>
    <row r="196" ht="15.75" customHeight="1">
      <c r="A196" s="123"/>
      <c r="B196" s="123"/>
      <c r="C196" s="123"/>
      <c r="D196" s="123"/>
      <c r="E196" s="123"/>
      <c r="F196" s="123"/>
      <c r="G196" s="123"/>
      <c r="H196" s="123"/>
      <c r="I196" s="123"/>
      <c r="J196" s="123"/>
      <c r="K196" s="123"/>
      <c r="L196" s="123"/>
      <c r="M196" s="123"/>
      <c r="N196" s="123"/>
      <c r="O196" s="123"/>
      <c r="P196" s="123"/>
      <c r="Q196" s="123"/>
      <c r="R196" s="123"/>
    </row>
    <row r="197" ht="15.75" customHeight="1">
      <c r="A197" s="123"/>
      <c r="B197" s="123"/>
      <c r="C197" s="123"/>
      <c r="D197" s="123"/>
      <c r="E197" s="123"/>
      <c r="F197" s="123"/>
      <c r="G197" s="123"/>
      <c r="H197" s="123"/>
      <c r="I197" s="123"/>
      <c r="J197" s="123"/>
      <c r="K197" s="123"/>
      <c r="L197" s="123"/>
      <c r="M197" s="123"/>
      <c r="N197" s="123"/>
      <c r="O197" s="123"/>
      <c r="P197" s="123"/>
      <c r="Q197" s="123"/>
      <c r="R197" s="123"/>
    </row>
    <row r="198" ht="15.75" customHeight="1">
      <c r="A198" s="123"/>
      <c r="B198" s="123"/>
      <c r="C198" s="123"/>
      <c r="D198" s="123"/>
      <c r="E198" s="123"/>
      <c r="F198" s="123"/>
      <c r="G198" s="123"/>
      <c r="H198" s="123"/>
      <c r="I198" s="123"/>
      <c r="J198" s="123"/>
      <c r="K198" s="123"/>
      <c r="L198" s="123"/>
      <c r="M198" s="123"/>
      <c r="N198" s="123"/>
      <c r="O198" s="123"/>
      <c r="P198" s="123"/>
      <c r="Q198" s="123"/>
      <c r="R198" s="123"/>
    </row>
    <row r="199" ht="15.75" customHeight="1">
      <c r="A199" s="123"/>
      <c r="B199" s="123"/>
      <c r="C199" s="123"/>
      <c r="D199" s="123"/>
      <c r="E199" s="123"/>
      <c r="F199" s="123"/>
      <c r="G199" s="123"/>
      <c r="H199" s="123"/>
      <c r="I199" s="123"/>
      <c r="J199" s="123"/>
      <c r="K199" s="123"/>
      <c r="L199" s="123"/>
      <c r="M199" s="123"/>
      <c r="N199" s="123"/>
      <c r="O199" s="123"/>
      <c r="P199" s="123"/>
      <c r="Q199" s="123"/>
      <c r="R199" s="123"/>
    </row>
    <row r="200" ht="15.75" customHeight="1">
      <c r="A200" s="123"/>
      <c r="B200" s="123"/>
      <c r="C200" s="123"/>
      <c r="D200" s="123"/>
      <c r="E200" s="123"/>
      <c r="F200" s="123"/>
      <c r="G200" s="123"/>
      <c r="H200" s="123"/>
      <c r="I200" s="123"/>
      <c r="J200" s="123"/>
      <c r="K200" s="123"/>
      <c r="L200" s="123"/>
      <c r="M200" s="123"/>
      <c r="N200" s="123"/>
      <c r="O200" s="123"/>
      <c r="P200" s="123"/>
      <c r="Q200" s="123"/>
      <c r="R200" s="123"/>
    </row>
    <row r="201" ht="15.75" customHeight="1">
      <c r="A201" s="123"/>
      <c r="B201" s="123"/>
      <c r="C201" s="123"/>
      <c r="D201" s="123"/>
      <c r="E201" s="123"/>
      <c r="F201" s="123"/>
      <c r="G201" s="123"/>
      <c r="H201" s="123"/>
      <c r="I201" s="123"/>
      <c r="J201" s="123"/>
      <c r="K201" s="123"/>
      <c r="L201" s="123"/>
      <c r="M201" s="123"/>
      <c r="N201" s="123"/>
      <c r="O201" s="123"/>
      <c r="P201" s="123"/>
      <c r="Q201" s="123"/>
      <c r="R201" s="123"/>
    </row>
    <row r="202" ht="15.75" customHeight="1">
      <c r="A202" s="123"/>
      <c r="B202" s="123"/>
      <c r="C202" s="123"/>
      <c r="D202" s="123"/>
      <c r="E202" s="123"/>
      <c r="F202" s="123"/>
      <c r="G202" s="123"/>
      <c r="H202" s="123"/>
      <c r="I202" s="123"/>
      <c r="J202" s="123"/>
      <c r="K202" s="123"/>
      <c r="L202" s="123"/>
      <c r="M202" s="123"/>
      <c r="N202" s="123"/>
      <c r="O202" s="123"/>
      <c r="P202" s="123"/>
      <c r="Q202" s="123"/>
      <c r="R202" s="123"/>
    </row>
    <row r="203" ht="15.75" customHeight="1">
      <c r="A203" s="123"/>
      <c r="B203" s="123"/>
      <c r="C203" s="123"/>
      <c r="D203" s="123"/>
      <c r="E203" s="123"/>
      <c r="F203" s="123"/>
      <c r="G203" s="123"/>
      <c r="H203" s="123"/>
      <c r="I203" s="123"/>
      <c r="J203" s="123"/>
      <c r="K203" s="123"/>
      <c r="L203" s="123"/>
      <c r="M203" s="123"/>
      <c r="N203" s="123"/>
      <c r="O203" s="123"/>
      <c r="P203" s="123"/>
      <c r="Q203" s="123"/>
      <c r="R203" s="123"/>
    </row>
    <row r="204" ht="15.75" customHeight="1">
      <c r="A204" s="123"/>
      <c r="B204" s="123"/>
      <c r="C204" s="123"/>
      <c r="D204" s="123"/>
      <c r="E204" s="123"/>
      <c r="F204" s="123"/>
      <c r="G204" s="123"/>
      <c r="H204" s="123"/>
      <c r="I204" s="123"/>
      <c r="J204" s="123"/>
      <c r="K204" s="123"/>
      <c r="L204" s="123"/>
      <c r="M204" s="123"/>
      <c r="N204" s="123"/>
      <c r="O204" s="123"/>
      <c r="P204" s="123"/>
      <c r="Q204" s="123"/>
      <c r="R204" s="123"/>
    </row>
    <row r="205" ht="15.75" customHeight="1">
      <c r="A205" s="123"/>
      <c r="B205" s="123"/>
      <c r="C205" s="123"/>
      <c r="D205" s="123"/>
      <c r="E205" s="123"/>
      <c r="F205" s="123"/>
      <c r="G205" s="123"/>
      <c r="H205" s="123"/>
      <c r="I205" s="123"/>
      <c r="J205" s="123"/>
      <c r="K205" s="123"/>
      <c r="L205" s="123"/>
      <c r="M205" s="123"/>
      <c r="N205" s="123"/>
      <c r="O205" s="123"/>
      <c r="P205" s="123"/>
      <c r="Q205" s="123"/>
      <c r="R205" s="123"/>
    </row>
    <row r="206" ht="15.75" customHeight="1">
      <c r="A206" s="123"/>
      <c r="B206" s="123"/>
      <c r="C206" s="123"/>
      <c r="D206" s="123"/>
      <c r="E206" s="123"/>
      <c r="F206" s="123"/>
      <c r="G206" s="123"/>
      <c r="H206" s="123"/>
      <c r="I206" s="123"/>
      <c r="J206" s="123"/>
      <c r="K206" s="123"/>
      <c r="L206" s="123"/>
      <c r="M206" s="123"/>
      <c r="N206" s="123"/>
      <c r="O206" s="123"/>
      <c r="P206" s="123"/>
      <c r="Q206" s="123"/>
      <c r="R206" s="123"/>
    </row>
    <row r="207" ht="15.75" customHeight="1">
      <c r="A207" s="123"/>
      <c r="B207" s="123"/>
      <c r="C207" s="123"/>
      <c r="D207" s="123"/>
      <c r="E207" s="123"/>
      <c r="F207" s="123"/>
      <c r="G207" s="123"/>
      <c r="H207" s="123"/>
      <c r="I207" s="123"/>
      <c r="J207" s="123"/>
      <c r="K207" s="123"/>
      <c r="L207" s="123"/>
      <c r="M207" s="123"/>
      <c r="N207" s="123"/>
      <c r="O207" s="123"/>
      <c r="P207" s="123"/>
      <c r="Q207" s="123"/>
      <c r="R207" s="123"/>
    </row>
    <row r="208" ht="15.75" customHeight="1">
      <c r="A208" s="123"/>
      <c r="B208" s="123"/>
      <c r="C208" s="123"/>
      <c r="D208" s="123"/>
      <c r="E208" s="123"/>
      <c r="F208" s="123"/>
      <c r="G208" s="123"/>
      <c r="H208" s="123"/>
      <c r="I208" s="123"/>
      <c r="J208" s="123"/>
      <c r="K208" s="123"/>
      <c r="L208" s="123"/>
      <c r="M208" s="123"/>
      <c r="N208" s="123"/>
      <c r="O208" s="123"/>
      <c r="P208" s="123"/>
      <c r="Q208" s="123"/>
      <c r="R208" s="123"/>
    </row>
    <row r="209" ht="15.75" customHeight="1">
      <c r="A209" s="123"/>
      <c r="B209" s="123"/>
      <c r="C209" s="123"/>
      <c r="D209" s="123"/>
      <c r="E209" s="123"/>
      <c r="F209" s="123"/>
      <c r="G209" s="123"/>
      <c r="H209" s="123"/>
      <c r="I209" s="123"/>
      <c r="J209" s="123"/>
      <c r="K209" s="123"/>
      <c r="L209" s="123"/>
      <c r="M209" s="123"/>
      <c r="N209" s="123"/>
      <c r="O209" s="123"/>
      <c r="P209" s="123"/>
      <c r="Q209" s="123"/>
      <c r="R209" s="123"/>
    </row>
    <row r="210" ht="15.75" customHeight="1">
      <c r="A210" s="123"/>
      <c r="B210" s="123"/>
      <c r="C210" s="123"/>
      <c r="D210" s="123"/>
      <c r="E210" s="123"/>
      <c r="F210" s="123"/>
      <c r="G210" s="123"/>
      <c r="H210" s="123"/>
      <c r="I210" s="123"/>
      <c r="J210" s="123"/>
      <c r="K210" s="123"/>
      <c r="L210" s="123"/>
      <c r="M210" s="123"/>
      <c r="N210" s="123"/>
      <c r="O210" s="123"/>
      <c r="P210" s="123"/>
      <c r="Q210" s="123"/>
      <c r="R210" s="123"/>
    </row>
    <row r="211" ht="15.75" customHeight="1">
      <c r="A211" s="123"/>
      <c r="B211" s="123"/>
      <c r="C211" s="123"/>
      <c r="D211" s="123"/>
      <c r="E211" s="123"/>
      <c r="F211" s="123"/>
      <c r="G211" s="123"/>
      <c r="H211" s="123"/>
      <c r="I211" s="123"/>
      <c r="J211" s="123"/>
      <c r="K211" s="123"/>
      <c r="L211" s="123"/>
      <c r="M211" s="123"/>
      <c r="N211" s="123"/>
      <c r="O211" s="123"/>
      <c r="P211" s="123"/>
      <c r="Q211" s="123"/>
      <c r="R211" s="123"/>
    </row>
    <row r="212" ht="15.75" customHeight="1">
      <c r="A212" s="123"/>
      <c r="B212" s="123"/>
      <c r="C212" s="123"/>
      <c r="D212" s="123"/>
      <c r="E212" s="123"/>
      <c r="F212" s="123"/>
      <c r="G212" s="123"/>
      <c r="H212" s="123"/>
      <c r="I212" s="123"/>
      <c r="J212" s="123"/>
      <c r="K212" s="123"/>
      <c r="L212" s="123"/>
      <c r="M212" s="123"/>
      <c r="N212" s="123"/>
      <c r="O212" s="123"/>
      <c r="P212" s="123"/>
      <c r="Q212" s="123"/>
      <c r="R212" s="123"/>
    </row>
    <row r="213" ht="15.75" customHeight="1">
      <c r="A213" s="123"/>
      <c r="B213" s="123"/>
      <c r="C213" s="123"/>
      <c r="D213" s="123"/>
      <c r="E213" s="123"/>
      <c r="F213" s="123"/>
      <c r="G213" s="123"/>
      <c r="H213" s="123"/>
      <c r="I213" s="123"/>
      <c r="J213" s="123"/>
      <c r="K213" s="123"/>
      <c r="L213" s="123"/>
      <c r="M213" s="123"/>
      <c r="N213" s="123"/>
      <c r="O213" s="123"/>
      <c r="P213" s="123"/>
      <c r="Q213" s="123"/>
      <c r="R213" s="123"/>
    </row>
    <row r="214" ht="15.75" customHeight="1">
      <c r="A214" s="123"/>
      <c r="B214" s="123"/>
      <c r="C214" s="123"/>
      <c r="D214" s="123"/>
      <c r="E214" s="123"/>
      <c r="F214" s="123"/>
      <c r="G214" s="123"/>
      <c r="H214" s="123"/>
      <c r="I214" s="123"/>
      <c r="J214" s="123"/>
      <c r="K214" s="123"/>
      <c r="L214" s="123"/>
      <c r="M214" s="123"/>
      <c r="N214" s="123"/>
      <c r="O214" s="123"/>
      <c r="P214" s="123"/>
      <c r="Q214" s="123"/>
      <c r="R214" s="123"/>
    </row>
    <row r="215" ht="15.75" customHeight="1">
      <c r="A215" s="123"/>
      <c r="B215" s="123"/>
      <c r="C215" s="123"/>
      <c r="D215" s="123"/>
      <c r="E215" s="123"/>
      <c r="F215" s="123"/>
      <c r="G215" s="123"/>
      <c r="H215" s="123"/>
      <c r="I215" s="123"/>
      <c r="J215" s="123"/>
      <c r="K215" s="123"/>
      <c r="L215" s="123"/>
      <c r="M215" s="123"/>
      <c r="N215" s="123"/>
      <c r="O215" s="123"/>
      <c r="P215" s="123"/>
      <c r="Q215" s="123"/>
      <c r="R215" s="123"/>
    </row>
    <row r="216" ht="15.75" customHeight="1">
      <c r="A216" s="123"/>
      <c r="B216" s="123"/>
      <c r="C216" s="123"/>
      <c r="D216" s="123"/>
      <c r="E216" s="123"/>
      <c r="F216" s="123"/>
      <c r="G216" s="123"/>
      <c r="H216" s="123"/>
      <c r="I216" s="123"/>
      <c r="J216" s="123"/>
      <c r="K216" s="123"/>
      <c r="L216" s="123"/>
      <c r="M216" s="123"/>
      <c r="N216" s="123"/>
      <c r="O216" s="123"/>
      <c r="P216" s="123"/>
      <c r="Q216" s="123"/>
      <c r="R216" s="123"/>
    </row>
    <row r="217" ht="15.75" customHeight="1">
      <c r="A217" s="123"/>
      <c r="B217" s="123"/>
      <c r="C217" s="123"/>
      <c r="D217" s="123"/>
      <c r="E217" s="123"/>
      <c r="F217" s="123"/>
      <c r="G217" s="123"/>
      <c r="H217" s="123"/>
      <c r="I217" s="123"/>
      <c r="J217" s="123"/>
      <c r="K217" s="123"/>
      <c r="L217" s="123"/>
      <c r="M217" s="123"/>
      <c r="N217" s="123"/>
      <c r="O217" s="123"/>
      <c r="P217" s="123"/>
      <c r="Q217" s="123"/>
      <c r="R217" s="123"/>
    </row>
    <row r="218" ht="15.75" customHeight="1">
      <c r="A218" s="123"/>
      <c r="B218" s="123"/>
      <c r="C218" s="123"/>
      <c r="D218" s="123"/>
      <c r="E218" s="123"/>
      <c r="F218" s="123"/>
      <c r="G218" s="123"/>
      <c r="H218" s="123"/>
      <c r="I218" s="123"/>
      <c r="J218" s="123"/>
      <c r="K218" s="123"/>
      <c r="L218" s="123"/>
      <c r="M218" s="123"/>
      <c r="N218" s="123"/>
      <c r="O218" s="123"/>
      <c r="P218" s="123"/>
      <c r="Q218" s="123"/>
      <c r="R218" s="123"/>
    </row>
    <row r="219" ht="15.75" customHeight="1">
      <c r="A219" s="123"/>
      <c r="B219" s="123"/>
      <c r="C219" s="123"/>
      <c r="D219" s="123"/>
      <c r="E219" s="123"/>
      <c r="F219" s="123"/>
      <c r="G219" s="123"/>
      <c r="H219" s="123"/>
      <c r="I219" s="123"/>
      <c r="J219" s="123"/>
      <c r="K219" s="123"/>
      <c r="L219" s="123"/>
      <c r="M219" s="123"/>
      <c r="N219" s="123"/>
      <c r="O219" s="123"/>
      <c r="P219" s="123"/>
      <c r="Q219" s="123"/>
      <c r="R219" s="123"/>
    </row>
    <row r="220" ht="15.75" customHeight="1">
      <c r="A220" s="123"/>
      <c r="B220" s="123"/>
      <c r="C220" s="123"/>
      <c r="D220" s="123"/>
      <c r="E220" s="123"/>
      <c r="F220" s="123"/>
      <c r="G220" s="123"/>
      <c r="H220" s="123"/>
      <c r="I220" s="123"/>
      <c r="J220" s="123"/>
      <c r="K220" s="123"/>
      <c r="L220" s="123"/>
      <c r="M220" s="123"/>
      <c r="N220" s="123"/>
      <c r="O220" s="123"/>
      <c r="P220" s="123"/>
      <c r="Q220" s="123"/>
      <c r="R220" s="123"/>
    </row>
    <row r="221" ht="15.75" customHeight="1">
      <c r="A221" s="123"/>
      <c r="B221" s="123"/>
      <c r="C221" s="123"/>
      <c r="D221" s="123"/>
      <c r="E221" s="123"/>
      <c r="F221" s="123"/>
      <c r="G221" s="123"/>
      <c r="H221" s="123"/>
      <c r="I221" s="123"/>
      <c r="J221" s="123"/>
      <c r="K221" s="123"/>
      <c r="L221" s="123"/>
      <c r="M221" s="123"/>
      <c r="N221" s="123"/>
      <c r="O221" s="123"/>
      <c r="P221" s="123"/>
      <c r="Q221" s="123"/>
      <c r="R221" s="123"/>
    </row>
    <row r="222" ht="15.75" customHeight="1">
      <c r="A222" s="123"/>
      <c r="B222" s="123"/>
      <c r="C222" s="123"/>
      <c r="D222" s="123"/>
      <c r="E222" s="123"/>
      <c r="F222" s="123"/>
      <c r="G222" s="123"/>
      <c r="H222" s="123"/>
      <c r="I222" s="123"/>
      <c r="J222" s="123"/>
      <c r="K222" s="123"/>
      <c r="L222" s="123"/>
      <c r="M222" s="123"/>
      <c r="N222" s="123"/>
      <c r="O222" s="123"/>
      <c r="P222" s="123"/>
      <c r="Q222" s="123"/>
      <c r="R222" s="123"/>
    </row>
    <row r="223" ht="15.75" customHeight="1">
      <c r="A223" s="123"/>
      <c r="B223" s="123"/>
      <c r="C223" s="123"/>
      <c r="D223" s="123"/>
      <c r="E223" s="123"/>
      <c r="F223" s="123"/>
      <c r="G223" s="123"/>
      <c r="H223" s="123"/>
      <c r="I223" s="123"/>
      <c r="J223" s="123"/>
      <c r="K223" s="123"/>
      <c r="L223" s="123"/>
      <c r="M223" s="123"/>
      <c r="N223" s="123"/>
      <c r="O223" s="123"/>
      <c r="P223" s="123"/>
      <c r="Q223" s="123"/>
      <c r="R223" s="123"/>
    </row>
    <row r="224" ht="15.75" customHeight="1">
      <c r="A224" s="123"/>
      <c r="B224" s="123"/>
      <c r="C224" s="123"/>
      <c r="D224" s="123"/>
      <c r="E224" s="123"/>
      <c r="F224" s="123"/>
      <c r="G224" s="123"/>
      <c r="H224" s="123"/>
      <c r="I224" s="123"/>
      <c r="J224" s="123"/>
      <c r="K224" s="123"/>
      <c r="L224" s="123"/>
      <c r="M224" s="123"/>
      <c r="N224" s="123"/>
      <c r="O224" s="123"/>
      <c r="P224" s="123"/>
      <c r="Q224" s="123"/>
      <c r="R224" s="123"/>
    </row>
    <row r="225" ht="15.75" customHeight="1">
      <c r="A225" s="123"/>
      <c r="B225" s="123"/>
      <c r="C225" s="123"/>
      <c r="D225" s="123"/>
      <c r="E225" s="123"/>
      <c r="F225" s="123"/>
      <c r="G225" s="123"/>
      <c r="H225" s="123"/>
      <c r="I225" s="123"/>
      <c r="J225" s="123"/>
      <c r="K225" s="123"/>
      <c r="L225" s="123"/>
      <c r="M225" s="123"/>
      <c r="N225" s="123"/>
      <c r="O225" s="123"/>
      <c r="P225" s="123"/>
      <c r="Q225" s="123"/>
      <c r="R225" s="123"/>
    </row>
    <row r="226" ht="15.75" customHeight="1">
      <c r="A226" s="123"/>
      <c r="B226" s="123"/>
      <c r="C226" s="123"/>
      <c r="D226" s="123"/>
      <c r="E226" s="123"/>
      <c r="F226" s="123"/>
      <c r="G226" s="123"/>
      <c r="H226" s="123"/>
      <c r="I226" s="123"/>
      <c r="J226" s="123"/>
      <c r="K226" s="123"/>
      <c r="L226" s="123"/>
      <c r="M226" s="123"/>
      <c r="N226" s="123"/>
      <c r="O226" s="123"/>
      <c r="P226" s="123"/>
      <c r="Q226" s="123"/>
      <c r="R226" s="123"/>
    </row>
    <row r="227" ht="15.75" customHeight="1">
      <c r="A227" s="123"/>
      <c r="B227" s="123"/>
      <c r="C227" s="123"/>
      <c r="D227" s="123"/>
      <c r="E227" s="123"/>
      <c r="F227" s="123"/>
      <c r="G227" s="123"/>
      <c r="H227" s="123"/>
      <c r="I227" s="123"/>
      <c r="J227" s="123"/>
      <c r="K227" s="123"/>
      <c r="L227" s="123"/>
      <c r="M227" s="123"/>
      <c r="N227" s="123"/>
      <c r="O227" s="123"/>
      <c r="P227" s="123"/>
      <c r="Q227" s="123"/>
      <c r="R227" s="123"/>
    </row>
    <row r="228" ht="15.75" customHeight="1">
      <c r="A228" s="123"/>
      <c r="B228" s="123"/>
      <c r="C228" s="123"/>
      <c r="D228" s="123"/>
      <c r="E228" s="123"/>
      <c r="F228" s="123"/>
      <c r="G228" s="123"/>
      <c r="H228" s="123"/>
      <c r="I228" s="123"/>
      <c r="J228" s="123"/>
      <c r="K228" s="123"/>
      <c r="L228" s="123"/>
      <c r="M228" s="123"/>
      <c r="N228" s="123"/>
      <c r="O228" s="123"/>
      <c r="P228" s="123"/>
      <c r="Q228" s="123"/>
      <c r="R228" s="123"/>
    </row>
    <row r="229" ht="15.75" customHeight="1">
      <c r="A229" s="123"/>
      <c r="B229" s="123"/>
      <c r="C229" s="123"/>
      <c r="D229" s="123"/>
      <c r="E229" s="123"/>
      <c r="F229" s="123"/>
      <c r="G229" s="123"/>
      <c r="H229" s="123"/>
      <c r="I229" s="123"/>
      <c r="J229" s="123"/>
      <c r="K229" s="123"/>
      <c r="L229" s="123"/>
      <c r="M229" s="123"/>
      <c r="N229" s="123"/>
      <c r="O229" s="123"/>
      <c r="P229" s="123"/>
      <c r="Q229" s="123"/>
      <c r="R229" s="123"/>
    </row>
    <row r="230" ht="15.75" customHeight="1">
      <c r="A230" s="123"/>
      <c r="B230" s="123"/>
      <c r="C230" s="123"/>
      <c r="D230" s="123"/>
      <c r="E230" s="123"/>
      <c r="F230" s="123"/>
      <c r="G230" s="123"/>
      <c r="H230" s="123"/>
      <c r="I230" s="123"/>
      <c r="J230" s="123"/>
      <c r="K230" s="123"/>
      <c r="L230" s="123"/>
      <c r="M230" s="123"/>
      <c r="N230" s="123"/>
      <c r="O230" s="123"/>
      <c r="P230" s="123"/>
      <c r="Q230" s="123"/>
      <c r="R230" s="123"/>
    </row>
    <row r="231" ht="15.75" customHeight="1">
      <c r="A231" s="123"/>
      <c r="B231" s="123"/>
      <c r="C231" s="123"/>
      <c r="D231" s="123"/>
      <c r="E231" s="123"/>
      <c r="F231" s="123"/>
      <c r="G231" s="123"/>
      <c r="H231" s="123"/>
      <c r="I231" s="123"/>
      <c r="J231" s="123"/>
      <c r="K231" s="123"/>
      <c r="L231" s="123"/>
      <c r="M231" s="123"/>
      <c r="N231" s="123"/>
      <c r="O231" s="123"/>
      <c r="P231" s="123"/>
      <c r="Q231" s="123"/>
      <c r="R231" s="123"/>
    </row>
    <row r="232" ht="15.75" customHeight="1">
      <c r="A232" s="123"/>
      <c r="B232" s="123"/>
      <c r="C232" s="123"/>
      <c r="D232" s="123"/>
      <c r="E232" s="123"/>
      <c r="F232" s="123"/>
      <c r="G232" s="123"/>
      <c r="H232" s="123"/>
      <c r="I232" s="123"/>
      <c r="J232" s="123"/>
      <c r="K232" s="123"/>
      <c r="L232" s="123"/>
      <c r="M232" s="123"/>
      <c r="N232" s="123"/>
      <c r="O232" s="123"/>
      <c r="P232" s="123"/>
      <c r="Q232" s="123"/>
      <c r="R232" s="123"/>
    </row>
    <row r="233" ht="15.75" customHeight="1">
      <c r="A233" s="123"/>
      <c r="B233" s="123"/>
      <c r="C233" s="123"/>
      <c r="D233" s="123"/>
      <c r="E233" s="123"/>
      <c r="F233" s="123"/>
      <c r="G233" s="123"/>
      <c r="H233" s="123"/>
      <c r="I233" s="123"/>
      <c r="J233" s="123"/>
      <c r="K233" s="123"/>
      <c r="L233" s="123"/>
      <c r="M233" s="123"/>
      <c r="N233" s="123"/>
      <c r="O233" s="123"/>
      <c r="P233" s="123"/>
      <c r="Q233" s="123"/>
      <c r="R233" s="123"/>
    </row>
    <row r="234" ht="15.75" customHeight="1">
      <c r="A234" s="123"/>
      <c r="B234" s="123"/>
      <c r="C234" s="123"/>
      <c r="D234" s="123"/>
      <c r="E234" s="123"/>
      <c r="F234" s="123"/>
      <c r="G234" s="123"/>
      <c r="H234" s="123"/>
      <c r="I234" s="123"/>
      <c r="J234" s="123"/>
      <c r="K234" s="123"/>
      <c r="L234" s="123"/>
      <c r="M234" s="123"/>
      <c r="N234" s="123"/>
      <c r="O234" s="123"/>
      <c r="P234" s="123"/>
      <c r="Q234" s="123"/>
      <c r="R234" s="123"/>
    </row>
    <row r="235" ht="15.75" customHeight="1">
      <c r="A235" s="123"/>
      <c r="B235" s="123"/>
      <c r="C235" s="123"/>
      <c r="D235" s="123"/>
      <c r="E235" s="123"/>
      <c r="F235" s="123"/>
      <c r="G235" s="123"/>
      <c r="H235" s="123"/>
      <c r="I235" s="123"/>
      <c r="J235" s="123"/>
      <c r="K235" s="123"/>
      <c r="L235" s="123"/>
      <c r="M235" s="123"/>
      <c r="N235" s="123"/>
      <c r="O235" s="123"/>
      <c r="P235" s="123"/>
      <c r="Q235" s="123"/>
      <c r="R235" s="123"/>
    </row>
    <row r="236" ht="15.75" customHeight="1">
      <c r="A236" s="123"/>
      <c r="B236" s="123"/>
      <c r="C236" s="123"/>
      <c r="D236" s="123"/>
      <c r="E236" s="123"/>
      <c r="F236" s="123"/>
      <c r="G236" s="123"/>
      <c r="H236" s="123"/>
      <c r="I236" s="123"/>
      <c r="J236" s="123"/>
      <c r="K236" s="123"/>
      <c r="L236" s="123"/>
      <c r="M236" s="123"/>
      <c r="N236" s="123"/>
      <c r="O236" s="123"/>
      <c r="P236" s="123"/>
      <c r="Q236" s="123"/>
      <c r="R236" s="123"/>
    </row>
    <row r="237" ht="15.75" customHeight="1">
      <c r="A237" s="123"/>
      <c r="B237" s="123"/>
      <c r="C237" s="123"/>
      <c r="D237" s="123"/>
      <c r="E237" s="123"/>
      <c r="F237" s="123"/>
      <c r="G237" s="123"/>
      <c r="H237" s="123"/>
      <c r="I237" s="123"/>
      <c r="J237" s="123"/>
      <c r="K237" s="123"/>
      <c r="L237" s="123"/>
      <c r="M237" s="123"/>
      <c r="N237" s="123"/>
      <c r="O237" s="123"/>
      <c r="P237" s="123"/>
      <c r="Q237" s="123"/>
      <c r="R237" s="123"/>
    </row>
    <row r="238" ht="15.75" customHeight="1">
      <c r="A238" s="123"/>
      <c r="B238" s="123"/>
      <c r="C238" s="123"/>
      <c r="D238" s="123"/>
      <c r="E238" s="123"/>
      <c r="F238" s="123"/>
      <c r="G238" s="123"/>
      <c r="H238" s="123"/>
      <c r="I238" s="123"/>
      <c r="J238" s="123"/>
      <c r="K238" s="123"/>
      <c r="L238" s="123"/>
      <c r="M238" s="123"/>
      <c r="N238" s="123"/>
      <c r="O238" s="123"/>
      <c r="P238" s="123"/>
      <c r="Q238" s="123"/>
      <c r="R238" s="123"/>
    </row>
    <row r="239" ht="15.75" customHeight="1">
      <c r="A239" s="123"/>
      <c r="B239" s="123"/>
      <c r="C239" s="123"/>
      <c r="D239" s="123"/>
      <c r="E239" s="123"/>
      <c r="F239" s="123"/>
      <c r="G239" s="123"/>
      <c r="H239" s="123"/>
      <c r="I239" s="123"/>
      <c r="J239" s="123"/>
      <c r="K239" s="123"/>
      <c r="L239" s="123"/>
      <c r="M239" s="123"/>
      <c r="N239" s="123"/>
      <c r="O239" s="123"/>
      <c r="P239" s="123"/>
      <c r="Q239" s="123"/>
      <c r="R239" s="123"/>
    </row>
    <row r="240" ht="15.75" customHeight="1">
      <c r="A240" s="123"/>
      <c r="B240" s="123"/>
      <c r="C240" s="123"/>
      <c r="D240" s="123"/>
      <c r="E240" s="123"/>
      <c r="F240" s="123"/>
      <c r="G240" s="123"/>
      <c r="H240" s="123"/>
      <c r="I240" s="123"/>
      <c r="J240" s="123"/>
      <c r="K240" s="123"/>
      <c r="L240" s="123"/>
      <c r="M240" s="123"/>
      <c r="N240" s="123"/>
      <c r="O240" s="123"/>
      <c r="P240" s="123"/>
      <c r="Q240" s="123"/>
      <c r="R240" s="123"/>
    </row>
    <row r="241" ht="15.75" customHeight="1">
      <c r="A241" s="123"/>
      <c r="B241" s="123"/>
      <c r="C241" s="123"/>
      <c r="D241" s="123"/>
      <c r="E241" s="123"/>
      <c r="F241" s="123"/>
      <c r="G241" s="123"/>
      <c r="H241" s="123"/>
      <c r="I241" s="123"/>
      <c r="J241" s="123"/>
      <c r="K241" s="123"/>
      <c r="L241" s="123"/>
      <c r="M241" s="123"/>
      <c r="N241" s="123"/>
      <c r="O241" s="123"/>
      <c r="P241" s="123"/>
      <c r="Q241" s="123"/>
      <c r="R241" s="123"/>
    </row>
    <row r="242" ht="15.75" customHeight="1">
      <c r="A242" s="123"/>
      <c r="B242" s="123"/>
      <c r="C242" s="123"/>
      <c r="D242" s="123"/>
      <c r="E242" s="123"/>
      <c r="F242" s="123"/>
      <c r="G242" s="123"/>
      <c r="H242" s="123"/>
      <c r="I242" s="123"/>
      <c r="J242" s="123"/>
      <c r="K242" s="123"/>
      <c r="L242" s="123"/>
      <c r="M242" s="123"/>
      <c r="N242" s="123"/>
      <c r="O242" s="123"/>
      <c r="P242" s="123"/>
      <c r="Q242" s="123"/>
      <c r="R242" s="123"/>
    </row>
    <row r="243" ht="15.75" customHeight="1">
      <c r="A243" s="123"/>
      <c r="B243" s="123"/>
      <c r="C243" s="123"/>
      <c r="D243" s="123"/>
      <c r="E243" s="123"/>
      <c r="F243" s="123"/>
      <c r="G243" s="123"/>
      <c r="H243" s="123"/>
      <c r="I243" s="123"/>
      <c r="J243" s="123"/>
      <c r="K243" s="123"/>
      <c r="L243" s="123"/>
      <c r="M243" s="123"/>
      <c r="N243" s="123"/>
      <c r="O243" s="123"/>
      <c r="P243" s="123"/>
      <c r="Q243" s="123"/>
      <c r="R243" s="123"/>
    </row>
    <row r="244" ht="15.75" customHeight="1">
      <c r="A244" s="123"/>
      <c r="B244" s="123"/>
      <c r="C244" s="123"/>
      <c r="D244" s="123"/>
      <c r="E244" s="123"/>
      <c r="F244" s="123"/>
      <c r="G244" s="123"/>
      <c r="H244" s="123"/>
      <c r="I244" s="123"/>
      <c r="J244" s="123"/>
      <c r="K244" s="123"/>
      <c r="L244" s="123"/>
      <c r="M244" s="123"/>
      <c r="N244" s="123"/>
      <c r="O244" s="123"/>
      <c r="P244" s="123"/>
      <c r="Q244" s="123"/>
      <c r="R244" s="123"/>
    </row>
    <row r="245" ht="15.75" customHeight="1">
      <c r="A245" s="123"/>
      <c r="B245" s="123"/>
      <c r="C245" s="123"/>
      <c r="D245" s="123"/>
      <c r="E245" s="123"/>
      <c r="F245" s="123"/>
      <c r="G245" s="123"/>
      <c r="H245" s="123"/>
      <c r="I245" s="123"/>
      <c r="J245" s="123"/>
      <c r="K245" s="123"/>
      <c r="L245" s="123"/>
      <c r="M245" s="123"/>
      <c r="N245" s="123"/>
      <c r="O245" s="123"/>
      <c r="P245" s="123"/>
      <c r="Q245" s="123"/>
      <c r="R245" s="123"/>
    </row>
    <row r="246" ht="15.75" customHeight="1">
      <c r="A246" s="123"/>
      <c r="B246" s="123"/>
      <c r="C246" s="123"/>
      <c r="D246" s="123"/>
      <c r="E246" s="123"/>
      <c r="F246" s="123"/>
      <c r="G246" s="123"/>
      <c r="H246" s="123"/>
      <c r="I246" s="123"/>
      <c r="J246" s="123"/>
      <c r="K246" s="123"/>
      <c r="L246" s="123"/>
      <c r="M246" s="123"/>
      <c r="N246" s="123"/>
      <c r="O246" s="123"/>
      <c r="P246" s="123"/>
      <c r="Q246" s="123"/>
      <c r="R246" s="123"/>
    </row>
    <row r="247" ht="15.75" customHeight="1">
      <c r="A247" s="123"/>
      <c r="B247" s="123"/>
      <c r="C247" s="123"/>
      <c r="D247" s="123"/>
      <c r="E247" s="123"/>
      <c r="F247" s="123"/>
      <c r="G247" s="123"/>
      <c r="H247" s="123"/>
      <c r="I247" s="123"/>
      <c r="J247" s="123"/>
      <c r="K247" s="123"/>
      <c r="L247" s="123"/>
      <c r="M247" s="123"/>
      <c r="N247" s="123"/>
      <c r="O247" s="123"/>
      <c r="P247" s="123"/>
      <c r="Q247" s="123"/>
      <c r="R247" s="123"/>
    </row>
    <row r="248" ht="15.75" customHeight="1">
      <c r="A248" s="123"/>
      <c r="B248" s="123"/>
      <c r="C248" s="123"/>
      <c r="D248" s="123"/>
      <c r="E248" s="123"/>
      <c r="F248" s="123"/>
      <c r="G248" s="123"/>
      <c r="H248" s="123"/>
      <c r="I248" s="123"/>
      <c r="J248" s="123"/>
      <c r="K248" s="123"/>
      <c r="L248" s="123"/>
      <c r="M248" s="123"/>
      <c r="N248" s="123"/>
      <c r="O248" s="123"/>
      <c r="P248" s="123"/>
      <c r="Q248" s="123"/>
      <c r="R248" s="123"/>
    </row>
    <row r="249" ht="15.75" customHeight="1">
      <c r="A249" s="123"/>
      <c r="B249" s="123"/>
      <c r="C249" s="123"/>
      <c r="D249" s="123"/>
      <c r="E249" s="123"/>
      <c r="F249" s="123"/>
      <c r="G249" s="123"/>
      <c r="H249" s="123"/>
      <c r="I249" s="123"/>
      <c r="J249" s="123"/>
      <c r="K249" s="123"/>
      <c r="L249" s="123"/>
      <c r="M249" s="123"/>
      <c r="N249" s="123"/>
      <c r="O249" s="123"/>
      <c r="P249" s="123"/>
      <c r="Q249" s="123"/>
      <c r="R249" s="123"/>
    </row>
    <row r="250" ht="15.75" customHeight="1">
      <c r="A250" s="123"/>
      <c r="B250" s="123"/>
      <c r="C250" s="123"/>
      <c r="D250" s="123"/>
      <c r="E250" s="123"/>
      <c r="F250" s="123"/>
      <c r="G250" s="123"/>
      <c r="H250" s="123"/>
      <c r="I250" s="123"/>
      <c r="J250" s="123"/>
      <c r="K250" s="123"/>
      <c r="L250" s="123"/>
      <c r="M250" s="123"/>
      <c r="N250" s="123"/>
      <c r="O250" s="123"/>
      <c r="P250" s="123"/>
      <c r="Q250" s="123"/>
      <c r="R250" s="123"/>
    </row>
    <row r="251" ht="15.75" customHeight="1">
      <c r="A251" s="123"/>
      <c r="B251" s="123"/>
      <c r="C251" s="123"/>
      <c r="D251" s="123"/>
      <c r="E251" s="123"/>
      <c r="F251" s="123"/>
      <c r="G251" s="123"/>
      <c r="H251" s="123"/>
      <c r="I251" s="123"/>
      <c r="J251" s="123"/>
      <c r="K251" s="123"/>
      <c r="L251" s="123"/>
      <c r="M251" s="123"/>
      <c r="N251" s="123"/>
      <c r="O251" s="123"/>
      <c r="P251" s="123"/>
      <c r="Q251" s="123"/>
      <c r="R251" s="123"/>
    </row>
    <row r="252" ht="15.75" customHeight="1">
      <c r="A252" s="123"/>
      <c r="B252" s="123"/>
      <c r="C252" s="123"/>
      <c r="D252" s="123"/>
      <c r="E252" s="123"/>
      <c r="F252" s="123"/>
      <c r="G252" s="123"/>
      <c r="H252" s="123"/>
      <c r="I252" s="123"/>
      <c r="J252" s="123"/>
      <c r="K252" s="123"/>
      <c r="L252" s="123"/>
      <c r="M252" s="123"/>
      <c r="N252" s="123"/>
      <c r="O252" s="123"/>
      <c r="P252" s="123"/>
      <c r="Q252" s="123"/>
      <c r="R252" s="123"/>
    </row>
    <row r="253" ht="15.75" customHeight="1">
      <c r="A253" s="123"/>
      <c r="B253" s="123"/>
      <c r="C253" s="123"/>
      <c r="D253" s="123"/>
      <c r="E253" s="123"/>
      <c r="F253" s="123"/>
      <c r="G253" s="123"/>
      <c r="H253" s="123"/>
      <c r="I253" s="123"/>
      <c r="J253" s="123"/>
      <c r="K253" s="123"/>
      <c r="L253" s="123"/>
      <c r="M253" s="123"/>
      <c r="N253" s="123"/>
      <c r="O253" s="123"/>
      <c r="P253" s="123"/>
      <c r="Q253" s="123"/>
      <c r="R253" s="123"/>
    </row>
    <row r="254" ht="15.75" customHeight="1">
      <c r="A254" s="123"/>
      <c r="B254" s="123"/>
      <c r="C254" s="123"/>
      <c r="D254" s="123"/>
      <c r="E254" s="123"/>
      <c r="F254" s="123"/>
      <c r="G254" s="123"/>
      <c r="H254" s="123"/>
      <c r="I254" s="123"/>
      <c r="J254" s="123"/>
      <c r="K254" s="123"/>
      <c r="L254" s="123"/>
      <c r="M254" s="123"/>
      <c r="N254" s="123"/>
      <c r="O254" s="123"/>
      <c r="P254" s="123"/>
      <c r="Q254" s="123"/>
      <c r="R254" s="123"/>
    </row>
    <row r="255" ht="15.75" customHeight="1">
      <c r="A255" s="123"/>
      <c r="B255" s="123"/>
      <c r="C255" s="123"/>
      <c r="D255" s="123"/>
      <c r="E255" s="123"/>
      <c r="F255" s="123"/>
      <c r="G255" s="123"/>
      <c r="H255" s="123"/>
      <c r="I255" s="123"/>
      <c r="J255" s="123"/>
      <c r="K255" s="123"/>
      <c r="L255" s="123"/>
      <c r="M255" s="123"/>
      <c r="N255" s="123"/>
      <c r="O255" s="123"/>
      <c r="P255" s="123"/>
      <c r="Q255" s="123"/>
      <c r="R255" s="123"/>
    </row>
    <row r="256" ht="15.75" customHeight="1">
      <c r="A256" s="123"/>
      <c r="B256" s="123"/>
      <c r="C256" s="123"/>
      <c r="D256" s="123"/>
      <c r="E256" s="123"/>
      <c r="F256" s="123"/>
      <c r="G256" s="123"/>
      <c r="H256" s="123"/>
      <c r="I256" s="123"/>
      <c r="J256" s="123"/>
      <c r="K256" s="123"/>
      <c r="L256" s="123"/>
      <c r="M256" s="123"/>
      <c r="N256" s="123"/>
      <c r="O256" s="123"/>
      <c r="P256" s="123"/>
      <c r="Q256" s="123"/>
      <c r="R256" s="123"/>
    </row>
    <row r="257" ht="15.75" customHeight="1">
      <c r="A257" s="123"/>
      <c r="B257" s="123"/>
      <c r="C257" s="123"/>
      <c r="D257" s="123"/>
      <c r="E257" s="123"/>
      <c r="F257" s="123"/>
      <c r="G257" s="123"/>
      <c r="H257" s="123"/>
      <c r="I257" s="123"/>
      <c r="J257" s="123"/>
      <c r="K257" s="123"/>
      <c r="L257" s="123"/>
      <c r="M257" s="123"/>
      <c r="N257" s="123"/>
      <c r="O257" s="123"/>
      <c r="P257" s="123"/>
      <c r="Q257" s="123"/>
      <c r="R257" s="123"/>
    </row>
    <row r="258" ht="15.75" customHeight="1">
      <c r="A258" s="123"/>
      <c r="B258" s="123"/>
      <c r="C258" s="123"/>
      <c r="D258" s="123"/>
      <c r="E258" s="123"/>
      <c r="F258" s="123"/>
      <c r="G258" s="123"/>
      <c r="H258" s="123"/>
      <c r="I258" s="123"/>
      <c r="J258" s="123"/>
      <c r="K258" s="123"/>
      <c r="L258" s="123"/>
      <c r="M258" s="123"/>
      <c r="N258" s="123"/>
      <c r="O258" s="123"/>
      <c r="P258" s="123"/>
      <c r="Q258" s="123"/>
      <c r="R258" s="123"/>
    </row>
    <row r="259" ht="15.75" customHeight="1">
      <c r="A259" s="123"/>
      <c r="B259" s="123"/>
      <c r="C259" s="123"/>
      <c r="D259" s="123"/>
      <c r="E259" s="123"/>
      <c r="F259" s="123"/>
      <c r="G259" s="123"/>
      <c r="H259" s="123"/>
      <c r="I259" s="123"/>
      <c r="J259" s="123"/>
      <c r="K259" s="123"/>
      <c r="L259" s="123"/>
      <c r="M259" s="123"/>
      <c r="N259" s="123"/>
      <c r="O259" s="123"/>
      <c r="P259" s="123"/>
      <c r="Q259" s="123"/>
      <c r="R259" s="123"/>
    </row>
    <row r="260" ht="15.75" customHeight="1">
      <c r="A260" s="123"/>
      <c r="B260" s="123"/>
      <c r="C260" s="123"/>
      <c r="D260" s="123"/>
      <c r="E260" s="123"/>
      <c r="F260" s="123"/>
      <c r="G260" s="123"/>
      <c r="H260" s="123"/>
      <c r="I260" s="123"/>
      <c r="J260" s="123"/>
      <c r="K260" s="123"/>
      <c r="L260" s="123"/>
      <c r="M260" s="123"/>
      <c r="N260" s="123"/>
      <c r="O260" s="123"/>
      <c r="P260" s="123"/>
      <c r="Q260" s="123"/>
      <c r="R260" s="123"/>
    </row>
    <row r="261" ht="15.75" customHeight="1">
      <c r="A261" s="123"/>
      <c r="B261" s="123"/>
      <c r="C261" s="123"/>
      <c r="D261" s="123"/>
      <c r="E261" s="123"/>
      <c r="F261" s="123"/>
      <c r="G261" s="123"/>
      <c r="H261" s="123"/>
      <c r="I261" s="123"/>
      <c r="J261" s="123"/>
      <c r="K261" s="123"/>
      <c r="L261" s="123"/>
      <c r="M261" s="123"/>
      <c r="N261" s="123"/>
      <c r="O261" s="123"/>
      <c r="P261" s="123"/>
      <c r="Q261" s="123"/>
      <c r="R261" s="123"/>
    </row>
    <row r="262" ht="15.75" customHeight="1">
      <c r="A262" s="123"/>
      <c r="B262" s="123"/>
      <c r="C262" s="123"/>
      <c r="D262" s="123"/>
      <c r="E262" s="123"/>
      <c r="F262" s="123"/>
      <c r="G262" s="123"/>
      <c r="H262" s="123"/>
      <c r="I262" s="123"/>
      <c r="J262" s="123"/>
      <c r="K262" s="123"/>
      <c r="L262" s="123"/>
      <c r="M262" s="123"/>
      <c r="N262" s="123"/>
      <c r="O262" s="123"/>
      <c r="P262" s="123"/>
      <c r="Q262" s="123"/>
      <c r="R262" s="123"/>
    </row>
    <row r="263" ht="15.75" customHeight="1">
      <c r="A263" s="123"/>
      <c r="B263" s="123"/>
      <c r="C263" s="123"/>
      <c r="D263" s="123"/>
      <c r="E263" s="123"/>
      <c r="F263" s="123"/>
      <c r="G263" s="123"/>
      <c r="H263" s="123"/>
      <c r="I263" s="123"/>
      <c r="J263" s="123"/>
      <c r="K263" s="123"/>
      <c r="L263" s="123"/>
      <c r="M263" s="123"/>
      <c r="N263" s="123"/>
      <c r="O263" s="123"/>
      <c r="P263" s="123"/>
      <c r="Q263" s="123"/>
      <c r="R263" s="123"/>
    </row>
    <row r="264" ht="15.75" customHeight="1">
      <c r="A264" s="123"/>
      <c r="B264" s="123"/>
      <c r="C264" s="123"/>
      <c r="D264" s="123"/>
      <c r="E264" s="123"/>
      <c r="F264" s="123"/>
      <c r="G264" s="123"/>
      <c r="H264" s="123"/>
      <c r="I264" s="123"/>
      <c r="J264" s="123"/>
      <c r="K264" s="123"/>
      <c r="L264" s="123"/>
      <c r="M264" s="123"/>
      <c r="N264" s="123"/>
      <c r="O264" s="123"/>
      <c r="P264" s="123"/>
      <c r="Q264" s="123"/>
      <c r="R264" s="123"/>
    </row>
    <row r="265" ht="15.75" customHeight="1">
      <c r="A265" s="123"/>
      <c r="B265" s="123"/>
      <c r="C265" s="123"/>
      <c r="D265" s="123"/>
      <c r="E265" s="123"/>
      <c r="F265" s="123"/>
      <c r="G265" s="123"/>
      <c r="H265" s="123"/>
      <c r="I265" s="123"/>
      <c r="J265" s="123"/>
      <c r="K265" s="123"/>
      <c r="L265" s="123"/>
      <c r="M265" s="123"/>
      <c r="N265" s="123"/>
      <c r="O265" s="123"/>
      <c r="P265" s="123"/>
      <c r="Q265" s="123"/>
      <c r="R265" s="123"/>
    </row>
    <row r="266" ht="15.75" customHeight="1">
      <c r="A266" s="123"/>
      <c r="B266" s="123"/>
      <c r="C266" s="123"/>
      <c r="D266" s="123"/>
      <c r="E266" s="123"/>
      <c r="F266" s="123"/>
      <c r="G266" s="123"/>
      <c r="H266" s="123"/>
      <c r="I266" s="123"/>
      <c r="J266" s="123"/>
      <c r="K266" s="123"/>
      <c r="L266" s="123"/>
      <c r="M266" s="123"/>
      <c r="N266" s="123"/>
      <c r="O266" s="123"/>
      <c r="P266" s="123"/>
      <c r="Q266" s="123"/>
      <c r="R266" s="123"/>
    </row>
    <row r="267" ht="15.75" customHeight="1">
      <c r="A267" s="123"/>
      <c r="B267" s="123"/>
      <c r="C267" s="123"/>
      <c r="D267" s="123"/>
      <c r="E267" s="123"/>
      <c r="F267" s="123"/>
      <c r="G267" s="123"/>
      <c r="H267" s="123"/>
      <c r="I267" s="123"/>
      <c r="J267" s="123"/>
      <c r="K267" s="123"/>
      <c r="L267" s="123"/>
      <c r="M267" s="123"/>
      <c r="N267" s="123"/>
      <c r="O267" s="123"/>
      <c r="P267" s="123"/>
      <c r="Q267" s="123"/>
      <c r="R267" s="123"/>
    </row>
    <row r="268" ht="15.75" customHeight="1">
      <c r="A268" s="123"/>
      <c r="B268" s="123"/>
      <c r="C268" s="123"/>
      <c r="D268" s="123"/>
      <c r="E268" s="123"/>
      <c r="F268" s="123"/>
      <c r="G268" s="123"/>
      <c r="H268" s="123"/>
      <c r="I268" s="123"/>
      <c r="J268" s="123"/>
      <c r="K268" s="123"/>
      <c r="L268" s="123"/>
      <c r="M268" s="123"/>
      <c r="N268" s="123"/>
      <c r="O268" s="123"/>
      <c r="P268" s="123"/>
      <c r="Q268" s="123"/>
      <c r="R268" s="123"/>
    </row>
    <row r="269" ht="15.75" customHeight="1">
      <c r="A269" s="123"/>
      <c r="B269" s="123"/>
      <c r="C269" s="123"/>
      <c r="D269" s="123"/>
      <c r="E269" s="123"/>
      <c r="F269" s="123"/>
      <c r="G269" s="123"/>
      <c r="H269" s="123"/>
      <c r="I269" s="123"/>
      <c r="J269" s="123"/>
      <c r="K269" s="123"/>
      <c r="L269" s="123"/>
      <c r="M269" s="123"/>
      <c r="N269" s="123"/>
      <c r="O269" s="123"/>
      <c r="P269" s="123"/>
      <c r="Q269" s="123"/>
      <c r="R269" s="123"/>
    </row>
    <row r="270" ht="15.75" customHeight="1">
      <c r="A270" s="123"/>
      <c r="B270" s="123"/>
      <c r="C270" s="123"/>
      <c r="D270" s="123"/>
      <c r="E270" s="123"/>
      <c r="F270" s="123"/>
      <c r="G270" s="123"/>
      <c r="H270" s="123"/>
      <c r="I270" s="123"/>
      <c r="J270" s="123"/>
      <c r="K270" s="123"/>
      <c r="L270" s="123"/>
      <c r="M270" s="123"/>
      <c r="N270" s="123"/>
      <c r="O270" s="123"/>
      <c r="P270" s="123"/>
      <c r="Q270" s="123"/>
      <c r="R270" s="123"/>
    </row>
    <row r="271" ht="15.75" customHeight="1">
      <c r="A271" s="123"/>
      <c r="B271" s="123"/>
      <c r="C271" s="123"/>
      <c r="D271" s="123"/>
      <c r="E271" s="123"/>
      <c r="F271" s="123"/>
      <c r="G271" s="123"/>
      <c r="H271" s="123"/>
      <c r="I271" s="123"/>
      <c r="J271" s="123"/>
      <c r="K271" s="123"/>
      <c r="L271" s="123"/>
      <c r="M271" s="123"/>
      <c r="N271" s="123"/>
      <c r="O271" s="123"/>
      <c r="P271" s="123"/>
      <c r="Q271" s="123"/>
      <c r="R271" s="123"/>
    </row>
    <row r="272" ht="15.75" customHeight="1">
      <c r="A272" s="123"/>
      <c r="B272" s="123"/>
      <c r="C272" s="123"/>
      <c r="D272" s="123"/>
      <c r="E272" s="123"/>
      <c r="F272" s="123"/>
      <c r="G272" s="123"/>
      <c r="H272" s="123"/>
      <c r="I272" s="123"/>
      <c r="J272" s="123"/>
      <c r="K272" s="123"/>
      <c r="L272" s="123"/>
      <c r="M272" s="123"/>
      <c r="N272" s="123"/>
      <c r="O272" s="123"/>
      <c r="P272" s="123"/>
      <c r="Q272" s="123"/>
      <c r="R272" s="123"/>
    </row>
    <row r="273" ht="15.75" customHeight="1">
      <c r="A273" s="123"/>
      <c r="B273" s="123"/>
      <c r="C273" s="123"/>
      <c r="D273" s="123"/>
      <c r="E273" s="123"/>
      <c r="F273" s="123"/>
      <c r="G273" s="123"/>
      <c r="H273" s="123"/>
      <c r="I273" s="123"/>
      <c r="J273" s="123"/>
      <c r="K273" s="123"/>
      <c r="L273" s="123"/>
      <c r="M273" s="123"/>
      <c r="N273" s="123"/>
      <c r="O273" s="123"/>
      <c r="P273" s="123"/>
      <c r="Q273" s="123"/>
      <c r="R273" s="123"/>
    </row>
    <row r="274" ht="15.75" customHeight="1">
      <c r="A274" s="123"/>
      <c r="B274" s="123"/>
      <c r="C274" s="123"/>
      <c r="D274" s="123"/>
      <c r="E274" s="123"/>
      <c r="F274" s="123"/>
      <c r="G274" s="123"/>
      <c r="H274" s="123"/>
      <c r="I274" s="123"/>
      <c r="J274" s="123"/>
      <c r="K274" s="123"/>
      <c r="L274" s="123"/>
      <c r="M274" s="123"/>
      <c r="N274" s="123"/>
      <c r="O274" s="123"/>
      <c r="P274" s="123"/>
      <c r="Q274" s="123"/>
      <c r="R274" s="123"/>
    </row>
    <row r="275" ht="15.75" customHeight="1">
      <c r="A275" s="123"/>
      <c r="B275" s="123"/>
      <c r="C275" s="123"/>
      <c r="D275" s="123"/>
      <c r="E275" s="123"/>
      <c r="F275" s="123"/>
      <c r="G275" s="123"/>
      <c r="H275" s="123"/>
      <c r="I275" s="123"/>
      <c r="J275" s="123"/>
      <c r="K275" s="123"/>
      <c r="L275" s="123"/>
      <c r="M275" s="123"/>
      <c r="N275" s="123"/>
      <c r="O275" s="123"/>
      <c r="P275" s="123"/>
      <c r="Q275" s="123"/>
      <c r="R275" s="123"/>
    </row>
    <row r="276" ht="15.75" customHeight="1">
      <c r="A276" s="123"/>
      <c r="B276" s="123"/>
      <c r="C276" s="123"/>
      <c r="D276" s="123"/>
      <c r="E276" s="123"/>
      <c r="F276" s="123"/>
      <c r="G276" s="123"/>
      <c r="H276" s="123"/>
      <c r="I276" s="123"/>
      <c r="J276" s="123"/>
      <c r="K276" s="123"/>
      <c r="L276" s="123"/>
      <c r="M276" s="123"/>
      <c r="N276" s="123"/>
      <c r="O276" s="123"/>
      <c r="P276" s="123"/>
      <c r="Q276" s="123"/>
      <c r="R276" s="123"/>
    </row>
    <row r="277" ht="15.75" customHeight="1">
      <c r="A277" s="123"/>
      <c r="B277" s="123"/>
      <c r="C277" s="123"/>
      <c r="D277" s="123"/>
      <c r="E277" s="123"/>
      <c r="F277" s="123"/>
      <c r="G277" s="123"/>
      <c r="H277" s="123"/>
      <c r="I277" s="123"/>
      <c r="J277" s="123"/>
      <c r="K277" s="123"/>
      <c r="L277" s="123"/>
      <c r="M277" s="123"/>
      <c r="N277" s="123"/>
      <c r="O277" s="123"/>
      <c r="P277" s="123"/>
      <c r="Q277" s="123"/>
      <c r="R277" s="123"/>
    </row>
    <row r="278" ht="15.75" customHeight="1">
      <c r="A278" s="123"/>
      <c r="B278" s="123"/>
      <c r="C278" s="123"/>
      <c r="D278" s="123"/>
      <c r="E278" s="123"/>
      <c r="F278" s="123"/>
      <c r="G278" s="123"/>
      <c r="H278" s="123"/>
      <c r="I278" s="123"/>
      <c r="J278" s="123"/>
      <c r="K278" s="123"/>
      <c r="L278" s="123"/>
      <c r="M278" s="123"/>
      <c r="N278" s="123"/>
      <c r="O278" s="123"/>
      <c r="P278" s="123"/>
      <c r="Q278" s="123"/>
      <c r="R278" s="123"/>
    </row>
    <row r="279" ht="15.75" customHeight="1">
      <c r="A279" s="123"/>
      <c r="B279" s="123"/>
      <c r="C279" s="123"/>
      <c r="D279" s="123"/>
      <c r="E279" s="123"/>
      <c r="F279" s="123"/>
      <c r="G279" s="123"/>
      <c r="H279" s="123"/>
      <c r="I279" s="123"/>
      <c r="J279" s="123"/>
      <c r="K279" s="123"/>
      <c r="L279" s="123"/>
      <c r="M279" s="123"/>
      <c r="N279" s="123"/>
      <c r="O279" s="123"/>
      <c r="P279" s="123"/>
      <c r="Q279" s="123"/>
      <c r="R279" s="123"/>
    </row>
    <row r="280" ht="15.75" customHeight="1">
      <c r="A280" s="123"/>
      <c r="B280" s="123"/>
      <c r="C280" s="123"/>
      <c r="D280" s="123"/>
      <c r="E280" s="123"/>
      <c r="F280" s="123"/>
      <c r="G280" s="123"/>
      <c r="H280" s="123"/>
      <c r="I280" s="123"/>
      <c r="J280" s="123"/>
      <c r="K280" s="123"/>
      <c r="L280" s="123"/>
      <c r="M280" s="123"/>
      <c r="N280" s="123"/>
      <c r="O280" s="123"/>
      <c r="P280" s="123"/>
      <c r="Q280" s="123"/>
      <c r="R280" s="123"/>
    </row>
    <row r="281" ht="15.75" customHeight="1">
      <c r="A281" s="123"/>
      <c r="B281" s="123"/>
      <c r="C281" s="123"/>
      <c r="D281" s="123"/>
      <c r="E281" s="123"/>
      <c r="F281" s="123"/>
      <c r="G281" s="123"/>
      <c r="H281" s="123"/>
      <c r="I281" s="123"/>
      <c r="J281" s="123"/>
      <c r="K281" s="123"/>
      <c r="L281" s="123"/>
      <c r="M281" s="123"/>
      <c r="N281" s="123"/>
      <c r="O281" s="123"/>
      <c r="P281" s="123"/>
      <c r="Q281" s="123"/>
      <c r="R281" s="123"/>
    </row>
    <row r="282" ht="15.75" customHeight="1">
      <c r="A282" s="123"/>
      <c r="B282" s="123"/>
      <c r="C282" s="123"/>
      <c r="D282" s="123"/>
      <c r="E282" s="123"/>
      <c r="F282" s="123"/>
      <c r="G282" s="123"/>
      <c r="H282" s="123"/>
      <c r="I282" s="123"/>
      <c r="J282" s="123"/>
      <c r="K282" s="123"/>
      <c r="L282" s="123"/>
      <c r="M282" s="123"/>
      <c r="N282" s="123"/>
      <c r="O282" s="123"/>
      <c r="P282" s="123"/>
      <c r="Q282" s="123"/>
      <c r="R282" s="123"/>
    </row>
    <row r="283" ht="15.75" customHeight="1">
      <c r="A283" s="123"/>
      <c r="B283" s="123"/>
      <c r="C283" s="123"/>
      <c r="D283" s="123"/>
      <c r="E283" s="123"/>
      <c r="F283" s="123"/>
      <c r="G283" s="123"/>
      <c r="H283" s="123"/>
      <c r="I283" s="123"/>
      <c r="J283" s="123"/>
      <c r="K283" s="123"/>
      <c r="L283" s="123"/>
      <c r="M283" s="123"/>
      <c r="N283" s="123"/>
      <c r="O283" s="123"/>
      <c r="P283" s="123"/>
      <c r="Q283" s="123"/>
      <c r="R283" s="123"/>
    </row>
    <row r="284" ht="15.75" customHeight="1">
      <c r="A284" s="123"/>
      <c r="B284" s="123"/>
      <c r="C284" s="123"/>
      <c r="D284" s="123"/>
      <c r="E284" s="123"/>
      <c r="F284" s="123"/>
      <c r="G284" s="123"/>
      <c r="H284" s="123"/>
      <c r="I284" s="123"/>
      <c r="J284" s="123"/>
      <c r="K284" s="123"/>
      <c r="L284" s="123"/>
      <c r="M284" s="123"/>
      <c r="N284" s="123"/>
      <c r="O284" s="123"/>
      <c r="P284" s="123"/>
      <c r="Q284" s="123"/>
      <c r="R284" s="123"/>
    </row>
    <row r="285" ht="15.75" customHeight="1">
      <c r="A285" s="123"/>
      <c r="B285" s="123"/>
      <c r="C285" s="123"/>
      <c r="D285" s="123"/>
      <c r="E285" s="123"/>
      <c r="F285" s="123"/>
      <c r="G285" s="123"/>
      <c r="H285" s="123"/>
      <c r="I285" s="123"/>
      <c r="J285" s="123"/>
      <c r="K285" s="123"/>
      <c r="L285" s="123"/>
      <c r="M285" s="123"/>
      <c r="N285" s="123"/>
      <c r="O285" s="123"/>
      <c r="P285" s="123"/>
      <c r="Q285" s="123"/>
      <c r="R285" s="123"/>
    </row>
    <row r="286" ht="15.75" customHeight="1">
      <c r="A286" s="123"/>
      <c r="B286" s="123"/>
      <c r="C286" s="123"/>
      <c r="D286" s="123"/>
      <c r="E286" s="123"/>
      <c r="F286" s="123"/>
      <c r="G286" s="123"/>
      <c r="H286" s="123"/>
      <c r="I286" s="123"/>
      <c r="J286" s="123"/>
      <c r="K286" s="123"/>
      <c r="L286" s="123"/>
      <c r="M286" s="123"/>
      <c r="N286" s="123"/>
      <c r="O286" s="123"/>
      <c r="P286" s="123"/>
      <c r="Q286" s="123"/>
      <c r="R286" s="123"/>
    </row>
    <row r="287" ht="15.75" customHeight="1">
      <c r="A287" s="123"/>
      <c r="B287" s="123"/>
      <c r="C287" s="123"/>
      <c r="D287" s="123"/>
      <c r="E287" s="123"/>
      <c r="F287" s="123"/>
      <c r="G287" s="123"/>
      <c r="H287" s="123"/>
      <c r="I287" s="123"/>
      <c r="J287" s="123"/>
      <c r="K287" s="123"/>
      <c r="L287" s="123"/>
      <c r="M287" s="123"/>
      <c r="N287" s="123"/>
      <c r="O287" s="123"/>
      <c r="P287" s="123"/>
      <c r="Q287" s="123"/>
      <c r="R287" s="123"/>
    </row>
    <row r="288" ht="15.75" customHeight="1">
      <c r="A288" s="123"/>
      <c r="B288" s="123"/>
      <c r="C288" s="123"/>
      <c r="D288" s="123"/>
      <c r="E288" s="123"/>
      <c r="F288" s="123"/>
      <c r="G288" s="123"/>
      <c r="H288" s="123"/>
      <c r="I288" s="123"/>
      <c r="J288" s="123"/>
      <c r="K288" s="123"/>
      <c r="L288" s="123"/>
      <c r="M288" s="123"/>
      <c r="N288" s="123"/>
      <c r="O288" s="123"/>
      <c r="P288" s="123"/>
      <c r="Q288" s="123"/>
      <c r="R288" s="123"/>
    </row>
    <row r="289" ht="15.75" customHeight="1">
      <c r="A289" s="123"/>
      <c r="B289" s="123"/>
      <c r="C289" s="123"/>
      <c r="D289" s="123"/>
      <c r="E289" s="123"/>
      <c r="F289" s="123"/>
      <c r="G289" s="123"/>
      <c r="H289" s="123"/>
      <c r="I289" s="123"/>
      <c r="J289" s="123"/>
      <c r="K289" s="123"/>
      <c r="L289" s="123"/>
      <c r="M289" s="123"/>
      <c r="N289" s="123"/>
      <c r="O289" s="123"/>
      <c r="P289" s="123"/>
      <c r="Q289" s="123"/>
      <c r="R289" s="123"/>
    </row>
    <row r="290" ht="15.75" customHeight="1">
      <c r="A290" s="123"/>
      <c r="B290" s="123"/>
      <c r="C290" s="123"/>
      <c r="D290" s="123"/>
      <c r="E290" s="123"/>
      <c r="F290" s="123"/>
      <c r="G290" s="123"/>
      <c r="H290" s="123"/>
      <c r="I290" s="123"/>
      <c r="J290" s="123"/>
      <c r="K290" s="123"/>
      <c r="L290" s="123"/>
      <c r="M290" s="123"/>
      <c r="N290" s="123"/>
      <c r="O290" s="123"/>
      <c r="P290" s="123"/>
      <c r="Q290" s="123"/>
      <c r="R290" s="123"/>
    </row>
    <row r="291" ht="15.75" customHeight="1">
      <c r="A291" s="123"/>
      <c r="B291" s="123"/>
      <c r="C291" s="123"/>
      <c r="D291" s="123"/>
      <c r="E291" s="123"/>
      <c r="F291" s="123"/>
      <c r="G291" s="123"/>
      <c r="H291" s="123"/>
      <c r="I291" s="123"/>
      <c r="J291" s="123"/>
      <c r="K291" s="123"/>
      <c r="L291" s="123"/>
      <c r="M291" s="123"/>
      <c r="N291" s="123"/>
      <c r="O291" s="123"/>
      <c r="P291" s="123"/>
      <c r="Q291" s="123"/>
      <c r="R291" s="123"/>
    </row>
    <row r="292" ht="15.75" customHeight="1">
      <c r="A292" s="123"/>
      <c r="B292" s="123"/>
      <c r="C292" s="123"/>
      <c r="D292" s="123"/>
      <c r="E292" s="123"/>
      <c r="F292" s="123"/>
      <c r="G292" s="123"/>
      <c r="H292" s="123"/>
      <c r="I292" s="123"/>
      <c r="J292" s="123"/>
      <c r="K292" s="123"/>
      <c r="L292" s="123"/>
      <c r="M292" s="123"/>
      <c r="N292" s="123"/>
      <c r="O292" s="123"/>
      <c r="P292" s="123"/>
      <c r="Q292" s="123"/>
      <c r="R292" s="123"/>
    </row>
    <row r="293" ht="15.75" customHeight="1">
      <c r="A293" s="123"/>
      <c r="B293" s="123"/>
      <c r="C293" s="123"/>
      <c r="D293" s="123"/>
      <c r="E293" s="123"/>
      <c r="F293" s="123"/>
      <c r="G293" s="123"/>
      <c r="H293" s="123"/>
      <c r="I293" s="123"/>
      <c r="J293" s="123"/>
      <c r="K293" s="123"/>
      <c r="L293" s="123"/>
      <c r="M293" s="123"/>
      <c r="N293" s="123"/>
      <c r="O293" s="123"/>
      <c r="P293" s="123"/>
      <c r="Q293" s="123"/>
      <c r="R293" s="123"/>
    </row>
    <row r="294" ht="15.75" customHeight="1">
      <c r="A294" s="123"/>
      <c r="B294" s="123"/>
      <c r="C294" s="123"/>
      <c r="D294" s="123"/>
      <c r="E294" s="123"/>
      <c r="F294" s="123"/>
      <c r="G294" s="123"/>
      <c r="H294" s="123"/>
      <c r="I294" s="123"/>
      <c r="J294" s="123"/>
      <c r="K294" s="123"/>
      <c r="L294" s="123"/>
      <c r="M294" s="123"/>
      <c r="N294" s="123"/>
      <c r="O294" s="123"/>
      <c r="P294" s="123"/>
      <c r="Q294" s="123"/>
      <c r="R294" s="123"/>
    </row>
    <row r="295" ht="15.75" customHeight="1">
      <c r="A295" s="123"/>
      <c r="B295" s="123"/>
      <c r="C295" s="123"/>
      <c r="D295" s="123"/>
      <c r="E295" s="123"/>
      <c r="F295" s="123"/>
      <c r="G295" s="123"/>
      <c r="H295" s="123"/>
      <c r="I295" s="123"/>
      <c r="J295" s="123"/>
      <c r="K295" s="123"/>
      <c r="L295" s="123"/>
      <c r="M295" s="123"/>
      <c r="N295" s="123"/>
      <c r="O295" s="123"/>
      <c r="P295" s="123"/>
      <c r="Q295" s="123"/>
      <c r="R295" s="123"/>
    </row>
    <row r="296" ht="15.75" customHeight="1">
      <c r="A296" s="123"/>
      <c r="B296" s="123"/>
      <c r="C296" s="123"/>
      <c r="D296" s="123"/>
      <c r="E296" s="123"/>
      <c r="F296" s="123"/>
      <c r="G296" s="123"/>
      <c r="H296" s="123"/>
      <c r="I296" s="123"/>
      <c r="J296" s="123"/>
      <c r="K296" s="123"/>
      <c r="L296" s="123"/>
      <c r="M296" s="123"/>
      <c r="N296" s="123"/>
      <c r="O296" s="123"/>
      <c r="P296" s="123"/>
      <c r="Q296" s="123"/>
      <c r="R296" s="123"/>
    </row>
    <row r="297" ht="15.75" customHeight="1">
      <c r="A297" s="123"/>
      <c r="B297" s="123"/>
      <c r="C297" s="123"/>
      <c r="D297" s="123"/>
      <c r="E297" s="123"/>
      <c r="F297" s="123"/>
      <c r="G297" s="123"/>
      <c r="H297" s="123"/>
      <c r="I297" s="123"/>
      <c r="J297" s="123"/>
      <c r="K297" s="123"/>
      <c r="L297" s="123"/>
      <c r="M297" s="123"/>
      <c r="N297" s="123"/>
      <c r="O297" s="123"/>
      <c r="P297" s="123"/>
      <c r="Q297" s="123"/>
      <c r="R297" s="123"/>
    </row>
    <row r="298" ht="15.75" customHeight="1">
      <c r="A298" s="123"/>
      <c r="B298" s="123"/>
      <c r="C298" s="123"/>
      <c r="D298" s="123"/>
      <c r="E298" s="123"/>
      <c r="F298" s="123"/>
      <c r="G298" s="123"/>
      <c r="H298" s="123"/>
      <c r="I298" s="123"/>
      <c r="J298" s="123"/>
      <c r="K298" s="123"/>
      <c r="L298" s="123"/>
      <c r="M298" s="123"/>
      <c r="N298" s="123"/>
      <c r="O298" s="123"/>
      <c r="P298" s="123"/>
      <c r="Q298" s="123"/>
      <c r="R298" s="123"/>
    </row>
    <row r="299" ht="15.75" customHeight="1">
      <c r="A299" s="123"/>
      <c r="B299" s="123"/>
      <c r="C299" s="123"/>
      <c r="D299" s="123"/>
      <c r="E299" s="123"/>
      <c r="F299" s="123"/>
      <c r="G299" s="123"/>
      <c r="H299" s="123"/>
      <c r="I299" s="123"/>
      <c r="J299" s="123"/>
      <c r="K299" s="123"/>
      <c r="L299" s="123"/>
      <c r="M299" s="123"/>
      <c r="N299" s="123"/>
      <c r="O299" s="123"/>
      <c r="P299" s="123"/>
      <c r="Q299" s="123"/>
      <c r="R299" s="123"/>
    </row>
    <row r="300" ht="15.75" customHeight="1">
      <c r="A300" s="123"/>
      <c r="B300" s="123"/>
      <c r="C300" s="123"/>
      <c r="D300" s="123"/>
      <c r="E300" s="123"/>
      <c r="F300" s="123"/>
      <c r="G300" s="123"/>
      <c r="H300" s="123"/>
      <c r="I300" s="123"/>
      <c r="J300" s="123"/>
      <c r="K300" s="123"/>
      <c r="L300" s="123"/>
      <c r="M300" s="123"/>
      <c r="N300" s="123"/>
      <c r="O300" s="123"/>
      <c r="P300" s="123"/>
      <c r="Q300" s="123"/>
      <c r="R300" s="123"/>
    </row>
    <row r="301" ht="15.75" customHeight="1">
      <c r="A301" s="123"/>
      <c r="B301" s="123"/>
      <c r="C301" s="123"/>
      <c r="D301" s="123"/>
      <c r="E301" s="123"/>
      <c r="F301" s="123"/>
      <c r="G301" s="123"/>
      <c r="H301" s="123"/>
      <c r="I301" s="123"/>
      <c r="J301" s="123"/>
      <c r="K301" s="123"/>
      <c r="L301" s="123"/>
      <c r="M301" s="123"/>
      <c r="N301" s="123"/>
      <c r="O301" s="123"/>
      <c r="P301" s="123"/>
      <c r="Q301" s="123"/>
      <c r="R301" s="123"/>
    </row>
    <row r="302" ht="15.75" customHeight="1">
      <c r="A302" s="123"/>
      <c r="B302" s="123"/>
      <c r="C302" s="123"/>
      <c r="D302" s="123"/>
      <c r="E302" s="123"/>
      <c r="F302" s="123"/>
      <c r="G302" s="123"/>
      <c r="H302" s="123"/>
      <c r="I302" s="123"/>
      <c r="J302" s="123"/>
      <c r="K302" s="123"/>
      <c r="L302" s="123"/>
      <c r="M302" s="123"/>
      <c r="N302" s="123"/>
      <c r="O302" s="123"/>
      <c r="P302" s="123"/>
      <c r="Q302" s="123"/>
      <c r="R302" s="123"/>
    </row>
    <row r="303" ht="15.75" customHeight="1">
      <c r="A303" s="123"/>
      <c r="B303" s="123"/>
      <c r="C303" s="123"/>
      <c r="D303" s="123"/>
      <c r="E303" s="123"/>
      <c r="F303" s="123"/>
      <c r="G303" s="123"/>
      <c r="H303" s="123"/>
      <c r="I303" s="123"/>
      <c r="J303" s="123"/>
      <c r="K303" s="123"/>
      <c r="L303" s="123"/>
      <c r="M303" s="123"/>
      <c r="N303" s="123"/>
      <c r="O303" s="123"/>
      <c r="P303" s="123"/>
      <c r="Q303" s="123"/>
      <c r="R303" s="123"/>
    </row>
    <row r="304" ht="15.75" customHeight="1">
      <c r="A304" s="123"/>
      <c r="B304" s="123"/>
      <c r="C304" s="123"/>
      <c r="D304" s="123"/>
      <c r="E304" s="123"/>
      <c r="F304" s="123"/>
      <c r="G304" s="123"/>
      <c r="H304" s="123"/>
      <c r="I304" s="123"/>
      <c r="J304" s="123"/>
      <c r="K304" s="123"/>
      <c r="L304" s="123"/>
      <c r="M304" s="123"/>
      <c r="N304" s="123"/>
      <c r="O304" s="123"/>
      <c r="P304" s="123"/>
      <c r="Q304" s="123"/>
      <c r="R304" s="123"/>
    </row>
    <row r="305" ht="15.75" customHeight="1">
      <c r="A305" s="123"/>
      <c r="B305" s="123"/>
      <c r="C305" s="123"/>
      <c r="D305" s="123"/>
      <c r="E305" s="123"/>
      <c r="F305" s="123"/>
      <c r="G305" s="123"/>
      <c r="H305" s="123"/>
      <c r="I305" s="123"/>
      <c r="J305" s="123"/>
      <c r="K305" s="123"/>
      <c r="L305" s="123"/>
      <c r="M305" s="123"/>
      <c r="N305" s="123"/>
      <c r="O305" s="123"/>
      <c r="P305" s="123"/>
      <c r="Q305" s="123"/>
      <c r="R305" s="123"/>
    </row>
    <row r="306" ht="15.75" customHeight="1">
      <c r="A306" s="123"/>
      <c r="B306" s="123"/>
      <c r="C306" s="123"/>
      <c r="D306" s="123"/>
      <c r="E306" s="123"/>
      <c r="F306" s="123"/>
      <c r="G306" s="123"/>
      <c r="H306" s="123"/>
      <c r="I306" s="123"/>
      <c r="J306" s="123"/>
      <c r="K306" s="123"/>
      <c r="L306" s="123"/>
      <c r="M306" s="123"/>
      <c r="N306" s="123"/>
      <c r="O306" s="123"/>
      <c r="P306" s="123"/>
      <c r="Q306" s="123"/>
      <c r="R306" s="123"/>
    </row>
    <row r="307" ht="15.75" customHeight="1">
      <c r="A307" s="123"/>
      <c r="B307" s="123"/>
      <c r="C307" s="123"/>
      <c r="D307" s="123"/>
      <c r="E307" s="123"/>
      <c r="F307" s="123"/>
      <c r="G307" s="123"/>
      <c r="H307" s="123"/>
      <c r="I307" s="123"/>
      <c r="J307" s="123"/>
      <c r="K307" s="123"/>
      <c r="L307" s="123"/>
      <c r="M307" s="123"/>
      <c r="N307" s="123"/>
      <c r="O307" s="123"/>
      <c r="P307" s="123"/>
      <c r="Q307" s="123"/>
      <c r="R307" s="123"/>
    </row>
    <row r="308" ht="15.75" customHeight="1">
      <c r="A308" s="123"/>
      <c r="B308" s="123"/>
      <c r="C308" s="123"/>
      <c r="D308" s="123"/>
      <c r="E308" s="123"/>
      <c r="F308" s="123"/>
      <c r="G308" s="123"/>
      <c r="H308" s="123"/>
      <c r="I308" s="123"/>
      <c r="J308" s="123"/>
      <c r="K308" s="123"/>
      <c r="L308" s="123"/>
      <c r="M308" s="123"/>
      <c r="N308" s="123"/>
      <c r="O308" s="123"/>
      <c r="P308" s="123"/>
      <c r="Q308" s="123"/>
      <c r="R308" s="123"/>
    </row>
    <row r="309" ht="15.75" customHeight="1">
      <c r="A309" s="123"/>
      <c r="B309" s="123"/>
      <c r="C309" s="123"/>
      <c r="D309" s="123"/>
      <c r="E309" s="123"/>
      <c r="F309" s="123"/>
      <c r="G309" s="123"/>
      <c r="H309" s="123"/>
      <c r="I309" s="123"/>
      <c r="J309" s="123"/>
      <c r="K309" s="123"/>
      <c r="L309" s="123"/>
      <c r="M309" s="123"/>
      <c r="N309" s="123"/>
      <c r="O309" s="123"/>
      <c r="P309" s="123"/>
      <c r="Q309" s="123"/>
      <c r="R309" s="123"/>
    </row>
    <row r="310" ht="15.75" customHeight="1">
      <c r="A310" s="123"/>
      <c r="B310" s="123"/>
      <c r="C310" s="123"/>
      <c r="D310" s="123"/>
      <c r="E310" s="123"/>
      <c r="F310" s="123"/>
      <c r="G310" s="123"/>
      <c r="H310" s="123"/>
      <c r="I310" s="123"/>
      <c r="J310" s="123"/>
      <c r="K310" s="123"/>
      <c r="L310" s="123"/>
      <c r="M310" s="123"/>
      <c r="N310" s="123"/>
      <c r="O310" s="123"/>
      <c r="P310" s="123"/>
      <c r="Q310" s="123"/>
      <c r="R310" s="123"/>
    </row>
    <row r="311" ht="15.75" customHeight="1">
      <c r="A311" s="123"/>
      <c r="B311" s="123"/>
      <c r="C311" s="123"/>
      <c r="D311" s="123"/>
      <c r="E311" s="123"/>
      <c r="F311" s="123"/>
      <c r="G311" s="123"/>
      <c r="H311" s="123"/>
      <c r="I311" s="123"/>
      <c r="J311" s="123"/>
      <c r="K311" s="123"/>
      <c r="L311" s="123"/>
      <c r="M311" s="123"/>
      <c r="N311" s="123"/>
      <c r="O311" s="123"/>
      <c r="P311" s="123"/>
      <c r="Q311" s="123"/>
      <c r="R311" s="123"/>
    </row>
    <row r="312" ht="15.75" customHeight="1">
      <c r="A312" s="123"/>
      <c r="B312" s="123"/>
      <c r="C312" s="123"/>
      <c r="D312" s="123"/>
      <c r="E312" s="123"/>
      <c r="F312" s="123"/>
      <c r="G312" s="123"/>
      <c r="H312" s="123"/>
      <c r="I312" s="123"/>
      <c r="J312" s="123"/>
      <c r="K312" s="123"/>
      <c r="L312" s="123"/>
      <c r="M312" s="123"/>
      <c r="N312" s="123"/>
      <c r="O312" s="123"/>
      <c r="P312" s="123"/>
      <c r="Q312" s="123"/>
      <c r="R312" s="123"/>
    </row>
    <row r="313" ht="15.75" customHeight="1">
      <c r="A313" s="123"/>
      <c r="B313" s="123"/>
      <c r="C313" s="123"/>
      <c r="D313" s="123"/>
      <c r="E313" s="123"/>
      <c r="F313" s="123"/>
      <c r="G313" s="123"/>
      <c r="H313" s="123"/>
      <c r="I313" s="123"/>
      <c r="J313" s="123"/>
      <c r="K313" s="123"/>
      <c r="L313" s="123"/>
      <c r="M313" s="123"/>
      <c r="N313" s="123"/>
      <c r="O313" s="123"/>
      <c r="P313" s="123"/>
      <c r="Q313" s="123"/>
      <c r="R313" s="123"/>
    </row>
    <row r="314" ht="15.75" customHeight="1">
      <c r="A314" s="123"/>
      <c r="B314" s="123"/>
      <c r="C314" s="123"/>
      <c r="D314" s="123"/>
      <c r="E314" s="123"/>
      <c r="F314" s="123"/>
      <c r="G314" s="123"/>
      <c r="H314" s="123"/>
      <c r="I314" s="123"/>
      <c r="J314" s="123"/>
      <c r="K314" s="123"/>
      <c r="L314" s="123"/>
      <c r="M314" s="123"/>
      <c r="N314" s="123"/>
      <c r="O314" s="123"/>
      <c r="P314" s="123"/>
      <c r="Q314" s="123"/>
      <c r="R314" s="123"/>
    </row>
    <row r="315" ht="15.75" customHeight="1">
      <c r="A315" s="123"/>
      <c r="B315" s="123"/>
      <c r="C315" s="123"/>
      <c r="D315" s="123"/>
      <c r="E315" s="123"/>
      <c r="F315" s="123"/>
      <c r="G315" s="123"/>
      <c r="H315" s="123"/>
      <c r="I315" s="123"/>
      <c r="J315" s="123"/>
      <c r="K315" s="123"/>
      <c r="L315" s="123"/>
      <c r="M315" s="123"/>
      <c r="N315" s="123"/>
      <c r="O315" s="123"/>
      <c r="P315" s="123"/>
      <c r="Q315" s="123"/>
      <c r="R315" s="123"/>
    </row>
    <row r="316" ht="15.75" customHeight="1">
      <c r="A316" s="123"/>
      <c r="B316" s="123"/>
      <c r="C316" s="123"/>
      <c r="D316" s="123"/>
      <c r="E316" s="123"/>
      <c r="F316" s="123"/>
      <c r="G316" s="123"/>
      <c r="H316" s="123"/>
      <c r="I316" s="123"/>
      <c r="J316" s="123"/>
      <c r="K316" s="123"/>
      <c r="L316" s="123"/>
      <c r="M316" s="123"/>
      <c r="N316" s="123"/>
      <c r="O316" s="123"/>
      <c r="P316" s="123"/>
      <c r="Q316" s="123"/>
      <c r="R316" s="123"/>
    </row>
    <row r="317" ht="15.75" customHeight="1">
      <c r="A317" s="1"/>
      <c r="B317" s="1"/>
      <c r="C317" s="1"/>
      <c r="D317" s="1"/>
      <c r="E317" s="1"/>
      <c r="F317" s="1"/>
      <c r="G317" s="1"/>
      <c r="H317" s="1"/>
      <c r="I317" s="1"/>
      <c r="J317" s="1"/>
      <c r="K317" s="1"/>
      <c r="L317" s="1"/>
      <c r="M317" s="1"/>
      <c r="N317" s="1"/>
      <c r="O317" s="1"/>
      <c r="P317" s="1"/>
      <c r="Q317" s="1"/>
      <c r="R317" s="1"/>
    </row>
    <row r="318" ht="15.75" customHeight="1">
      <c r="A318" s="1"/>
      <c r="B318" s="1"/>
      <c r="C318" s="1"/>
      <c r="D318" s="1"/>
      <c r="E318" s="1"/>
      <c r="F318" s="1"/>
      <c r="G318" s="1"/>
      <c r="H318" s="1"/>
      <c r="I318" s="1"/>
      <c r="J318" s="1"/>
      <c r="K318" s="1"/>
      <c r="L318" s="1"/>
      <c r="M318" s="1"/>
      <c r="N318" s="1"/>
      <c r="O318" s="1"/>
      <c r="P318" s="1"/>
      <c r="Q318" s="1"/>
      <c r="R318" s="1"/>
    </row>
    <row r="319" ht="15.75" customHeight="1">
      <c r="A319" s="1"/>
      <c r="B319" s="1"/>
      <c r="C319" s="1"/>
      <c r="D319" s="1"/>
      <c r="E319" s="1"/>
      <c r="F319" s="1"/>
      <c r="G319" s="1"/>
      <c r="H319" s="1"/>
      <c r="I319" s="1"/>
      <c r="J319" s="1"/>
      <c r="K319" s="1"/>
      <c r="L319" s="1"/>
      <c r="M319" s="1"/>
      <c r="N319" s="1"/>
      <c r="O319" s="1"/>
      <c r="P319" s="1"/>
      <c r="Q319" s="1"/>
      <c r="R319" s="1"/>
    </row>
    <row r="320" ht="15.75" customHeight="1">
      <c r="A320" s="1"/>
      <c r="B320" s="1"/>
      <c r="C320" s="1"/>
      <c r="D320" s="1"/>
      <c r="E320" s="1"/>
      <c r="F320" s="1"/>
      <c r="G320" s="1"/>
      <c r="H320" s="1"/>
      <c r="I320" s="1"/>
      <c r="J320" s="1"/>
      <c r="K320" s="1"/>
      <c r="L320" s="1"/>
      <c r="M320" s="1"/>
      <c r="N320" s="1"/>
      <c r="O320" s="1"/>
      <c r="P320" s="1"/>
      <c r="Q320" s="1"/>
      <c r="R320" s="1"/>
    </row>
    <row r="321" ht="15.75" customHeight="1">
      <c r="A321" s="1"/>
      <c r="B321" s="1"/>
      <c r="C321" s="1"/>
      <c r="D321" s="1"/>
      <c r="E321" s="1"/>
      <c r="F321" s="1"/>
      <c r="G321" s="1"/>
      <c r="H321" s="1"/>
      <c r="I321" s="1"/>
      <c r="J321" s="1"/>
      <c r="K321" s="1"/>
      <c r="L321" s="1"/>
      <c r="M321" s="1"/>
      <c r="N321" s="1"/>
      <c r="O321" s="1"/>
      <c r="P321" s="1"/>
      <c r="Q321" s="1"/>
      <c r="R321" s="1"/>
    </row>
    <row r="322" ht="15.75" customHeight="1">
      <c r="A322" s="1"/>
      <c r="B322" s="1"/>
      <c r="C322" s="1"/>
      <c r="D322" s="1"/>
      <c r="E322" s="1"/>
      <c r="F322" s="1"/>
      <c r="G322" s="1"/>
      <c r="H322" s="1"/>
      <c r="I322" s="1"/>
      <c r="J322" s="1"/>
      <c r="K322" s="1"/>
      <c r="L322" s="1"/>
      <c r="M322" s="1"/>
      <c r="N322" s="1"/>
      <c r="O322" s="1"/>
      <c r="P322" s="1"/>
      <c r="Q322" s="1"/>
      <c r="R322" s="1"/>
    </row>
    <row r="323" ht="15.75" customHeight="1">
      <c r="A323" s="1"/>
      <c r="B323" s="1"/>
      <c r="C323" s="1"/>
      <c r="D323" s="1"/>
      <c r="E323" s="1"/>
      <c r="F323" s="1"/>
      <c r="G323" s="1"/>
      <c r="H323" s="1"/>
      <c r="I323" s="1"/>
      <c r="J323" s="1"/>
      <c r="K323" s="1"/>
      <c r="L323" s="1"/>
      <c r="M323" s="1"/>
      <c r="N323" s="1"/>
      <c r="O323" s="1"/>
      <c r="P323" s="1"/>
      <c r="Q323" s="1"/>
      <c r="R323" s="1"/>
    </row>
    <row r="324" ht="15.75" customHeight="1">
      <c r="A324" s="1"/>
      <c r="B324" s="1"/>
      <c r="C324" s="1"/>
      <c r="D324" s="1"/>
      <c r="E324" s="1"/>
      <c r="F324" s="1"/>
      <c r="G324" s="1"/>
      <c r="H324" s="1"/>
      <c r="I324" s="1"/>
      <c r="J324" s="1"/>
      <c r="K324" s="1"/>
      <c r="L324" s="1"/>
      <c r="M324" s="1"/>
      <c r="N324" s="1"/>
      <c r="O324" s="1"/>
      <c r="P324" s="1"/>
      <c r="Q324" s="1"/>
      <c r="R324" s="1"/>
    </row>
    <row r="325" ht="15.75" customHeight="1">
      <c r="A325" s="1"/>
      <c r="B325" s="1"/>
      <c r="C325" s="1"/>
      <c r="D325" s="1"/>
      <c r="E325" s="1"/>
      <c r="F325" s="1"/>
      <c r="G325" s="1"/>
      <c r="H325" s="1"/>
      <c r="I325" s="1"/>
      <c r="J325" s="1"/>
      <c r="K325" s="1"/>
      <c r="L325" s="1"/>
      <c r="M325" s="1"/>
      <c r="N325" s="1"/>
      <c r="O325" s="1"/>
      <c r="P325" s="1"/>
      <c r="Q325" s="1"/>
      <c r="R325" s="1"/>
    </row>
    <row r="326" ht="15.75" customHeight="1">
      <c r="A326" s="1"/>
      <c r="B326" s="1"/>
      <c r="C326" s="1"/>
      <c r="D326" s="1"/>
      <c r="E326" s="1"/>
      <c r="F326" s="1"/>
      <c r="G326" s="1"/>
      <c r="H326" s="1"/>
      <c r="I326" s="1"/>
      <c r="J326" s="1"/>
      <c r="K326" s="1"/>
      <c r="L326" s="1"/>
      <c r="M326" s="1"/>
      <c r="N326" s="1"/>
      <c r="O326" s="1"/>
      <c r="P326" s="1"/>
      <c r="Q326" s="1"/>
      <c r="R326" s="1"/>
    </row>
    <row r="327" ht="15.75" customHeight="1">
      <c r="A327" s="1"/>
      <c r="B327" s="1"/>
      <c r="C327" s="1"/>
      <c r="D327" s="1"/>
      <c r="E327" s="1"/>
      <c r="F327" s="1"/>
      <c r="G327" s="1"/>
      <c r="H327" s="1"/>
      <c r="I327" s="1"/>
      <c r="J327" s="1"/>
      <c r="K327" s="1"/>
      <c r="L327" s="1"/>
      <c r="M327" s="1"/>
      <c r="N327" s="1"/>
      <c r="O327" s="1"/>
      <c r="P327" s="1"/>
      <c r="Q327" s="1"/>
      <c r="R327" s="1"/>
    </row>
    <row r="328" ht="15.75" customHeight="1">
      <c r="A328" s="1"/>
      <c r="B328" s="1"/>
      <c r="C328" s="1"/>
      <c r="D328" s="1"/>
      <c r="E328" s="1"/>
      <c r="F328" s="1"/>
      <c r="G328" s="1"/>
      <c r="H328" s="1"/>
      <c r="I328" s="1"/>
      <c r="J328" s="1"/>
      <c r="K328" s="1"/>
      <c r="L328" s="1"/>
      <c r="M328" s="1"/>
      <c r="N328" s="1"/>
      <c r="O328" s="1"/>
      <c r="P328" s="1"/>
      <c r="Q328" s="1"/>
      <c r="R328" s="1"/>
    </row>
    <row r="329" ht="15.75" customHeight="1">
      <c r="A329" s="1"/>
      <c r="B329" s="1"/>
      <c r="C329" s="1"/>
      <c r="D329" s="1"/>
      <c r="E329" s="1"/>
      <c r="F329" s="1"/>
      <c r="G329" s="1"/>
      <c r="H329" s="1"/>
      <c r="I329" s="1"/>
      <c r="J329" s="1"/>
      <c r="K329" s="1"/>
      <c r="L329" s="1"/>
      <c r="M329" s="1"/>
      <c r="N329" s="1"/>
      <c r="O329" s="1"/>
      <c r="P329" s="1"/>
      <c r="Q329" s="1"/>
      <c r="R329" s="1"/>
    </row>
    <row r="330" ht="15.75" customHeight="1">
      <c r="A330" s="1"/>
      <c r="B330" s="1"/>
      <c r="C330" s="1"/>
      <c r="D330" s="1"/>
      <c r="E330" s="1"/>
      <c r="F330" s="1"/>
      <c r="G330" s="1"/>
      <c r="H330" s="1"/>
      <c r="I330" s="1"/>
      <c r="J330" s="1"/>
      <c r="K330" s="1"/>
      <c r="L330" s="1"/>
      <c r="M330" s="1"/>
      <c r="N330" s="1"/>
      <c r="O330" s="1"/>
      <c r="P330" s="1"/>
      <c r="Q330" s="1"/>
      <c r="R330" s="1"/>
    </row>
    <row r="331" ht="15.75" customHeight="1">
      <c r="A331" s="1"/>
      <c r="B331" s="1"/>
      <c r="C331" s="1"/>
      <c r="D331" s="1"/>
      <c r="E331" s="1"/>
      <c r="F331" s="1"/>
      <c r="G331" s="1"/>
      <c r="H331" s="1"/>
      <c r="I331" s="1"/>
      <c r="J331" s="1"/>
      <c r="K331" s="1"/>
      <c r="L331" s="1"/>
      <c r="M331" s="1"/>
      <c r="N331" s="1"/>
      <c r="O331" s="1"/>
      <c r="P331" s="1"/>
      <c r="Q331" s="1"/>
      <c r="R331" s="1"/>
    </row>
    <row r="332" ht="15.75" customHeight="1">
      <c r="A332" s="1"/>
      <c r="B332" s="1"/>
      <c r="C332" s="1"/>
      <c r="D332" s="1"/>
      <c r="E332" s="1"/>
      <c r="F332" s="1"/>
      <c r="G332" s="1"/>
      <c r="H332" s="1"/>
      <c r="I332" s="1"/>
      <c r="J332" s="1"/>
      <c r="K332" s="1"/>
      <c r="L332" s="1"/>
      <c r="M332" s="1"/>
      <c r="N332" s="1"/>
      <c r="O332" s="1"/>
      <c r="P332" s="1"/>
      <c r="Q332" s="1"/>
      <c r="R332" s="1"/>
    </row>
    <row r="333" ht="15.75" customHeight="1">
      <c r="A333" s="1"/>
      <c r="B333" s="1"/>
      <c r="C333" s="1"/>
      <c r="D333" s="1"/>
      <c r="E333" s="1"/>
      <c r="F333" s="1"/>
      <c r="G333" s="1"/>
      <c r="H333" s="1"/>
      <c r="I333" s="1"/>
      <c r="J333" s="1"/>
      <c r="K333" s="1"/>
      <c r="L333" s="1"/>
      <c r="M333" s="1"/>
      <c r="N333" s="1"/>
      <c r="O333" s="1"/>
      <c r="P333" s="1"/>
      <c r="Q333" s="1"/>
      <c r="R333" s="1"/>
    </row>
    <row r="334" ht="15.75" customHeight="1">
      <c r="A334" s="1"/>
      <c r="B334" s="1"/>
      <c r="C334" s="1"/>
      <c r="D334" s="1"/>
      <c r="E334" s="1"/>
      <c r="F334" s="1"/>
      <c r="G334" s="1"/>
      <c r="H334" s="1"/>
      <c r="I334" s="1"/>
      <c r="J334" s="1"/>
      <c r="K334" s="1"/>
      <c r="L334" s="1"/>
      <c r="M334" s="1"/>
      <c r="N334" s="1"/>
      <c r="O334" s="1"/>
      <c r="P334" s="1"/>
      <c r="Q334" s="1"/>
      <c r="R334" s="1"/>
    </row>
    <row r="335" ht="15.75" customHeight="1">
      <c r="A335" s="1"/>
      <c r="B335" s="1"/>
      <c r="C335" s="1"/>
      <c r="D335" s="1"/>
      <c r="E335" s="1"/>
      <c r="F335" s="1"/>
      <c r="G335" s="1"/>
      <c r="H335" s="1"/>
      <c r="I335" s="1"/>
      <c r="J335" s="1"/>
      <c r="K335" s="1"/>
      <c r="L335" s="1"/>
      <c r="M335" s="1"/>
      <c r="N335" s="1"/>
      <c r="O335" s="1"/>
      <c r="P335" s="1"/>
      <c r="Q335" s="1"/>
      <c r="R335" s="1"/>
    </row>
    <row r="336" ht="15.75" customHeight="1">
      <c r="A336" s="1"/>
      <c r="B336" s="1"/>
      <c r="C336" s="1"/>
      <c r="D336" s="1"/>
      <c r="E336" s="1"/>
      <c r="F336" s="1"/>
      <c r="G336" s="1"/>
      <c r="H336" s="1"/>
      <c r="I336" s="1"/>
      <c r="J336" s="1"/>
      <c r="K336" s="1"/>
      <c r="L336" s="1"/>
      <c r="M336" s="1"/>
      <c r="N336" s="1"/>
      <c r="O336" s="1"/>
      <c r="P336" s="1"/>
      <c r="Q336" s="1"/>
      <c r="R336" s="1"/>
    </row>
    <row r="337" ht="15.75" customHeight="1">
      <c r="A337" s="1"/>
      <c r="B337" s="1"/>
      <c r="C337" s="1"/>
      <c r="D337" s="1"/>
      <c r="E337" s="1"/>
      <c r="F337" s="1"/>
      <c r="G337" s="1"/>
      <c r="H337" s="1"/>
      <c r="I337" s="1"/>
      <c r="J337" s="1"/>
      <c r="K337" s="1"/>
      <c r="L337" s="1"/>
      <c r="M337" s="1"/>
      <c r="N337" s="1"/>
      <c r="O337" s="1"/>
      <c r="P337" s="1"/>
      <c r="Q337" s="1"/>
      <c r="R337" s="1"/>
    </row>
    <row r="338" ht="15.75" customHeight="1">
      <c r="A338" s="1"/>
      <c r="B338" s="1"/>
      <c r="C338" s="1"/>
      <c r="D338" s="1"/>
      <c r="E338" s="1"/>
      <c r="F338" s="1"/>
      <c r="G338" s="1"/>
      <c r="H338" s="1"/>
      <c r="I338" s="1"/>
      <c r="J338" s="1"/>
      <c r="K338" s="1"/>
      <c r="L338" s="1"/>
      <c r="M338" s="1"/>
      <c r="N338" s="1"/>
      <c r="O338" s="1"/>
      <c r="P338" s="1"/>
      <c r="Q338" s="1"/>
      <c r="R338" s="1"/>
    </row>
    <row r="339" ht="15.75" customHeight="1">
      <c r="A339" s="1"/>
      <c r="B339" s="1"/>
      <c r="C339" s="1"/>
      <c r="D339" s="1"/>
      <c r="E339" s="1"/>
      <c r="F339" s="1"/>
      <c r="G339" s="1"/>
      <c r="H339" s="1"/>
      <c r="I339" s="1"/>
      <c r="J339" s="1"/>
      <c r="K339" s="1"/>
      <c r="L339" s="1"/>
      <c r="M339" s="1"/>
      <c r="N339" s="1"/>
      <c r="O339" s="1"/>
      <c r="P339" s="1"/>
      <c r="Q339" s="1"/>
      <c r="R339" s="1"/>
    </row>
    <row r="340" ht="15.75" customHeight="1">
      <c r="A340" s="1"/>
      <c r="B340" s="1"/>
      <c r="C340" s="1"/>
      <c r="D340" s="1"/>
      <c r="E340" s="1"/>
      <c r="F340" s="1"/>
      <c r="G340" s="1"/>
      <c r="H340" s="1"/>
      <c r="I340" s="1"/>
      <c r="J340" s="1"/>
      <c r="K340" s="1"/>
      <c r="L340" s="1"/>
      <c r="M340" s="1"/>
      <c r="N340" s="1"/>
      <c r="O340" s="1"/>
      <c r="P340" s="1"/>
      <c r="Q340" s="1"/>
      <c r="R340" s="1"/>
    </row>
    <row r="341" ht="15.75" customHeight="1">
      <c r="A341" s="1"/>
      <c r="B341" s="1"/>
      <c r="C341" s="1"/>
      <c r="D341" s="1"/>
      <c r="E341" s="1"/>
      <c r="F341" s="1"/>
      <c r="G341" s="1"/>
      <c r="H341" s="1"/>
      <c r="I341" s="1"/>
      <c r="J341" s="1"/>
      <c r="K341" s="1"/>
      <c r="L341" s="1"/>
      <c r="M341" s="1"/>
      <c r="N341" s="1"/>
      <c r="O341" s="1"/>
      <c r="P341" s="1"/>
      <c r="Q341" s="1"/>
      <c r="R341" s="1"/>
    </row>
    <row r="342" ht="15.75" customHeight="1">
      <c r="A342" s="1"/>
      <c r="B342" s="1"/>
      <c r="C342" s="1"/>
      <c r="D342" s="1"/>
      <c r="E342" s="1"/>
      <c r="F342" s="1"/>
      <c r="G342" s="1"/>
      <c r="H342" s="1"/>
      <c r="I342" s="1"/>
      <c r="J342" s="1"/>
      <c r="K342" s="1"/>
      <c r="L342" s="1"/>
      <c r="M342" s="1"/>
      <c r="N342" s="1"/>
      <c r="O342" s="1"/>
      <c r="P342" s="1"/>
      <c r="Q342" s="1"/>
      <c r="R342" s="1"/>
    </row>
    <row r="343" ht="15.75" customHeight="1">
      <c r="A343" s="1"/>
      <c r="B343" s="1"/>
      <c r="C343" s="1"/>
      <c r="D343" s="1"/>
      <c r="E343" s="1"/>
      <c r="F343" s="1"/>
      <c r="G343" s="1"/>
      <c r="H343" s="1"/>
      <c r="I343" s="1"/>
      <c r="J343" s="1"/>
      <c r="K343" s="1"/>
      <c r="L343" s="1"/>
      <c r="M343" s="1"/>
      <c r="N343" s="1"/>
      <c r="O343" s="1"/>
      <c r="P343" s="1"/>
      <c r="Q343" s="1"/>
      <c r="R343" s="1"/>
    </row>
    <row r="344" ht="15.75" customHeight="1">
      <c r="A344" s="1"/>
      <c r="B344" s="1"/>
      <c r="C344" s="1"/>
      <c r="D344" s="1"/>
      <c r="E344" s="1"/>
      <c r="F344" s="1"/>
      <c r="G344" s="1"/>
      <c r="H344" s="1"/>
      <c r="I344" s="1"/>
      <c r="J344" s="1"/>
      <c r="K344" s="1"/>
      <c r="L344" s="1"/>
      <c r="M344" s="1"/>
      <c r="N344" s="1"/>
      <c r="O344" s="1"/>
      <c r="P344" s="1"/>
      <c r="Q344" s="1"/>
      <c r="R344" s="1"/>
    </row>
    <row r="345" ht="15.75" customHeight="1">
      <c r="A345" s="1"/>
      <c r="B345" s="1"/>
      <c r="C345" s="1"/>
      <c r="D345" s="1"/>
      <c r="E345" s="1"/>
      <c r="F345" s="1"/>
      <c r="G345" s="1"/>
      <c r="H345" s="1"/>
      <c r="I345" s="1"/>
      <c r="J345" s="1"/>
      <c r="K345" s="1"/>
      <c r="L345" s="1"/>
      <c r="M345" s="1"/>
      <c r="N345" s="1"/>
      <c r="O345" s="1"/>
      <c r="P345" s="1"/>
      <c r="Q345" s="1"/>
      <c r="R345" s="1"/>
    </row>
    <row r="346" ht="15.75" customHeight="1">
      <c r="A346" s="1"/>
      <c r="B346" s="1"/>
      <c r="C346" s="1"/>
      <c r="D346" s="1"/>
      <c r="E346" s="1"/>
      <c r="F346" s="1"/>
      <c r="G346" s="1"/>
      <c r="H346" s="1"/>
      <c r="I346" s="1"/>
      <c r="J346" s="1"/>
      <c r="K346" s="1"/>
      <c r="L346" s="1"/>
      <c r="M346" s="1"/>
      <c r="N346" s="1"/>
      <c r="O346" s="1"/>
      <c r="P346" s="1"/>
      <c r="Q346" s="1"/>
      <c r="R346" s="1"/>
    </row>
    <row r="347" ht="15.75" customHeight="1">
      <c r="A347" s="1"/>
      <c r="B347" s="1"/>
      <c r="C347" s="1"/>
      <c r="D347" s="1"/>
      <c r="E347" s="1"/>
      <c r="F347" s="1"/>
      <c r="G347" s="1"/>
      <c r="H347" s="1"/>
      <c r="I347" s="1"/>
      <c r="J347" s="1"/>
      <c r="K347" s="1"/>
      <c r="L347" s="1"/>
      <c r="M347" s="1"/>
      <c r="N347" s="1"/>
      <c r="O347" s="1"/>
      <c r="P347" s="1"/>
      <c r="Q347" s="1"/>
      <c r="R347" s="1"/>
    </row>
    <row r="348" ht="15.75" customHeight="1">
      <c r="A348" s="1"/>
      <c r="B348" s="1"/>
      <c r="C348" s="1"/>
      <c r="D348" s="1"/>
      <c r="E348" s="1"/>
      <c r="F348" s="1"/>
      <c r="G348" s="1"/>
      <c r="H348" s="1"/>
      <c r="I348" s="1"/>
      <c r="J348" s="1"/>
      <c r="K348" s="1"/>
      <c r="L348" s="1"/>
      <c r="M348" s="1"/>
      <c r="N348" s="1"/>
      <c r="O348" s="1"/>
      <c r="P348" s="1"/>
      <c r="Q348" s="1"/>
      <c r="R348" s="1"/>
    </row>
    <row r="349" ht="15.75" customHeight="1">
      <c r="A349" s="1"/>
      <c r="B349" s="1"/>
      <c r="C349" s="1"/>
      <c r="D349" s="1"/>
      <c r="E349" s="1"/>
      <c r="F349" s="1"/>
      <c r="G349" s="1"/>
      <c r="H349" s="1"/>
      <c r="I349" s="1"/>
      <c r="J349" s="1"/>
      <c r="K349" s="1"/>
      <c r="L349" s="1"/>
      <c r="M349" s="1"/>
      <c r="N349" s="1"/>
      <c r="O349" s="1"/>
      <c r="P349" s="1"/>
      <c r="Q349" s="1"/>
      <c r="R349" s="1"/>
    </row>
    <row r="350" ht="15.75" customHeight="1">
      <c r="A350" s="1"/>
      <c r="B350" s="1"/>
      <c r="C350" s="1"/>
      <c r="D350" s="1"/>
      <c r="E350" s="1"/>
      <c r="F350" s="1"/>
      <c r="G350" s="1"/>
      <c r="H350" s="1"/>
      <c r="I350" s="1"/>
      <c r="J350" s="1"/>
      <c r="K350" s="1"/>
      <c r="L350" s="1"/>
      <c r="M350" s="1"/>
      <c r="N350" s="1"/>
      <c r="O350" s="1"/>
      <c r="P350" s="1"/>
      <c r="Q350" s="1"/>
      <c r="R350" s="1"/>
    </row>
    <row r="351" ht="15.75" customHeight="1">
      <c r="A351" s="1"/>
      <c r="B351" s="1"/>
      <c r="C351" s="1"/>
      <c r="D351" s="1"/>
      <c r="E351" s="1"/>
      <c r="F351" s="1"/>
      <c r="G351" s="1"/>
      <c r="H351" s="1"/>
      <c r="I351" s="1"/>
      <c r="J351" s="1"/>
      <c r="K351" s="1"/>
      <c r="L351" s="1"/>
      <c r="M351" s="1"/>
      <c r="N351" s="1"/>
      <c r="O351" s="1"/>
      <c r="P351" s="1"/>
      <c r="Q351" s="1"/>
      <c r="R351" s="1"/>
    </row>
    <row r="352" ht="15.75" customHeight="1">
      <c r="A352" s="1"/>
      <c r="B352" s="1"/>
      <c r="C352" s="1"/>
      <c r="D352" s="1"/>
      <c r="E352" s="1"/>
      <c r="F352" s="1"/>
      <c r="G352" s="1"/>
      <c r="H352" s="1"/>
      <c r="I352" s="1"/>
      <c r="J352" s="1"/>
      <c r="K352" s="1"/>
      <c r="L352" s="1"/>
      <c r="M352" s="1"/>
      <c r="N352" s="1"/>
      <c r="O352" s="1"/>
      <c r="P352" s="1"/>
      <c r="Q352" s="1"/>
      <c r="R352" s="1"/>
    </row>
    <row r="353" ht="15.75" customHeight="1">
      <c r="A353" s="1"/>
      <c r="B353" s="1"/>
      <c r="C353" s="1"/>
      <c r="D353" s="1"/>
      <c r="E353" s="1"/>
      <c r="F353" s="1"/>
      <c r="G353" s="1"/>
      <c r="H353" s="1"/>
      <c r="I353" s="1"/>
      <c r="J353" s="1"/>
      <c r="K353" s="1"/>
      <c r="L353" s="1"/>
      <c r="M353" s="1"/>
      <c r="N353" s="1"/>
      <c r="O353" s="1"/>
      <c r="P353" s="1"/>
      <c r="Q353" s="1"/>
      <c r="R353" s="1"/>
    </row>
    <row r="354" ht="15.75" customHeight="1">
      <c r="A354" s="1"/>
      <c r="B354" s="1"/>
      <c r="C354" s="1"/>
      <c r="D354" s="1"/>
      <c r="E354" s="1"/>
      <c r="F354" s="1"/>
      <c r="G354" s="1"/>
      <c r="H354" s="1"/>
      <c r="I354" s="1"/>
      <c r="J354" s="1"/>
      <c r="K354" s="1"/>
      <c r="L354" s="1"/>
      <c r="M354" s="1"/>
      <c r="N354" s="1"/>
      <c r="O354" s="1"/>
      <c r="P354" s="1"/>
      <c r="Q354" s="1"/>
      <c r="R354" s="1"/>
    </row>
    <row r="355" ht="15.75" customHeight="1">
      <c r="A355" s="1"/>
      <c r="B355" s="1"/>
      <c r="C355" s="1"/>
      <c r="D355" s="1"/>
      <c r="E355" s="1"/>
      <c r="F355" s="1"/>
      <c r="G355" s="1"/>
      <c r="H355" s="1"/>
      <c r="I355" s="1"/>
      <c r="J355" s="1"/>
      <c r="K355" s="1"/>
      <c r="L355" s="1"/>
      <c r="M355" s="1"/>
      <c r="N355" s="1"/>
      <c r="O355" s="1"/>
      <c r="P355" s="1"/>
      <c r="Q355" s="1"/>
      <c r="R355" s="1"/>
    </row>
    <row r="356" ht="15.75" customHeight="1">
      <c r="A356" s="1"/>
      <c r="B356" s="1"/>
      <c r="C356" s="1"/>
      <c r="D356" s="1"/>
      <c r="E356" s="1"/>
      <c r="F356" s="1"/>
      <c r="G356" s="1"/>
      <c r="H356" s="1"/>
      <c r="I356" s="1"/>
      <c r="J356" s="1"/>
      <c r="K356" s="1"/>
      <c r="L356" s="1"/>
      <c r="M356" s="1"/>
      <c r="N356" s="1"/>
      <c r="O356" s="1"/>
      <c r="P356" s="1"/>
      <c r="Q356" s="1"/>
      <c r="R356" s="1"/>
    </row>
    <row r="357" ht="15.75" customHeight="1">
      <c r="A357" s="1"/>
      <c r="B357" s="1"/>
      <c r="C357" s="1"/>
      <c r="D357" s="1"/>
      <c r="E357" s="1"/>
      <c r="F357" s="1"/>
      <c r="G357" s="1"/>
      <c r="H357" s="1"/>
      <c r="I357" s="1"/>
      <c r="J357" s="1"/>
      <c r="K357" s="1"/>
      <c r="L357" s="1"/>
      <c r="M357" s="1"/>
      <c r="N357" s="1"/>
      <c r="O357" s="1"/>
      <c r="P357" s="1"/>
      <c r="Q357" s="1"/>
      <c r="R357" s="1"/>
    </row>
    <row r="358" ht="15.75" customHeight="1">
      <c r="A358" s="1"/>
      <c r="B358" s="1"/>
      <c r="C358" s="1"/>
      <c r="D358" s="1"/>
      <c r="E358" s="1"/>
      <c r="F358" s="1"/>
      <c r="G358" s="1"/>
      <c r="H358" s="1"/>
      <c r="I358" s="1"/>
      <c r="J358" s="1"/>
      <c r="K358" s="1"/>
      <c r="L358" s="1"/>
      <c r="M358" s="1"/>
      <c r="N358" s="1"/>
      <c r="O358" s="1"/>
      <c r="P358" s="1"/>
      <c r="Q358" s="1"/>
      <c r="R358" s="1"/>
    </row>
    <row r="359" ht="15.75" customHeight="1">
      <c r="A359" s="1"/>
      <c r="B359" s="1"/>
      <c r="C359" s="1"/>
      <c r="D359" s="1"/>
      <c r="E359" s="1"/>
      <c r="F359" s="1"/>
      <c r="G359" s="1"/>
      <c r="H359" s="1"/>
      <c r="I359" s="1"/>
      <c r="J359" s="1"/>
      <c r="K359" s="1"/>
      <c r="L359" s="1"/>
      <c r="M359" s="1"/>
      <c r="N359" s="1"/>
      <c r="O359" s="1"/>
      <c r="P359" s="1"/>
      <c r="Q359" s="1"/>
      <c r="R359" s="1"/>
    </row>
    <row r="360" ht="15.75" customHeight="1">
      <c r="A360" s="1"/>
      <c r="B360" s="1"/>
      <c r="C360" s="1"/>
      <c r="D360" s="1"/>
      <c r="E360" s="1"/>
      <c r="F360" s="1"/>
      <c r="G360" s="1"/>
      <c r="H360" s="1"/>
      <c r="I360" s="1"/>
      <c r="J360" s="1"/>
      <c r="K360" s="1"/>
      <c r="L360" s="1"/>
      <c r="M360" s="1"/>
      <c r="N360" s="1"/>
      <c r="O360" s="1"/>
      <c r="P360" s="1"/>
      <c r="Q360" s="1"/>
      <c r="R360" s="1"/>
    </row>
    <row r="361" ht="15.75" customHeight="1">
      <c r="A361" s="1"/>
      <c r="B361" s="1"/>
      <c r="C361" s="1"/>
      <c r="D361" s="1"/>
      <c r="E361" s="1"/>
      <c r="F361" s="1"/>
      <c r="G361" s="1"/>
      <c r="H361" s="1"/>
      <c r="I361" s="1"/>
      <c r="J361" s="1"/>
      <c r="K361" s="1"/>
      <c r="L361" s="1"/>
      <c r="M361" s="1"/>
      <c r="N361" s="1"/>
      <c r="O361" s="1"/>
      <c r="P361" s="1"/>
      <c r="Q361" s="1"/>
      <c r="R361" s="1"/>
    </row>
    <row r="362" ht="15.75" customHeight="1">
      <c r="A362" s="1"/>
      <c r="B362" s="1"/>
      <c r="C362" s="1"/>
      <c r="D362" s="1"/>
      <c r="E362" s="1"/>
      <c r="F362" s="1"/>
      <c r="G362" s="1"/>
      <c r="H362" s="1"/>
      <c r="I362" s="1"/>
      <c r="J362" s="1"/>
      <c r="K362" s="1"/>
      <c r="L362" s="1"/>
      <c r="M362" s="1"/>
      <c r="N362" s="1"/>
      <c r="O362" s="1"/>
      <c r="P362" s="1"/>
      <c r="Q362" s="1"/>
      <c r="R362" s="1"/>
    </row>
    <row r="363" ht="15.75" customHeight="1">
      <c r="A363" s="1"/>
      <c r="B363" s="1"/>
      <c r="C363" s="1"/>
      <c r="D363" s="1"/>
      <c r="E363" s="1"/>
      <c r="F363" s="1"/>
      <c r="G363" s="1"/>
      <c r="H363" s="1"/>
      <c r="I363" s="1"/>
      <c r="J363" s="1"/>
      <c r="K363" s="1"/>
      <c r="L363" s="1"/>
      <c r="M363" s="1"/>
      <c r="N363" s="1"/>
      <c r="O363" s="1"/>
      <c r="P363" s="1"/>
      <c r="Q363" s="1"/>
      <c r="R363" s="1"/>
    </row>
    <row r="364" ht="15.75" customHeight="1">
      <c r="A364" s="1"/>
      <c r="B364" s="1"/>
      <c r="C364" s="1"/>
      <c r="D364" s="1"/>
      <c r="E364" s="1"/>
      <c r="F364" s="1"/>
      <c r="G364" s="1"/>
      <c r="H364" s="1"/>
      <c r="I364" s="1"/>
      <c r="J364" s="1"/>
      <c r="K364" s="1"/>
      <c r="L364" s="1"/>
      <c r="M364" s="1"/>
      <c r="N364" s="1"/>
      <c r="O364" s="1"/>
      <c r="P364" s="1"/>
      <c r="Q364" s="1"/>
      <c r="R364" s="1"/>
    </row>
    <row r="365" ht="15.75" customHeight="1">
      <c r="A365" s="1"/>
      <c r="B365" s="1"/>
      <c r="C365" s="1"/>
      <c r="D365" s="1"/>
      <c r="E365" s="1"/>
      <c r="F365" s="1"/>
      <c r="G365" s="1"/>
      <c r="H365" s="1"/>
      <c r="I365" s="1"/>
      <c r="J365" s="1"/>
      <c r="K365" s="1"/>
      <c r="L365" s="1"/>
      <c r="M365" s="1"/>
      <c r="N365" s="1"/>
      <c r="O365" s="1"/>
      <c r="P365" s="1"/>
      <c r="Q365" s="1"/>
      <c r="R365" s="1"/>
    </row>
    <row r="366" ht="15.75" customHeight="1">
      <c r="A366" s="1"/>
      <c r="B366" s="1"/>
      <c r="C366" s="1"/>
      <c r="D366" s="1"/>
      <c r="E366" s="1"/>
      <c r="F366" s="1"/>
      <c r="G366" s="1"/>
      <c r="H366" s="1"/>
      <c r="I366" s="1"/>
      <c r="J366" s="1"/>
      <c r="K366" s="1"/>
      <c r="L366" s="1"/>
      <c r="M366" s="1"/>
      <c r="N366" s="1"/>
      <c r="O366" s="1"/>
      <c r="P366" s="1"/>
      <c r="Q366" s="1"/>
      <c r="R366" s="1"/>
    </row>
    <row r="367" ht="15.75" customHeight="1">
      <c r="A367" s="1"/>
      <c r="B367" s="1"/>
      <c r="C367" s="1"/>
      <c r="D367" s="1"/>
      <c r="E367" s="1"/>
      <c r="F367" s="1"/>
      <c r="G367" s="1"/>
      <c r="H367" s="1"/>
      <c r="I367" s="1"/>
      <c r="J367" s="1"/>
      <c r="K367" s="1"/>
      <c r="L367" s="1"/>
      <c r="M367" s="1"/>
      <c r="N367" s="1"/>
      <c r="O367" s="1"/>
      <c r="P367" s="1"/>
      <c r="Q367" s="1"/>
      <c r="R367" s="1"/>
    </row>
    <row r="368" ht="15.75" customHeight="1">
      <c r="A368" s="1"/>
      <c r="B368" s="1"/>
      <c r="C368" s="1"/>
      <c r="D368" s="1"/>
      <c r="E368" s="1"/>
      <c r="F368" s="1"/>
      <c r="G368" s="1"/>
      <c r="H368" s="1"/>
      <c r="I368" s="1"/>
      <c r="J368" s="1"/>
      <c r="K368" s="1"/>
      <c r="L368" s="1"/>
      <c r="M368" s="1"/>
      <c r="N368" s="1"/>
      <c r="O368" s="1"/>
      <c r="P368" s="1"/>
      <c r="Q368" s="1"/>
      <c r="R368" s="1"/>
    </row>
    <row r="369" ht="15.75" customHeight="1">
      <c r="A369" s="1"/>
      <c r="B369" s="1"/>
      <c r="C369" s="1"/>
      <c r="D369" s="1"/>
      <c r="E369" s="1"/>
      <c r="F369" s="1"/>
      <c r="G369" s="1"/>
      <c r="H369" s="1"/>
      <c r="I369" s="1"/>
      <c r="J369" s="1"/>
      <c r="K369" s="1"/>
      <c r="L369" s="1"/>
      <c r="M369" s="1"/>
      <c r="N369" s="1"/>
      <c r="O369" s="1"/>
      <c r="P369" s="1"/>
      <c r="Q369" s="1"/>
      <c r="R369" s="1"/>
    </row>
    <row r="370" ht="15.75" customHeight="1">
      <c r="A370" s="1"/>
      <c r="B370" s="1"/>
      <c r="C370" s="1"/>
      <c r="D370" s="1"/>
      <c r="E370" s="1"/>
      <c r="F370" s="1"/>
      <c r="G370" s="1"/>
      <c r="H370" s="1"/>
      <c r="I370" s="1"/>
      <c r="J370" s="1"/>
      <c r="K370" s="1"/>
      <c r="L370" s="1"/>
      <c r="M370" s="1"/>
      <c r="N370" s="1"/>
      <c r="O370" s="1"/>
      <c r="P370" s="1"/>
      <c r="Q370" s="1"/>
      <c r="R370" s="1"/>
    </row>
    <row r="371" ht="15.75" customHeight="1">
      <c r="A371" s="1"/>
      <c r="B371" s="1"/>
      <c r="C371" s="1"/>
      <c r="D371" s="1"/>
      <c r="E371" s="1"/>
      <c r="F371" s="1"/>
      <c r="G371" s="1"/>
      <c r="H371" s="1"/>
      <c r="I371" s="1"/>
      <c r="J371" s="1"/>
      <c r="K371" s="1"/>
      <c r="L371" s="1"/>
      <c r="M371" s="1"/>
      <c r="N371" s="1"/>
      <c r="O371" s="1"/>
      <c r="P371" s="1"/>
      <c r="Q371" s="1"/>
      <c r="R371" s="1"/>
    </row>
    <row r="372" ht="15.75" customHeight="1">
      <c r="A372" s="1"/>
      <c r="B372" s="1"/>
      <c r="C372" s="1"/>
      <c r="D372" s="1"/>
      <c r="E372" s="1"/>
      <c r="F372" s="1"/>
      <c r="G372" s="1"/>
      <c r="H372" s="1"/>
      <c r="I372" s="1"/>
      <c r="J372" s="1"/>
      <c r="K372" s="1"/>
      <c r="L372" s="1"/>
      <c r="M372" s="1"/>
      <c r="N372" s="1"/>
      <c r="O372" s="1"/>
      <c r="P372" s="1"/>
      <c r="Q372" s="1"/>
      <c r="R372" s="1"/>
    </row>
    <row r="373" ht="15.75" customHeight="1">
      <c r="A373" s="1"/>
      <c r="B373" s="1"/>
      <c r="C373" s="1"/>
      <c r="D373" s="1"/>
      <c r="E373" s="1"/>
      <c r="F373" s="1"/>
      <c r="G373" s="1"/>
      <c r="H373" s="1"/>
      <c r="I373" s="1"/>
      <c r="J373" s="1"/>
      <c r="K373" s="1"/>
      <c r="L373" s="1"/>
      <c r="M373" s="1"/>
      <c r="N373" s="1"/>
      <c r="O373" s="1"/>
      <c r="P373" s="1"/>
      <c r="Q373" s="1"/>
      <c r="R373" s="1"/>
    </row>
    <row r="374" ht="15.75" customHeight="1">
      <c r="A374" s="1"/>
      <c r="B374" s="1"/>
      <c r="C374" s="1"/>
      <c r="D374" s="1"/>
      <c r="E374" s="1"/>
      <c r="F374" s="1"/>
      <c r="G374" s="1"/>
      <c r="H374" s="1"/>
      <c r="I374" s="1"/>
      <c r="J374" s="1"/>
      <c r="K374" s="1"/>
      <c r="L374" s="1"/>
      <c r="M374" s="1"/>
      <c r="N374" s="1"/>
      <c r="O374" s="1"/>
      <c r="P374" s="1"/>
      <c r="Q374" s="1"/>
      <c r="R374" s="1"/>
    </row>
    <row r="375" ht="15.75" customHeight="1">
      <c r="A375" s="1"/>
      <c r="B375" s="1"/>
      <c r="C375" s="1"/>
      <c r="D375" s="1"/>
      <c r="E375" s="1"/>
      <c r="F375" s="1"/>
      <c r="G375" s="1"/>
      <c r="H375" s="1"/>
      <c r="I375" s="1"/>
      <c r="J375" s="1"/>
      <c r="K375" s="1"/>
      <c r="L375" s="1"/>
      <c r="M375" s="1"/>
      <c r="N375" s="1"/>
      <c r="O375" s="1"/>
      <c r="P375" s="1"/>
      <c r="Q375" s="1"/>
      <c r="R375" s="1"/>
    </row>
    <row r="376" ht="15.75" customHeight="1">
      <c r="A376" s="1"/>
      <c r="B376" s="1"/>
      <c r="C376" s="1"/>
      <c r="D376" s="1"/>
      <c r="E376" s="1"/>
      <c r="F376" s="1"/>
      <c r="G376" s="1"/>
      <c r="H376" s="1"/>
      <c r="I376" s="1"/>
      <c r="J376" s="1"/>
      <c r="K376" s="1"/>
      <c r="L376" s="1"/>
      <c r="M376" s="1"/>
      <c r="N376" s="1"/>
      <c r="O376" s="1"/>
      <c r="P376" s="1"/>
      <c r="Q376" s="1"/>
      <c r="R376" s="1"/>
    </row>
    <row r="377" ht="15.75" customHeight="1">
      <c r="A377" s="1"/>
      <c r="B377" s="1"/>
      <c r="C377" s="1"/>
      <c r="D377" s="1"/>
      <c r="E377" s="1"/>
      <c r="F377" s="1"/>
      <c r="G377" s="1"/>
      <c r="H377" s="1"/>
      <c r="I377" s="1"/>
      <c r="J377" s="1"/>
      <c r="K377" s="1"/>
      <c r="L377" s="1"/>
      <c r="M377" s="1"/>
      <c r="N377" s="1"/>
      <c r="O377" s="1"/>
      <c r="P377" s="1"/>
      <c r="Q377" s="1"/>
      <c r="R377" s="1"/>
    </row>
    <row r="378" ht="15.75" customHeight="1">
      <c r="A378" s="1"/>
      <c r="B378" s="1"/>
      <c r="C378" s="1"/>
      <c r="D378" s="1"/>
      <c r="E378" s="1"/>
      <c r="F378" s="1"/>
      <c r="G378" s="1"/>
      <c r="H378" s="1"/>
      <c r="I378" s="1"/>
      <c r="J378" s="1"/>
      <c r="K378" s="1"/>
      <c r="L378" s="1"/>
      <c r="M378" s="1"/>
      <c r="N378" s="1"/>
      <c r="O378" s="1"/>
      <c r="P378" s="1"/>
      <c r="Q378" s="1"/>
      <c r="R378" s="1"/>
    </row>
    <row r="379" ht="15.75" customHeight="1">
      <c r="A379" s="1"/>
      <c r="B379" s="1"/>
      <c r="C379" s="1"/>
      <c r="D379" s="1"/>
      <c r="E379" s="1"/>
      <c r="F379" s="1"/>
      <c r="G379" s="1"/>
      <c r="H379" s="1"/>
      <c r="I379" s="1"/>
      <c r="J379" s="1"/>
      <c r="K379" s="1"/>
      <c r="L379" s="1"/>
      <c r="M379" s="1"/>
      <c r="N379" s="1"/>
      <c r="O379" s="1"/>
      <c r="P379" s="1"/>
      <c r="Q379" s="1"/>
      <c r="R379" s="1"/>
    </row>
    <row r="380" ht="15.75" customHeight="1">
      <c r="A380" s="1"/>
      <c r="B380" s="1"/>
      <c r="C380" s="1"/>
      <c r="D380" s="1"/>
      <c r="E380" s="1"/>
      <c r="F380" s="1"/>
      <c r="G380" s="1"/>
      <c r="H380" s="1"/>
      <c r="I380" s="1"/>
      <c r="J380" s="1"/>
      <c r="K380" s="1"/>
      <c r="L380" s="1"/>
      <c r="M380" s="1"/>
      <c r="N380" s="1"/>
      <c r="O380" s="1"/>
      <c r="P380" s="1"/>
      <c r="Q380" s="1"/>
      <c r="R380" s="1"/>
    </row>
    <row r="381" ht="15.75" customHeight="1">
      <c r="A381" s="1"/>
      <c r="B381" s="1"/>
      <c r="C381" s="1"/>
      <c r="D381" s="1"/>
      <c r="E381" s="1"/>
      <c r="F381" s="1"/>
      <c r="G381" s="1"/>
      <c r="H381" s="1"/>
      <c r="I381" s="1"/>
      <c r="J381" s="1"/>
      <c r="K381" s="1"/>
      <c r="L381" s="1"/>
      <c r="M381" s="1"/>
      <c r="N381" s="1"/>
      <c r="O381" s="1"/>
      <c r="P381" s="1"/>
      <c r="Q381" s="1"/>
      <c r="R381" s="1"/>
    </row>
    <row r="382" ht="15.75" customHeight="1">
      <c r="A382" s="1"/>
      <c r="B382" s="1"/>
      <c r="C382" s="1"/>
      <c r="D382" s="1"/>
      <c r="E382" s="1"/>
      <c r="F382" s="1"/>
      <c r="G382" s="1"/>
      <c r="H382" s="1"/>
      <c r="I382" s="1"/>
      <c r="J382" s="1"/>
      <c r="K382" s="1"/>
      <c r="L382" s="1"/>
      <c r="M382" s="1"/>
      <c r="N382" s="1"/>
      <c r="O382" s="1"/>
      <c r="P382" s="1"/>
      <c r="Q382" s="1"/>
      <c r="R382" s="1"/>
    </row>
    <row r="383" ht="15.75" customHeight="1">
      <c r="A383" s="1"/>
      <c r="B383" s="1"/>
      <c r="C383" s="1"/>
      <c r="D383" s="1"/>
      <c r="E383" s="1"/>
      <c r="F383" s="1"/>
      <c r="G383" s="1"/>
      <c r="H383" s="1"/>
      <c r="I383" s="1"/>
      <c r="J383" s="1"/>
      <c r="K383" s="1"/>
      <c r="L383" s="1"/>
      <c r="M383" s="1"/>
      <c r="N383" s="1"/>
      <c r="O383" s="1"/>
      <c r="P383" s="1"/>
      <c r="Q383" s="1"/>
      <c r="R383" s="1"/>
    </row>
    <row r="384" ht="15.75" customHeight="1">
      <c r="A384" s="1"/>
      <c r="B384" s="1"/>
      <c r="C384" s="1"/>
      <c r="D384" s="1"/>
      <c r="E384" s="1"/>
      <c r="F384" s="1"/>
      <c r="G384" s="1"/>
      <c r="H384" s="1"/>
      <c r="I384" s="1"/>
      <c r="J384" s="1"/>
      <c r="K384" s="1"/>
      <c r="L384" s="1"/>
      <c r="M384" s="1"/>
      <c r="N384" s="1"/>
      <c r="O384" s="1"/>
      <c r="P384" s="1"/>
      <c r="Q384" s="1"/>
      <c r="R384" s="1"/>
    </row>
    <row r="385" ht="15.75" customHeight="1">
      <c r="A385" s="1"/>
      <c r="B385" s="1"/>
      <c r="C385" s="1"/>
      <c r="D385" s="1"/>
      <c r="E385" s="1"/>
      <c r="F385" s="1"/>
      <c r="G385" s="1"/>
      <c r="H385" s="1"/>
      <c r="I385" s="1"/>
      <c r="J385" s="1"/>
      <c r="K385" s="1"/>
      <c r="L385" s="1"/>
      <c r="M385" s="1"/>
      <c r="N385" s="1"/>
      <c r="O385" s="1"/>
      <c r="P385" s="1"/>
      <c r="Q385" s="1"/>
      <c r="R385" s="1"/>
    </row>
    <row r="386" ht="15.75" customHeight="1">
      <c r="A386" s="1"/>
      <c r="B386" s="1"/>
      <c r="C386" s="1"/>
      <c r="D386" s="1"/>
      <c r="E386" s="1"/>
      <c r="F386" s="1"/>
      <c r="G386" s="1"/>
      <c r="H386" s="1"/>
      <c r="I386" s="1"/>
      <c r="J386" s="1"/>
      <c r="K386" s="1"/>
      <c r="L386" s="1"/>
      <c r="M386" s="1"/>
      <c r="N386" s="1"/>
      <c r="O386" s="1"/>
      <c r="P386" s="1"/>
      <c r="Q386" s="1"/>
      <c r="R386" s="1"/>
    </row>
    <row r="387" ht="15.75" customHeight="1">
      <c r="A387" s="1"/>
      <c r="B387" s="1"/>
      <c r="C387" s="1"/>
      <c r="D387" s="1"/>
      <c r="E387" s="1"/>
      <c r="F387" s="1"/>
      <c r="G387" s="1"/>
      <c r="H387" s="1"/>
      <c r="I387" s="1"/>
      <c r="J387" s="1"/>
      <c r="K387" s="1"/>
      <c r="L387" s="1"/>
      <c r="M387" s="1"/>
      <c r="N387" s="1"/>
      <c r="O387" s="1"/>
      <c r="P387" s="1"/>
      <c r="Q387" s="1"/>
      <c r="R387" s="1"/>
    </row>
    <row r="388" ht="15.75" customHeight="1">
      <c r="A388" s="1"/>
      <c r="B388" s="1"/>
      <c r="C388" s="1"/>
      <c r="D388" s="1"/>
      <c r="E388" s="1"/>
      <c r="F388" s="1"/>
      <c r="G388" s="1"/>
      <c r="H388" s="1"/>
      <c r="I388" s="1"/>
      <c r="J388" s="1"/>
      <c r="K388" s="1"/>
      <c r="L388" s="1"/>
      <c r="M388" s="1"/>
      <c r="N388" s="1"/>
      <c r="O388" s="1"/>
      <c r="P388" s="1"/>
      <c r="Q388" s="1"/>
      <c r="R388" s="1"/>
    </row>
    <row r="389" ht="15.75" customHeight="1">
      <c r="A389" s="1"/>
      <c r="B389" s="1"/>
      <c r="C389" s="1"/>
      <c r="D389" s="1"/>
      <c r="E389" s="1"/>
      <c r="F389" s="1"/>
      <c r="G389" s="1"/>
      <c r="H389" s="1"/>
      <c r="I389" s="1"/>
      <c r="J389" s="1"/>
      <c r="K389" s="1"/>
      <c r="L389" s="1"/>
      <c r="M389" s="1"/>
      <c r="N389" s="1"/>
      <c r="O389" s="1"/>
      <c r="P389" s="1"/>
      <c r="Q389" s="1"/>
      <c r="R389" s="1"/>
    </row>
    <row r="390" ht="15.75" customHeight="1">
      <c r="A390" s="1"/>
      <c r="B390" s="1"/>
      <c r="C390" s="1"/>
      <c r="D390" s="1"/>
      <c r="E390" s="1"/>
      <c r="F390" s="1"/>
      <c r="G390" s="1"/>
      <c r="H390" s="1"/>
      <c r="I390" s="1"/>
      <c r="J390" s="1"/>
      <c r="K390" s="1"/>
      <c r="L390" s="1"/>
      <c r="M390" s="1"/>
      <c r="N390" s="1"/>
      <c r="O390" s="1"/>
      <c r="P390" s="1"/>
      <c r="Q390" s="1"/>
      <c r="R390" s="1"/>
    </row>
    <row r="391" ht="15.75" customHeight="1">
      <c r="A391" s="1"/>
      <c r="B391" s="1"/>
      <c r="C391" s="1"/>
      <c r="D391" s="1"/>
      <c r="E391" s="1"/>
      <c r="F391" s="1"/>
      <c r="G391" s="1"/>
      <c r="H391" s="1"/>
      <c r="I391" s="1"/>
      <c r="J391" s="1"/>
      <c r="K391" s="1"/>
      <c r="L391" s="1"/>
      <c r="M391" s="1"/>
      <c r="N391" s="1"/>
      <c r="O391" s="1"/>
      <c r="P391" s="1"/>
      <c r="Q391" s="1"/>
      <c r="R391" s="1"/>
    </row>
    <row r="392" ht="15.75" customHeight="1">
      <c r="A392" s="1"/>
      <c r="B392" s="1"/>
      <c r="C392" s="1"/>
      <c r="D392" s="1"/>
      <c r="E392" s="1"/>
      <c r="F392" s="1"/>
      <c r="G392" s="1"/>
      <c r="H392" s="1"/>
      <c r="I392" s="1"/>
      <c r="J392" s="1"/>
      <c r="K392" s="1"/>
      <c r="L392" s="1"/>
      <c r="M392" s="1"/>
      <c r="N392" s="1"/>
      <c r="O392" s="1"/>
      <c r="P392" s="1"/>
      <c r="Q392" s="1"/>
      <c r="R392" s="1"/>
    </row>
    <row r="393" ht="15.75" customHeight="1">
      <c r="A393" s="1"/>
      <c r="B393" s="1"/>
      <c r="C393" s="1"/>
      <c r="D393" s="1"/>
      <c r="E393" s="1"/>
      <c r="F393" s="1"/>
      <c r="G393" s="1"/>
      <c r="H393" s="1"/>
      <c r="I393" s="1"/>
      <c r="J393" s="1"/>
      <c r="K393" s="1"/>
      <c r="L393" s="1"/>
      <c r="M393" s="1"/>
      <c r="N393" s="1"/>
      <c r="O393" s="1"/>
      <c r="P393" s="1"/>
      <c r="Q393" s="1"/>
      <c r="R393" s="1"/>
    </row>
    <row r="394" ht="15.75" customHeight="1">
      <c r="A394" s="1"/>
      <c r="B394" s="1"/>
      <c r="C394" s="1"/>
      <c r="D394" s="1"/>
      <c r="E394" s="1"/>
      <c r="F394" s="1"/>
      <c r="G394" s="1"/>
      <c r="H394" s="1"/>
      <c r="I394" s="1"/>
      <c r="J394" s="1"/>
      <c r="K394" s="1"/>
      <c r="L394" s="1"/>
      <c r="M394" s="1"/>
      <c r="N394" s="1"/>
      <c r="O394" s="1"/>
      <c r="P394" s="1"/>
      <c r="Q394" s="1"/>
      <c r="R394" s="1"/>
    </row>
    <row r="395" ht="15.75" customHeight="1">
      <c r="A395" s="1"/>
      <c r="B395" s="1"/>
      <c r="C395" s="1"/>
      <c r="D395" s="1"/>
      <c r="E395" s="1"/>
      <c r="F395" s="1"/>
      <c r="G395" s="1"/>
      <c r="H395" s="1"/>
      <c r="I395" s="1"/>
      <c r="J395" s="1"/>
      <c r="K395" s="1"/>
      <c r="L395" s="1"/>
      <c r="M395" s="1"/>
      <c r="N395" s="1"/>
      <c r="O395" s="1"/>
      <c r="P395" s="1"/>
      <c r="Q395" s="1"/>
      <c r="R395" s="1"/>
    </row>
    <row r="396" ht="15.75" customHeight="1">
      <c r="A396" s="1"/>
      <c r="B396" s="1"/>
      <c r="C396" s="1"/>
      <c r="D396" s="1"/>
      <c r="E396" s="1"/>
      <c r="F396" s="1"/>
      <c r="G396" s="1"/>
      <c r="H396" s="1"/>
      <c r="I396" s="1"/>
      <c r="J396" s="1"/>
      <c r="K396" s="1"/>
      <c r="L396" s="1"/>
      <c r="M396" s="1"/>
      <c r="N396" s="1"/>
      <c r="O396" s="1"/>
      <c r="P396" s="1"/>
      <c r="Q396" s="1"/>
      <c r="R396" s="1"/>
    </row>
    <row r="397" ht="15.75" customHeight="1">
      <c r="A397" s="1"/>
      <c r="B397" s="1"/>
      <c r="C397" s="1"/>
      <c r="D397" s="1"/>
      <c r="E397" s="1"/>
      <c r="F397" s="1"/>
      <c r="G397" s="1"/>
      <c r="H397" s="1"/>
      <c r="I397" s="1"/>
      <c r="J397" s="1"/>
      <c r="K397" s="1"/>
      <c r="L397" s="1"/>
      <c r="M397" s="1"/>
      <c r="N397" s="1"/>
      <c r="O397" s="1"/>
      <c r="P397" s="1"/>
      <c r="Q397" s="1"/>
      <c r="R397" s="1"/>
    </row>
    <row r="398" ht="15.75" customHeight="1">
      <c r="A398" s="1"/>
      <c r="B398" s="1"/>
      <c r="C398" s="1"/>
      <c r="D398" s="1"/>
      <c r="E398" s="1"/>
      <c r="F398" s="1"/>
      <c r="G398" s="1"/>
      <c r="H398" s="1"/>
      <c r="I398" s="1"/>
      <c r="J398" s="1"/>
      <c r="K398" s="1"/>
      <c r="L398" s="1"/>
      <c r="M398" s="1"/>
      <c r="N398" s="1"/>
      <c r="O398" s="1"/>
      <c r="P398" s="1"/>
      <c r="Q398" s="1"/>
      <c r="R398" s="1"/>
    </row>
    <row r="399" ht="15.75" customHeight="1">
      <c r="A399" s="1"/>
      <c r="B399" s="1"/>
      <c r="C399" s="1"/>
      <c r="D399" s="1"/>
      <c r="E399" s="1"/>
      <c r="F399" s="1"/>
      <c r="G399" s="1"/>
      <c r="H399" s="1"/>
      <c r="I399" s="1"/>
      <c r="J399" s="1"/>
      <c r="K399" s="1"/>
      <c r="L399" s="1"/>
      <c r="M399" s="1"/>
      <c r="N399" s="1"/>
      <c r="O399" s="1"/>
      <c r="P399" s="1"/>
      <c r="Q399" s="1"/>
      <c r="R399" s="1"/>
    </row>
    <row r="400" ht="15.75" customHeight="1">
      <c r="A400" s="1"/>
      <c r="B400" s="1"/>
      <c r="C400" s="1"/>
      <c r="D400" s="1"/>
      <c r="E400" s="1"/>
      <c r="F400" s="1"/>
      <c r="G400" s="1"/>
      <c r="H400" s="1"/>
      <c r="I400" s="1"/>
      <c r="J400" s="1"/>
      <c r="K400" s="1"/>
      <c r="L400" s="1"/>
      <c r="M400" s="1"/>
      <c r="N400" s="1"/>
      <c r="O400" s="1"/>
      <c r="P400" s="1"/>
      <c r="Q400" s="1"/>
      <c r="R400" s="1"/>
    </row>
    <row r="401" ht="15.75" customHeight="1">
      <c r="A401" s="1"/>
      <c r="B401" s="1"/>
      <c r="C401" s="1"/>
      <c r="D401" s="1"/>
      <c r="E401" s="1"/>
      <c r="F401" s="1"/>
      <c r="G401" s="1"/>
      <c r="H401" s="1"/>
      <c r="I401" s="1"/>
      <c r="J401" s="1"/>
      <c r="K401" s="1"/>
      <c r="L401" s="1"/>
      <c r="M401" s="1"/>
      <c r="N401" s="1"/>
      <c r="O401" s="1"/>
      <c r="P401" s="1"/>
      <c r="Q401" s="1"/>
      <c r="R401" s="1"/>
    </row>
    <row r="402" ht="15.75" customHeight="1">
      <c r="A402" s="1"/>
      <c r="B402" s="1"/>
      <c r="C402" s="1"/>
      <c r="D402" s="1"/>
      <c r="E402" s="1"/>
      <c r="F402" s="1"/>
      <c r="G402" s="1"/>
      <c r="H402" s="1"/>
      <c r="I402" s="1"/>
      <c r="J402" s="1"/>
      <c r="K402" s="1"/>
      <c r="L402" s="1"/>
      <c r="M402" s="1"/>
      <c r="N402" s="1"/>
      <c r="O402" s="1"/>
      <c r="P402" s="1"/>
      <c r="Q402" s="1"/>
      <c r="R402" s="1"/>
    </row>
    <row r="403" ht="15.75" customHeight="1">
      <c r="A403" s="1"/>
      <c r="B403" s="1"/>
      <c r="C403" s="1"/>
      <c r="D403" s="1"/>
      <c r="E403" s="1"/>
      <c r="F403" s="1"/>
      <c r="G403" s="1"/>
      <c r="H403" s="1"/>
      <c r="I403" s="1"/>
      <c r="J403" s="1"/>
      <c r="K403" s="1"/>
      <c r="L403" s="1"/>
      <c r="M403" s="1"/>
      <c r="N403" s="1"/>
      <c r="O403" s="1"/>
      <c r="P403" s="1"/>
      <c r="Q403" s="1"/>
      <c r="R403" s="1"/>
    </row>
    <row r="404" ht="15.75" customHeight="1">
      <c r="A404" s="1"/>
      <c r="B404" s="1"/>
      <c r="C404" s="1"/>
      <c r="D404" s="1"/>
      <c r="E404" s="1"/>
      <c r="F404" s="1"/>
      <c r="G404" s="1"/>
      <c r="H404" s="1"/>
      <c r="I404" s="1"/>
      <c r="J404" s="1"/>
      <c r="K404" s="1"/>
      <c r="L404" s="1"/>
      <c r="M404" s="1"/>
      <c r="N404" s="1"/>
      <c r="O404" s="1"/>
      <c r="P404" s="1"/>
      <c r="Q404" s="1"/>
      <c r="R404" s="1"/>
    </row>
    <row r="405" ht="15.75" customHeight="1">
      <c r="A405" s="1"/>
      <c r="B405" s="1"/>
      <c r="C405" s="1"/>
      <c r="D405" s="1"/>
      <c r="E405" s="1"/>
      <c r="F405" s="1"/>
      <c r="G405" s="1"/>
      <c r="H405" s="1"/>
      <c r="I405" s="1"/>
      <c r="J405" s="1"/>
      <c r="K405" s="1"/>
      <c r="L405" s="1"/>
      <c r="M405" s="1"/>
      <c r="N405" s="1"/>
      <c r="O405" s="1"/>
      <c r="P405" s="1"/>
      <c r="Q405" s="1"/>
      <c r="R405" s="1"/>
    </row>
    <row r="406" ht="15.75" customHeight="1">
      <c r="A406" s="1"/>
      <c r="B406" s="1"/>
      <c r="C406" s="1"/>
      <c r="D406" s="1"/>
      <c r="E406" s="1"/>
      <c r="F406" s="1"/>
      <c r="G406" s="1"/>
      <c r="H406" s="1"/>
      <c r="I406" s="1"/>
      <c r="J406" s="1"/>
      <c r="K406" s="1"/>
      <c r="L406" s="1"/>
      <c r="M406" s="1"/>
      <c r="N406" s="1"/>
      <c r="O406" s="1"/>
      <c r="P406" s="1"/>
      <c r="Q406" s="1"/>
      <c r="R406" s="1"/>
    </row>
    <row r="407" ht="15.75" customHeight="1">
      <c r="A407" s="1"/>
      <c r="B407" s="1"/>
      <c r="C407" s="1"/>
      <c r="D407" s="1"/>
      <c r="E407" s="1"/>
      <c r="F407" s="1"/>
      <c r="G407" s="1"/>
      <c r="H407" s="1"/>
      <c r="I407" s="1"/>
      <c r="J407" s="1"/>
      <c r="K407" s="1"/>
      <c r="L407" s="1"/>
      <c r="M407" s="1"/>
      <c r="N407" s="1"/>
      <c r="O407" s="1"/>
      <c r="P407" s="1"/>
      <c r="Q407" s="1"/>
      <c r="R407" s="1"/>
    </row>
    <row r="408" ht="15.75" customHeight="1">
      <c r="A408" s="1"/>
      <c r="B408" s="1"/>
      <c r="C408" s="1"/>
      <c r="D408" s="1"/>
      <c r="E408" s="1"/>
      <c r="F408" s="1"/>
      <c r="G408" s="1"/>
      <c r="H408" s="1"/>
      <c r="I408" s="1"/>
      <c r="J408" s="1"/>
      <c r="K408" s="1"/>
      <c r="L408" s="1"/>
      <c r="M408" s="1"/>
      <c r="N408" s="1"/>
      <c r="O408" s="1"/>
      <c r="P408" s="1"/>
      <c r="Q408" s="1"/>
      <c r="R408" s="1"/>
    </row>
    <row r="409" ht="15.75" customHeight="1">
      <c r="A409" s="1"/>
      <c r="B409" s="1"/>
      <c r="C409" s="1"/>
      <c r="D409" s="1"/>
      <c r="E409" s="1"/>
      <c r="F409" s="1"/>
      <c r="G409" s="1"/>
      <c r="H409" s="1"/>
      <c r="I409" s="1"/>
      <c r="J409" s="1"/>
      <c r="K409" s="1"/>
      <c r="L409" s="1"/>
      <c r="M409" s="1"/>
      <c r="N409" s="1"/>
      <c r="O409" s="1"/>
      <c r="P409" s="1"/>
      <c r="Q409" s="1"/>
      <c r="R409" s="1"/>
    </row>
    <row r="410" ht="15.75" customHeight="1">
      <c r="A410" s="1"/>
      <c r="B410" s="1"/>
      <c r="C410" s="1"/>
      <c r="D410" s="1"/>
      <c r="E410" s="1"/>
      <c r="F410" s="1"/>
      <c r="G410" s="1"/>
      <c r="H410" s="1"/>
      <c r="I410" s="1"/>
      <c r="J410" s="1"/>
      <c r="K410" s="1"/>
      <c r="L410" s="1"/>
      <c r="M410" s="1"/>
      <c r="N410" s="1"/>
      <c r="O410" s="1"/>
      <c r="P410" s="1"/>
      <c r="Q410" s="1"/>
      <c r="R410" s="1"/>
    </row>
    <row r="411" ht="15.75" customHeight="1">
      <c r="A411" s="1"/>
      <c r="B411" s="1"/>
      <c r="C411" s="1"/>
      <c r="D411" s="1"/>
      <c r="E411" s="1"/>
      <c r="F411" s="1"/>
      <c r="G411" s="1"/>
      <c r="H411" s="1"/>
      <c r="I411" s="1"/>
      <c r="J411" s="1"/>
      <c r="K411" s="1"/>
      <c r="L411" s="1"/>
      <c r="M411" s="1"/>
      <c r="N411" s="1"/>
      <c r="O411" s="1"/>
      <c r="P411" s="1"/>
      <c r="Q411" s="1"/>
      <c r="R411" s="1"/>
    </row>
    <row r="412" ht="15.75" customHeight="1">
      <c r="A412" s="1"/>
      <c r="B412" s="1"/>
      <c r="C412" s="1"/>
      <c r="D412" s="1"/>
      <c r="E412" s="1"/>
      <c r="F412" s="1"/>
      <c r="G412" s="1"/>
      <c r="H412" s="1"/>
      <c r="I412" s="1"/>
      <c r="J412" s="1"/>
      <c r="K412" s="1"/>
      <c r="L412" s="1"/>
      <c r="M412" s="1"/>
      <c r="N412" s="1"/>
      <c r="O412" s="1"/>
      <c r="P412" s="1"/>
      <c r="Q412" s="1"/>
      <c r="R412" s="1"/>
    </row>
    <row r="413" ht="15.75" customHeight="1">
      <c r="A413" s="1"/>
      <c r="B413" s="1"/>
      <c r="C413" s="1"/>
      <c r="D413" s="1"/>
      <c r="E413" s="1"/>
      <c r="F413" s="1"/>
      <c r="G413" s="1"/>
      <c r="H413" s="1"/>
      <c r="I413" s="1"/>
      <c r="J413" s="1"/>
      <c r="K413" s="1"/>
      <c r="L413" s="1"/>
      <c r="M413" s="1"/>
      <c r="N413" s="1"/>
      <c r="O413" s="1"/>
      <c r="P413" s="1"/>
      <c r="Q413" s="1"/>
      <c r="R413" s="1"/>
    </row>
    <row r="414" ht="15.75" customHeight="1">
      <c r="A414" s="1"/>
      <c r="B414" s="1"/>
      <c r="C414" s="1"/>
      <c r="D414" s="1"/>
      <c r="E414" s="1"/>
      <c r="F414" s="1"/>
      <c r="G414" s="1"/>
      <c r="H414" s="1"/>
      <c r="I414" s="1"/>
      <c r="J414" s="1"/>
      <c r="K414" s="1"/>
      <c r="L414" s="1"/>
      <c r="M414" s="1"/>
      <c r="N414" s="1"/>
      <c r="O414" s="1"/>
      <c r="P414" s="1"/>
      <c r="Q414" s="1"/>
      <c r="R414" s="1"/>
    </row>
    <row r="415" ht="15.75" customHeight="1">
      <c r="A415" s="1"/>
      <c r="B415" s="1"/>
      <c r="C415" s="1"/>
      <c r="D415" s="1"/>
      <c r="E415" s="1"/>
      <c r="F415" s="1"/>
      <c r="G415" s="1"/>
      <c r="H415" s="1"/>
      <c r="I415" s="1"/>
      <c r="J415" s="1"/>
      <c r="K415" s="1"/>
      <c r="L415" s="1"/>
      <c r="M415" s="1"/>
      <c r="N415" s="1"/>
      <c r="O415" s="1"/>
      <c r="P415" s="1"/>
      <c r="Q415" s="1"/>
      <c r="R415" s="1"/>
    </row>
    <row r="416" ht="15.75" customHeight="1">
      <c r="A416" s="1"/>
      <c r="B416" s="1"/>
      <c r="C416" s="1"/>
      <c r="D416" s="1"/>
      <c r="E416" s="1"/>
      <c r="F416" s="1"/>
      <c r="G416" s="1"/>
      <c r="H416" s="1"/>
      <c r="I416" s="1"/>
      <c r="J416" s="1"/>
      <c r="K416" s="1"/>
      <c r="L416" s="1"/>
      <c r="M416" s="1"/>
      <c r="N416" s="1"/>
      <c r="O416" s="1"/>
      <c r="P416" s="1"/>
      <c r="Q416" s="1"/>
      <c r="R416" s="1"/>
    </row>
    <row r="417" ht="15.75" customHeight="1">
      <c r="A417" s="1"/>
      <c r="B417" s="1"/>
      <c r="C417" s="1"/>
      <c r="D417" s="1"/>
      <c r="E417" s="1"/>
      <c r="F417" s="1"/>
      <c r="G417" s="1"/>
      <c r="H417" s="1"/>
      <c r="I417" s="1"/>
      <c r="J417" s="1"/>
      <c r="K417" s="1"/>
      <c r="L417" s="1"/>
      <c r="M417" s="1"/>
      <c r="N417" s="1"/>
      <c r="O417" s="1"/>
      <c r="P417" s="1"/>
      <c r="Q417" s="1"/>
      <c r="R417" s="1"/>
    </row>
    <row r="418" ht="15.75" customHeight="1">
      <c r="A418" s="1"/>
      <c r="B418" s="1"/>
      <c r="C418" s="1"/>
      <c r="D418" s="1"/>
      <c r="E418" s="1"/>
      <c r="F418" s="1"/>
      <c r="G418" s="1"/>
      <c r="H418" s="1"/>
      <c r="I418" s="1"/>
      <c r="J418" s="1"/>
      <c r="K418" s="1"/>
      <c r="L418" s="1"/>
      <c r="M418" s="1"/>
      <c r="N418" s="1"/>
      <c r="O418" s="1"/>
      <c r="P418" s="1"/>
      <c r="Q418" s="1"/>
      <c r="R418" s="1"/>
    </row>
    <row r="419" ht="15.75" customHeight="1">
      <c r="A419" s="1"/>
      <c r="B419" s="1"/>
      <c r="C419" s="1"/>
      <c r="D419" s="1"/>
      <c r="E419" s="1"/>
      <c r="F419" s="1"/>
      <c r="G419" s="1"/>
      <c r="H419" s="1"/>
      <c r="I419" s="1"/>
      <c r="J419" s="1"/>
      <c r="K419" s="1"/>
      <c r="L419" s="1"/>
      <c r="M419" s="1"/>
      <c r="N419" s="1"/>
      <c r="O419" s="1"/>
      <c r="P419" s="1"/>
      <c r="Q419" s="1"/>
      <c r="R419" s="1"/>
    </row>
    <row r="420" ht="15.75" customHeight="1">
      <c r="A420" s="1"/>
      <c r="B420" s="1"/>
      <c r="C420" s="1"/>
      <c r="D420" s="1"/>
      <c r="E420" s="1"/>
      <c r="F420" s="1"/>
      <c r="G420" s="1"/>
      <c r="H420" s="1"/>
      <c r="I420" s="1"/>
      <c r="J420" s="1"/>
      <c r="K420" s="1"/>
      <c r="L420" s="1"/>
      <c r="M420" s="1"/>
      <c r="N420" s="1"/>
      <c r="O420" s="1"/>
      <c r="P420" s="1"/>
      <c r="Q420" s="1"/>
      <c r="R420" s="1"/>
    </row>
    <row r="421" ht="15.75" customHeight="1">
      <c r="A421" s="1"/>
      <c r="B421" s="1"/>
      <c r="C421" s="1"/>
      <c r="D421" s="1"/>
      <c r="E421" s="1"/>
      <c r="F421" s="1"/>
      <c r="G421" s="1"/>
      <c r="H421" s="1"/>
      <c r="I421" s="1"/>
      <c r="J421" s="1"/>
      <c r="K421" s="1"/>
      <c r="L421" s="1"/>
      <c r="M421" s="1"/>
      <c r="N421" s="1"/>
      <c r="O421" s="1"/>
      <c r="P421" s="1"/>
      <c r="Q421" s="1"/>
      <c r="R421" s="1"/>
    </row>
    <row r="422" ht="15.75" customHeight="1">
      <c r="A422" s="1"/>
      <c r="B422" s="1"/>
      <c r="C422" s="1"/>
      <c r="D422" s="1"/>
      <c r="E422" s="1"/>
      <c r="F422" s="1"/>
      <c r="G422" s="1"/>
      <c r="H422" s="1"/>
      <c r="I422" s="1"/>
      <c r="J422" s="1"/>
      <c r="K422" s="1"/>
      <c r="L422" s="1"/>
      <c r="M422" s="1"/>
      <c r="N422" s="1"/>
      <c r="O422" s="1"/>
      <c r="P422" s="1"/>
      <c r="Q422" s="1"/>
      <c r="R422" s="1"/>
    </row>
    <row r="423" ht="15.75" customHeight="1">
      <c r="A423" s="1"/>
      <c r="B423" s="1"/>
      <c r="C423" s="1"/>
      <c r="D423" s="1"/>
      <c r="E423" s="1"/>
      <c r="F423" s="1"/>
      <c r="G423" s="1"/>
      <c r="H423" s="1"/>
      <c r="I423" s="1"/>
      <c r="J423" s="1"/>
      <c r="K423" s="1"/>
      <c r="L423" s="1"/>
      <c r="M423" s="1"/>
      <c r="N423" s="1"/>
      <c r="O423" s="1"/>
      <c r="P423" s="1"/>
      <c r="Q423" s="1"/>
      <c r="R423" s="1"/>
    </row>
    <row r="424" ht="15.75" customHeight="1">
      <c r="A424" s="1"/>
      <c r="B424" s="1"/>
      <c r="C424" s="1"/>
      <c r="D424" s="1"/>
      <c r="E424" s="1"/>
      <c r="F424" s="1"/>
      <c r="G424" s="1"/>
      <c r="H424" s="1"/>
      <c r="I424" s="1"/>
      <c r="J424" s="1"/>
      <c r="K424" s="1"/>
      <c r="L424" s="1"/>
      <c r="M424" s="1"/>
      <c r="N424" s="1"/>
      <c r="O424" s="1"/>
      <c r="P424" s="1"/>
      <c r="Q424" s="1"/>
      <c r="R424" s="1"/>
    </row>
    <row r="425" ht="15.75" customHeight="1">
      <c r="A425" s="1"/>
      <c r="B425" s="1"/>
      <c r="C425" s="1"/>
      <c r="D425" s="1"/>
      <c r="E425" s="1"/>
      <c r="F425" s="1"/>
      <c r="G425" s="1"/>
      <c r="H425" s="1"/>
      <c r="I425" s="1"/>
      <c r="J425" s="1"/>
      <c r="K425" s="1"/>
      <c r="L425" s="1"/>
      <c r="M425" s="1"/>
      <c r="N425" s="1"/>
      <c r="O425" s="1"/>
      <c r="P425" s="1"/>
      <c r="Q425" s="1"/>
      <c r="R425" s="1"/>
    </row>
    <row r="426" ht="15.75" customHeight="1">
      <c r="A426" s="1"/>
      <c r="B426" s="1"/>
      <c r="C426" s="1"/>
      <c r="D426" s="1"/>
      <c r="E426" s="1"/>
      <c r="F426" s="1"/>
      <c r="G426" s="1"/>
      <c r="H426" s="1"/>
      <c r="I426" s="1"/>
      <c r="J426" s="1"/>
      <c r="K426" s="1"/>
      <c r="L426" s="1"/>
      <c r="M426" s="1"/>
      <c r="N426" s="1"/>
      <c r="O426" s="1"/>
      <c r="P426" s="1"/>
      <c r="Q426" s="1"/>
      <c r="R426" s="1"/>
    </row>
    <row r="427" ht="15.75" customHeight="1">
      <c r="A427" s="1"/>
      <c r="B427" s="1"/>
      <c r="C427" s="1"/>
      <c r="D427" s="1"/>
      <c r="E427" s="1"/>
      <c r="F427" s="1"/>
      <c r="G427" s="1"/>
      <c r="H427" s="1"/>
      <c r="I427" s="1"/>
      <c r="J427" s="1"/>
      <c r="K427" s="1"/>
      <c r="L427" s="1"/>
      <c r="M427" s="1"/>
      <c r="N427" s="1"/>
      <c r="O427" s="1"/>
      <c r="P427" s="1"/>
      <c r="Q427" s="1"/>
      <c r="R427" s="1"/>
    </row>
    <row r="428" ht="15.75" customHeight="1">
      <c r="A428" s="1"/>
      <c r="B428" s="1"/>
      <c r="C428" s="1"/>
      <c r="D428" s="1"/>
      <c r="E428" s="1"/>
      <c r="F428" s="1"/>
      <c r="G428" s="1"/>
      <c r="H428" s="1"/>
      <c r="I428" s="1"/>
      <c r="J428" s="1"/>
      <c r="K428" s="1"/>
      <c r="L428" s="1"/>
      <c r="M428" s="1"/>
      <c r="N428" s="1"/>
      <c r="O428" s="1"/>
      <c r="P428" s="1"/>
      <c r="Q428" s="1"/>
      <c r="R428" s="1"/>
    </row>
    <row r="429" ht="15.75" customHeight="1">
      <c r="A429" s="1"/>
      <c r="B429" s="1"/>
      <c r="C429" s="1"/>
      <c r="D429" s="1"/>
      <c r="E429" s="1"/>
      <c r="F429" s="1"/>
      <c r="G429" s="1"/>
      <c r="H429" s="1"/>
      <c r="I429" s="1"/>
      <c r="J429" s="1"/>
      <c r="K429" s="1"/>
      <c r="L429" s="1"/>
      <c r="M429" s="1"/>
      <c r="N429" s="1"/>
      <c r="O429" s="1"/>
      <c r="P429" s="1"/>
      <c r="Q429" s="1"/>
      <c r="R429" s="1"/>
    </row>
    <row r="430" ht="15.75" customHeight="1">
      <c r="A430" s="1"/>
      <c r="B430" s="1"/>
      <c r="C430" s="1"/>
      <c r="D430" s="1"/>
      <c r="E430" s="1"/>
      <c r="F430" s="1"/>
      <c r="G430" s="1"/>
      <c r="H430" s="1"/>
      <c r="I430" s="1"/>
      <c r="J430" s="1"/>
      <c r="K430" s="1"/>
      <c r="L430" s="1"/>
      <c r="M430" s="1"/>
      <c r="N430" s="1"/>
      <c r="O430" s="1"/>
      <c r="P430" s="1"/>
      <c r="Q430" s="1"/>
      <c r="R430" s="1"/>
    </row>
    <row r="431" ht="15.75" customHeight="1">
      <c r="A431" s="1"/>
      <c r="B431" s="1"/>
      <c r="C431" s="1"/>
      <c r="D431" s="1"/>
      <c r="E431" s="1"/>
      <c r="F431" s="1"/>
      <c r="G431" s="1"/>
      <c r="H431" s="1"/>
      <c r="I431" s="1"/>
      <c r="J431" s="1"/>
      <c r="K431" s="1"/>
      <c r="L431" s="1"/>
      <c r="M431" s="1"/>
      <c r="N431" s="1"/>
      <c r="O431" s="1"/>
      <c r="P431" s="1"/>
      <c r="Q431" s="1"/>
      <c r="R431" s="1"/>
    </row>
    <row r="432" ht="15.75" customHeight="1">
      <c r="A432" s="1"/>
      <c r="B432" s="1"/>
      <c r="C432" s="1"/>
      <c r="D432" s="1"/>
      <c r="E432" s="1"/>
      <c r="F432" s="1"/>
      <c r="G432" s="1"/>
      <c r="H432" s="1"/>
      <c r="I432" s="1"/>
      <c r="J432" s="1"/>
      <c r="K432" s="1"/>
      <c r="L432" s="1"/>
      <c r="M432" s="1"/>
      <c r="N432" s="1"/>
      <c r="O432" s="1"/>
      <c r="P432" s="1"/>
      <c r="Q432" s="1"/>
      <c r="R432" s="1"/>
    </row>
    <row r="433" ht="15.75" customHeight="1">
      <c r="A433" s="1"/>
      <c r="B433" s="1"/>
      <c r="C433" s="1"/>
      <c r="D433" s="1"/>
      <c r="E433" s="1"/>
      <c r="F433" s="1"/>
      <c r="G433" s="1"/>
      <c r="H433" s="1"/>
      <c r="I433" s="1"/>
      <c r="J433" s="1"/>
      <c r="K433" s="1"/>
      <c r="L433" s="1"/>
      <c r="M433" s="1"/>
      <c r="N433" s="1"/>
      <c r="O433" s="1"/>
      <c r="P433" s="1"/>
      <c r="Q433" s="1"/>
      <c r="R433" s="1"/>
    </row>
    <row r="434" ht="15.75" customHeight="1">
      <c r="A434" s="1"/>
      <c r="B434" s="1"/>
      <c r="C434" s="1"/>
      <c r="D434" s="1"/>
      <c r="E434" s="1"/>
      <c r="F434" s="1"/>
      <c r="G434" s="1"/>
      <c r="H434" s="1"/>
      <c r="I434" s="1"/>
      <c r="J434" s="1"/>
      <c r="K434" s="1"/>
      <c r="L434" s="1"/>
      <c r="M434" s="1"/>
      <c r="N434" s="1"/>
      <c r="O434" s="1"/>
      <c r="P434" s="1"/>
      <c r="Q434" s="1"/>
      <c r="R434" s="1"/>
    </row>
    <row r="435" ht="15.75" customHeight="1">
      <c r="A435" s="1"/>
      <c r="B435" s="1"/>
      <c r="C435" s="1"/>
      <c r="D435" s="1"/>
      <c r="E435" s="1"/>
      <c r="F435" s="1"/>
      <c r="G435" s="1"/>
      <c r="H435" s="1"/>
      <c r="I435" s="1"/>
      <c r="J435" s="1"/>
      <c r="K435" s="1"/>
      <c r="L435" s="1"/>
      <c r="M435" s="1"/>
      <c r="N435" s="1"/>
      <c r="O435" s="1"/>
      <c r="P435" s="1"/>
      <c r="Q435" s="1"/>
      <c r="R435" s="1"/>
    </row>
    <row r="436" ht="15.75" customHeight="1">
      <c r="A436" s="1"/>
      <c r="B436" s="1"/>
      <c r="C436" s="1"/>
      <c r="D436" s="1"/>
      <c r="E436" s="1"/>
      <c r="F436" s="1"/>
      <c r="G436" s="1"/>
      <c r="H436" s="1"/>
      <c r="I436" s="1"/>
      <c r="J436" s="1"/>
      <c r="K436" s="1"/>
      <c r="L436" s="1"/>
      <c r="M436" s="1"/>
      <c r="N436" s="1"/>
      <c r="O436" s="1"/>
      <c r="P436" s="1"/>
      <c r="Q436" s="1"/>
      <c r="R436" s="1"/>
    </row>
    <row r="437" ht="15.75" customHeight="1">
      <c r="A437" s="1"/>
      <c r="B437" s="1"/>
      <c r="C437" s="1"/>
      <c r="D437" s="1"/>
      <c r="E437" s="1"/>
      <c r="F437" s="1"/>
      <c r="G437" s="1"/>
      <c r="H437" s="1"/>
      <c r="I437" s="1"/>
      <c r="J437" s="1"/>
      <c r="K437" s="1"/>
      <c r="L437" s="1"/>
      <c r="M437" s="1"/>
      <c r="N437" s="1"/>
      <c r="O437" s="1"/>
      <c r="P437" s="1"/>
      <c r="Q437" s="1"/>
      <c r="R437" s="1"/>
    </row>
    <row r="438" ht="15.75" customHeight="1">
      <c r="A438" s="1"/>
      <c r="B438" s="1"/>
      <c r="C438" s="1"/>
      <c r="D438" s="1"/>
      <c r="E438" s="1"/>
      <c r="F438" s="1"/>
      <c r="G438" s="1"/>
      <c r="H438" s="1"/>
      <c r="I438" s="1"/>
      <c r="J438" s="1"/>
      <c r="K438" s="1"/>
      <c r="L438" s="1"/>
      <c r="M438" s="1"/>
      <c r="N438" s="1"/>
      <c r="O438" s="1"/>
      <c r="P438" s="1"/>
      <c r="Q438" s="1"/>
      <c r="R438" s="1"/>
    </row>
    <row r="439" ht="15.75" customHeight="1">
      <c r="A439" s="1"/>
      <c r="B439" s="1"/>
      <c r="C439" s="1"/>
      <c r="D439" s="1"/>
      <c r="E439" s="1"/>
      <c r="F439" s="1"/>
      <c r="G439" s="1"/>
      <c r="H439" s="1"/>
      <c r="I439" s="1"/>
      <c r="J439" s="1"/>
      <c r="K439" s="1"/>
      <c r="L439" s="1"/>
      <c r="M439" s="1"/>
      <c r="N439" s="1"/>
      <c r="O439" s="1"/>
      <c r="P439" s="1"/>
      <c r="Q439" s="1"/>
      <c r="R439" s="1"/>
    </row>
    <row r="440" ht="15.75" customHeight="1">
      <c r="A440" s="1"/>
      <c r="B440" s="1"/>
      <c r="C440" s="1"/>
      <c r="D440" s="1"/>
      <c r="E440" s="1"/>
      <c r="F440" s="1"/>
      <c r="G440" s="1"/>
      <c r="H440" s="1"/>
      <c r="I440" s="1"/>
      <c r="J440" s="1"/>
      <c r="K440" s="1"/>
      <c r="L440" s="1"/>
      <c r="M440" s="1"/>
      <c r="N440" s="1"/>
      <c r="O440" s="1"/>
      <c r="P440" s="1"/>
      <c r="Q440" s="1"/>
      <c r="R440" s="1"/>
    </row>
    <row r="441" ht="15.75" customHeight="1">
      <c r="A441" s="1"/>
      <c r="B441" s="1"/>
      <c r="C441" s="1"/>
      <c r="D441" s="1"/>
      <c r="E441" s="1"/>
      <c r="F441" s="1"/>
      <c r="G441" s="1"/>
      <c r="H441" s="1"/>
      <c r="I441" s="1"/>
      <c r="J441" s="1"/>
      <c r="K441" s="1"/>
      <c r="L441" s="1"/>
      <c r="M441" s="1"/>
      <c r="N441" s="1"/>
      <c r="O441" s="1"/>
      <c r="P441" s="1"/>
      <c r="Q441" s="1"/>
      <c r="R441" s="1"/>
    </row>
    <row r="442" ht="15.75" customHeight="1">
      <c r="A442" s="1"/>
      <c r="B442" s="1"/>
      <c r="C442" s="1"/>
      <c r="D442" s="1"/>
      <c r="E442" s="1"/>
      <c r="F442" s="1"/>
      <c r="G442" s="1"/>
      <c r="H442" s="1"/>
      <c r="I442" s="1"/>
      <c r="J442" s="1"/>
      <c r="K442" s="1"/>
      <c r="L442" s="1"/>
      <c r="M442" s="1"/>
      <c r="N442" s="1"/>
      <c r="O442" s="1"/>
      <c r="P442" s="1"/>
      <c r="Q442" s="1"/>
      <c r="R442" s="1"/>
    </row>
    <row r="443" ht="15.75" customHeight="1">
      <c r="A443" s="1"/>
      <c r="B443" s="1"/>
      <c r="C443" s="1"/>
      <c r="D443" s="1"/>
      <c r="E443" s="1"/>
      <c r="F443" s="1"/>
      <c r="G443" s="1"/>
      <c r="H443" s="1"/>
      <c r="I443" s="1"/>
      <c r="J443" s="1"/>
      <c r="K443" s="1"/>
      <c r="L443" s="1"/>
      <c r="M443" s="1"/>
      <c r="N443" s="1"/>
      <c r="O443" s="1"/>
      <c r="P443" s="1"/>
      <c r="Q443" s="1"/>
      <c r="R443" s="1"/>
    </row>
    <row r="444" ht="15.75" customHeight="1">
      <c r="A444" s="1"/>
      <c r="B444" s="1"/>
      <c r="C444" s="1"/>
      <c r="D444" s="1"/>
      <c r="E444" s="1"/>
      <c r="F444" s="1"/>
      <c r="G444" s="1"/>
      <c r="H444" s="1"/>
      <c r="I444" s="1"/>
      <c r="J444" s="1"/>
      <c r="K444" s="1"/>
      <c r="L444" s="1"/>
      <c r="M444" s="1"/>
      <c r="N444" s="1"/>
      <c r="O444" s="1"/>
      <c r="P444" s="1"/>
      <c r="Q444" s="1"/>
      <c r="R444" s="1"/>
    </row>
    <row r="445" ht="15.75" customHeight="1">
      <c r="A445" s="1"/>
      <c r="B445" s="1"/>
      <c r="C445" s="1"/>
      <c r="D445" s="1"/>
      <c r="E445" s="1"/>
      <c r="F445" s="1"/>
      <c r="G445" s="1"/>
      <c r="H445" s="1"/>
      <c r="I445" s="1"/>
      <c r="J445" s="1"/>
      <c r="K445" s="1"/>
      <c r="L445" s="1"/>
      <c r="M445" s="1"/>
      <c r="N445" s="1"/>
      <c r="O445" s="1"/>
      <c r="P445" s="1"/>
      <c r="Q445" s="1"/>
      <c r="R445" s="1"/>
    </row>
    <row r="446" ht="15.75" customHeight="1">
      <c r="A446" s="1"/>
      <c r="B446" s="1"/>
      <c r="C446" s="1"/>
      <c r="D446" s="1"/>
      <c r="E446" s="1"/>
      <c r="F446" s="1"/>
      <c r="G446" s="1"/>
      <c r="H446" s="1"/>
      <c r="I446" s="1"/>
      <c r="J446" s="1"/>
      <c r="K446" s="1"/>
      <c r="L446" s="1"/>
      <c r="M446" s="1"/>
      <c r="N446" s="1"/>
      <c r="O446" s="1"/>
      <c r="P446" s="1"/>
      <c r="Q446" s="1"/>
      <c r="R446" s="1"/>
    </row>
    <row r="447" ht="15.75" customHeight="1">
      <c r="A447" s="1"/>
      <c r="B447" s="1"/>
      <c r="C447" s="1"/>
      <c r="D447" s="1"/>
      <c r="E447" s="1"/>
      <c r="F447" s="1"/>
      <c r="G447" s="1"/>
      <c r="H447" s="1"/>
      <c r="I447" s="1"/>
      <c r="J447" s="1"/>
      <c r="K447" s="1"/>
      <c r="L447" s="1"/>
      <c r="M447" s="1"/>
      <c r="N447" s="1"/>
      <c r="O447" s="1"/>
      <c r="P447" s="1"/>
      <c r="Q447" s="1"/>
      <c r="R447" s="1"/>
    </row>
    <row r="448" ht="15.75" customHeight="1">
      <c r="A448" s="1"/>
      <c r="B448" s="1"/>
      <c r="C448" s="1"/>
      <c r="D448" s="1"/>
      <c r="E448" s="1"/>
      <c r="F448" s="1"/>
      <c r="G448" s="1"/>
      <c r="H448" s="1"/>
      <c r="I448" s="1"/>
      <c r="J448" s="1"/>
      <c r="K448" s="1"/>
      <c r="L448" s="1"/>
      <c r="M448" s="1"/>
      <c r="N448" s="1"/>
      <c r="O448" s="1"/>
      <c r="P448" s="1"/>
      <c r="Q448" s="1"/>
      <c r="R448" s="1"/>
    </row>
    <row r="449" ht="15.75" customHeight="1">
      <c r="A449" s="1"/>
      <c r="B449" s="1"/>
      <c r="C449" s="1"/>
      <c r="D449" s="1"/>
      <c r="E449" s="1"/>
      <c r="F449" s="1"/>
      <c r="G449" s="1"/>
      <c r="H449" s="1"/>
      <c r="I449" s="1"/>
      <c r="J449" s="1"/>
      <c r="K449" s="1"/>
      <c r="L449" s="1"/>
      <c r="M449" s="1"/>
      <c r="N449" s="1"/>
      <c r="O449" s="1"/>
      <c r="P449" s="1"/>
      <c r="Q449" s="1"/>
      <c r="R449" s="1"/>
    </row>
    <row r="450" ht="15.75" customHeight="1">
      <c r="A450" s="1"/>
      <c r="B450" s="1"/>
      <c r="C450" s="1"/>
      <c r="D450" s="1"/>
      <c r="E450" s="1"/>
      <c r="F450" s="1"/>
      <c r="G450" s="1"/>
      <c r="H450" s="1"/>
      <c r="I450" s="1"/>
      <c r="J450" s="1"/>
      <c r="K450" s="1"/>
      <c r="L450" s="1"/>
      <c r="M450" s="1"/>
      <c r="N450" s="1"/>
      <c r="O450" s="1"/>
      <c r="P450" s="1"/>
      <c r="Q450" s="1"/>
      <c r="R450" s="1"/>
    </row>
    <row r="451" ht="15.75" customHeight="1">
      <c r="A451" s="1"/>
      <c r="B451" s="1"/>
      <c r="C451" s="1"/>
      <c r="D451" s="1"/>
      <c r="E451" s="1"/>
      <c r="F451" s="1"/>
      <c r="G451" s="1"/>
      <c r="H451" s="1"/>
      <c r="I451" s="1"/>
      <c r="J451" s="1"/>
      <c r="K451" s="1"/>
      <c r="L451" s="1"/>
      <c r="M451" s="1"/>
      <c r="N451" s="1"/>
      <c r="O451" s="1"/>
      <c r="P451" s="1"/>
      <c r="Q451" s="1"/>
      <c r="R451" s="1"/>
    </row>
    <row r="452" ht="15.75" customHeight="1">
      <c r="A452" s="1"/>
      <c r="B452" s="1"/>
      <c r="C452" s="1"/>
      <c r="D452" s="1"/>
      <c r="E452" s="1"/>
      <c r="F452" s="1"/>
      <c r="G452" s="1"/>
      <c r="H452" s="1"/>
      <c r="I452" s="1"/>
      <c r="J452" s="1"/>
      <c r="K452" s="1"/>
      <c r="L452" s="1"/>
      <c r="M452" s="1"/>
      <c r="N452" s="1"/>
      <c r="O452" s="1"/>
      <c r="P452" s="1"/>
      <c r="Q452" s="1"/>
      <c r="R452" s="1"/>
    </row>
    <row r="453" ht="15.75" customHeight="1">
      <c r="A453" s="1"/>
      <c r="B453" s="1"/>
      <c r="C453" s="1"/>
      <c r="D453" s="1"/>
      <c r="E453" s="1"/>
      <c r="F453" s="1"/>
      <c r="G453" s="1"/>
      <c r="H453" s="1"/>
      <c r="I453" s="1"/>
      <c r="J453" s="1"/>
      <c r="K453" s="1"/>
      <c r="L453" s="1"/>
      <c r="M453" s="1"/>
      <c r="N453" s="1"/>
      <c r="O453" s="1"/>
      <c r="P453" s="1"/>
      <c r="Q453" s="1"/>
      <c r="R453" s="1"/>
    </row>
    <row r="454" ht="15.75" customHeight="1">
      <c r="A454" s="1"/>
      <c r="B454" s="1"/>
      <c r="C454" s="1"/>
      <c r="D454" s="1"/>
      <c r="E454" s="1"/>
      <c r="F454" s="1"/>
      <c r="G454" s="1"/>
      <c r="H454" s="1"/>
      <c r="I454" s="1"/>
      <c r="J454" s="1"/>
      <c r="K454" s="1"/>
      <c r="L454" s="1"/>
      <c r="M454" s="1"/>
      <c r="N454" s="1"/>
      <c r="O454" s="1"/>
      <c r="P454" s="1"/>
      <c r="Q454" s="1"/>
      <c r="R454" s="1"/>
    </row>
    <row r="455" ht="15.75" customHeight="1">
      <c r="A455" s="1"/>
      <c r="B455" s="1"/>
      <c r="C455" s="1"/>
      <c r="D455" s="1"/>
      <c r="E455" s="1"/>
      <c r="F455" s="1"/>
      <c r="G455" s="1"/>
      <c r="H455" s="1"/>
      <c r="I455" s="1"/>
      <c r="J455" s="1"/>
      <c r="K455" s="1"/>
      <c r="L455" s="1"/>
      <c r="M455" s="1"/>
      <c r="N455" s="1"/>
      <c r="O455" s="1"/>
      <c r="P455" s="1"/>
      <c r="Q455" s="1"/>
      <c r="R455" s="1"/>
    </row>
    <row r="456" ht="15.75" customHeight="1">
      <c r="A456" s="1"/>
      <c r="B456" s="1"/>
      <c r="C456" s="1"/>
      <c r="D456" s="1"/>
      <c r="E456" s="1"/>
      <c r="F456" s="1"/>
      <c r="G456" s="1"/>
      <c r="H456" s="1"/>
      <c r="I456" s="1"/>
      <c r="J456" s="1"/>
      <c r="K456" s="1"/>
      <c r="L456" s="1"/>
      <c r="M456" s="1"/>
      <c r="N456" s="1"/>
      <c r="O456" s="1"/>
      <c r="P456" s="1"/>
      <c r="Q456" s="1"/>
      <c r="R456" s="1"/>
    </row>
    <row r="457" ht="15.75" customHeight="1">
      <c r="A457" s="1"/>
      <c r="B457" s="1"/>
      <c r="C457" s="1"/>
      <c r="D457" s="1"/>
      <c r="E457" s="1"/>
      <c r="F457" s="1"/>
      <c r="G457" s="1"/>
      <c r="H457" s="1"/>
      <c r="I457" s="1"/>
      <c r="J457" s="1"/>
      <c r="K457" s="1"/>
      <c r="L457" s="1"/>
      <c r="M457" s="1"/>
      <c r="N457" s="1"/>
      <c r="O457" s="1"/>
      <c r="P457" s="1"/>
      <c r="Q457" s="1"/>
      <c r="R457" s="1"/>
    </row>
    <row r="458" ht="15.75" customHeight="1">
      <c r="A458" s="1"/>
      <c r="B458" s="1"/>
      <c r="C458" s="1"/>
      <c r="D458" s="1"/>
      <c r="E458" s="1"/>
      <c r="F458" s="1"/>
      <c r="G458" s="1"/>
      <c r="H458" s="1"/>
      <c r="I458" s="1"/>
      <c r="J458" s="1"/>
      <c r="K458" s="1"/>
      <c r="L458" s="1"/>
      <c r="M458" s="1"/>
      <c r="N458" s="1"/>
      <c r="O458" s="1"/>
      <c r="P458" s="1"/>
      <c r="Q458" s="1"/>
      <c r="R458" s="1"/>
    </row>
    <row r="459" ht="15.75" customHeight="1">
      <c r="A459" s="1"/>
      <c r="B459" s="1"/>
      <c r="C459" s="1"/>
      <c r="D459" s="1"/>
      <c r="E459" s="1"/>
      <c r="F459" s="1"/>
      <c r="G459" s="1"/>
      <c r="H459" s="1"/>
      <c r="I459" s="1"/>
      <c r="J459" s="1"/>
      <c r="K459" s="1"/>
      <c r="L459" s="1"/>
      <c r="M459" s="1"/>
      <c r="N459" s="1"/>
      <c r="O459" s="1"/>
      <c r="P459" s="1"/>
      <c r="Q459" s="1"/>
      <c r="R459" s="1"/>
    </row>
    <row r="460" ht="15.75" customHeight="1">
      <c r="A460" s="1"/>
      <c r="B460" s="1"/>
      <c r="C460" s="1"/>
      <c r="D460" s="1"/>
      <c r="E460" s="1"/>
      <c r="F460" s="1"/>
      <c r="G460" s="1"/>
      <c r="H460" s="1"/>
      <c r="I460" s="1"/>
      <c r="J460" s="1"/>
      <c r="K460" s="1"/>
      <c r="L460" s="1"/>
      <c r="M460" s="1"/>
      <c r="N460" s="1"/>
      <c r="O460" s="1"/>
      <c r="P460" s="1"/>
      <c r="Q460" s="1"/>
      <c r="R460" s="1"/>
    </row>
    <row r="461" ht="15.75" customHeight="1">
      <c r="A461" s="1"/>
      <c r="B461" s="1"/>
      <c r="C461" s="1"/>
      <c r="D461" s="1"/>
      <c r="E461" s="1"/>
      <c r="F461" s="1"/>
      <c r="G461" s="1"/>
      <c r="H461" s="1"/>
      <c r="I461" s="1"/>
      <c r="J461" s="1"/>
      <c r="K461" s="1"/>
      <c r="L461" s="1"/>
      <c r="M461" s="1"/>
      <c r="N461" s="1"/>
      <c r="O461" s="1"/>
      <c r="P461" s="1"/>
      <c r="Q461" s="1"/>
      <c r="R461" s="1"/>
    </row>
    <row r="462" ht="15.75" customHeight="1">
      <c r="A462" s="1"/>
      <c r="B462" s="1"/>
      <c r="C462" s="1"/>
      <c r="D462" s="1"/>
      <c r="E462" s="1"/>
      <c r="F462" s="1"/>
      <c r="G462" s="1"/>
      <c r="H462" s="1"/>
      <c r="I462" s="1"/>
      <c r="J462" s="1"/>
      <c r="K462" s="1"/>
      <c r="L462" s="1"/>
      <c r="M462" s="1"/>
      <c r="N462" s="1"/>
      <c r="O462" s="1"/>
      <c r="P462" s="1"/>
      <c r="Q462" s="1"/>
      <c r="R462" s="1"/>
    </row>
    <row r="463" ht="15.75" customHeight="1">
      <c r="A463" s="1"/>
      <c r="B463" s="1"/>
      <c r="C463" s="1"/>
      <c r="D463" s="1"/>
      <c r="E463" s="1"/>
      <c r="F463" s="1"/>
      <c r="G463" s="1"/>
      <c r="H463" s="1"/>
      <c r="I463" s="1"/>
      <c r="J463" s="1"/>
      <c r="K463" s="1"/>
      <c r="L463" s="1"/>
      <c r="M463" s="1"/>
      <c r="N463" s="1"/>
      <c r="O463" s="1"/>
      <c r="P463" s="1"/>
      <c r="Q463" s="1"/>
      <c r="R463" s="1"/>
    </row>
    <row r="464" ht="15.75" customHeight="1">
      <c r="A464" s="1"/>
      <c r="B464" s="1"/>
      <c r="C464" s="1"/>
      <c r="D464" s="1"/>
      <c r="E464" s="1"/>
      <c r="F464" s="1"/>
      <c r="G464" s="1"/>
      <c r="H464" s="1"/>
      <c r="I464" s="1"/>
      <c r="J464" s="1"/>
      <c r="K464" s="1"/>
      <c r="L464" s="1"/>
      <c r="M464" s="1"/>
      <c r="N464" s="1"/>
      <c r="O464" s="1"/>
      <c r="P464" s="1"/>
      <c r="Q464" s="1"/>
      <c r="R464" s="1"/>
    </row>
    <row r="465" ht="15.75" customHeight="1">
      <c r="A465" s="1"/>
      <c r="B465" s="1"/>
      <c r="C465" s="1"/>
      <c r="D465" s="1"/>
      <c r="E465" s="1"/>
      <c r="F465" s="1"/>
      <c r="G465" s="1"/>
      <c r="H465" s="1"/>
      <c r="I465" s="1"/>
      <c r="J465" s="1"/>
      <c r="K465" s="1"/>
      <c r="L465" s="1"/>
      <c r="M465" s="1"/>
      <c r="N465" s="1"/>
      <c r="O465" s="1"/>
      <c r="P465" s="1"/>
      <c r="Q465" s="1"/>
      <c r="R465" s="1"/>
    </row>
    <row r="466" ht="15.75" customHeight="1">
      <c r="A466" s="1"/>
      <c r="B466" s="1"/>
      <c r="C466" s="1"/>
      <c r="D466" s="1"/>
      <c r="E466" s="1"/>
      <c r="F466" s="1"/>
      <c r="G466" s="1"/>
      <c r="H466" s="1"/>
      <c r="I466" s="1"/>
      <c r="J466" s="1"/>
      <c r="K466" s="1"/>
      <c r="L466" s="1"/>
      <c r="M466" s="1"/>
      <c r="N466" s="1"/>
      <c r="O466" s="1"/>
      <c r="P466" s="1"/>
      <c r="Q466" s="1"/>
      <c r="R466" s="1"/>
    </row>
    <row r="467" ht="15.75" customHeight="1">
      <c r="A467" s="1"/>
      <c r="B467" s="1"/>
      <c r="C467" s="1"/>
      <c r="D467" s="1"/>
      <c r="E467" s="1"/>
      <c r="F467" s="1"/>
      <c r="G467" s="1"/>
      <c r="H467" s="1"/>
      <c r="I467" s="1"/>
      <c r="J467" s="1"/>
      <c r="K467" s="1"/>
      <c r="L467" s="1"/>
      <c r="M467" s="1"/>
      <c r="N467" s="1"/>
      <c r="O467" s="1"/>
      <c r="P467" s="1"/>
      <c r="Q467" s="1"/>
      <c r="R467" s="1"/>
    </row>
    <row r="468" ht="15.75" customHeight="1">
      <c r="A468" s="1"/>
      <c r="B468" s="1"/>
      <c r="C468" s="1"/>
      <c r="D468" s="1"/>
      <c r="E468" s="1"/>
      <c r="F468" s="1"/>
      <c r="G468" s="1"/>
      <c r="H468" s="1"/>
      <c r="I468" s="1"/>
      <c r="J468" s="1"/>
      <c r="K468" s="1"/>
      <c r="L468" s="1"/>
      <c r="M468" s="1"/>
      <c r="N468" s="1"/>
      <c r="O468" s="1"/>
      <c r="P468" s="1"/>
      <c r="Q468" s="1"/>
      <c r="R468" s="1"/>
    </row>
    <row r="469" ht="15.75" customHeight="1">
      <c r="A469" s="1"/>
      <c r="B469" s="1"/>
      <c r="C469" s="1"/>
      <c r="D469" s="1"/>
      <c r="E469" s="1"/>
      <c r="F469" s="1"/>
      <c r="G469" s="1"/>
      <c r="H469" s="1"/>
      <c r="I469" s="1"/>
      <c r="J469" s="1"/>
      <c r="K469" s="1"/>
      <c r="L469" s="1"/>
      <c r="M469" s="1"/>
      <c r="N469" s="1"/>
      <c r="O469" s="1"/>
      <c r="P469" s="1"/>
      <c r="Q469" s="1"/>
      <c r="R469" s="1"/>
    </row>
    <row r="470" ht="15.75" customHeight="1">
      <c r="A470" s="1"/>
      <c r="B470" s="1"/>
      <c r="C470" s="1"/>
      <c r="D470" s="1"/>
      <c r="E470" s="1"/>
      <c r="F470" s="1"/>
      <c r="G470" s="1"/>
      <c r="H470" s="1"/>
      <c r="I470" s="1"/>
      <c r="J470" s="1"/>
      <c r="K470" s="1"/>
      <c r="L470" s="1"/>
      <c r="M470" s="1"/>
      <c r="N470" s="1"/>
      <c r="O470" s="1"/>
      <c r="P470" s="1"/>
      <c r="Q470" s="1"/>
      <c r="R470" s="1"/>
    </row>
    <row r="471" ht="15.75" customHeight="1">
      <c r="A471" s="1"/>
      <c r="B471" s="1"/>
      <c r="C471" s="1"/>
      <c r="D471" s="1"/>
      <c r="E471" s="1"/>
      <c r="F471" s="1"/>
      <c r="G471" s="1"/>
      <c r="H471" s="1"/>
      <c r="I471" s="1"/>
      <c r="J471" s="1"/>
      <c r="K471" s="1"/>
      <c r="L471" s="1"/>
      <c r="M471" s="1"/>
      <c r="N471" s="1"/>
      <c r="O471" s="1"/>
      <c r="P471" s="1"/>
      <c r="Q471" s="1"/>
      <c r="R471" s="1"/>
    </row>
    <row r="472" ht="15.75" customHeight="1">
      <c r="A472" s="1"/>
      <c r="B472" s="1"/>
      <c r="C472" s="1"/>
      <c r="D472" s="1"/>
      <c r="E472" s="1"/>
      <c r="F472" s="1"/>
      <c r="G472" s="1"/>
      <c r="H472" s="1"/>
      <c r="I472" s="1"/>
      <c r="J472" s="1"/>
      <c r="K472" s="1"/>
      <c r="L472" s="1"/>
      <c r="M472" s="1"/>
      <c r="N472" s="1"/>
      <c r="O472" s="1"/>
      <c r="P472" s="1"/>
      <c r="Q472" s="1"/>
      <c r="R472" s="1"/>
    </row>
    <row r="473" ht="15.75" customHeight="1">
      <c r="A473" s="1"/>
      <c r="B473" s="1"/>
      <c r="C473" s="1"/>
      <c r="D473" s="1"/>
      <c r="E473" s="1"/>
      <c r="F473" s="1"/>
      <c r="G473" s="1"/>
      <c r="H473" s="1"/>
      <c r="I473" s="1"/>
      <c r="J473" s="1"/>
      <c r="K473" s="1"/>
      <c r="L473" s="1"/>
      <c r="M473" s="1"/>
      <c r="N473" s="1"/>
      <c r="O473" s="1"/>
      <c r="P473" s="1"/>
      <c r="Q473" s="1"/>
      <c r="R473" s="1"/>
    </row>
    <row r="474" ht="15.75" customHeight="1">
      <c r="A474" s="1"/>
      <c r="B474" s="1"/>
      <c r="C474" s="1"/>
      <c r="D474" s="1"/>
      <c r="E474" s="1"/>
      <c r="F474" s="1"/>
      <c r="G474" s="1"/>
      <c r="H474" s="1"/>
      <c r="I474" s="1"/>
      <c r="J474" s="1"/>
      <c r="K474" s="1"/>
      <c r="L474" s="1"/>
      <c r="M474" s="1"/>
      <c r="N474" s="1"/>
      <c r="O474" s="1"/>
      <c r="P474" s="1"/>
      <c r="Q474" s="1"/>
      <c r="R474" s="1"/>
    </row>
    <row r="475" ht="15.75" customHeight="1">
      <c r="A475" s="1"/>
      <c r="B475" s="1"/>
      <c r="C475" s="1"/>
      <c r="D475" s="1"/>
      <c r="E475" s="1"/>
      <c r="F475" s="1"/>
      <c r="G475" s="1"/>
      <c r="H475" s="1"/>
      <c r="I475" s="1"/>
      <c r="J475" s="1"/>
      <c r="K475" s="1"/>
      <c r="L475" s="1"/>
      <c r="M475" s="1"/>
      <c r="N475" s="1"/>
      <c r="O475" s="1"/>
      <c r="P475" s="1"/>
      <c r="Q475" s="1"/>
      <c r="R475" s="1"/>
    </row>
    <row r="476" ht="15.75" customHeight="1">
      <c r="A476" s="1"/>
      <c r="B476" s="1"/>
      <c r="C476" s="1"/>
      <c r="D476" s="1"/>
      <c r="E476" s="1"/>
      <c r="F476" s="1"/>
      <c r="G476" s="1"/>
      <c r="H476" s="1"/>
      <c r="I476" s="1"/>
      <c r="J476" s="1"/>
      <c r="K476" s="1"/>
      <c r="L476" s="1"/>
      <c r="M476" s="1"/>
      <c r="N476" s="1"/>
      <c r="O476" s="1"/>
      <c r="P476" s="1"/>
      <c r="Q476" s="1"/>
      <c r="R476" s="1"/>
    </row>
    <row r="477" ht="15.75" customHeight="1">
      <c r="A477" s="1"/>
      <c r="B477" s="1"/>
      <c r="C477" s="1"/>
      <c r="D477" s="1"/>
      <c r="E477" s="1"/>
      <c r="F477" s="1"/>
      <c r="G477" s="1"/>
      <c r="H477" s="1"/>
      <c r="I477" s="1"/>
      <c r="J477" s="1"/>
      <c r="K477" s="1"/>
      <c r="L477" s="1"/>
      <c r="M477" s="1"/>
      <c r="N477" s="1"/>
      <c r="O477" s="1"/>
      <c r="P477" s="1"/>
      <c r="Q477" s="1"/>
      <c r="R477" s="1"/>
    </row>
    <row r="478" ht="15.75" customHeight="1">
      <c r="A478" s="1"/>
      <c r="B478" s="1"/>
      <c r="C478" s="1"/>
      <c r="D478" s="1"/>
      <c r="E478" s="1"/>
      <c r="F478" s="1"/>
      <c r="G478" s="1"/>
      <c r="H478" s="1"/>
      <c r="I478" s="1"/>
      <c r="J478" s="1"/>
      <c r="K478" s="1"/>
      <c r="L478" s="1"/>
      <c r="M478" s="1"/>
      <c r="N478" s="1"/>
      <c r="O478" s="1"/>
      <c r="P478" s="1"/>
      <c r="Q478" s="1"/>
      <c r="R478" s="1"/>
    </row>
    <row r="479" ht="15.75" customHeight="1">
      <c r="A479" s="1"/>
      <c r="B479" s="1"/>
      <c r="C479" s="1"/>
      <c r="D479" s="1"/>
      <c r="E479" s="1"/>
      <c r="F479" s="1"/>
      <c r="G479" s="1"/>
      <c r="H479" s="1"/>
      <c r="I479" s="1"/>
      <c r="J479" s="1"/>
      <c r="K479" s="1"/>
      <c r="L479" s="1"/>
      <c r="M479" s="1"/>
      <c r="N479" s="1"/>
      <c r="O479" s="1"/>
      <c r="P479" s="1"/>
      <c r="Q479" s="1"/>
      <c r="R479" s="1"/>
    </row>
    <row r="480" ht="15.75" customHeight="1">
      <c r="A480" s="1"/>
      <c r="B480" s="1"/>
      <c r="C480" s="1"/>
      <c r="D480" s="1"/>
      <c r="E480" s="1"/>
      <c r="F480" s="1"/>
      <c r="G480" s="1"/>
      <c r="H480" s="1"/>
      <c r="I480" s="1"/>
      <c r="J480" s="1"/>
      <c r="K480" s="1"/>
      <c r="L480" s="1"/>
      <c r="M480" s="1"/>
      <c r="N480" s="1"/>
      <c r="O480" s="1"/>
      <c r="P480" s="1"/>
      <c r="Q480" s="1"/>
      <c r="R480" s="1"/>
    </row>
    <row r="481" ht="15.75" customHeight="1">
      <c r="A481" s="1"/>
      <c r="B481" s="1"/>
      <c r="C481" s="1"/>
      <c r="D481" s="1"/>
      <c r="E481" s="1"/>
      <c r="F481" s="1"/>
      <c r="G481" s="1"/>
      <c r="H481" s="1"/>
      <c r="I481" s="1"/>
      <c r="J481" s="1"/>
      <c r="K481" s="1"/>
      <c r="L481" s="1"/>
      <c r="M481" s="1"/>
      <c r="N481" s="1"/>
      <c r="O481" s="1"/>
      <c r="P481" s="1"/>
      <c r="Q481" s="1"/>
      <c r="R481" s="1"/>
    </row>
    <row r="482" ht="15.75" customHeight="1">
      <c r="A482" s="1"/>
      <c r="B482" s="1"/>
      <c r="C482" s="1"/>
      <c r="D482" s="1"/>
      <c r="E482" s="1"/>
      <c r="F482" s="1"/>
      <c r="G482" s="1"/>
      <c r="H482" s="1"/>
      <c r="I482" s="1"/>
      <c r="J482" s="1"/>
      <c r="K482" s="1"/>
      <c r="L482" s="1"/>
      <c r="M482" s="1"/>
      <c r="N482" s="1"/>
      <c r="O482" s="1"/>
      <c r="P482" s="1"/>
      <c r="Q482" s="1"/>
      <c r="R482" s="1"/>
    </row>
    <row r="483" ht="15.75" customHeight="1">
      <c r="A483" s="1"/>
      <c r="B483" s="1"/>
      <c r="C483" s="1"/>
      <c r="D483" s="1"/>
      <c r="E483" s="1"/>
      <c r="F483" s="1"/>
      <c r="G483" s="1"/>
      <c r="H483" s="1"/>
      <c r="I483" s="1"/>
      <c r="J483" s="1"/>
      <c r="K483" s="1"/>
      <c r="L483" s="1"/>
      <c r="M483" s="1"/>
      <c r="N483" s="1"/>
      <c r="O483" s="1"/>
      <c r="P483" s="1"/>
      <c r="Q483" s="1"/>
      <c r="R483" s="1"/>
    </row>
    <row r="484" ht="15.75" customHeight="1">
      <c r="A484" s="1"/>
      <c r="B484" s="1"/>
      <c r="C484" s="1"/>
      <c r="D484" s="1"/>
      <c r="E484" s="1"/>
      <c r="F484" s="1"/>
      <c r="G484" s="1"/>
      <c r="H484" s="1"/>
      <c r="I484" s="1"/>
      <c r="J484" s="1"/>
      <c r="K484" s="1"/>
      <c r="L484" s="1"/>
      <c r="M484" s="1"/>
      <c r="N484" s="1"/>
      <c r="O484" s="1"/>
      <c r="P484" s="1"/>
      <c r="Q484" s="1"/>
      <c r="R484" s="1"/>
    </row>
    <row r="485" ht="15.75" customHeight="1">
      <c r="A485" s="1"/>
      <c r="B485" s="1"/>
      <c r="C485" s="1"/>
      <c r="D485" s="1"/>
      <c r="E485" s="1"/>
      <c r="F485" s="1"/>
      <c r="G485" s="1"/>
      <c r="H485" s="1"/>
      <c r="I485" s="1"/>
      <c r="J485" s="1"/>
      <c r="K485" s="1"/>
      <c r="L485" s="1"/>
      <c r="M485" s="1"/>
      <c r="N485" s="1"/>
      <c r="O485" s="1"/>
      <c r="P485" s="1"/>
      <c r="Q485" s="1"/>
      <c r="R485" s="1"/>
    </row>
    <row r="486" ht="15.75" customHeight="1">
      <c r="A486" s="1"/>
      <c r="B486" s="1"/>
      <c r="C486" s="1"/>
      <c r="D486" s="1"/>
      <c r="E486" s="1"/>
      <c r="F486" s="1"/>
      <c r="G486" s="1"/>
      <c r="H486" s="1"/>
      <c r="I486" s="1"/>
      <c r="J486" s="1"/>
      <c r="K486" s="1"/>
      <c r="L486" s="1"/>
      <c r="M486" s="1"/>
      <c r="N486" s="1"/>
      <c r="O486" s="1"/>
      <c r="P486" s="1"/>
      <c r="Q486" s="1"/>
      <c r="R486" s="1"/>
    </row>
    <row r="487" ht="15.75" customHeight="1">
      <c r="A487" s="1"/>
      <c r="B487" s="1"/>
      <c r="C487" s="1"/>
      <c r="D487" s="1"/>
      <c r="E487" s="1"/>
      <c r="F487" s="1"/>
      <c r="G487" s="1"/>
      <c r="H487" s="1"/>
      <c r="I487" s="1"/>
      <c r="J487" s="1"/>
      <c r="K487" s="1"/>
      <c r="L487" s="1"/>
      <c r="M487" s="1"/>
      <c r="N487" s="1"/>
      <c r="O487" s="1"/>
      <c r="P487" s="1"/>
      <c r="Q487" s="1"/>
      <c r="R487" s="1"/>
    </row>
    <row r="488" ht="15.75" customHeight="1">
      <c r="A488" s="1"/>
      <c r="B488" s="1"/>
      <c r="C488" s="1"/>
      <c r="D488" s="1"/>
      <c r="E488" s="1"/>
      <c r="F488" s="1"/>
      <c r="G488" s="1"/>
      <c r="H488" s="1"/>
      <c r="I488" s="1"/>
      <c r="J488" s="1"/>
      <c r="K488" s="1"/>
      <c r="L488" s="1"/>
      <c r="M488" s="1"/>
      <c r="N488" s="1"/>
      <c r="O488" s="1"/>
      <c r="P488" s="1"/>
      <c r="Q488" s="1"/>
      <c r="R488" s="1"/>
    </row>
    <row r="489" ht="15.75" customHeight="1">
      <c r="A489" s="1"/>
      <c r="B489" s="1"/>
      <c r="C489" s="1"/>
      <c r="D489" s="1"/>
      <c r="E489" s="1"/>
      <c r="F489" s="1"/>
      <c r="G489" s="1"/>
      <c r="H489" s="1"/>
      <c r="I489" s="1"/>
      <c r="J489" s="1"/>
      <c r="K489" s="1"/>
      <c r="L489" s="1"/>
      <c r="M489" s="1"/>
      <c r="N489" s="1"/>
      <c r="O489" s="1"/>
      <c r="P489" s="1"/>
      <c r="Q489" s="1"/>
      <c r="R489" s="1"/>
    </row>
    <row r="490" ht="15.75" customHeight="1">
      <c r="A490" s="1"/>
      <c r="B490" s="1"/>
      <c r="C490" s="1"/>
      <c r="D490" s="1"/>
      <c r="E490" s="1"/>
      <c r="F490" s="1"/>
      <c r="G490" s="1"/>
      <c r="H490" s="1"/>
      <c r="I490" s="1"/>
      <c r="J490" s="1"/>
      <c r="K490" s="1"/>
      <c r="L490" s="1"/>
      <c r="M490" s="1"/>
      <c r="N490" s="1"/>
      <c r="O490" s="1"/>
      <c r="P490" s="1"/>
      <c r="Q490" s="1"/>
      <c r="R490" s="1"/>
    </row>
    <row r="491" ht="15.75" customHeight="1">
      <c r="A491" s="1"/>
      <c r="B491" s="1"/>
      <c r="C491" s="1"/>
      <c r="D491" s="1"/>
      <c r="E491" s="1"/>
      <c r="F491" s="1"/>
      <c r="G491" s="1"/>
      <c r="H491" s="1"/>
      <c r="I491" s="1"/>
      <c r="J491" s="1"/>
      <c r="K491" s="1"/>
      <c r="L491" s="1"/>
      <c r="M491" s="1"/>
      <c r="N491" s="1"/>
      <c r="O491" s="1"/>
      <c r="P491" s="1"/>
      <c r="Q491" s="1"/>
      <c r="R491" s="1"/>
    </row>
    <row r="492" ht="15.75" customHeight="1">
      <c r="A492" s="1"/>
      <c r="B492" s="1"/>
      <c r="C492" s="1"/>
      <c r="D492" s="1"/>
      <c r="E492" s="1"/>
      <c r="F492" s="1"/>
      <c r="G492" s="1"/>
      <c r="H492" s="1"/>
      <c r="I492" s="1"/>
      <c r="J492" s="1"/>
      <c r="K492" s="1"/>
      <c r="L492" s="1"/>
      <c r="M492" s="1"/>
      <c r="N492" s="1"/>
      <c r="O492" s="1"/>
      <c r="P492" s="1"/>
      <c r="Q492" s="1"/>
      <c r="R492" s="1"/>
    </row>
    <row r="493" ht="15.75" customHeight="1">
      <c r="A493" s="1"/>
      <c r="B493" s="1"/>
      <c r="C493" s="1"/>
      <c r="D493" s="1"/>
      <c r="E493" s="1"/>
      <c r="F493" s="1"/>
      <c r="G493" s="1"/>
      <c r="H493" s="1"/>
      <c r="I493" s="1"/>
      <c r="J493" s="1"/>
      <c r="K493" s="1"/>
      <c r="L493" s="1"/>
      <c r="M493" s="1"/>
      <c r="N493" s="1"/>
      <c r="O493" s="1"/>
      <c r="P493" s="1"/>
      <c r="Q493" s="1"/>
      <c r="R493" s="1"/>
    </row>
    <row r="494" ht="15.75" customHeight="1">
      <c r="A494" s="1"/>
      <c r="B494" s="1"/>
      <c r="C494" s="1"/>
      <c r="D494" s="1"/>
      <c r="E494" s="1"/>
      <c r="F494" s="1"/>
      <c r="G494" s="1"/>
      <c r="H494" s="1"/>
      <c r="I494" s="1"/>
      <c r="J494" s="1"/>
      <c r="K494" s="1"/>
      <c r="L494" s="1"/>
      <c r="M494" s="1"/>
      <c r="N494" s="1"/>
      <c r="O494" s="1"/>
      <c r="P494" s="1"/>
      <c r="Q494" s="1"/>
      <c r="R494" s="1"/>
    </row>
    <row r="495" ht="15.75" customHeight="1">
      <c r="A495" s="1"/>
      <c r="B495" s="1"/>
      <c r="C495" s="1"/>
      <c r="D495" s="1"/>
      <c r="E495" s="1"/>
      <c r="F495" s="1"/>
      <c r="G495" s="1"/>
      <c r="H495" s="1"/>
      <c r="I495" s="1"/>
      <c r="J495" s="1"/>
      <c r="K495" s="1"/>
      <c r="L495" s="1"/>
      <c r="M495" s="1"/>
      <c r="N495" s="1"/>
      <c r="O495" s="1"/>
      <c r="P495" s="1"/>
      <c r="Q495" s="1"/>
      <c r="R495" s="1"/>
    </row>
    <row r="496" ht="15.75" customHeight="1">
      <c r="A496" s="1"/>
      <c r="B496" s="1"/>
      <c r="C496" s="1"/>
      <c r="D496" s="1"/>
      <c r="E496" s="1"/>
      <c r="F496" s="1"/>
      <c r="G496" s="1"/>
      <c r="H496" s="1"/>
      <c r="I496" s="1"/>
      <c r="J496" s="1"/>
      <c r="K496" s="1"/>
      <c r="L496" s="1"/>
      <c r="M496" s="1"/>
      <c r="N496" s="1"/>
      <c r="O496" s="1"/>
      <c r="P496" s="1"/>
      <c r="Q496" s="1"/>
      <c r="R496" s="1"/>
    </row>
    <row r="497" ht="15.75" customHeight="1">
      <c r="A497" s="1"/>
      <c r="B497" s="1"/>
      <c r="C497" s="1"/>
      <c r="D497" s="1"/>
      <c r="E497" s="1"/>
      <c r="F497" s="1"/>
      <c r="G497" s="1"/>
      <c r="H497" s="1"/>
      <c r="I497" s="1"/>
      <c r="J497" s="1"/>
      <c r="K497" s="1"/>
      <c r="L497" s="1"/>
      <c r="M497" s="1"/>
      <c r="N497" s="1"/>
      <c r="O497" s="1"/>
      <c r="P497" s="1"/>
      <c r="Q497" s="1"/>
      <c r="R497" s="1"/>
    </row>
    <row r="498" ht="15.75" customHeight="1">
      <c r="A498" s="1"/>
      <c r="B498" s="1"/>
      <c r="C498" s="1"/>
      <c r="D498" s="1"/>
      <c r="E498" s="1"/>
      <c r="F498" s="1"/>
      <c r="G498" s="1"/>
      <c r="H498" s="1"/>
      <c r="I498" s="1"/>
      <c r="J498" s="1"/>
      <c r="K498" s="1"/>
      <c r="L498" s="1"/>
      <c r="M498" s="1"/>
      <c r="N498" s="1"/>
      <c r="O498" s="1"/>
      <c r="P498" s="1"/>
      <c r="Q498" s="1"/>
      <c r="R498" s="1"/>
    </row>
    <row r="499" ht="15.75" customHeight="1">
      <c r="A499" s="1"/>
      <c r="B499" s="1"/>
      <c r="C499" s="1"/>
      <c r="D499" s="1"/>
      <c r="E499" s="1"/>
      <c r="F499" s="1"/>
      <c r="G499" s="1"/>
      <c r="H499" s="1"/>
      <c r="I499" s="1"/>
      <c r="J499" s="1"/>
      <c r="K499" s="1"/>
      <c r="L499" s="1"/>
      <c r="M499" s="1"/>
      <c r="N499" s="1"/>
      <c r="O499" s="1"/>
      <c r="P499" s="1"/>
      <c r="Q499" s="1"/>
      <c r="R499" s="1"/>
    </row>
    <row r="500" ht="15.75" customHeight="1">
      <c r="A500" s="1"/>
      <c r="B500" s="1"/>
      <c r="C500" s="1"/>
      <c r="D500" s="1"/>
      <c r="E500" s="1"/>
      <c r="F500" s="1"/>
      <c r="G500" s="1"/>
      <c r="H500" s="1"/>
      <c r="I500" s="1"/>
      <c r="J500" s="1"/>
      <c r="K500" s="1"/>
      <c r="L500" s="1"/>
      <c r="M500" s="1"/>
      <c r="N500" s="1"/>
      <c r="O500" s="1"/>
      <c r="P500" s="1"/>
      <c r="Q500" s="1"/>
      <c r="R500" s="1"/>
    </row>
    <row r="501" ht="15.75" customHeight="1">
      <c r="A501" s="1"/>
      <c r="B501" s="1"/>
      <c r="C501" s="1"/>
      <c r="D501" s="1"/>
      <c r="E501" s="1"/>
      <c r="F501" s="1"/>
      <c r="G501" s="1"/>
      <c r="H501" s="1"/>
      <c r="I501" s="1"/>
      <c r="J501" s="1"/>
      <c r="K501" s="1"/>
      <c r="L501" s="1"/>
      <c r="M501" s="1"/>
      <c r="N501" s="1"/>
      <c r="O501" s="1"/>
      <c r="P501" s="1"/>
      <c r="Q501" s="1"/>
      <c r="R501" s="1"/>
    </row>
    <row r="502" ht="15.75" customHeight="1">
      <c r="A502" s="1"/>
      <c r="B502" s="1"/>
      <c r="C502" s="1"/>
      <c r="D502" s="1"/>
      <c r="E502" s="1"/>
      <c r="F502" s="1"/>
      <c r="G502" s="1"/>
      <c r="H502" s="1"/>
      <c r="I502" s="1"/>
      <c r="J502" s="1"/>
      <c r="K502" s="1"/>
      <c r="L502" s="1"/>
      <c r="M502" s="1"/>
      <c r="N502" s="1"/>
      <c r="O502" s="1"/>
      <c r="P502" s="1"/>
      <c r="Q502" s="1"/>
      <c r="R502" s="1"/>
    </row>
    <row r="503" ht="15.75" customHeight="1">
      <c r="A503" s="1"/>
      <c r="B503" s="1"/>
      <c r="C503" s="1"/>
      <c r="D503" s="1"/>
      <c r="E503" s="1"/>
      <c r="F503" s="1"/>
      <c r="G503" s="1"/>
      <c r="H503" s="1"/>
      <c r="I503" s="1"/>
      <c r="J503" s="1"/>
      <c r="K503" s="1"/>
      <c r="L503" s="1"/>
      <c r="M503" s="1"/>
      <c r="N503" s="1"/>
      <c r="O503" s="1"/>
      <c r="P503" s="1"/>
      <c r="Q503" s="1"/>
      <c r="R503" s="1"/>
    </row>
    <row r="504" ht="15.75" customHeight="1">
      <c r="A504" s="1"/>
      <c r="B504" s="1"/>
      <c r="C504" s="1"/>
      <c r="D504" s="1"/>
      <c r="E504" s="1"/>
      <c r="F504" s="1"/>
      <c r="G504" s="1"/>
      <c r="H504" s="1"/>
      <c r="I504" s="1"/>
      <c r="J504" s="1"/>
      <c r="K504" s="1"/>
      <c r="L504" s="1"/>
      <c r="M504" s="1"/>
      <c r="N504" s="1"/>
      <c r="O504" s="1"/>
      <c r="P504" s="1"/>
      <c r="Q504" s="1"/>
      <c r="R504" s="1"/>
    </row>
    <row r="505" ht="15.75" customHeight="1">
      <c r="A505" s="1"/>
      <c r="B505" s="1"/>
      <c r="C505" s="1"/>
      <c r="D505" s="1"/>
      <c r="E505" s="1"/>
      <c r="F505" s="1"/>
      <c r="G505" s="1"/>
      <c r="H505" s="1"/>
      <c r="I505" s="1"/>
      <c r="J505" s="1"/>
      <c r="K505" s="1"/>
      <c r="L505" s="1"/>
      <c r="M505" s="1"/>
      <c r="N505" s="1"/>
      <c r="O505" s="1"/>
      <c r="P505" s="1"/>
      <c r="Q505" s="1"/>
      <c r="R505" s="1"/>
    </row>
    <row r="506" ht="15.75" customHeight="1">
      <c r="A506" s="1"/>
      <c r="B506" s="1"/>
      <c r="C506" s="1"/>
      <c r="D506" s="1"/>
      <c r="E506" s="1"/>
      <c r="F506" s="1"/>
      <c r="G506" s="1"/>
      <c r="H506" s="1"/>
      <c r="I506" s="1"/>
      <c r="J506" s="1"/>
      <c r="K506" s="1"/>
      <c r="L506" s="1"/>
      <c r="M506" s="1"/>
      <c r="N506" s="1"/>
      <c r="O506" s="1"/>
      <c r="P506" s="1"/>
      <c r="Q506" s="1"/>
      <c r="R506" s="1"/>
    </row>
    <row r="507" ht="15.75" customHeight="1">
      <c r="A507" s="1"/>
      <c r="B507" s="1"/>
      <c r="C507" s="1"/>
      <c r="D507" s="1"/>
      <c r="E507" s="1"/>
      <c r="F507" s="1"/>
      <c r="G507" s="1"/>
      <c r="H507" s="1"/>
      <c r="I507" s="1"/>
      <c r="J507" s="1"/>
      <c r="K507" s="1"/>
      <c r="L507" s="1"/>
      <c r="M507" s="1"/>
      <c r="N507" s="1"/>
      <c r="O507" s="1"/>
      <c r="P507" s="1"/>
      <c r="Q507" s="1"/>
      <c r="R507" s="1"/>
    </row>
    <row r="508" ht="15.75" customHeight="1">
      <c r="A508" s="1"/>
      <c r="B508" s="1"/>
      <c r="C508" s="1"/>
      <c r="D508" s="1"/>
      <c r="E508" s="1"/>
      <c r="F508" s="1"/>
      <c r="G508" s="1"/>
      <c r="H508" s="1"/>
      <c r="I508" s="1"/>
      <c r="J508" s="1"/>
      <c r="K508" s="1"/>
      <c r="L508" s="1"/>
      <c r="M508" s="1"/>
      <c r="N508" s="1"/>
      <c r="O508" s="1"/>
      <c r="P508" s="1"/>
      <c r="Q508" s="1"/>
      <c r="R508" s="1"/>
    </row>
    <row r="509" ht="15.75" customHeight="1">
      <c r="A509" s="1"/>
      <c r="B509" s="1"/>
      <c r="C509" s="1"/>
      <c r="D509" s="1"/>
      <c r="E509" s="1"/>
      <c r="F509" s="1"/>
      <c r="G509" s="1"/>
      <c r="H509" s="1"/>
      <c r="I509" s="1"/>
      <c r="J509" s="1"/>
      <c r="K509" s="1"/>
      <c r="L509" s="1"/>
      <c r="M509" s="1"/>
      <c r="N509" s="1"/>
      <c r="O509" s="1"/>
      <c r="P509" s="1"/>
      <c r="Q509" s="1"/>
      <c r="R509" s="1"/>
    </row>
    <row r="510" ht="15.75" customHeight="1">
      <c r="A510" s="1"/>
      <c r="B510" s="1"/>
      <c r="C510" s="1"/>
      <c r="D510" s="1"/>
      <c r="E510" s="1"/>
      <c r="F510" s="1"/>
      <c r="G510" s="1"/>
      <c r="H510" s="1"/>
      <c r="I510" s="1"/>
      <c r="J510" s="1"/>
      <c r="K510" s="1"/>
      <c r="L510" s="1"/>
      <c r="M510" s="1"/>
      <c r="N510" s="1"/>
      <c r="O510" s="1"/>
      <c r="P510" s="1"/>
      <c r="Q510" s="1"/>
      <c r="R510" s="1"/>
    </row>
    <row r="511" ht="15.75" customHeight="1">
      <c r="A511" s="1"/>
      <c r="B511" s="1"/>
      <c r="C511" s="1"/>
      <c r="D511" s="1"/>
      <c r="E511" s="1"/>
      <c r="F511" s="1"/>
      <c r="G511" s="1"/>
      <c r="H511" s="1"/>
      <c r="I511" s="1"/>
      <c r="J511" s="1"/>
      <c r="K511" s="1"/>
      <c r="L511" s="1"/>
      <c r="M511" s="1"/>
      <c r="N511" s="1"/>
      <c r="O511" s="1"/>
      <c r="P511" s="1"/>
      <c r="Q511" s="1"/>
      <c r="R511" s="1"/>
    </row>
    <row r="512" ht="15.75" customHeight="1">
      <c r="A512" s="1"/>
      <c r="B512" s="1"/>
      <c r="C512" s="1"/>
      <c r="D512" s="1"/>
      <c r="E512" s="1"/>
      <c r="F512" s="1"/>
      <c r="G512" s="1"/>
      <c r="H512" s="1"/>
      <c r="I512" s="1"/>
      <c r="J512" s="1"/>
      <c r="K512" s="1"/>
      <c r="L512" s="1"/>
      <c r="M512" s="1"/>
      <c r="N512" s="1"/>
      <c r="O512" s="1"/>
      <c r="P512" s="1"/>
      <c r="Q512" s="1"/>
      <c r="R512" s="1"/>
    </row>
    <row r="513" ht="15.75" customHeight="1">
      <c r="A513" s="1"/>
      <c r="B513" s="1"/>
      <c r="C513" s="1"/>
      <c r="D513" s="1"/>
      <c r="E513" s="1"/>
      <c r="F513" s="1"/>
      <c r="G513" s="1"/>
      <c r="H513" s="1"/>
      <c r="I513" s="1"/>
      <c r="J513" s="1"/>
      <c r="K513" s="1"/>
      <c r="L513" s="1"/>
      <c r="M513" s="1"/>
      <c r="N513" s="1"/>
      <c r="O513" s="1"/>
      <c r="P513" s="1"/>
      <c r="Q513" s="1"/>
      <c r="R513" s="1"/>
    </row>
    <row r="514" ht="15.75" customHeight="1">
      <c r="A514" s="1"/>
      <c r="B514" s="1"/>
      <c r="C514" s="1"/>
      <c r="D514" s="1"/>
      <c r="E514" s="1"/>
      <c r="F514" s="1"/>
      <c r="G514" s="1"/>
      <c r="H514" s="1"/>
      <c r="I514" s="1"/>
      <c r="J514" s="1"/>
      <c r="K514" s="1"/>
      <c r="L514" s="1"/>
      <c r="M514" s="1"/>
      <c r="N514" s="1"/>
      <c r="O514" s="1"/>
      <c r="P514" s="1"/>
      <c r="Q514" s="1"/>
      <c r="R514" s="1"/>
    </row>
    <row r="515" ht="15.75" customHeight="1">
      <c r="A515" s="1"/>
      <c r="B515" s="1"/>
      <c r="C515" s="1"/>
      <c r="D515" s="1"/>
      <c r="E515" s="1"/>
      <c r="F515" s="1"/>
      <c r="G515" s="1"/>
      <c r="H515" s="1"/>
      <c r="I515" s="1"/>
      <c r="J515" s="1"/>
      <c r="K515" s="1"/>
      <c r="L515" s="1"/>
      <c r="M515" s="1"/>
      <c r="N515" s="1"/>
      <c r="O515" s="1"/>
      <c r="P515" s="1"/>
      <c r="Q515" s="1"/>
      <c r="R515" s="1"/>
    </row>
    <row r="516" ht="15.75" customHeight="1">
      <c r="A516" s="1"/>
      <c r="B516" s="1"/>
      <c r="C516" s="1"/>
      <c r="D516" s="1"/>
      <c r="E516" s="1"/>
      <c r="F516" s="1"/>
      <c r="G516" s="1"/>
      <c r="H516" s="1"/>
      <c r="I516" s="1"/>
      <c r="J516" s="1"/>
      <c r="K516" s="1"/>
      <c r="L516" s="1"/>
      <c r="M516" s="1"/>
      <c r="N516" s="1"/>
      <c r="O516" s="1"/>
      <c r="P516" s="1"/>
      <c r="Q516" s="1"/>
      <c r="R516" s="1"/>
    </row>
    <row r="517" ht="15.75" customHeight="1">
      <c r="A517" s="1"/>
      <c r="B517" s="1"/>
      <c r="C517" s="1"/>
      <c r="D517" s="1"/>
      <c r="E517" s="1"/>
      <c r="F517" s="1"/>
      <c r="G517" s="1"/>
      <c r="H517" s="1"/>
      <c r="I517" s="1"/>
      <c r="J517" s="1"/>
      <c r="K517" s="1"/>
      <c r="L517" s="1"/>
      <c r="M517" s="1"/>
      <c r="N517" s="1"/>
      <c r="O517" s="1"/>
      <c r="P517" s="1"/>
      <c r="Q517" s="1"/>
      <c r="R517" s="1"/>
    </row>
    <row r="518" ht="15.75" customHeight="1">
      <c r="A518" s="1"/>
      <c r="B518" s="1"/>
      <c r="C518" s="1"/>
      <c r="D518" s="1"/>
      <c r="E518" s="1"/>
      <c r="F518" s="1"/>
      <c r="G518" s="1"/>
      <c r="H518" s="1"/>
      <c r="I518" s="1"/>
      <c r="J518" s="1"/>
      <c r="K518" s="1"/>
      <c r="L518" s="1"/>
      <c r="M518" s="1"/>
      <c r="N518" s="1"/>
      <c r="O518" s="1"/>
      <c r="P518" s="1"/>
      <c r="Q518" s="1"/>
      <c r="R518" s="1"/>
    </row>
    <row r="519" ht="15.75" customHeight="1">
      <c r="A519" s="1"/>
      <c r="B519" s="1"/>
      <c r="C519" s="1"/>
      <c r="D519" s="1"/>
      <c r="E519" s="1"/>
      <c r="F519" s="1"/>
      <c r="G519" s="1"/>
      <c r="H519" s="1"/>
      <c r="I519" s="1"/>
      <c r="J519" s="1"/>
      <c r="K519" s="1"/>
      <c r="L519" s="1"/>
      <c r="M519" s="1"/>
      <c r="N519" s="1"/>
      <c r="O519" s="1"/>
      <c r="P519" s="1"/>
      <c r="Q519" s="1"/>
      <c r="R519" s="1"/>
    </row>
    <row r="520" ht="15.75" customHeight="1">
      <c r="A520" s="1"/>
      <c r="B520" s="1"/>
      <c r="C520" s="1"/>
      <c r="D520" s="1"/>
      <c r="E520" s="1"/>
      <c r="F520" s="1"/>
      <c r="G520" s="1"/>
      <c r="H520" s="1"/>
      <c r="I520" s="1"/>
      <c r="J520" s="1"/>
      <c r="K520" s="1"/>
      <c r="L520" s="1"/>
      <c r="M520" s="1"/>
      <c r="N520" s="1"/>
      <c r="O520" s="1"/>
      <c r="P520" s="1"/>
      <c r="Q520" s="1"/>
      <c r="R520" s="1"/>
    </row>
    <row r="521" ht="15.75" customHeight="1">
      <c r="A521" s="1"/>
      <c r="B521" s="1"/>
      <c r="C521" s="1"/>
      <c r="D521" s="1"/>
      <c r="E521" s="1"/>
      <c r="F521" s="1"/>
      <c r="G521" s="1"/>
      <c r="H521" s="1"/>
      <c r="I521" s="1"/>
      <c r="J521" s="1"/>
      <c r="K521" s="1"/>
      <c r="L521" s="1"/>
      <c r="M521" s="1"/>
      <c r="N521" s="1"/>
      <c r="O521" s="1"/>
      <c r="P521" s="1"/>
      <c r="Q521" s="1"/>
      <c r="R521" s="1"/>
    </row>
    <row r="522" ht="15.75" customHeight="1">
      <c r="A522" s="1"/>
      <c r="B522" s="1"/>
      <c r="C522" s="1"/>
      <c r="D522" s="1"/>
      <c r="E522" s="1"/>
      <c r="F522" s="1"/>
      <c r="G522" s="1"/>
      <c r="H522" s="1"/>
      <c r="I522" s="1"/>
      <c r="J522" s="1"/>
      <c r="K522" s="1"/>
      <c r="L522" s="1"/>
      <c r="M522" s="1"/>
      <c r="N522" s="1"/>
      <c r="O522" s="1"/>
      <c r="P522" s="1"/>
      <c r="Q522" s="1"/>
      <c r="R522" s="1"/>
    </row>
    <row r="523" ht="15.75" customHeight="1">
      <c r="A523" s="1"/>
      <c r="B523" s="1"/>
      <c r="C523" s="1"/>
      <c r="D523" s="1"/>
      <c r="E523" s="1"/>
      <c r="F523" s="1"/>
      <c r="G523" s="1"/>
      <c r="H523" s="1"/>
      <c r="I523" s="1"/>
      <c r="J523" s="1"/>
      <c r="K523" s="1"/>
      <c r="L523" s="1"/>
      <c r="M523" s="1"/>
      <c r="N523" s="1"/>
      <c r="O523" s="1"/>
      <c r="P523" s="1"/>
      <c r="Q523" s="1"/>
      <c r="R523" s="1"/>
    </row>
    <row r="524" ht="15.75" customHeight="1">
      <c r="A524" s="1"/>
      <c r="B524" s="1"/>
      <c r="C524" s="1"/>
      <c r="D524" s="1"/>
      <c r="E524" s="1"/>
      <c r="F524" s="1"/>
      <c r="G524" s="1"/>
      <c r="H524" s="1"/>
      <c r="I524" s="1"/>
      <c r="J524" s="1"/>
      <c r="K524" s="1"/>
      <c r="L524" s="1"/>
      <c r="M524" s="1"/>
      <c r="N524" s="1"/>
      <c r="O524" s="1"/>
      <c r="P524" s="1"/>
      <c r="Q524" s="1"/>
      <c r="R524" s="1"/>
    </row>
    <row r="525" ht="15.75" customHeight="1">
      <c r="A525" s="1"/>
      <c r="B525" s="1"/>
      <c r="C525" s="1"/>
      <c r="D525" s="1"/>
      <c r="E525" s="1"/>
      <c r="F525" s="1"/>
      <c r="G525" s="1"/>
      <c r="H525" s="1"/>
      <c r="I525" s="1"/>
      <c r="J525" s="1"/>
      <c r="K525" s="1"/>
      <c r="L525" s="1"/>
      <c r="M525" s="1"/>
      <c r="N525" s="1"/>
      <c r="O525" s="1"/>
      <c r="P525" s="1"/>
      <c r="Q525" s="1"/>
      <c r="R525" s="1"/>
    </row>
    <row r="526" ht="15.75" customHeight="1">
      <c r="A526" s="1"/>
      <c r="B526" s="1"/>
      <c r="C526" s="1"/>
      <c r="D526" s="1"/>
      <c r="E526" s="1"/>
      <c r="F526" s="1"/>
      <c r="G526" s="1"/>
      <c r="H526" s="1"/>
      <c r="I526" s="1"/>
      <c r="J526" s="1"/>
      <c r="K526" s="1"/>
      <c r="L526" s="1"/>
      <c r="M526" s="1"/>
      <c r="N526" s="1"/>
      <c r="O526" s="1"/>
      <c r="P526" s="1"/>
      <c r="Q526" s="1"/>
      <c r="R526" s="1"/>
    </row>
    <row r="527" ht="15.75" customHeight="1">
      <c r="A527" s="1"/>
      <c r="B527" s="1"/>
      <c r="C527" s="1"/>
      <c r="D527" s="1"/>
      <c r="E527" s="1"/>
      <c r="F527" s="1"/>
      <c r="G527" s="1"/>
      <c r="H527" s="1"/>
      <c r="I527" s="1"/>
      <c r="J527" s="1"/>
      <c r="K527" s="1"/>
      <c r="L527" s="1"/>
      <c r="M527" s="1"/>
      <c r="N527" s="1"/>
      <c r="O527" s="1"/>
      <c r="P527" s="1"/>
      <c r="Q527" s="1"/>
      <c r="R527" s="1"/>
    </row>
    <row r="528" ht="15.75" customHeight="1">
      <c r="A528" s="1"/>
      <c r="B528" s="1"/>
      <c r="C528" s="1"/>
      <c r="D528" s="1"/>
      <c r="E528" s="1"/>
      <c r="F528" s="1"/>
      <c r="G528" s="1"/>
      <c r="H528" s="1"/>
      <c r="I528" s="1"/>
      <c r="J528" s="1"/>
      <c r="K528" s="1"/>
      <c r="L528" s="1"/>
      <c r="M528" s="1"/>
      <c r="N528" s="1"/>
      <c r="O528" s="1"/>
      <c r="P528" s="1"/>
      <c r="Q528" s="1"/>
      <c r="R528" s="1"/>
    </row>
    <row r="529" ht="15.75" customHeight="1">
      <c r="A529" s="1"/>
      <c r="B529" s="1"/>
      <c r="C529" s="1"/>
      <c r="D529" s="1"/>
      <c r="E529" s="1"/>
      <c r="F529" s="1"/>
      <c r="G529" s="1"/>
      <c r="H529" s="1"/>
      <c r="I529" s="1"/>
      <c r="J529" s="1"/>
      <c r="K529" s="1"/>
      <c r="L529" s="1"/>
      <c r="M529" s="1"/>
      <c r="N529" s="1"/>
      <c r="O529" s="1"/>
      <c r="P529" s="1"/>
      <c r="Q529" s="1"/>
      <c r="R529" s="1"/>
    </row>
    <row r="530" ht="15.75" customHeight="1">
      <c r="A530" s="1"/>
      <c r="B530" s="1"/>
      <c r="C530" s="1"/>
      <c r="D530" s="1"/>
      <c r="E530" s="1"/>
      <c r="F530" s="1"/>
      <c r="G530" s="1"/>
      <c r="H530" s="1"/>
      <c r="I530" s="1"/>
      <c r="J530" s="1"/>
      <c r="K530" s="1"/>
      <c r="L530" s="1"/>
      <c r="M530" s="1"/>
      <c r="N530" s="1"/>
      <c r="O530" s="1"/>
      <c r="P530" s="1"/>
      <c r="Q530" s="1"/>
      <c r="R530" s="1"/>
    </row>
    <row r="531" ht="15.75" customHeight="1">
      <c r="A531" s="1"/>
      <c r="B531" s="1"/>
      <c r="C531" s="1"/>
      <c r="D531" s="1"/>
      <c r="E531" s="1"/>
      <c r="F531" s="1"/>
      <c r="G531" s="1"/>
      <c r="H531" s="1"/>
      <c r="I531" s="1"/>
      <c r="J531" s="1"/>
      <c r="K531" s="1"/>
      <c r="L531" s="1"/>
      <c r="M531" s="1"/>
      <c r="N531" s="1"/>
      <c r="O531" s="1"/>
      <c r="P531" s="1"/>
      <c r="Q531" s="1"/>
      <c r="R531" s="1"/>
    </row>
    <row r="532" ht="15.75" customHeight="1">
      <c r="A532" s="1"/>
      <c r="B532" s="1"/>
      <c r="C532" s="1"/>
      <c r="D532" s="1"/>
      <c r="E532" s="1"/>
      <c r="F532" s="1"/>
      <c r="G532" s="1"/>
      <c r="H532" s="1"/>
      <c r="I532" s="1"/>
      <c r="J532" s="1"/>
      <c r="K532" s="1"/>
      <c r="L532" s="1"/>
      <c r="M532" s="1"/>
      <c r="N532" s="1"/>
      <c r="O532" s="1"/>
      <c r="P532" s="1"/>
      <c r="Q532" s="1"/>
      <c r="R532" s="1"/>
    </row>
    <row r="533" ht="15.75" customHeight="1">
      <c r="A533" s="1"/>
      <c r="B533" s="1"/>
      <c r="C533" s="1"/>
      <c r="D533" s="1"/>
      <c r="E533" s="1"/>
      <c r="F533" s="1"/>
      <c r="G533" s="1"/>
      <c r="H533" s="1"/>
      <c r="I533" s="1"/>
      <c r="J533" s="1"/>
      <c r="K533" s="1"/>
      <c r="L533" s="1"/>
      <c r="M533" s="1"/>
      <c r="N533" s="1"/>
      <c r="O533" s="1"/>
      <c r="P533" s="1"/>
      <c r="Q533" s="1"/>
      <c r="R533" s="1"/>
    </row>
    <row r="534" ht="15.75" customHeight="1">
      <c r="A534" s="1"/>
      <c r="B534" s="1"/>
      <c r="C534" s="1"/>
      <c r="D534" s="1"/>
      <c r="E534" s="1"/>
      <c r="F534" s="1"/>
      <c r="G534" s="1"/>
      <c r="H534" s="1"/>
      <c r="I534" s="1"/>
      <c r="J534" s="1"/>
      <c r="K534" s="1"/>
      <c r="L534" s="1"/>
      <c r="M534" s="1"/>
      <c r="N534" s="1"/>
      <c r="O534" s="1"/>
      <c r="P534" s="1"/>
      <c r="Q534" s="1"/>
      <c r="R534" s="1"/>
    </row>
    <row r="535" ht="15.75" customHeight="1">
      <c r="A535" s="1"/>
      <c r="B535" s="1"/>
      <c r="C535" s="1"/>
      <c r="D535" s="1"/>
      <c r="E535" s="1"/>
      <c r="F535" s="1"/>
      <c r="G535" s="1"/>
      <c r="H535" s="1"/>
      <c r="I535" s="1"/>
      <c r="J535" s="1"/>
      <c r="K535" s="1"/>
      <c r="L535" s="1"/>
      <c r="M535" s="1"/>
      <c r="N535" s="1"/>
      <c r="O535" s="1"/>
      <c r="P535" s="1"/>
      <c r="Q535" s="1"/>
      <c r="R535" s="1"/>
    </row>
    <row r="536" ht="15.75" customHeight="1">
      <c r="A536" s="1"/>
      <c r="B536" s="1"/>
      <c r="C536" s="1"/>
      <c r="D536" s="1"/>
      <c r="E536" s="1"/>
      <c r="F536" s="1"/>
      <c r="G536" s="1"/>
      <c r="H536" s="1"/>
      <c r="I536" s="1"/>
      <c r="J536" s="1"/>
      <c r="K536" s="1"/>
      <c r="L536" s="1"/>
      <c r="M536" s="1"/>
      <c r="N536" s="1"/>
      <c r="O536" s="1"/>
      <c r="P536" s="1"/>
      <c r="Q536" s="1"/>
      <c r="R536" s="1"/>
    </row>
    <row r="537" ht="15.75" customHeight="1">
      <c r="A537" s="1"/>
      <c r="B537" s="1"/>
      <c r="C537" s="1"/>
      <c r="D537" s="1"/>
      <c r="E537" s="1"/>
      <c r="F537" s="1"/>
      <c r="G537" s="1"/>
      <c r="H537" s="1"/>
      <c r="I537" s="1"/>
      <c r="J537" s="1"/>
      <c r="K537" s="1"/>
      <c r="L537" s="1"/>
      <c r="M537" s="1"/>
      <c r="N537" s="1"/>
      <c r="O537" s="1"/>
      <c r="P537" s="1"/>
      <c r="Q537" s="1"/>
      <c r="R537" s="1"/>
    </row>
    <row r="538" ht="15.75" customHeight="1">
      <c r="A538" s="1"/>
      <c r="B538" s="1"/>
      <c r="C538" s="1"/>
      <c r="D538" s="1"/>
      <c r="E538" s="1"/>
      <c r="F538" s="1"/>
      <c r="G538" s="1"/>
      <c r="H538" s="1"/>
      <c r="I538" s="1"/>
      <c r="J538" s="1"/>
      <c r="K538" s="1"/>
      <c r="L538" s="1"/>
      <c r="M538" s="1"/>
      <c r="N538" s="1"/>
      <c r="O538" s="1"/>
      <c r="P538" s="1"/>
      <c r="Q538" s="1"/>
      <c r="R538" s="1"/>
    </row>
    <row r="539" ht="15.75" customHeight="1">
      <c r="A539" s="1"/>
      <c r="B539" s="1"/>
      <c r="C539" s="1"/>
      <c r="D539" s="1"/>
      <c r="E539" s="1"/>
      <c r="F539" s="1"/>
      <c r="G539" s="1"/>
      <c r="H539" s="1"/>
      <c r="I539" s="1"/>
      <c r="J539" s="1"/>
      <c r="K539" s="1"/>
      <c r="L539" s="1"/>
      <c r="M539" s="1"/>
      <c r="N539" s="1"/>
      <c r="O539" s="1"/>
      <c r="P539" s="1"/>
      <c r="Q539" s="1"/>
      <c r="R539" s="1"/>
    </row>
    <row r="540" ht="15.75" customHeight="1">
      <c r="A540" s="1"/>
      <c r="B540" s="1"/>
      <c r="C540" s="1"/>
      <c r="D540" s="1"/>
      <c r="E540" s="1"/>
      <c r="F540" s="1"/>
      <c r="G540" s="1"/>
      <c r="H540" s="1"/>
      <c r="I540" s="1"/>
      <c r="J540" s="1"/>
      <c r="K540" s="1"/>
      <c r="L540" s="1"/>
      <c r="M540" s="1"/>
      <c r="N540" s="1"/>
      <c r="O540" s="1"/>
      <c r="P540" s="1"/>
      <c r="Q540" s="1"/>
      <c r="R540" s="1"/>
    </row>
    <row r="541" ht="15.75" customHeight="1">
      <c r="A541" s="1"/>
      <c r="B541" s="1"/>
      <c r="C541" s="1"/>
      <c r="D541" s="1"/>
      <c r="E541" s="1"/>
      <c r="F541" s="1"/>
      <c r="G541" s="1"/>
      <c r="H541" s="1"/>
      <c r="I541" s="1"/>
      <c r="J541" s="1"/>
      <c r="K541" s="1"/>
      <c r="L541" s="1"/>
      <c r="M541" s="1"/>
      <c r="N541" s="1"/>
      <c r="O541" s="1"/>
      <c r="P541" s="1"/>
      <c r="Q541" s="1"/>
      <c r="R541" s="1"/>
    </row>
    <row r="542" ht="15.75" customHeight="1">
      <c r="A542" s="1"/>
      <c r="B542" s="1"/>
      <c r="C542" s="1"/>
      <c r="D542" s="1"/>
      <c r="E542" s="1"/>
      <c r="F542" s="1"/>
      <c r="G542" s="1"/>
      <c r="H542" s="1"/>
      <c r="I542" s="1"/>
      <c r="J542" s="1"/>
      <c r="K542" s="1"/>
      <c r="L542" s="1"/>
      <c r="M542" s="1"/>
      <c r="N542" s="1"/>
      <c r="O542" s="1"/>
      <c r="P542" s="1"/>
      <c r="Q542" s="1"/>
      <c r="R542" s="1"/>
    </row>
    <row r="543" ht="15.75" customHeight="1">
      <c r="A543" s="1"/>
      <c r="B543" s="1"/>
      <c r="C543" s="1"/>
      <c r="D543" s="1"/>
      <c r="E543" s="1"/>
      <c r="F543" s="1"/>
      <c r="G543" s="1"/>
      <c r="H543" s="1"/>
      <c r="I543" s="1"/>
      <c r="J543" s="1"/>
      <c r="K543" s="1"/>
      <c r="L543" s="1"/>
      <c r="M543" s="1"/>
      <c r="N543" s="1"/>
      <c r="O543" s="1"/>
      <c r="P543" s="1"/>
      <c r="Q543" s="1"/>
      <c r="R543" s="1"/>
    </row>
    <row r="544" ht="15.75" customHeight="1">
      <c r="A544" s="1"/>
      <c r="B544" s="1"/>
      <c r="C544" s="1"/>
      <c r="D544" s="1"/>
      <c r="E544" s="1"/>
      <c r="F544" s="1"/>
      <c r="G544" s="1"/>
      <c r="H544" s="1"/>
      <c r="I544" s="1"/>
      <c r="J544" s="1"/>
      <c r="K544" s="1"/>
      <c r="L544" s="1"/>
      <c r="M544" s="1"/>
      <c r="N544" s="1"/>
      <c r="O544" s="1"/>
      <c r="P544" s="1"/>
      <c r="Q544" s="1"/>
      <c r="R544" s="1"/>
    </row>
    <row r="545" ht="15.75" customHeight="1">
      <c r="A545" s="1"/>
      <c r="B545" s="1"/>
      <c r="C545" s="1"/>
      <c r="D545" s="1"/>
      <c r="E545" s="1"/>
      <c r="F545" s="1"/>
      <c r="G545" s="1"/>
      <c r="H545" s="1"/>
      <c r="I545" s="1"/>
      <c r="J545" s="1"/>
      <c r="K545" s="1"/>
      <c r="L545" s="1"/>
      <c r="M545" s="1"/>
      <c r="N545" s="1"/>
      <c r="O545" s="1"/>
      <c r="P545" s="1"/>
      <c r="Q545" s="1"/>
      <c r="R545" s="1"/>
    </row>
    <row r="546" ht="15.75" customHeight="1">
      <c r="A546" s="1"/>
      <c r="B546" s="1"/>
      <c r="C546" s="1"/>
      <c r="D546" s="1"/>
      <c r="E546" s="1"/>
      <c r="F546" s="1"/>
      <c r="G546" s="1"/>
      <c r="H546" s="1"/>
      <c r="I546" s="1"/>
      <c r="J546" s="1"/>
      <c r="K546" s="1"/>
      <c r="L546" s="1"/>
      <c r="M546" s="1"/>
      <c r="N546" s="1"/>
      <c r="O546" s="1"/>
      <c r="P546" s="1"/>
      <c r="Q546" s="1"/>
      <c r="R546" s="1"/>
    </row>
    <row r="547" ht="15.75" customHeight="1">
      <c r="A547" s="1"/>
      <c r="B547" s="1"/>
      <c r="C547" s="1"/>
      <c r="D547" s="1"/>
      <c r="E547" s="1"/>
      <c r="F547" s="1"/>
      <c r="G547" s="1"/>
      <c r="H547" s="1"/>
      <c r="I547" s="1"/>
      <c r="J547" s="1"/>
      <c r="K547" s="1"/>
      <c r="L547" s="1"/>
      <c r="M547" s="1"/>
      <c r="N547" s="1"/>
      <c r="O547" s="1"/>
      <c r="P547" s="1"/>
      <c r="Q547" s="1"/>
      <c r="R547" s="1"/>
    </row>
    <row r="548" ht="15.75" customHeight="1">
      <c r="A548" s="1"/>
      <c r="B548" s="1"/>
      <c r="C548" s="1"/>
      <c r="D548" s="1"/>
      <c r="E548" s="1"/>
      <c r="F548" s="1"/>
      <c r="G548" s="1"/>
      <c r="H548" s="1"/>
      <c r="I548" s="1"/>
      <c r="J548" s="1"/>
      <c r="K548" s="1"/>
      <c r="L548" s="1"/>
      <c r="M548" s="1"/>
      <c r="N548" s="1"/>
      <c r="O548" s="1"/>
      <c r="P548" s="1"/>
      <c r="Q548" s="1"/>
      <c r="R548" s="1"/>
    </row>
    <row r="549" ht="15.75" customHeight="1">
      <c r="A549" s="1"/>
      <c r="B549" s="1"/>
      <c r="C549" s="1"/>
      <c r="D549" s="1"/>
      <c r="E549" s="1"/>
      <c r="F549" s="1"/>
      <c r="G549" s="1"/>
      <c r="H549" s="1"/>
      <c r="I549" s="1"/>
      <c r="J549" s="1"/>
      <c r="K549" s="1"/>
      <c r="L549" s="1"/>
      <c r="M549" s="1"/>
      <c r="N549" s="1"/>
      <c r="O549" s="1"/>
      <c r="P549" s="1"/>
      <c r="Q549" s="1"/>
      <c r="R549" s="1"/>
    </row>
    <row r="550" ht="15.75" customHeight="1">
      <c r="A550" s="1"/>
      <c r="B550" s="1"/>
      <c r="C550" s="1"/>
      <c r="D550" s="1"/>
      <c r="E550" s="1"/>
      <c r="F550" s="1"/>
      <c r="G550" s="1"/>
      <c r="H550" s="1"/>
      <c r="I550" s="1"/>
      <c r="J550" s="1"/>
      <c r="K550" s="1"/>
      <c r="L550" s="1"/>
      <c r="M550" s="1"/>
      <c r="N550" s="1"/>
      <c r="O550" s="1"/>
      <c r="P550" s="1"/>
      <c r="Q550" s="1"/>
      <c r="R550" s="1"/>
    </row>
    <row r="551" ht="15.75" customHeight="1">
      <c r="A551" s="1"/>
      <c r="B551" s="1"/>
      <c r="C551" s="1"/>
      <c r="D551" s="1"/>
      <c r="E551" s="1"/>
      <c r="F551" s="1"/>
      <c r="G551" s="1"/>
      <c r="H551" s="1"/>
      <c r="I551" s="1"/>
      <c r="J551" s="1"/>
      <c r="K551" s="1"/>
      <c r="L551" s="1"/>
      <c r="M551" s="1"/>
      <c r="N551" s="1"/>
      <c r="O551" s="1"/>
      <c r="P551" s="1"/>
      <c r="Q551" s="1"/>
      <c r="R551" s="1"/>
    </row>
    <row r="552" ht="15.75" customHeight="1">
      <c r="A552" s="1"/>
      <c r="B552" s="1"/>
      <c r="C552" s="1"/>
      <c r="D552" s="1"/>
      <c r="E552" s="1"/>
      <c r="F552" s="1"/>
      <c r="G552" s="1"/>
      <c r="H552" s="1"/>
      <c r="I552" s="1"/>
      <c r="J552" s="1"/>
      <c r="K552" s="1"/>
      <c r="L552" s="1"/>
      <c r="M552" s="1"/>
      <c r="N552" s="1"/>
      <c r="O552" s="1"/>
      <c r="P552" s="1"/>
      <c r="Q552" s="1"/>
      <c r="R552" s="1"/>
    </row>
    <row r="553" ht="15.75" customHeight="1">
      <c r="A553" s="1"/>
      <c r="B553" s="1"/>
      <c r="C553" s="1"/>
      <c r="D553" s="1"/>
      <c r="E553" s="1"/>
      <c r="F553" s="1"/>
      <c r="G553" s="1"/>
      <c r="H553" s="1"/>
      <c r="I553" s="1"/>
      <c r="J553" s="1"/>
      <c r="K553" s="1"/>
      <c r="L553" s="1"/>
      <c r="M553" s="1"/>
      <c r="N553" s="1"/>
      <c r="O553" s="1"/>
      <c r="P553" s="1"/>
      <c r="Q553" s="1"/>
      <c r="R553" s="1"/>
    </row>
    <row r="554" ht="15.75" customHeight="1">
      <c r="A554" s="1"/>
      <c r="B554" s="1"/>
      <c r="C554" s="1"/>
      <c r="D554" s="1"/>
      <c r="E554" s="1"/>
      <c r="F554" s="1"/>
      <c r="G554" s="1"/>
      <c r="H554" s="1"/>
      <c r="I554" s="1"/>
      <c r="J554" s="1"/>
      <c r="K554" s="1"/>
      <c r="L554" s="1"/>
      <c r="M554" s="1"/>
      <c r="N554" s="1"/>
      <c r="O554" s="1"/>
      <c r="P554" s="1"/>
      <c r="Q554" s="1"/>
      <c r="R554" s="1"/>
    </row>
    <row r="555" ht="15.75" customHeight="1">
      <c r="A555" s="1"/>
      <c r="B555" s="1"/>
      <c r="C555" s="1"/>
      <c r="D555" s="1"/>
      <c r="E555" s="1"/>
      <c r="F555" s="1"/>
      <c r="G555" s="1"/>
      <c r="H555" s="1"/>
      <c r="I555" s="1"/>
      <c r="J555" s="1"/>
      <c r="K555" s="1"/>
      <c r="L555" s="1"/>
      <c r="M555" s="1"/>
      <c r="N555" s="1"/>
      <c r="O555" s="1"/>
      <c r="P555" s="1"/>
      <c r="Q555" s="1"/>
      <c r="R555" s="1"/>
    </row>
    <row r="556" ht="15.75" customHeight="1">
      <c r="A556" s="1"/>
      <c r="B556" s="1"/>
      <c r="C556" s="1"/>
      <c r="D556" s="1"/>
      <c r="E556" s="1"/>
      <c r="F556" s="1"/>
      <c r="G556" s="1"/>
      <c r="H556" s="1"/>
      <c r="I556" s="1"/>
      <c r="J556" s="1"/>
      <c r="K556" s="1"/>
      <c r="L556" s="1"/>
      <c r="M556" s="1"/>
      <c r="N556" s="1"/>
      <c r="O556" s="1"/>
      <c r="P556" s="1"/>
      <c r="Q556" s="1"/>
      <c r="R556" s="1"/>
    </row>
    <row r="557" ht="15.75" customHeight="1">
      <c r="A557" s="1"/>
      <c r="B557" s="1"/>
      <c r="C557" s="1"/>
      <c r="D557" s="1"/>
      <c r="E557" s="1"/>
      <c r="F557" s="1"/>
      <c r="G557" s="1"/>
      <c r="H557" s="1"/>
      <c r="I557" s="1"/>
      <c r="J557" s="1"/>
      <c r="K557" s="1"/>
      <c r="L557" s="1"/>
      <c r="M557" s="1"/>
      <c r="N557" s="1"/>
      <c r="O557" s="1"/>
      <c r="P557" s="1"/>
      <c r="Q557" s="1"/>
      <c r="R557" s="1"/>
    </row>
    <row r="558" ht="15.75" customHeight="1">
      <c r="A558" s="1"/>
      <c r="B558" s="1"/>
      <c r="C558" s="1"/>
      <c r="D558" s="1"/>
      <c r="E558" s="1"/>
      <c r="F558" s="1"/>
      <c r="G558" s="1"/>
      <c r="H558" s="1"/>
      <c r="I558" s="1"/>
      <c r="J558" s="1"/>
      <c r="K558" s="1"/>
      <c r="L558" s="1"/>
      <c r="M558" s="1"/>
      <c r="N558" s="1"/>
      <c r="O558" s="1"/>
      <c r="P558" s="1"/>
      <c r="Q558" s="1"/>
      <c r="R558" s="1"/>
    </row>
    <row r="559" ht="15.75" customHeight="1">
      <c r="A559" s="1"/>
      <c r="B559" s="1"/>
      <c r="C559" s="1"/>
      <c r="D559" s="1"/>
      <c r="E559" s="1"/>
      <c r="F559" s="1"/>
      <c r="G559" s="1"/>
      <c r="H559" s="1"/>
      <c r="I559" s="1"/>
      <c r="J559" s="1"/>
      <c r="K559" s="1"/>
      <c r="L559" s="1"/>
      <c r="M559" s="1"/>
      <c r="N559" s="1"/>
      <c r="O559" s="1"/>
      <c r="P559" s="1"/>
      <c r="Q559" s="1"/>
      <c r="R559" s="1"/>
    </row>
    <row r="560" ht="15.75" customHeight="1">
      <c r="A560" s="1"/>
      <c r="B560" s="1"/>
      <c r="C560" s="1"/>
      <c r="D560" s="1"/>
      <c r="E560" s="1"/>
      <c r="F560" s="1"/>
      <c r="G560" s="1"/>
      <c r="H560" s="1"/>
      <c r="I560" s="1"/>
      <c r="J560" s="1"/>
      <c r="K560" s="1"/>
      <c r="L560" s="1"/>
      <c r="M560" s="1"/>
      <c r="N560" s="1"/>
      <c r="O560" s="1"/>
      <c r="P560" s="1"/>
      <c r="Q560" s="1"/>
      <c r="R560" s="1"/>
    </row>
    <row r="561" ht="15.75" customHeight="1">
      <c r="A561" s="1"/>
      <c r="B561" s="1"/>
      <c r="C561" s="1"/>
      <c r="D561" s="1"/>
      <c r="E561" s="1"/>
      <c r="F561" s="1"/>
      <c r="G561" s="1"/>
      <c r="H561" s="1"/>
      <c r="I561" s="1"/>
      <c r="J561" s="1"/>
      <c r="K561" s="1"/>
      <c r="L561" s="1"/>
      <c r="M561" s="1"/>
      <c r="N561" s="1"/>
      <c r="O561" s="1"/>
      <c r="P561" s="1"/>
      <c r="Q561" s="1"/>
      <c r="R561" s="1"/>
    </row>
    <row r="562" ht="15.75" customHeight="1">
      <c r="A562" s="1"/>
      <c r="B562" s="1"/>
      <c r="C562" s="1"/>
      <c r="D562" s="1"/>
      <c r="E562" s="1"/>
      <c r="F562" s="1"/>
      <c r="G562" s="1"/>
      <c r="H562" s="1"/>
      <c r="I562" s="1"/>
      <c r="J562" s="1"/>
      <c r="K562" s="1"/>
      <c r="L562" s="1"/>
      <c r="M562" s="1"/>
      <c r="N562" s="1"/>
      <c r="O562" s="1"/>
      <c r="P562" s="1"/>
      <c r="Q562" s="1"/>
      <c r="R562" s="1"/>
    </row>
    <row r="563" ht="15.75" customHeight="1">
      <c r="A563" s="1"/>
      <c r="B563" s="1"/>
      <c r="C563" s="1"/>
      <c r="D563" s="1"/>
      <c r="E563" s="1"/>
      <c r="F563" s="1"/>
      <c r="G563" s="1"/>
      <c r="H563" s="1"/>
      <c r="I563" s="1"/>
      <c r="J563" s="1"/>
      <c r="K563" s="1"/>
      <c r="L563" s="1"/>
      <c r="M563" s="1"/>
      <c r="N563" s="1"/>
      <c r="O563" s="1"/>
      <c r="P563" s="1"/>
      <c r="Q563" s="1"/>
      <c r="R563" s="1"/>
    </row>
    <row r="564" ht="15.75" customHeight="1">
      <c r="A564" s="1"/>
      <c r="B564" s="1"/>
      <c r="C564" s="1"/>
      <c r="D564" s="1"/>
      <c r="E564" s="1"/>
      <c r="F564" s="1"/>
      <c r="G564" s="1"/>
      <c r="H564" s="1"/>
      <c r="I564" s="1"/>
      <c r="J564" s="1"/>
      <c r="K564" s="1"/>
      <c r="L564" s="1"/>
      <c r="M564" s="1"/>
      <c r="N564" s="1"/>
      <c r="O564" s="1"/>
      <c r="P564" s="1"/>
      <c r="Q564" s="1"/>
      <c r="R564" s="1"/>
    </row>
    <row r="565" ht="15.75" customHeight="1">
      <c r="A565" s="1"/>
      <c r="B565" s="1"/>
      <c r="C565" s="1"/>
      <c r="D565" s="1"/>
      <c r="E565" s="1"/>
      <c r="F565" s="1"/>
      <c r="G565" s="1"/>
      <c r="H565" s="1"/>
      <c r="I565" s="1"/>
      <c r="J565" s="1"/>
      <c r="K565" s="1"/>
      <c r="L565" s="1"/>
      <c r="M565" s="1"/>
      <c r="N565" s="1"/>
      <c r="O565" s="1"/>
      <c r="P565" s="1"/>
      <c r="Q565" s="1"/>
      <c r="R565" s="1"/>
    </row>
    <row r="566" ht="15.75" customHeight="1">
      <c r="A566" s="1"/>
      <c r="B566" s="1"/>
      <c r="C566" s="1"/>
      <c r="D566" s="1"/>
      <c r="E566" s="1"/>
      <c r="F566" s="1"/>
      <c r="G566" s="1"/>
      <c r="H566" s="1"/>
      <c r="I566" s="1"/>
      <c r="J566" s="1"/>
      <c r="K566" s="1"/>
      <c r="L566" s="1"/>
      <c r="M566" s="1"/>
      <c r="N566" s="1"/>
      <c r="O566" s="1"/>
      <c r="P566" s="1"/>
      <c r="Q566" s="1"/>
      <c r="R566" s="1"/>
    </row>
    <row r="567" ht="15.75" customHeight="1">
      <c r="A567" s="1"/>
      <c r="B567" s="1"/>
      <c r="C567" s="1"/>
      <c r="D567" s="1"/>
      <c r="E567" s="1"/>
      <c r="F567" s="1"/>
      <c r="G567" s="1"/>
      <c r="H567" s="1"/>
      <c r="I567" s="1"/>
      <c r="J567" s="1"/>
      <c r="K567" s="1"/>
      <c r="L567" s="1"/>
      <c r="M567" s="1"/>
      <c r="N567" s="1"/>
      <c r="O567" s="1"/>
      <c r="P567" s="1"/>
      <c r="Q567" s="1"/>
      <c r="R567" s="1"/>
    </row>
    <row r="568" ht="15.75" customHeight="1">
      <c r="A568" s="1"/>
      <c r="B568" s="1"/>
      <c r="C568" s="1"/>
      <c r="D568" s="1"/>
      <c r="E568" s="1"/>
      <c r="F568" s="1"/>
      <c r="G568" s="1"/>
      <c r="H568" s="1"/>
      <c r="I568" s="1"/>
      <c r="J568" s="1"/>
      <c r="K568" s="1"/>
      <c r="L568" s="1"/>
      <c r="M568" s="1"/>
      <c r="N568" s="1"/>
      <c r="O568" s="1"/>
      <c r="P568" s="1"/>
      <c r="Q568" s="1"/>
      <c r="R568" s="1"/>
    </row>
    <row r="569" ht="15.75" customHeight="1">
      <c r="A569" s="1"/>
      <c r="B569" s="1"/>
      <c r="C569" s="1"/>
      <c r="D569" s="1"/>
      <c r="E569" s="1"/>
      <c r="F569" s="1"/>
      <c r="G569" s="1"/>
      <c r="H569" s="1"/>
      <c r="I569" s="1"/>
      <c r="J569" s="1"/>
      <c r="K569" s="1"/>
      <c r="L569" s="1"/>
      <c r="M569" s="1"/>
      <c r="N569" s="1"/>
      <c r="O569" s="1"/>
      <c r="P569" s="1"/>
      <c r="Q569" s="1"/>
      <c r="R569" s="1"/>
    </row>
    <row r="570" ht="15.75" customHeight="1">
      <c r="A570" s="1"/>
      <c r="B570" s="1"/>
      <c r="C570" s="1"/>
      <c r="D570" s="1"/>
      <c r="E570" s="1"/>
      <c r="F570" s="1"/>
      <c r="G570" s="1"/>
      <c r="H570" s="1"/>
      <c r="I570" s="1"/>
      <c r="J570" s="1"/>
      <c r="K570" s="1"/>
      <c r="L570" s="1"/>
      <c r="M570" s="1"/>
      <c r="N570" s="1"/>
      <c r="O570" s="1"/>
      <c r="P570" s="1"/>
      <c r="Q570" s="1"/>
      <c r="R570" s="1"/>
    </row>
    <row r="571" ht="15.75" customHeight="1">
      <c r="A571" s="1"/>
      <c r="B571" s="1"/>
      <c r="C571" s="1"/>
      <c r="D571" s="1"/>
      <c r="E571" s="1"/>
      <c r="F571" s="1"/>
      <c r="G571" s="1"/>
      <c r="H571" s="1"/>
      <c r="I571" s="1"/>
      <c r="J571" s="1"/>
      <c r="K571" s="1"/>
      <c r="L571" s="1"/>
      <c r="M571" s="1"/>
      <c r="N571" s="1"/>
      <c r="O571" s="1"/>
      <c r="P571" s="1"/>
      <c r="Q571" s="1"/>
      <c r="R571" s="1"/>
    </row>
    <row r="572" ht="15.75" customHeight="1">
      <c r="A572" s="1"/>
      <c r="B572" s="1"/>
      <c r="C572" s="1"/>
      <c r="D572" s="1"/>
      <c r="E572" s="1"/>
      <c r="F572" s="1"/>
      <c r="G572" s="1"/>
      <c r="H572" s="1"/>
      <c r="I572" s="1"/>
      <c r="J572" s="1"/>
      <c r="K572" s="1"/>
      <c r="L572" s="1"/>
      <c r="M572" s="1"/>
      <c r="N572" s="1"/>
      <c r="O572" s="1"/>
      <c r="P572" s="1"/>
      <c r="Q572" s="1"/>
      <c r="R572" s="1"/>
    </row>
    <row r="573" ht="15.75" customHeight="1">
      <c r="A573" s="1"/>
      <c r="B573" s="1"/>
      <c r="C573" s="1"/>
      <c r="D573" s="1"/>
      <c r="E573" s="1"/>
      <c r="F573" s="1"/>
      <c r="G573" s="1"/>
      <c r="H573" s="1"/>
      <c r="I573" s="1"/>
      <c r="J573" s="1"/>
      <c r="K573" s="1"/>
      <c r="L573" s="1"/>
      <c r="M573" s="1"/>
      <c r="N573" s="1"/>
      <c r="O573" s="1"/>
      <c r="P573" s="1"/>
      <c r="Q573" s="1"/>
      <c r="R573" s="1"/>
    </row>
    <row r="574" ht="15.75" customHeight="1">
      <c r="A574" s="1"/>
      <c r="B574" s="1"/>
      <c r="C574" s="1"/>
      <c r="D574" s="1"/>
      <c r="E574" s="1"/>
      <c r="F574" s="1"/>
      <c r="G574" s="1"/>
      <c r="H574" s="1"/>
      <c r="I574" s="1"/>
      <c r="J574" s="1"/>
      <c r="K574" s="1"/>
      <c r="L574" s="1"/>
      <c r="M574" s="1"/>
      <c r="N574" s="1"/>
      <c r="O574" s="1"/>
      <c r="P574" s="1"/>
      <c r="Q574" s="1"/>
      <c r="R574" s="1"/>
    </row>
    <row r="575" ht="15.75" customHeight="1">
      <c r="A575" s="1"/>
      <c r="B575" s="1"/>
      <c r="C575" s="1"/>
      <c r="D575" s="1"/>
      <c r="E575" s="1"/>
      <c r="F575" s="1"/>
      <c r="G575" s="1"/>
      <c r="H575" s="1"/>
      <c r="I575" s="1"/>
      <c r="J575" s="1"/>
      <c r="K575" s="1"/>
      <c r="L575" s="1"/>
      <c r="M575" s="1"/>
      <c r="N575" s="1"/>
      <c r="O575" s="1"/>
      <c r="P575" s="1"/>
      <c r="Q575" s="1"/>
      <c r="R575" s="1"/>
    </row>
    <row r="576" ht="15.75" customHeight="1">
      <c r="A576" s="1"/>
      <c r="B576" s="1"/>
      <c r="C576" s="1"/>
      <c r="D576" s="1"/>
      <c r="E576" s="1"/>
      <c r="F576" s="1"/>
      <c r="G576" s="1"/>
      <c r="H576" s="1"/>
      <c r="I576" s="1"/>
      <c r="J576" s="1"/>
      <c r="K576" s="1"/>
      <c r="L576" s="1"/>
      <c r="M576" s="1"/>
      <c r="N576" s="1"/>
      <c r="O576" s="1"/>
      <c r="P576" s="1"/>
      <c r="Q576" s="1"/>
      <c r="R576" s="1"/>
    </row>
    <row r="577" ht="15.75" customHeight="1">
      <c r="A577" s="1"/>
      <c r="B577" s="1"/>
      <c r="C577" s="1"/>
      <c r="D577" s="1"/>
      <c r="E577" s="1"/>
      <c r="F577" s="1"/>
      <c r="G577" s="1"/>
      <c r="H577" s="1"/>
      <c r="I577" s="1"/>
      <c r="J577" s="1"/>
      <c r="K577" s="1"/>
      <c r="L577" s="1"/>
      <c r="M577" s="1"/>
      <c r="N577" s="1"/>
      <c r="O577" s="1"/>
      <c r="P577" s="1"/>
      <c r="Q577" s="1"/>
      <c r="R577" s="1"/>
    </row>
    <row r="578" ht="15.75" customHeight="1">
      <c r="A578" s="1"/>
      <c r="B578" s="1"/>
      <c r="C578" s="1"/>
      <c r="D578" s="1"/>
      <c r="E578" s="1"/>
      <c r="F578" s="1"/>
      <c r="G578" s="1"/>
      <c r="H578" s="1"/>
      <c r="I578" s="1"/>
      <c r="J578" s="1"/>
      <c r="K578" s="1"/>
      <c r="L578" s="1"/>
      <c r="M578" s="1"/>
      <c r="N578" s="1"/>
      <c r="O578" s="1"/>
      <c r="P578" s="1"/>
      <c r="Q578" s="1"/>
      <c r="R578" s="1"/>
    </row>
    <row r="579" ht="15.75" customHeight="1">
      <c r="A579" s="1"/>
      <c r="B579" s="1"/>
      <c r="C579" s="1"/>
      <c r="D579" s="1"/>
      <c r="E579" s="1"/>
      <c r="F579" s="1"/>
      <c r="G579" s="1"/>
      <c r="H579" s="1"/>
      <c r="I579" s="1"/>
      <c r="J579" s="1"/>
      <c r="K579" s="1"/>
      <c r="L579" s="1"/>
      <c r="M579" s="1"/>
      <c r="N579" s="1"/>
      <c r="O579" s="1"/>
      <c r="P579" s="1"/>
      <c r="Q579" s="1"/>
      <c r="R579" s="1"/>
    </row>
    <row r="580" ht="15.75" customHeight="1">
      <c r="A580" s="1"/>
      <c r="B580" s="1"/>
      <c r="C580" s="1"/>
      <c r="D580" s="1"/>
      <c r="E580" s="1"/>
      <c r="F580" s="1"/>
      <c r="G580" s="1"/>
      <c r="H580" s="1"/>
      <c r="I580" s="1"/>
      <c r="J580" s="1"/>
      <c r="K580" s="1"/>
      <c r="L580" s="1"/>
      <c r="M580" s="1"/>
      <c r="N580" s="1"/>
      <c r="O580" s="1"/>
      <c r="P580" s="1"/>
      <c r="Q580" s="1"/>
      <c r="R580" s="1"/>
    </row>
    <row r="581" ht="15.75" customHeight="1">
      <c r="A581" s="1"/>
      <c r="B581" s="1"/>
      <c r="C581" s="1"/>
      <c r="D581" s="1"/>
      <c r="E581" s="1"/>
      <c r="F581" s="1"/>
      <c r="G581" s="1"/>
      <c r="H581" s="1"/>
      <c r="I581" s="1"/>
      <c r="J581" s="1"/>
      <c r="K581" s="1"/>
      <c r="L581" s="1"/>
      <c r="M581" s="1"/>
      <c r="N581" s="1"/>
      <c r="O581" s="1"/>
      <c r="P581" s="1"/>
      <c r="Q581" s="1"/>
      <c r="R581" s="1"/>
    </row>
    <row r="582" ht="15.75" customHeight="1">
      <c r="A582" s="1"/>
      <c r="B582" s="1"/>
      <c r="C582" s="1"/>
      <c r="D582" s="1"/>
      <c r="E582" s="1"/>
      <c r="F582" s="1"/>
      <c r="G582" s="1"/>
      <c r="H582" s="1"/>
      <c r="I582" s="1"/>
      <c r="J582" s="1"/>
      <c r="K582" s="1"/>
      <c r="L582" s="1"/>
      <c r="M582" s="1"/>
      <c r="N582" s="1"/>
      <c r="O582" s="1"/>
      <c r="P582" s="1"/>
      <c r="Q582" s="1"/>
      <c r="R582" s="1"/>
    </row>
    <row r="583" ht="15.75" customHeight="1">
      <c r="A583" s="1"/>
      <c r="B583" s="1"/>
      <c r="C583" s="1"/>
      <c r="D583" s="1"/>
      <c r="E583" s="1"/>
      <c r="F583" s="1"/>
      <c r="G583" s="1"/>
      <c r="H583" s="1"/>
      <c r="I583" s="1"/>
      <c r="J583" s="1"/>
      <c r="K583" s="1"/>
      <c r="L583" s="1"/>
      <c r="M583" s="1"/>
      <c r="N583" s="1"/>
      <c r="O583" s="1"/>
      <c r="P583" s="1"/>
      <c r="Q583" s="1"/>
      <c r="R583" s="1"/>
    </row>
    <row r="584" ht="15.75" customHeight="1">
      <c r="A584" s="1"/>
      <c r="B584" s="1"/>
      <c r="C584" s="1"/>
      <c r="D584" s="1"/>
      <c r="E584" s="1"/>
      <c r="F584" s="1"/>
      <c r="G584" s="1"/>
      <c r="H584" s="1"/>
      <c r="I584" s="1"/>
      <c r="J584" s="1"/>
      <c r="K584" s="1"/>
      <c r="L584" s="1"/>
      <c r="M584" s="1"/>
      <c r="N584" s="1"/>
      <c r="O584" s="1"/>
      <c r="P584" s="1"/>
      <c r="Q584" s="1"/>
      <c r="R584" s="1"/>
    </row>
    <row r="585" ht="15.75" customHeight="1">
      <c r="A585" s="1"/>
      <c r="B585" s="1"/>
      <c r="C585" s="1"/>
      <c r="D585" s="1"/>
      <c r="E585" s="1"/>
      <c r="F585" s="1"/>
      <c r="G585" s="1"/>
      <c r="H585" s="1"/>
      <c r="I585" s="1"/>
      <c r="J585" s="1"/>
      <c r="K585" s="1"/>
      <c r="L585" s="1"/>
      <c r="M585" s="1"/>
      <c r="N585" s="1"/>
      <c r="O585" s="1"/>
      <c r="P585" s="1"/>
      <c r="Q585" s="1"/>
      <c r="R585" s="1"/>
    </row>
    <row r="586" ht="15.75" customHeight="1">
      <c r="A586" s="1"/>
      <c r="B586" s="1"/>
      <c r="C586" s="1"/>
      <c r="D586" s="1"/>
      <c r="E586" s="1"/>
      <c r="F586" s="1"/>
      <c r="G586" s="1"/>
      <c r="H586" s="1"/>
      <c r="I586" s="1"/>
      <c r="J586" s="1"/>
      <c r="K586" s="1"/>
      <c r="L586" s="1"/>
      <c r="M586" s="1"/>
      <c r="N586" s="1"/>
      <c r="O586" s="1"/>
      <c r="P586" s="1"/>
      <c r="Q586" s="1"/>
      <c r="R586" s="1"/>
    </row>
    <row r="587" ht="15.75" customHeight="1">
      <c r="A587" s="1"/>
      <c r="B587" s="1"/>
      <c r="C587" s="1"/>
      <c r="D587" s="1"/>
      <c r="E587" s="1"/>
      <c r="F587" s="1"/>
      <c r="G587" s="1"/>
      <c r="H587" s="1"/>
      <c r="I587" s="1"/>
      <c r="J587" s="1"/>
      <c r="K587" s="1"/>
      <c r="L587" s="1"/>
      <c r="M587" s="1"/>
      <c r="N587" s="1"/>
      <c r="O587" s="1"/>
      <c r="P587" s="1"/>
      <c r="Q587" s="1"/>
      <c r="R587" s="1"/>
    </row>
    <row r="588" ht="15.75" customHeight="1">
      <c r="A588" s="1"/>
      <c r="B588" s="1"/>
      <c r="C588" s="1"/>
      <c r="D588" s="1"/>
      <c r="E588" s="1"/>
      <c r="F588" s="1"/>
      <c r="G588" s="1"/>
      <c r="H588" s="1"/>
      <c r="I588" s="1"/>
      <c r="J588" s="1"/>
      <c r="K588" s="1"/>
      <c r="L588" s="1"/>
      <c r="M588" s="1"/>
      <c r="N588" s="1"/>
      <c r="O588" s="1"/>
      <c r="P588" s="1"/>
      <c r="Q588" s="1"/>
      <c r="R588" s="1"/>
    </row>
    <row r="589" ht="15.75" customHeight="1">
      <c r="A589" s="1"/>
      <c r="B589" s="1"/>
      <c r="C589" s="1"/>
      <c r="D589" s="1"/>
      <c r="E589" s="1"/>
      <c r="F589" s="1"/>
      <c r="G589" s="1"/>
      <c r="H589" s="1"/>
      <c r="I589" s="1"/>
      <c r="J589" s="1"/>
      <c r="K589" s="1"/>
      <c r="L589" s="1"/>
      <c r="M589" s="1"/>
      <c r="N589" s="1"/>
      <c r="O589" s="1"/>
      <c r="P589" s="1"/>
      <c r="Q589" s="1"/>
      <c r="R589" s="1"/>
    </row>
    <row r="590" ht="15.75" customHeight="1">
      <c r="A590" s="1"/>
      <c r="B590" s="1"/>
      <c r="C590" s="1"/>
      <c r="D590" s="1"/>
      <c r="E590" s="1"/>
      <c r="F590" s="1"/>
      <c r="G590" s="1"/>
      <c r="H590" s="1"/>
      <c r="I590" s="1"/>
      <c r="J590" s="1"/>
      <c r="K590" s="1"/>
      <c r="L590" s="1"/>
      <c r="M590" s="1"/>
      <c r="N590" s="1"/>
      <c r="O590" s="1"/>
      <c r="P590" s="1"/>
      <c r="Q590" s="1"/>
      <c r="R590" s="1"/>
    </row>
    <row r="591" ht="15.75" customHeight="1">
      <c r="A591" s="1"/>
      <c r="B591" s="1"/>
      <c r="C591" s="1"/>
      <c r="D591" s="1"/>
      <c r="E591" s="1"/>
      <c r="F591" s="1"/>
      <c r="G591" s="1"/>
      <c r="H591" s="1"/>
      <c r="I591" s="1"/>
      <c r="J591" s="1"/>
      <c r="K591" s="1"/>
      <c r="L591" s="1"/>
      <c r="M591" s="1"/>
      <c r="N591" s="1"/>
      <c r="O591" s="1"/>
      <c r="P591" s="1"/>
      <c r="Q591" s="1"/>
      <c r="R591" s="1"/>
    </row>
    <row r="592" ht="15.75" customHeight="1">
      <c r="A592" s="1"/>
      <c r="B592" s="1"/>
      <c r="C592" s="1"/>
      <c r="D592" s="1"/>
      <c r="E592" s="1"/>
      <c r="F592" s="1"/>
      <c r="G592" s="1"/>
      <c r="H592" s="1"/>
      <c r="I592" s="1"/>
      <c r="J592" s="1"/>
      <c r="K592" s="1"/>
      <c r="L592" s="1"/>
      <c r="M592" s="1"/>
      <c r="N592" s="1"/>
      <c r="O592" s="1"/>
      <c r="P592" s="1"/>
      <c r="Q592" s="1"/>
      <c r="R592" s="1"/>
    </row>
    <row r="593" ht="15.75" customHeight="1">
      <c r="A593" s="1"/>
      <c r="B593" s="1"/>
      <c r="C593" s="1"/>
      <c r="D593" s="1"/>
      <c r="E593" s="1"/>
      <c r="F593" s="1"/>
      <c r="G593" s="1"/>
      <c r="H593" s="1"/>
      <c r="I593" s="1"/>
      <c r="J593" s="1"/>
      <c r="K593" s="1"/>
      <c r="L593" s="1"/>
      <c r="M593" s="1"/>
      <c r="N593" s="1"/>
      <c r="O593" s="1"/>
      <c r="P593" s="1"/>
      <c r="Q593" s="1"/>
      <c r="R593" s="1"/>
    </row>
    <row r="594" ht="15.75" customHeight="1">
      <c r="A594" s="1"/>
      <c r="B594" s="1"/>
      <c r="C594" s="1"/>
      <c r="D594" s="1"/>
      <c r="E594" s="1"/>
      <c r="F594" s="1"/>
      <c r="G594" s="1"/>
      <c r="H594" s="1"/>
      <c r="I594" s="1"/>
      <c r="J594" s="1"/>
      <c r="K594" s="1"/>
      <c r="L594" s="1"/>
      <c r="M594" s="1"/>
      <c r="N594" s="1"/>
      <c r="O594" s="1"/>
      <c r="P594" s="1"/>
      <c r="Q594" s="1"/>
      <c r="R594" s="1"/>
    </row>
    <row r="595" ht="15.75" customHeight="1">
      <c r="A595" s="1"/>
      <c r="B595" s="1"/>
      <c r="C595" s="1"/>
      <c r="D595" s="1"/>
      <c r="E595" s="1"/>
      <c r="F595" s="1"/>
      <c r="G595" s="1"/>
      <c r="H595" s="1"/>
      <c r="I595" s="1"/>
      <c r="J595" s="1"/>
      <c r="K595" s="1"/>
      <c r="L595" s="1"/>
      <c r="M595" s="1"/>
      <c r="N595" s="1"/>
      <c r="O595" s="1"/>
      <c r="P595" s="1"/>
      <c r="Q595" s="1"/>
      <c r="R595" s="1"/>
    </row>
    <row r="596" ht="15.75" customHeight="1">
      <c r="A596" s="1"/>
      <c r="B596" s="1"/>
      <c r="C596" s="1"/>
      <c r="D596" s="1"/>
      <c r="E596" s="1"/>
      <c r="F596" s="1"/>
      <c r="G596" s="1"/>
      <c r="H596" s="1"/>
      <c r="I596" s="1"/>
      <c r="J596" s="1"/>
      <c r="K596" s="1"/>
      <c r="L596" s="1"/>
      <c r="M596" s="1"/>
      <c r="N596" s="1"/>
      <c r="O596" s="1"/>
      <c r="P596" s="1"/>
      <c r="Q596" s="1"/>
      <c r="R596" s="1"/>
    </row>
    <row r="597" ht="15.75" customHeight="1">
      <c r="A597" s="1"/>
      <c r="B597" s="1"/>
      <c r="C597" s="1"/>
      <c r="D597" s="1"/>
      <c r="E597" s="1"/>
      <c r="F597" s="1"/>
      <c r="G597" s="1"/>
      <c r="H597" s="1"/>
      <c r="I597" s="1"/>
      <c r="J597" s="1"/>
      <c r="K597" s="1"/>
      <c r="L597" s="1"/>
      <c r="M597" s="1"/>
      <c r="N597" s="1"/>
      <c r="O597" s="1"/>
      <c r="P597" s="1"/>
      <c r="Q597" s="1"/>
      <c r="R597" s="1"/>
    </row>
    <row r="598" ht="15.75" customHeight="1">
      <c r="A598" s="1"/>
      <c r="B598" s="1"/>
      <c r="C598" s="1"/>
      <c r="D598" s="1"/>
      <c r="E598" s="1"/>
      <c r="F598" s="1"/>
      <c r="G598" s="1"/>
      <c r="H598" s="1"/>
      <c r="I598" s="1"/>
      <c r="J598" s="1"/>
      <c r="K598" s="1"/>
      <c r="L598" s="1"/>
      <c r="M598" s="1"/>
      <c r="N598" s="1"/>
      <c r="O598" s="1"/>
      <c r="P598" s="1"/>
      <c r="Q598" s="1"/>
      <c r="R598" s="1"/>
    </row>
    <row r="599" ht="15.75" customHeight="1">
      <c r="A599" s="1"/>
      <c r="B599" s="1"/>
      <c r="C599" s="1"/>
      <c r="D599" s="1"/>
      <c r="E599" s="1"/>
      <c r="F599" s="1"/>
      <c r="G599" s="1"/>
      <c r="H599" s="1"/>
      <c r="I599" s="1"/>
      <c r="J599" s="1"/>
      <c r="K599" s="1"/>
      <c r="L599" s="1"/>
      <c r="M599" s="1"/>
      <c r="N599" s="1"/>
      <c r="O599" s="1"/>
      <c r="P599" s="1"/>
      <c r="Q599" s="1"/>
      <c r="R599" s="1"/>
    </row>
    <row r="600" ht="15.75" customHeight="1">
      <c r="A600" s="1"/>
      <c r="B600" s="1"/>
      <c r="C600" s="1"/>
      <c r="D600" s="1"/>
      <c r="E600" s="1"/>
      <c r="F600" s="1"/>
      <c r="G600" s="1"/>
      <c r="H600" s="1"/>
      <c r="I600" s="1"/>
      <c r="J600" s="1"/>
      <c r="K600" s="1"/>
      <c r="L600" s="1"/>
      <c r="M600" s="1"/>
      <c r="N600" s="1"/>
      <c r="O600" s="1"/>
      <c r="P600" s="1"/>
      <c r="Q600" s="1"/>
      <c r="R600" s="1"/>
    </row>
    <row r="601" ht="15.75" customHeight="1">
      <c r="A601" s="1"/>
      <c r="B601" s="1"/>
      <c r="C601" s="1"/>
      <c r="D601" s="1"/>
      <c r="E601" s="1"/>
      <c r="F601" s="1"/>
      <c r="G601" s="1"/>
      <c r="H601" s="1"/>
      <c r="I601" s="1"/>
      <c r="J601" s="1"/>
      <c r="K601" s="1"/>
      <c r="L601" s="1"/>
      <c r="M601" s="1"/>
      <c r="N601" s="1"/>
      <c r="O601" s="1"/>
      <c r="P601" s="1"/>
      <c r="Q601" s="1"/>
      <c r="R601" s="1"/>
    </row>
    <row r="602" ht="15.75" customHeight="1">
      <c r="A602" s="1"/>
      <c r="B602" s="1"/>
      <c r="C602" s="1"/>
      <c r="D602" s="1"/>
      <c r="E602" s="1"/>
      <c r="F602" s="1"/>
      <c r="G602" s="1"/>
      <c r="H602" s="1"/>
      <c r="I602" s="1"/>
      <c r="J602" s="1"/>
      <c r="K602" s="1"/>
      <c r="L602" s="1"/>
      <c r="M602" s="1"/>
      <c r="N602" s="1"/>
      <c r="O602" s="1"/>
      <c r="P602" s="1"/>
      <c r="Q602" s="1"/>
      <c r="R602" s="1"/>
    </row>
    <row r="603" ht="15.75" customHeight="1">
      <c r="A603" s="1"/>
      <c r="B603" s="1"/>
      <c r="C603" s="1"/>
      <c r="D603" s="1"/>
      <c r="E603" s="1"/>
      <c r="F603" s="1"/>
      <c r="G603" s="1"/>
      <c r="H603" s="1"/>
      <c r="I603" s="1"/>
      <c r="J603" s="1"/>
      <c r="K603" s="1"/>
      <c r="L603" s="1"/>
      <c r="M603" s="1"/>
      <c r="N603" s="1"/>
      <c r="O603" s="1"/>
      <c r="P603" s="1"/>
      <c r="Q603" s="1"/>
      <c r="R603" s="1"/>
    </row>
    <row r="604" ht="15.75" customHeight="1">
      <c r="A604" s="1"/>
      <c r="B604" s="1"/>
      <c r="C604" s="1"/>
      <c r="D604" s="1"/>
      <c r="E604" s="1"/>
      <c r="F604" s="1"/>
      <c r="G604" s="1"/>
      <c r="H604" s="1"/>
      <c r="I604" s="1"/>
      <c r="J604" s="1"/>
      <c r="K604" s="1"/>
      <c r="L604" s="1"/>
      <c r="M604" s="1"/>
      <c r="N604" s="1"/>
      <c r="O604" s="1"/>
      <c r="P604" s="1"/>
      <c r="Q604" s="1"/>
      <c r="R604" s="1"/>
    </row>
    <row r="605" ht="15.75" customHeight="1">
      <c r="A605" s="1"/>
      <c r="B605" s="1"/>
      <c r="C605" s="1"/>
      <c r="D605" s="1"/>
      <c r="E605" s="1"/>
      <c r="F605" s="1"/>
      <c r="G605" s="1"/>
      <c r="H605" s="1"/>
      <c r="I605" s="1"/>
      <c r="J605" s="1"/>
      <c r="K605" s="1"/>
      <c r="L605" s="1"/>
      <c r="M605" s="1"/>
      <c r="N605" s="1"/>
      <c r="O605" s="1"/>
      <c r="P605" s="1"/>
      <c r="Q605" s="1"/>
      <c r="R605" s="1"/>
    </row>
    <row r="606" ht="15.75" customHeight="1">
      <c r="A606" s="1"/>
      <c r="B606" s="1"/>
      <c r="C606" s="1"/>
      <c r="D606" s="1"/>
      <c r="E606" s="1"/>
      <c r="F606" s="1"/>
      <c r="G606" s="1"/>
      <c r="H606" s="1"/>
      <c r="I606" s="1"/>
      <c r="J606" s="1"/>
      <c r="K606" s="1"/>
      <c r="L606" s="1"/>
      <c r="M606" s="1"/>
      <c r="N606" s="1"/>
      <c r="O606" s="1"/>
      <c r="P606" s="1"/>
      <c r="Q606" s="1"/>
      <c r="R606" s="1"/>
    </row>
    <row r="607" ht="15.75" customHeight="1">
      <c r="A607" s="1"/>
      <c r="B607" s="1"/>
      <c r="C607" s="1"/>
      <c r="D607" s="1"/>
      <c r="E607" s="1"/>
      <c r="F607" s="1"/>
      <c r="G607" s="1"/>
      <c r="H607" s="1"/>
      <c r="I607" s="1"/>
      <c r="J607" s="1"/>
      <c r="K607" s="1"/>
      <c r="L607" s="1"/>
      <c r="M607" s="1"/>
      <c r="N607" s="1"/>
      <c r="O607" s="1"/>
      <c r="P607" s="1"/>
      <c r="Q607" s="1"/>
      <c r="R607" s="1"/>
    </row>
    <row r="608" ht="15.75" customHeight="1">
      <c r="A608" s="1"/>
      <c r="B608" s="1"/>
      <c r="C608" s="1"/>
      <c r="D608" s="1"/>
      <c r="E608" s="1"/>
      <c r="F608" s="1"/>
      <c r="G608" s="1"/>
      <c r="H608" s="1"/>
      <c r="I608" s="1"/>
      <c r="J608" s="1"/>
      <c r="K608" s="1"/>
      <c r="L608" s="1"/>
      <c r="M608" s="1"/>
      <c r="N608" s="1"/>
      <c r="O608" s="1"/>
      <c r="P608" s="1"/>
      <c r="Q608" s="1"/>
      <c r="R608" s="1"/>
    </row>
    <row r="609" ht="15.75" customHeight="1">
      <c r="A609" s="1"/>
      <c r="B609" s="1"/>
      <c r="C609" s="1"/>
      <c r="D609" s="1"/>
      <c r="E609" s="1"/>
      <c r="F609" s="1"/>
      <c r="G609" s="1"/>
      <c r="H609" s="1"/>
      <c r="I609" s="1"/>
      <c r="J609" s="1"/>
      <c r="K609" s="1"/>
      <c r="L609" s="1"/>
      <c r="M609" s="1"/>
      <c r="N609" s="1"/>
      <c r="O609" s="1"/>
      <c r="P609" s="1"/>
      <c r="Q609" s="1"/>
      <c r="R609" s="1"/>
    </row>
    <row r="610" ht="15.75" customHeight="1">
      <c r="A610" s="1"/>
      <c r="B610" s="1"/>
      <c r="C610" s="1"/>
      <c r="D610" s="1"/>
      <c r="E610" s="1"/>
      <c r="F610" s="1"/>
      <c r="G610" s="1"/>
      <c r="H610" s="1"/>
      <c r="I610" s="1"/>
      <c r="J610" s="1"/>
      <c r="K610" s="1"/>
      <c r="L610" s="1"/>
      <c r="M610" s="1"/>
      <c r="N610" s="1"/>
      <c r="O610" s="1"/>
      <c r="P610" s="1"/>
      <c r="Q610" s="1"/>
      <c r="R610" s="1"/>
    </row>
    <row r="611" ht="15.75" customHeight="1">
      <c r="A611" s="1"/>
      <c r="B611" s="1"/>
      <c r="C611" s="1"/>
      <c r="D611" s="1"/>
      <c r="E611" s="1"/>
      <c r="F611" s="1"/>
      <c r="G611" s="1"/>
      <c r="H611" s="1"/>
      <c r="I611" s="1"/>
      <c r="J611" s="1"/>
      <c r="K611" s="1"/>
      <c r="L611" s="1"/>
      <c r="M611" s="1"/>
      <c r="N611" s="1"/>
      <c r="O611" s="1"/>
      <c r="P611" s="1"/>
      <c r="Q611" s="1"/>
      <c r="R611" s="1"/>
    </row>
    <row r="612" ht="15.75" customHeight="1">
      <c r="A612" s="1"/>
      <c r="B612" s="1"/>
      <c r="C612" s="1"/>
      <c r="D612" s="1"/>
      <c r="E612" s="1"/>
      <c r="F612" s="1"/>
      <c r="G612" s="1"/>
      <c r="H612" s="1"/>
      <c r="I612" s="1"/>
      <c r="J612" s="1"/>
      <c r="K612" s="1"/>
      <c r="L612" s="1"/>
      <c r="M612" s="1"/>
      <c r="N612" s="1"/>
      <c r="O612" s="1"/>
      <c r="P612" s="1"/>
      <c r="Q612" s="1"/>
      <c r="R612" s="1"/>
    </row>
    <row r="613" ht="15.75" customHeight="1">
      <c r="A613" s="1"/>
      <c r="B613" s="1"/>
      <c r="C613" s="1"/>
      <c r="D613" s="1"/>
      <c r="E613" s="1"/>
      <c r="F613" s="1"/>
      <c r="G613" s="1"/>
      <c r="H613" s="1"/>
      <c r="I613" s="1"/>
      <c r="J613" s="1"/>
      <c r="K613" s="1"/>
      <c r="L613" s="1"/>
      <c r="M613" s="1"/>
      <c r="N613" s="1"/>
      <c r="O613" s="1"/>
      <c r="P613" s="1"/>
      <c r="Q613" s="1"/>
      <c r="R613" s="1"/>
    </row>
    <row r="614" ht="15.75" customHeight="1">
      <c r="A614" s="1"/>
      <c r="B614" s="1"/>
      <c r="C614" s="1"/>
      <c r="D614" s="1"/>
      <c r="E614" s="1"/>
      <c r="F614" s="1"/>
      <c r="G614" s="1"/>
      <c r="H614" s="1"/>
      <c r="I614" s="1"/>
      <c r="J614" s="1"/>
      <c r="K614" s="1"/>
      <c r="L614" s="1"/>
      <c r="M614" s="1"/>
      <c r="N614" s="1"/>
      <c r="O614" s="1"/>
      <c r="P614" s="1"/>
      <c r="Q614" s="1"/>
      <c r="R614" s="1"/>
    </row>
    <row r="615" ht="15.75" customHeight="1">
      <c r="A615" s="1"/>
      <c r="B615" s="1"/>
      <c r="C615" s="1"/>
      <c r="D615" s="1"/>
      <c r="E615" s="1"/>
      <c r="F615" s="1"/>
      <c r="G615" s="1"/>
      <c r="H615" s="1"/>
      <c r="I615" s="1"/>
      <c r="J615" s="1"/>
      <c r="K615" s="1"/>
      <c r="L615" s="1"/>
      <c r="M615" s="1"/>
      <c r="N615" s="1"/>
      <c r="O615" s="1"/>
      <c r="P615" s="1"/>
      <c r="Q615" s="1"/>
      <c r="R615" s="1"/>
    </row>
    <row r="616" ht="15.75" customHeight="1">
      <c r="A616" s="1"/>
      <c r="B616" s="1"/>
      <c r="C616" s="1"/>
      <c r="D616" s="1"/>
      <c r="E616" s="1"/>
      <c r="F616" s="1"/>
      <c r="G616" s="1"/>
      <c r="H616" s="1"/>
      <c r="I616" s="1"/>
      <c r="J616" s="1"/>
      <c r="K616" s="1"/>
      <c r="L616" s="1"/>
      <c r="M616" s="1"/>
      <c r="N616" s="1"/>
      <c r="O616" s="1"/>
      <c r="P616" s="1"/>
      <c r="Q616" s="1"/>
      <c r="R616" s="1"/>
    </row>
    <row r="617" ht="15.75" customHeight="1">
      <c r="A617" s="1"/>
      <c r="B617" s="1"/>
      <c r="C617" s="1"/>
      <c r="D617" s="1"/>
      <c r="E617" s="1"/>
      <c r="F617" s="1"/>
      <c r="G617" s="1"/>
      <c r="H617" s="1"/>
      <c r="I617" s="1"/>
      <c r="J617" s="1"/>
      <c r="K617" s="1"/>
      <c r="L617" s="1"/>
      <c r="M617" s="1"/>
      <c r="N617" s="1"/>
      <c r="O617" s="1"/>
      <c r="P617" s="1"/>
      <c r="Q617" s="1"/>
      <c r="R617" s="1"/>
    </row>
    <row r="618" ht="15.75" customHeight="1">
      <c r="A618" s="1"/>
      <c r="B618" s="1"/>
      <c r="C618" s="1"/>
      <c r="D618" s="1"/>
      <c r="E618" s="1"/>
      <c r="F618" s="1"/>
      <c r="G618" s="1"/>
      <c r="H618" s="1"/>
      <c r="I618" s="1"/>
      <c r="J618" s="1"/>
      <c r="K618" s="1"/>
      <c r="L618" s="1"/>
      <c r="M618" s="1"/>
      <c r="N618" s="1"/>
      <c r="O618" s="1"/>
      <c r="P618" s="1"/>
      <c r="Q618" s="1"/>
      <c r="R618" s="1"/>
    </row>
    <row r="619" ht="15.75" customHeight="1">
      <c r="A619" s="1"/>
      <c r="B619" s="1"/>
      <c r="C619" s="1"/>
      <c r="D619" s="1"/>
      <c r="E619" s="1"/>
      <c r="F619" s="1"/>
      <c r="G619" s="1"/>
      <c r="H619" s="1"/>
      <c r="I619" s="1"/>
      <c r="J619" s="1"/>
      <c r="K619" s="1"/>
      <c r="L619" s="1"/>
      <c r="M619" s="1"/>
      <c r="N619" s="1"/>
      <c r="O619" s="1"/>
      <c r="P619" s="1"/>
      <c r="Q619" s="1"/>
      <c r="R619" s="1"/>
    </row>
    <row r="620" ht="15.75" customHeight="1">
      <c r="A620" s="1"/>
      <c r="B620" s="1"/>
      <c r="C620" s="1"/>
      <c r="D620" s="1"/>
      <c r="E620" s="1"/>
      <c r="F620" s="1"/>
      <c r="G620" s="1"/>
      <c r="H620" s="1"/>
      <c r="I620" s="1"/>
      <c r="J620" s="1"/>
      <c r="K620" s="1"/>
      <c r="L620" s="1"/>
      <c r="M620" s="1"/>
      <c r="N620" s="1"/>
      <c r="O620" s="1"/>
      <c r="P620" s="1"/>
      <c r="Q620" s="1"/>
      <c r="R620" s="1"/>
    </row>
    <row r="621" ht="15.75" customHeight="1">
      <c r="A621" s="1"/>
      <c r="B621" s="1"/>
      <c r="C621" s="1"/>
      <c r="D621" s="1"/>
      <c r="E621" s="1"/>
      <c r="F621" s="1"/>
      <c r="G621" s="1"/>
      <c r="H621" s="1"/>
      <c r="I621" s="1"/>
      <c r="J621" s="1"/>
      <c r="K621" s="1"/>
      <c r="L621" s="1"/>
      <c r="M621" s="1"/>
      <c r="N621" s="1"/>
      <c r="O621" s="1"/>
      <c r="P621" s="1"/>
      <c r="Q621" s="1"/>
      <c r="R621" s="1"/>
    </row>
    <row r="622" ht="15.75" customHeight="1">
      <c r="A622" s="1"/>
      <c r="B622" s="1"/>
      <c r="C622" s="1"/>
      <c r="D622" s="1"/>
      <c r="E622" s="1"/>
      <c r="F622" s="1"/>
      <c r="G622" s="1"/>
      <c r="H622" s="1"/>
      <c r="I622" s="1"/>
      <c r="J622" s="1"/>
      <c r="K622" s="1"/>
      <c r="L622" s="1"/>
      <c r="M622" s="1"/>
      <c r="N622" s="1"/>
      <c r="O622" s="1"/>
      <c r="P622" s="1"/>
      <c r="Q622" s="1"/>
      <c r="R622" s="1"/>
    </row>
    <row r="623" ht="15.75" customHeight="1">
      <c r="A623" s="1"/>
      <c r="B623" s="1"/>
      <c r="C623" s="1"/>
      <c r="D623" s="1"/>
      <c r="E623" s="1"/>
      <c r="F623" s="1"/>
      <c r="G623" s="1"/>
      <c r="H623" s="1"/>
      <c r="I623" s="1"/>
      <c r="J623" s="1"/>
      <c r="K623" s="1"/>
      <c r="L623" s="1"/>
      <c r="M623" s="1"/>
      <c r="N623" s="1"/>
      <c r="O623" s="1"/>
      <c r="P623" s="1"/>
      <c r="Q623" s="1"/>
      <c r="R623" s="1"/>
    </row>
    <row r="624" ht="15.75" customHeight="1">
      <c r="A624" s="1"/>
      <c r="B624" s="1"/>
      <c r="C624" s="1"/>
      <c r="D624" s="1"/>
      <c r="E624" s="1"/>
      <c r="F624" s="1"/>
      <c r="G624" s="1"/>
      <c r="H624" s="1"/>
      <c r="I624" s="1"/>
      <c r="J624" s="1"/>
      <c r="K624" s="1"/>
      <c r="L624" s="1"/>
      <c r="M624" s="1"/>
      <c r="N624" s="1"/>
      <c r="O624" s="1"/>
      <c r="P624" s="1"/>
      <c r="Q624" s="1"/>
      <c r="R624" s="1"/>
    </row>
    <row r="625" ht="15.75" customHeight="1">
      <c r="A625" s="1"/>
      <c r="B625" s="1"/>
      <c r="C625" s="1"/>
      <c r="D625" s="1"/>
      <c r="E625" s="1"/>
      <c r="F625" s="1"/>
      <c r="G625" s="1"/>
      <c r="H625" s="1"/>
      <c r="I625" s="1"/>
      <c r="J625" s="1"/>
      <c r="K625" s="1"/>
      <c r="L625" s="1"/>
      <c r="M625" s="1"/>
      <c r="N625" s="1"/>
      <c r="O625" s="1"/>
      <c r="P625" s="1"/>
      <c r="Q625" s="1"/>
      <c r="R625" s="1"/>
    </row>
    <row r="626" ht="15.75" customHeight="1">
      <c r="A626" s="1"/>
      <c r="B626" s="1"/>
      <c r="C626" s="1"/>
      <c r="D626" s="1"/>
      <c r="E626" s="1"/>
      <c r="F626" s="1"/>
      <c r="G626" s="1"/>
      <c r="H626" s="1"/>
      <c r="I626" s="1"/>
      <c r="J626" s="1"/>
      <c r="K626" s="1"/>
      <c r="L626" s="1"/>
      <c r="M626" s="1"/>
      <c r="N626" s="1"/>
      <c r="O626" s="1"/>
      <c r="P626" s="1"/>
      <c r="Q626" s="1"/>
      <c r="R626" s="1"/>
    </row>
    <row r="627" ht="15.75" customHeight="1">
      <c r="A627" s="1"/>
      <c r="B627" s="1"/>
      <c r="C627" s="1"/>
      <c r="D627" s="1"/>
      <c r="E627" s="1"/>
      <c r="F627" s="1"/>
      <c r="G627" s="1"/>
      <c r="H627" s="1"/>
      <c r="I627" s="1"/>
      <c r="J627" s="1"/>
      <c r="K627" s="1"/>
      <c r="L627" s="1"/>
      <c r="M627" s="1"/>
      <c r="N627" s="1"/>
      <c r="O627" s="1"/>
      <c r="P627" s="1"/>
      <c r="Q627" s="1"/>
      <c r="R627" s="1"/>
    </row>
    <row r="628" ht="15.75" customHeight="1">
      <c r="A628" s="1"/>
      <c r="B628" s="1"/>
      <c r="C628" s="1"/>
      <c r="D628" s="1"/>
      <c r="E628" s="1"/>
      <c r="F628" s="1"/>
      <c r="G628" s="1"/>
      <c r="H628" s="1"/>
      <c r="I628" s="1"/>
      <c r="J628" s="1"/>
      <c r="K628" s="1"/>
      <c r="L628" s="1"/>
      <c r="M628" s="1"/>
      <c r="N628" s="1"/>
      <c r="O628" s="1"/>
      <c r="P628" s="1"/>
      <c r="Q628" s="1"/>
      <c r="R628" s="1"/>
    </row>
    <row r="629" ht="15.75" customHeight="1">
      <c r="A629" s="1"/>
      <c r="B629" s="1"/>
      <c r="C629" s="1"/>
      <c r="D629" s="1"/>
      <c r="E629" s="1"/>
      <c r="F629" s="1"/>
      <c r="G629" s="1"/>
      <c r="H629" s="1"/>
      <c r="I629" s="1"/>
      <c r="J629" s="1"/>
      <c r="K629" s="1"/>
      <c r="L629" s="1"/>
      <c r="M629" s="1"/>
      <c r="N629" s="1"/>
      <c r="O629" s="1"/>
      <c r="P629" s="1"/>
      <c r="Q629" s="1"/>
      <c r="R629" s="1"/>
    </row>
    <row r="630" ht="15.75" customHeight="1">
      <c r="A630" s="1"/>
      <c r="B630" s="1"/>
      <c r="C630" s="1"/>
      <c r="D630" s="1"/>
      <c r="E630" s="1"/>
      <c r="F630" s="1"/>
      <c r="G630" s="1"/>
      <c r="H630" s="1"/>
      <c r="I630" s="1"/>
      <c r="J630" s="1"/>
      <c r="K630" s="1"/>
      <c r="L630" s="1"/>
      <c r="M630" s="1"/>
      <c r="N630" s="1"/>
      <c r="O630" s="1"/>
      <c r="P630" s="1"/>
      <c r="Q630" s="1"/>
      <c r="R630" s="1"/>
    </row>
    <row r="631" ht="15.75" customHeight="1">
      <c r="A631" s="1"/>
      <c r="B631" s="1"/>
      <c r="C631" s="1"/>
      <c r="D631" s="1"/>
      <c r="E631" s="1"/>
      <c r="F631" s="1"/>
      <c r="G631" s="1"/>
      <c r="H631" s="1"/>
      <c r="I631" s="1"/>
      <c r="J631" s="1"/>
      <c r="K631" s="1"/>
      <c r="L631" s="1"/>
      <c r="M631" s="1"/>
      <c r="N631" s="1"/>
      <c r="O631" s="1"/>
      <c r="P631" s="1"/>
      <c r="Q631" s="1"/>
      <c r="R631" s="1"/>
    </row>
    <row r="632" ht="15.75" customHeight="1">
      <c r="A632" s="1"/>
      <c r="B632" s="1"/>
      <c r="C632" s="1"/>
      <c r="D632" s="1"/>
      <c r="E632" s="1"/>
      <c r="F632" s="1"/>
      <c r="G632" s="1"/>
      <c r="H632" s="1"/>
      <c r="I632" s="1"/>
      <c r="J632" s="1"/>
      <c r="K632" s="1"/>
      <c r="L632" s="1"/>
      <c r="M632" s="1"/>
      <c r="N632" s="1"/>
      <c r="O632" s="1"/>
      <c r="P632" s="1"/>
      <c r="Q632" s="1"/>
      <c r="R632" s="1"/>
    </row>
    <row r="633" ht="15.75" customHeight="1">
      <c r="A633" s="1"/>
      <c r="B633" s="1"/>
      <c r="C633" s="1"/>
      <c r="D633" s="1"/>
      <c r="E633" s="1"/>
      <c r="F633" s="1"/>
      <c r="G633" s="1"/>
      <c r="H633" s="1"/>
      <c r="I633" s="1"/>
      <c r="J633" s="1"/>
      <c r="K633" s="1"/>
      <c r="L633" s="1"/>
      <c r="M633" s="1"/>
      <c r="N633" s="1"/>
      <c r="O633" s="1"/>
      <c r="P633" s="1"/>
      <c r="Q633" s="1"/>
      <c r="R633" s="1"/>
    </row>
    <row r="634" ht="15.75" customHeight="1">
      <c r="A634" s="1"/>
      <c r="B634" s="1"/>
      <c r="C634" s="1"/>
      <c r="D634" s="1"/>
      <c r="E634" s="1"/>
      <c r="F634" s="1"/>
      <c r="G634" s="1"/>
      <c r="H634" s="1"/>
      <c r="I634" s="1"/>
      <c r="J634" s="1"/>
      <c r="K634" s="1"/>
      <c r="L634" s="1"/>
      <c r="M634" s="1"/>
      <c r="N634" s="1"/>
      <c r="O634" s="1"/>
      <c r="P634" s="1"/>
      <c r="Q634" s="1"/>
      <c r="R634" s="1"/>
    </row>
    <row r="635" ht="15.75" customHeight="1">
      <c r="A635" s="1"/>
      <c r="B635" s="1"/>
      <c r="C635" s="1"/>
      <c r="D635" s="1"/>
      <c r="E635" s="1"/>
      <c r="F635" s="1"/>
      <c r="G635" s="1"/>
      <c r="H635" s="1"/>
      <c r="I635" s="1"/>
      <c r="J635" s="1"/>
      <c r="K635" s="1"/>
      <c r="L635" s="1"/>
      <c r="M635" s="1"/>
      <c r="N635" s="1"/>
      <c r="O635" s="1"/>
      <c r="P635" s="1"/>
      <c r="Q635" s="1"/>
      <c r="R635" s="1"/>
    </row>
    <row r="636" ht="15.75" customHeight="1">
      <c r="A636" s="1"/>
      <c r="B636" s="1"/>
      <c r="C636" s="1"/>
      <c r="D636" s="1"/>
      <c r="E636" s="1"/>
      <c r="F636" s="1"/>
      <c r="G636" s="1"/>
      <c r="H636" s="1"/>
      <c r="I636" s="1"/>
      <c r="J636" s="1"/>
      <c r="K636" s="1"/>
      <c r="L636" s="1"/>
      <c r="M636" s="1"/>
      <c r="N636" s="1"/>
      <c r="O636" s="1"/>
      <c r="P636" s="1"/>
      <c r="Q636" s="1"/>
      <c r="R636" s="1"/>
    </row>
    <row r="637" ht="15.75" customHeight="1">
      <c r="A637" s="1"/>
      <c r="B637" s="1"/>
      <c r="C637" s="1"/>
      <c r="D637" s="1"/>
      <c r="E637" s="1"/>
      <c r="F637" s="1"/>
      <c r="G637" s="1"/>
      <c r="H637" s="1"/>
      <c r="I637" s="1"/>
      <c r="J637" s="1"/>
      <c r="K637" s="1"/>
      <c r="L637" s="1"/>
      <c r="M637" s="1"/>
      <c r="N637" s="1"/>
      <c r="O637" s="1"/>
      <c r="P637" s="1"/>
      <c r="Q637" s="1"/>
      <c r="R637" s="1"/>
    </row>
    <row r="638" ht="15.75" customHeight="1">
      <c r="A638" s="1"/>
      <c r="B638" s="1"/>
      <c r="C638" s="1"/>
      <c r="D638" s="1"/>
      <c r="E638" s="1"/>
      <c r="F638" s="1"/>
      <c r="G638" s="1"/>
      <c r="H638" s="1"/>
      <c r="I638" s="1"/>
      <c r="J638" s="1"/>
      <c r="K638" s="1"/>
      <c r="L638" s="1"/>
      <c r="M638" s="1"/>
      <c r="N638" s="1"/>
      <c r="O638" s="1"/>
      <c r="P638" s="1"/>
      <c r="Q638" s="1"/>
      <c r="R638" s="1"/>
    </row>
    <row r="639" ht="15.75" customHeight="1">
      <c r="A639" s="1"/>
      <c r="B639" s="1"/>
      <c r="C639" s="1"/>
      <c r="D639" s="1"/>
      <c r="E639" s="1"/>
      <c r="F639" s="1"/>
      <c r="G639" s="1"/>
      <c r="H639" s="1"/>
      <c r="I639" s="1"/>
      <c r="J639" s="1"/>
      <c r="K639" s="1"/>
      <c r="L639" s="1"/>
      <c r="M639" s="1"/>
      <c r="N639" s="1"/>
      <c r="O639" s="1"/>
      <c r="P639" s="1"/>
      <c r="Q639" s="1"/>
      <c r="R639" s="1"/>
    </row>
    <row r="640" ht="15.75" customHeight="1">
      <c r="A640" s="1"/>
      <c r="B640" s="1"/>
      <c r="C640" s="1"/>
      <c r="D640" s="1"/>
      <c r="E640" s="1"/>
      <c r="F640" s="1"/>
      <c r="G640" s="1"/>
      <c r="H640" s="1"/>
      <c r="I640" s="1"/>
      <c r="J640" s="1"/>
      <c r="K640" s="1"/>
      <c r="L640" s="1"/>
      <c r="M640" s="1"/>
      <c r="N640" s="1"/>
      <c r="O640" s="1"/>
      <c r="P640" s="1"/>
      <c r="Q640" s="1"/>
      <c r="R640" s="1"/>
    </row>
    <row r="641" ht="15.75" customHeight="1">
      <c r="A641" s="1"/>
      <c r="B641" s="1"/>
      <c r="C641" s="1"/>
      <c r="D641" s="1"/>
      <c r="E641" s="1"/>
      <c r="F641" s="1"/>
      <c r="G641" s="1"/>
      <c r="H641" s="1"/>
      <c r="I641" s="1"/>
      <c r="J641" s="1"/>
      <c r="K641" s="1"/>
      <c r="L641" s="1"/>
      <c r="M641" s="1"/>
      <c r="N641" s="1"/>
      <c r="O641" s="1"/>
      <c r="P641" s="1"/>
      <c r="Q641" s="1"/>
      <c r="R641" s="1"/>
    </row>
    <row r="642" ht="15.75" customHeight="1">
      <c r="A642" s="1"/>
      <c r="B642" s="1"/>
      <c r="C642" s="1"/>
      <c r="D642" s="1"/>
      <c r="E642" s="1"/>
      <c r="F642" s="1"/>
      <c r="G642" s="1"/>
      <c r="H642" s="1"/>
      <c r="I642" s="1"/>
      <c r="J642" s="1"/>
      <c r="K642" s="1"/>
      <c r="L642" s="1"/>
      <c r="M642" s="1"/>
      <c r="N642" s="1"/>
      <c r="O642" s="1"/>
      <c r="P642" s="1"/>
      <c r="Q642" s="1"/>
      <c r="R642" s="1"/>
    </row>
    <row r="643" ht="15.75" customHeight="1">
      <c r="A643" s="1"/>
      <c r="B643" s="1"/>
      <c r="C643" s="1"/>
      <c r="D643" s="1"/>
      <c r="E643" s="1"/>
      <c r="F643" s="1"/>
      <c r="G643" s="1"/>
      <c r="H643" s="1"/>
      <c r="I643" s="1"/>
      <c r="J643" s="1"/>
      <c r="K643" s="1"/>
      <c r="L643" s="1"/>
      <c r="M643" s="1"/>
      <c r="N643" s="1"/>
      <c r="O643" s="1"/>
      <c r="P643" s="1"/>
      <c r="Q643" s="1"/>
      <c r="R643" s="1"/>
    </row>
    <row r="644" ht="15.75" customHeight="1">
      <c r="A644" s="1"/>
      <c r="B644" s="1"/>
      <c r="C644" s="1"/>
      <c r="D644" s="1"/>
      <c r="E644" s="1"/>
      <c r="F644" s="1"/>
      <c r="G644" s="1"/>
      <c r="H644" s="1"/>
      <c r="I644" s="1"/>
      <c r="J644" s="1"/>
      <c r="K644" s="1"/>
      <c r="L644" s="1"/>
      <c r="M644" s="1"/>
      <c r="N644" s="1"/>
      <c r="O644" s="1"/>
      <c r="P644" s="1"/>
      <c r="Q644" s="1"/>
      <c r="R644" s="1"/>
    </row>
    <row r="645" ht="15.75" customHeight="1">
      <c r="A645" s="1"/>
      <c r="B645" s="1"/>
      <c r="C645" s="1"/>
      <c r="D645" s="1"/>
      <c r="E645" s="1"/>
      <c r="F645" s="1"/>
      <c r="G645" s="1"/>
      <c r="H645" s="1"/>
      <c r="I645" s="1"/>
      <c r="J645" s="1"/>
      <c r="K645" s="1"/>
      <c r="L645" s="1"/>
      <c r="M645" s="1"/>
      <c r="N645" s="1"/>
      <c r="O645" s="1"/>
      <c r="P645" s="1"/>
      <c r="Q645" s="1"/>
      <c r="R645" s="1"/>
    </row>
    <row r="646" ht="15.75" customHeight="1">
      <c r="A646" s="1"/>
      <c r="B646" s="1"/>
      <c r="C646" s="1"/>
      <c r="D646" s="1"/>
      <c r="E646" s="1"/>
      <c r="F646" s="1"/>
      <c r="G646" s="1"/>
      <c r="H646" s="1"/>
      <c r="I646" s="1"/>
      <c r="J646" s="1"/>
      <c r="K646" s="1"/>
      <c r="L646" s="1"/>
      <c r="M646" s="1"/>
      <c r="N646" s="1"/>
      <c r="O646" s="1"/>
      <c r="P646" s="1"/>
      <c r="Q646" s="1"/>
      <c r="R646" s="1"/>
    </row>
    <row r="647" ht="15.75" customHeight="1">
      <c r="A647" s="1"/>
      <c r="B647" s="1"/>
      <c r="C647" s="1"/>
      <c r="D647" s="1"/>
      <c r="E647" s="1"/>
      <c r="F647" s="1"/>
      <c r="G647" s="1"/>
      <c r="H647" s="1"/>
      <c r="I647" s="1"/>
      <c r="J647" s="1"/>
      <c r="K647" s="1"/>
      <c r="L647" s="1"/>
      <c r="M647" s="1"/>
      <c r="N647" s="1"/>
      <c r="O647" s="1"/>
      <c r="P647" s="1"/>
      <c r="Q647" s="1"/>
      <c r="R647" s="1"/>
    </row>
    <row r="648" ht="15.75" customHeight="1">
      <c r="A648" s="1"/>
      <c r="B648" s="1"/>
      <c r="C648" s="1"/>
      <c r="D648" s="1"/>
      <c r="E648" s="1"/>
      <c r="F648" s="1"/>
      <c r="G648" s="1"/>
      <c r="H648" s="1"/>
      <c r="I648" s="1"/>
      <c r="J648" s="1"/>
      <c r="K648" s="1"/>
      <c r="L648" s="1"/>
      <c r="M648" s="1"/>
      <c r="N648" s="1"/>
      <c r="O648" s="1"/>
      <c r="P648" s="1"/>
      <c r="Q648" s="1"/>
      <c r="R648" s="1"/>
    </row>
    <row r="649" ht="15.75" customHeight="1">
      <c r="A649" s="1"/>
      <c r="B649" s="1"/>
      <c r="C649" s="1"/>
      <c r="D649" s="1"/>
      <c r="E649" s="1"/>
      <c r="F649" s="1"/>
      <c r="G649" s="1"/>
      <c r="H649" s="1"/>
      <c r="I649" s="1"/>
      <c r="J649" s="1"/>
      <c r="K649" s="1"/>
      <c r="L649" s="1"/>
      <c r="M649" s="1"/>
      <c r="N649" s="1"/>
      <c r="O649" s="1"/>
      <c r="P649" s="1"/>
      <c r="Q649" s="1"/>
      <c r="R649" s="1"/>
    </row>
    <row r="650" ht="15.75" customHeight="1">
      <c r="A650" s="1"/>
      <c r="B650" s="1"/>
      <c r="C650" s="1"/>
      <c r="D650" s="1"/>
      <c r="E650" s="1"/>
      <c r="F650" s="1"/>
      <c r="G650" s="1"/>
      <c r="H650" s="1"/>
      <c r="I650" s="1"/>
      <c r="J650" s="1"/>
      <c r="K650" s="1"/>
      <c r="L650" s="1"/>
      <c r="M650" s="1"/>
      <c r="N650" s="1"/>
      <c r="O650" s="1"/>
      <c r="P650" s="1"/>
      <c r="Q650" s="1"/>
      <c r="R650" s="1"/>
    </row>
    <row r="651" ht="15.75" customHeight="1">
      <c r="A651" s="1"/>
      <c r="B651" s="1"/>
      <c r="C651" s="1"/>
      <c r="D651" s="1"/>
      <c r="E651" s="1"/>
      <c r="F651" s="1"/>
      <c r="G651" s="1"/>
      <c r="H651" s="1"/>
      <c r="I651" s="1"/>
      <c r="J651" s="1"/>
      <c r="K651" s="1"/>
      <c r="L651" s="1"/>
      <c r="M651" s="1"/>
      <c r="N651" s="1"/>
      <c r="O651" s="1"/>
      <c r="P651" s="1"/>
      <c r="Q651" s="1"/>
      <c r="R651" s="1"/>
    </row>
    <row r="652" ht="15.75" customHeight="1">
      <c r="A652" s="1"/>
      <c r="B652" s="1"/>
      <c r="C652" s="1"/>
      <c r="D652" s="1"/>
      <c r="E652" s="1"/>
      <c r="F652" s="1"/>
      <c r="G652" s="1"/>
      <c r="H652" s="1"/>
      <c r="I652" s="1"/>
      <c r="J652" s="1"/>
      <c r="K652" s="1"/>
      <c r="L652" s="1"/>
      <c r="M652" s="1"/>
      <c r="N652" s="1"/>
      <c r="O652" s="1"/>
      <c r="P652" s="1"/>
      <c r="Q652" s="1"/>
      <c r="R652" s="1"/>
    </row>
    <row r="653" ht="15.75" customHeight="1">
      <c r="A653" s="1"/>
      <c r="B653" s="1"/>
      <c r="C653" s="1"/>
      <c r="D653" s="1"/>
      <c r="E653" s="1"/>
      <c r="F653" s="1"/>
      <c r="G653" s="1"/>
      <c r="H653" s="1"/>
      <c r="I653" s="1"/>
      <c r="J653" s="1"/>
      <c r="K653" s="1"/>
      <c r="L653" s="1"/>
      <c r="M653" s="1"/>
      <c r="N653" s="1"/>
      <c r="O653" s="1"/>
      <c r="P653" s="1"/>
      <c r="Q653" s="1"/>
      <c r="R653" s="1"/>
    </row>
    <row r="654" ht="15.75" customHeight="1">
      <c r="A654" s="1"/>
      <c r="B654" s="1"/>
      <c r="C654" s="1"/>
      <c r="D654" s="1"/>
      <c r="E654" s="1"/>
      <c r="F654" s="1"/>
      <c r="G654" s="1"/>
      <c r="H654" s="1"/>
      <c r="I654" s="1"/>
      <c r="J654" s="1"/>
      <c r="K654" s="1"/>
      <c r="L654" s="1"/>
      <c r="M654" s="1"/>
      <c r="N654" s="1"/>
      <c r="O654" s="1"/>
      <c r="P654" s="1"/>
      <c r="Q654" s="1"/>
      <c r="R654" s="1"/>
    </row>
    <row r="655" ht="15.75" customHeight="1">
      <c r="A655" s="1"/>
      <c r="B655" s="1"/>
      <c r="C655" s="1"/>
      <c r="D655" s="1"/>
      <c r="E655" s="1"/>
      <c r="F655" s="1"/>
      <c r="G655" s="1"/>
      <c r="H655" s="1"/>
      <c r="I655" s="1"/>
      <c r="J655" s="1"/>
      <c r="K655" s="1"/>
      <c r="L655" s="1"/>
      <c r="M655" s="1"/>
      <c r="N655" s="1"/>
      <c r="O655" s="1"/>
      <c r="P655" s="1"/>
      <c r="Q655" s="1"/>
      <c r="R655" s="1"/>
    </row>
    <row r="656" ht="15.75" customHeight="1">
      <c r="A656" s="1"/>
      <c r="B656" s="1"/>
      <c r="C656" s="1"/>
      <c r="D656" s="1"/>
      <c r="E656" s="1"/>
      <c r="F656" s="1"/>
      <c r="G656" s="1"/>
      <c r="H656" s="1"/>
      <c r="I656" s="1"/>
      <c r="J656" s="1"/>
      <c r="K656" s="1"/>
      <c r="L656" s="1"/>
      <c r="M656" s="1"/>
      <c r="N656" s="1"/>
      <c r="O656" s="1"/>
      <c r="P656" s="1"/>
      <c r="Q656" s="1"/>
      <c r="R656" s="1"/>
    </row>
    <row r="657" ht="15.75" customHeight="1">
      <c r="A657" s="1"/>
      <c r="B657" s="1"/>
      <c r="C657" s="1"/>
      <c r="D657" s="1"/>
      <c r="E657" s="1"/>
      <c r="F657" s="1"/>
      <c r="G657" s="1"/>
      <c r="H657" s="1"/>
      <c r="I657" s="1"/>
      <c r="J657" s="1"/>
      <c r="K657" s="1"/>
      <c r="L657" s="1"/>
      <c r="M657" s="1"/>
      <c r="N657" s="1"/>
      <c r="O657" s="1"/>
      <c r="P657" s="1"/>
      <c r="Q657" s="1"/>
      <c r="R657" s="1"/>
    </row>
    <row r="658" ht="15.75" customHeight="1">
      <c r="A658" s="1"/>
      <c r="B658" s="1"/>
      <c r="C658" s="1"/>
      <c r="D658" s="1"/>
      <c r="E658" s="1"/>
      <c r="F658" s="1"/>
      <c r="G658" s="1"/>
      <c r="H658" s="1"/>
      <c r="I658" s="1"/>
      <c r="J658" s="1"/>
      <c r="K658" s="1"/>
      <c r="L658" s="1"/>
      <c r="M658" s="1"/>
      <c r="N658" s="1"/>
      <c r="O658" s="1"/>
      <c r="P658" s="1"/>
      <c r="Q658" s="1"/>
      <c r="R658" s="1"/>
    </row>
    <row r="659" ht="15.75" customHeight="1">
      <c r="A659" s="1"/>
      <c r="B659" s="1"/>
      <c r="C659" s="1"/>
      <c r="D659" s="1"/>
      <c r="E659" s="1"/>
      <c r="F659" s="1"/>
      <c r="G659" s="1"/>
      <c r="H659" s="1"/>
      <c r="I659" s="1"/>
      <c r="J659" s="1"/>
      <c r="K659" s="1"/>
      <c r="L659" s="1"/>
      <c r="M659" s="1"/>
      <c r="N659" s="1"/>
      <c r="O659" s="1"/>
      <c r="P659" s="1"/>
      <c r="Q659" s="1"/>
      <c r="R659" s="1"/>
    </row>
    <row r="660" ht="15.75" customHeight="1">
      <c r="A660" s="1"/>
      <c r="B660" s="1"/>
      <c r="C660" s="1"/>
      <c r="D660" s="1"/>
      <c r="E660" s="1"/>
      <c r="F660" s="1"/>
      <c r="G660" s="1"/>
      <c r="H660" s="1"/>
      <c r="I660" s="1"/>
      <c r="J660" s="1"/>
      <c r="K660" s="1"/>
      <c r="L660" s="1"/>
      <c r="M660" s="1"/>
      <c r="N660" s="1"/>
      <c r="O660" s="1"/>
      <c r="P660" s="1"/>
      <c r="Q660" s="1"/>
      <c r="R660" s="1"/>
    </row>
    <row r="661" ht="15.75" customHeight="1">
      <c r="A661" s="1"/>
      <c r="B661" s="1"/>
      <c r="C661" s="1"/>
      <c r="D661" s="1"/>
      <c r="E661" s="1"/>
      <c r="F661" s="1"/>
      <c r="G661" s="1"/>
      <c r="H661" s="1"/>
      <c r="I661" s="1"/>
      <c r="J661" s="1"/>
      <c r="K661" s="1"/>
      <c r="L661" s="1"/>
      <c r="M661" s="1"/>
      <c r="N661" s="1"/>
      <c r="O661" s="1"/>
      <c r="P661" s="1"/>
      <c r="Q661" s="1"/>
      <c r="R661" s="1"/>
    </row>
    <row r="662" ht="15.75" customHeight="1">
      <c r="A662" s="1"/>
      <c r="B662" s="1"/>
      <c r="C662" s="1"/>
      <c r="D662" s="1"/>
      <c r="E662" s="1"/>
      <c r="F662" s="1"/>
      <c r="G662" s="1"/>
      <c r="H662" s="1"/>
      <c r="I662" s="1"/>
      <c r="J662" s="1"/>
      <c r="K662" s="1"/>
      <c r="L662" s="1"/>
      <c r="M662" s="1"/>
      <c r="N662" s="1"/>
      <c r="O662" s="1"/>
      <c r="P662" s="1"/>
      <c r="Q662" s="1"/>
      <c r="R662" s="1"/>
    </row>
    <row r="663" ht="15.75" customHeight="1">
      <c r="A663" s="1"/>
      <c r="B663" s="1"/>
      <c r="C663" s="1"/>
      <c r="D663" s="1"/>
      <c r="E663" s="1"/>
      <c r="F663" s="1"/>
      <c r="G663" s="1"/>
      <c r="H663" s="1"/>
      <c r="I663" s="1"/>
      <c r="J663" s="1"/>
      <c r="K663" s="1"/>
      <c r="L663" s="1"/>
      <c r="M663" s="1"/>
      <c r="N663" s="1"/>
      <c r="O663" s="1"/>
      <c r="P663" s="1"/>
      <c r="Q663" s="1"/>
      <c r="R663" s="1"/>
    </row>
    <row r="664" ht="15.75" customHeight="1">
      <c r="A664" s="1"/>
      <c r="B664" s="1"/>
      <c r="C664" s="1"/>
      <c r="D664" s="1"/>
      <c r="E664" s="1"/>
      <c r="F664" s="1"/>
      <c r="G664" s="1"/>
      <c r="H664" s="1"/>
      <c r="I664" s="1"/>
      <c r="J664" s="1"/>
      <c r="K664" s="1"/>
      <c r="L664" s="1"/>
      <c r="M664" s="1"/>
      <c r="N664" s="1"/>
      <c r="O664" s="1"/>
      <c r="P664" s="1"/>
      <c r="Q664" s="1"/>
      <c r="R664" s="1"/>
    </row>
    <row r="665" ht="15.75" customHeight="1">
      <c r="A665" s="1"/>
      <c r="B665" s="1"/>
      <c r="C665" s="1"/>
      <c r="D665" s="1"/>
      <c r="E665" s="1"/>
      <c r="F665" s="1"/>
      <c r="G665" s="1"/>
      <c r="H665" s="1"/>
      <c r="I665" s="1"/>
      <c r="J665" s="1"/>
      <c r="K665" s="1"/>
      <c r="L665" s="1"/>
      <c r="M665" s="1"/>
      <c r="N665" s="1"/>
      <c r="O665" s="1"/>
      <c r="P665" s="1"/>
      <c r="Q665" s="1"/>
      <c r="R665" s="1"/>
    </row>
    <row r="666" ht="15.75" customHeight="1">
      <c r="A666" s="1"/>
      <c r="B666" s="1"/>
      <c r="C666" s="1"/>
      <c r="D666" s="1"/>
      <c r="E666" s="1"/>
      <c r="F666" s="1"/>
      <c r="G666" s="1"/>
      <c r="H666" s="1"/>
      <c r="I666" s="1"/>
      <c r="J666" s="1"/>
      <c r="K666" s="1"/>
      <c r="L666" s="1"/>
      <c r="M666" s="1"/>
      <c r="N666" s="1"/>
      <c r="O666" s="1"/>
      <c r="P666" s="1"/>
      <c r="Q666" s="1"/>
      <c r="R666" s="1"/>
    </row>
    <row r="667" ht="15.75" customHeight="1">
      <c r="A667" s="1"/>
      <c r="B667" s="1"/>
      <c r="C667" s="1"/>
      <c r="D667" s="1"/>
      <c r="E667" s="1"/>
      <c r="F667" s="1"/>
      <c r="G667" s="1"/>
      <c r="H667" s="1"/>
      <c r="I667" s="1"/>
      <c r="J667" s="1"/>
      <c r="K667" s="1"/>
      <c r="L667" s="1"/>
      <c r="M667" s="1"/>
      <c r="N667" s="1"/>
      <c r="O667" s="1"/>
      <c r="P667" s="1"/>
      <c r="Q667" s="1"/>
      <c r="R667" s="1"/>
    </row>
    <row r="668" ht="15.75" customHeight="1">
      <c r="A668" s="1"/>
      <c r="B668" s="1"/>
      <c r="C668" s="1"/>
      <c r="D668" s="1"/>
      <c r="E668" s="1"/>
      <c r="F668" s="1"/>
      <c r="G668" s="1"/>
      <c r="H668" s="1"/>
      <c r="I668" s="1"/>
      <c r="J668" s="1"/>
      <c r="K668" s="1"/>
      <c r="L668" s="1"/>
      <c r="M668" s="1"/>
      <c r="N668" s="1"/>
      <c r="O668" s="1"/>
      <c r="P668" s="1"/>
      <c r="Q668" s="1"/>
      <c r="R668" s="1"/>
    </row>
    <row r="669" ht="15.75" customHeight="1">
      <c r="A669" s="1"/>
      <c r="B669" s="1"/>
      <c r="C669" s="1"/>
      <c r="D669" s="1"/>
      <c r="E669" s="1"/>
      <c r="F669" s="1"/>
      <c r="G669" s="1"/>
      <c r="H669" s="1"/>
      <c r="I669" s="1"/>
      <c r="J669" s="1"/>
      <c r="K669" s="1"/>
      <c r="L669" s="1"/>
      <c r="M669" s="1"/>
      <c r="N669" s="1"/>
      <c r="O669" s="1"/>
      <c r="P669" s="1"/>
      <c r="Q669" s="1"/>
      <c r="R669" s="1"/>
    </row>
    <row r="670" ht="15.75" customHeight="1">
      <c r="A670" s="1"/>
      <c r="B670" s="1"/>
      <c r="C670" s="1"/>
      <c r="D670" s="1"/>
      <c r="E670" s="1"/>
      <c r="F670" s="1"/>
      <c r="G670" s="1"/>
      <c r="H670" s="1"/>
      <c r="I670" s="1"/>
      <c r="J670" s="1"/>
      <c r="K670" s="1"/>
      <c r="L670" s="1"/>
      <c r="M670" s="1"/>
      <c r="N670" s="1"/>
      <c r="O670" s="1"/>
      <c r="P670" s="1"/>
      <c r="Q670" s="1"/>
      <c r="R670" s="1"/>
    </row>
    <row r="671" ht="15.75" customHeight="1">
      <c r="A671" s="1"/>
      <c r="B671" s="1"/>
      <c r="C671" s="1"/>
      <c r="D671" s="1"/>
      <c r="E671" s="1"/>
      <c r="F671" s="1"/>
      <c r="G671" s="1"/>
      <c r="H671" s="1"/>
      <c r="I671" s="1"/>
      <c r="J671" s="1"/>
      <c r="K671" s="1"/>
      <c r="L671" s="1"/>
      <c r="M671" s="1"/>
      <c r="N671" s="1"/>
      <c r="O671" s="1"/>
      <c r="P671" s="1"/>
      <c r="Q671" s="1"/>
      <c r="R671" s="1"/>
    </row>
    <row r="672" ht="15.75" customHeight="1">
      <c r="A672" s="1"/>
      <c r="B672" s="1"/>
      <c r="C672" s="1"/>
      <c r="D672" s="1"/>
      <c r="E672" s="1"/>
      <c r="F672" s="1"/>
      <c r="G672" s="1"/>
      <c r="H672" s="1"/>
      <c r="I672" s="1"/>
      <c r="J672" s="1"/>
      <c r="K672" s="1"/>
      <c r="L672" s="1"/>
      <c r="M672" s="1"/>
      <c r="N672" s="1"/>
      <c r="O672" s="1"/>
      <c r="P672" s="1"/>
      <c r="Q672" s="1"/>
      <c r="R672" s="1"/>
    </row>
    <row r="673" ht="15.75" customHeight="1">
      <c r="A673" s="1"/>
      <c r="B673" s="1"/>
      <c r="C673" s="1"/>
      <c r="D673" s="1"/>
      <c r="E673" s="1"/>
      <c r="F673" s="1"/>
      <c r="G673" s="1"/>
      <c r="H673" s="1"/>
      <c r="I673" s="1"/>
      <c r="J673" s="1"/>
      <c r="K673" s="1"/>
      <c r="L673" s="1"/>
      <c r="M673" s="1"/>
      <c r="N673" s="1"/>
      <c r="O673" s="1"/>
      <c r="P673" s="1"/>
      <c r="Q673" s="1"/>
      <c r="R673" s="1"/>
    </row>
    <row r="674" ht="15.75" customHeight="1">
      <c r="A674" s="1"/>
      <c r="B674" s="1"/>
      <c r="C674" s="1"/>
      <c r="D674" s="1"/>
      <c r="E674" s="1"/>
      <c r="F674" s="1"/>
      <c r="G674" s="1"/>
      <c r="H674" s="1"/>
      <c r="I674" s="1"/>
      <c r="J674" s="1"/>
      <c r="K674" s="1"/>
      <c r="L674" s="1"/>
      <c r="M674" s="1"/>
      <c r="N674" s="1"/>
      <c r="O674" s="1"/>
      <c r="P674" s="1"/>
      <c r="Q674" s="1"/>
      <c r="R674" s="1"/>
    </row>
    <row r="675" ht="15.75" customHeight="1">
      <c r="A675" s="1"/>
      <c r="B675" s="1"/>
      <c r="C675" s="1"/>
      <c r="D675" s="1"/>
      <c r="E675" s="1"/>
      <c r="F675" s="1"/>
      <c r="G675" s="1"/>
      <c r="H675" s="1"/>
      <c r="I675" s="1"/>
      <c r="J675" s="1"/>
      <c r="K675" s="1"/>
      <c r="L675" s="1"/>
      <c r="M675" s="1"/>
      <c r="N675" s="1"/>
      <c r="O675" s="1"/>
      <c r="P675" s="1"/>
      <c r="Q675" s="1"/>
      <c r="R675" s="1"/>
    </row>
    <row r="676" ht="15.75" customHeight="1">
      <c r="A676" s="1"/>
      <c r="B676" s="1"/>
      <c r="C676" s="1"/>
      <c r="D676" s="1"/>
      <c r="E676" s="1"/>
      <c r="F676" s="1"/>
      <c r="G676" s="1"/>
      <c r="H676" s="1"/>
      <c r="I676" s="1"/>
      <c r="J676" s="1"/>
      <c r="K676" s="1"/>
      <c r="L676" s="1"/>
      <c r="M676" s="1"/>
      <c r="N676" s="1"/>
      <c r="O676" s="1"/>
      <c r="P676" s="1"/>
      <c r="Q676" s="1"/>
      <c r="R676" s="1"/>
    </row>
    <row r="677" ht="15.75" customHeight="1">
      <c r="A677" s="1"/>
      <c r="B677" s="1"/>
      <c r="C677" s="1"/>
      <c r="D677" s="1"/>
      <c r="E677" s="1"/>
      <c r="F677" s="1"/>
      <c r="G677" s="1"/>
      <c r="H677" s="1"/>
      <c r="I677" s="1"/>
      <c r="J677" s="1"/>
      <c r="K677" s="1"/>
      <c r="L677" s="1"/>
      <c r="M677" s="1"/>
      <c r="N677" s="1"/>
      <c r="O677" s="1"/>
      <c r="P677" s="1"/>
      <c r="Q677" s="1"/>
      <c r="R677" s="1"/>
    </row>
    <row r="678" ht="15.75" customHeight="1">
      <c r="A678" s="1"/>
      <c r="B678" s="1"/>
      <c r="C678" s="1"/>
      <c r="D678" s="1"/>
      <c r="E678" s="1"/>
      <c r="F678" s="1"/>
      <c r="G678" s="1"/>
      <c r="H678" s="1"/>
      <c r="I678" s="1"/>
      <c r="J678" s="1"/>
      <c r="K678" s="1"/>
      <c r="L678" s="1"/>
      <c r="M678" s="1"/>
      <c r="N678" s="1"/>
      <c r="O678" s="1"/>
      <c r="P678" s="1"/>
      <c r="Q678" s="1"/>
      <c r="R678" s="1"/>
    </row>
    <row r="679" ht="15.75" customHeight="1">
      <c r="A679" s="1"/>
      <c r="B679" s="1"/>
      <c r="C679" s="1"/>
      <c r="D679" s="1"/>
      <c r="E679" s="1"/>
      <c r="F679" s="1"/>
      <c r="G679" s="1"/>
      <c r="H679" s="1"/>
      <c r="I679" s="1"/>
      <c r="J679" s="1"/>
      <c r="K679" s="1"/>
      <c r="L679" s="1"/>
      <c r="M679" s="1"/>
      <c r="N679" s="1"/>
      <c r="O679" s="1"/>
      <c r="P679" s="1"/>
      <c r="Q679" s="1"/>
      <c r="R679" s="1"/>
    </row>
    <row r="680" ht="15.75" customHeight="1">
      <c r="A680" s="1"/>
      <c r="B680" s="1"/>
      <c r="C680" s="1"/>
      <c r="D680" s="1"/>
      <c r="E680" s="1"/>
      <c r="F680" s="1"/>
      <c r="G680" s="1"/>
      <c r="H680" s="1"/>
      <c r="I680" s="1"/>
      <c r="J680" s="1"/>
      <c r="K680" s="1"/>
      <c r="L680" s="1"/>
      <c r="M680" s="1"/>
      <c r="N680" s="1"/>
      <c r="O680" s="1"/>
      <c r="P680" s="1"/>
      <c r="Q680" s="1"/>
      <c r="R680" s="1"/>
    </row>
    <row r="681" ht="15.75" customHeight="1">
      <c r="A681" s="1"/>
      <c r="B681" s="1"/>
      <c r="C681" s="1"/>
      <c r="D681" s="1"/>
      <c r="E681" s="1"/>
      <c r="F681" s="1"/>
      <c r="G681" s="1"/>
      <c r="H681" s="1"/>
      <c r="I681" s="1"/>
      <c r="J681" s="1"/>
      <c r="K681" s="1"/>
      <c r="L681" s="1"/>
      <c r="M681" s="1"/>
      <c r="N681" s="1"/>
      <c r="O681" s="1"/>
      <c r="P681" s="1"/>
      <c r="Q681" s="1"/>
      <c r="R681" s="1"/>
    </row>
    <row r="682" ht="15.75" customHeight="1">
      <c r="A682" s="1"/>
      <c r="B682" s="1"/>
      <c r="C682" s="1"/>
      <c r="D682" s="1"/>
      <c r="E682" s="1"/>
      <c r="F682" s="1"/>
      <c r="G682" s="1"/>
      <c r="H682" s="1"/>
      <c r="I682" s="1"/>
      <c r="J682" s="1"/>
      <c r="K682" s="1"/>
      <c r="L682" s="1"/>
      <c r="M682" s="1"/>
      <c r="N682" s="1"/>
      <c r="O682" s="1"/>
      <c r="P682" s="1"/>
      <c r="Q682" s="1"/>
      <c r="R682" s="1"/>
    </row>
    <row r="683" ht="15.75" customHeight="1">
      <c r="A683" s="1"/>
      <c r="B683" s="1"/>
      <c r="C683" s="1"/>
      <c r="D683" s="1"/>
      <c r="E683" s="1"/>
      <c r="F683" s="1"/>
      <c r="G683" s="1"/>
      <c r="H683" s="1"/>
      <c r="I683" s="1"/>
      <c r="J683" s="1"/>
      <c r="K683" s="1"/>
      <c r="L683" s="1"/>
      <c r="M683" s="1"/>
      <c r="N683" s="1"/>
      <c r="O683" s="1"/>
      <c r="P683" s="1"/>
      <c r="Q683" s="1"/>
      <c r="R683" s="1"/>
    </row>
    <row r="684" ht="15.75" customHeight="1">
      <c r="A684" s="1"/>
      <c r="B684" s="1"/>
      <c r="C684" s="1"/>
      <c r="D684" s="1"/>
      <c r="E684" s="1"/>
      <c r="F684" s="1"/>
      <c r="G684" s="1"/>
      <c r="H684" s="1"/>
      <c r="I684" s="1"/>
      <c r="J684" s="1"/>
      <c r="K684" s="1"/>
      <c r="L684" s="1"/>
      <c r="M684" s="1"/>
      <c r="N684" s="1"/>
      <c r="O684" s="1"/>
      <c r="P684" s="1"/>
      <c r="Q684" s="1"/>
      <c r="R684" s="1"/>
    </row>
    <row r="685" ht="15.75" customHeight="1">
      <c r="A685" s="1"/>
      <c r="B685" s="1"/>
      <c r="C685" s="1"/>
      <c r="D685" s="1"/>
      <c r="E685" s="1"/>
      <c r="F685" s="1"/>
      <c r="G685" s="1"/>
      <c r="H685" s="1"/>
      <c r="I685" s="1"/>
      <c r="J685" s="1"/>
      <c r="K685" s="1"/>
      <c r="L685" s="1"/>
      <c r="M685" s="1"/>
      <c r="N685" s="1"/>
      <c r="O685" s="1"/>
      <c r="P685" s="1"/>
      <c r="Q685" s="1"/>
      <c r="R685" s="1"/>
    </row>
    <row r="686" ht="15.75" customHeight="1">
      <c r="A686" s="1"/>
      <c r="B686" s="1"/>
      <c r="C686" s="1"/>
      <c r="D686" s="1"/>
      <c r="E686" s="1"/>
      <c r="F686" s="1"/>
      <c r="G686" s="1"/>
      <c r="H686" s="1"/>
      <c r="I686" s="1"/>
      <c r="J686" s="1"/>
      <c r="K686" s="1"/>
      <c r="L686" s="1"/>
      <c r="M686" s="1"/>
      <c r="N686" s="1"/>
      <c r="O686" s="1"/>
      <c r="P686" s="1"/>
      <c r="Q686" s="1"/>
      <c r="R686" s="1"/>
    </row>
    <row r="687" ht="15.75" customHeight="1">
      <c r="A687" s="1"/>
      <c r="B687" s="1"/>
      <c r="C687" s="1"/>
      <c r="D687" s="1"/>
      <c r="E687" s="1"/>
      <c r="F687" s="1"/>
      <c r="G687" s="1"/>
      <c r="H687" s="1"/>
      <c r="I687" s="1"/>
      <c r="J687" s="1"/>
      <c r="K687" s="1"/>
      <c r="L687" s="1"/>
      <c r="M687" s="1"/>
      <c r="N687" s="1"/>
      <c r="O687" s="1"/>
      <c r="P687" s="1"/>
      <c r="Q687" s="1"/>
      <c r="R687" s="1"/>
    </row>
    <row r="688" ht="15.75" customHeight="1">
      <c r="A688" s="1"/>
      <c r="B688" s="1"/>
      <c r="C688" s="1"/>
      <c r="D688" s="1"/>
      <c r="E688" s="1"/>
      <c r="F688" s="1"/>
      <c r="G688" s="1"/>
      <c r="H688" s="1"/>
      <c r="I688" s="1"/>
      <c r="J688" s="1"/>
      <c r="K688" s="1"/>
      <c r="L688" s="1"/>
      <c r="M688" s="1"/>
      <c r="N688" s="1"/>
      <c r="O688" s="1"/>
      <c r="P688" s="1"/>
      <c r="Q688" s="1"/>
      <c r="R688" s="1"/>
    </row>
    <row r="689" ht="15.75" customHeight="1">
      <c r="A689" s="1"/>
      <c r="B689" s="1"/>
      <c r="C689" s="1"/>
      <c r="D689" s="1"/>
      <c r="E689" s="1"/>
      <c r="F689" s="1"/>
      <c r="G689" s="1"/>
      <c r="H689" s="1"/>
      <c r="I689" s="1"/>
      <c r="J689" s="1"/>
      <c r="K689" s="1"/>
      <c r="L689" s="1"/>
      <c r="M689" s="1"/>
      <c r="N689" s="1"/>
      <c r="O689" s="1"/>
      <c r="P689" s="1"/>
      <c r="Q689" s="1"/>
      <c r="R689" s="1"/>
    </row>
    <row r="690" ht="15.75" customHeight="1">
      <c r="A690" s="1"/>
      <c r="B690" s="1"/>
      <c r="C690" s="1"/>
      <c r="D690" s="1"/>
      <c r="E690" s="1"/>
      <c r="F690" s="1"/>
      <c r="G690" s="1"/>
      <c r="H690" s="1"/>
      <c r="I690" s="1"/>
      <c r="J690" s="1"/>
      <c r="K690" s="1"/>
      <c r="L690" s="1"/>
      <c r="M690" s="1"/>
      <c r="N690" s="1"/>
      <c r="O690" s="1"/>
      <c r="P690" s="1"/>
      <c r="Q690" s="1"/>
      <c r="R690" s="1"/>
    </row>
    <row r="691" ht="15.75" customHeight="1">
      <c r="A691" s="1"/>
      <c r="B691" s="1"/>
      <c r="C691" s="1"/>
      <c r="D691" s="1"/>
      <c r="E691" s="1"/>
      <c r="F691" s="1"/>
      <c r="G691" s="1"/>
      <c r="H691" s="1"/>
      <c r="I691" s="1"/>
      <c r="J691" s="1"/>
      <c r="K691" s="1"/>
      <c r="L691" s="1"/>
      <c r="M691" s="1"/>
      <c r="N691" s="1"/>
      <c r="O691" s="1"/>
      <c r="P691" s="1"/>
      <c r="Q691" s="1"/>
      <c r="R691" s="1"/>
    </row>
    <row r="692" ht="15.75" customHeight="1">
      <c r="A692" s="1"/>
      <c r="B692" s="1"/>
      <c r="C692" s="1"/>
      <c r="D692" s="1"/>
      <c r="E692" s="1"/>
      <c r="F692" s="1"/>
      <c r="G692" s="1"/>
      <c r="H692" s="1"/>
      <c r="I692" s="1"/>
      <c r="J692" s="1"/>
      <c r="K692" s="1"/>
      <c r="L692" s="1"/>
      <c r="M692" s="1"/>
      <c r="N692" s="1"/>
      <c r="O692" s="1"/>
      <c r="P692" s="1"/>
      <c r="Q692" s="1"/>
      <c r="R692" s="1"/>
    </row>
    <row r="693" ht="15.75" customHeight="1">
      <c r="A693" s="1"/>
      <c r="B693" s="1"/>
      <c r="C693" s="1"/>
      <c r="D693" s="1"/>
      <c r="E693" s="1"/>
      <c r="F693" s="1"/>
      <c r="G693" s="1"/>
      <c r="H693" s="1"/>
      <c r="I693" s="1"/>
      <c r="J693" s="1"/>
      <c r="K693" s="1"/>
      <c r="L693" s="1"/>
      <c r="M693" s="1"/>
      <c r="N693" s="1"/>
      <c r="O693" s="1"/>
      <c r="P693" s="1"/>
      <c r="Q693" s="1"/>
      <c r="R693" s="1"/>
    </row>
    <row r="694" ht="15.75" customHeight="1">
      <c r="A694" s="1"/>
      <c r="B694" s="1"/>
      <c r="C694" s="1"/>
      <c r="D694" s="1"/>
      <c r="E694" s="1"/>
      <c r="F694" s="1"/>
      <c r="G694" s="1"/>
      <c r="H694" s="1"/>
      <c r="I694" s="1"/>
      <c r="J694" s="1"/>
      <c r="K694" s="1"/>
      <c r="L694" s="1"/>
      <c r="M694" s="1"/>
      <c r="N694" s="1"/>
      <c r="O694" s="1"/>
      <c r="P694" s="1"/>
      <c r="Q694" s="1"/>
      <c r="R694" s="1"/>
    </row>
    <row r="695" ht="15.75" customHeight="1">
      <c r="A695" s="1"/>
      <c r="B695" s="1"/>
      <c r="C695" s="1"/>
      <c r="D695" s="1"/>
      <c r="E695" s="1"/>
      <c r="F695" s="1"/>
      <c r="G695" s="1"/>
      <c r="H695" s="1"/>
      <c r="I695" s="1"/>
      <c r="J695" s="1"/>
      <c r="K695" s="1"/>
      <c r="L695" s="1"/>
      <c r="M695" s="1"/>
      <c r="N695" s="1"/>
      <c r="O695" s="1"/>
      <c r="P695" s="1"/>
      <c r="Q695" s="1"/>
      <c r="R695" s="1"/>
    </row>
    <row r="696" ht="15.75" customHeight="1">
      <c r="A696" s="1"/>
      <c r="B696" s="1"/>
      <c r="C696" s="1"/>
      <c r="D696" s="1"/>
      <c r="E696" s="1"/>
      <c r="F696" s="1"/>
      <c r="G696" s="1"/>
      <c r="H696" s="1"/>
      <c r="I696" s="1"/>
      <c r="J696" s="1"/>
      <c r="K696" s="1"/>
      <c r="L696" s="1"/>
      <c r="M696" s="1"/>
      <c r="N696" s="1"/>
      <c r="O696" s="1"/>
      <c r="P696" s="1"/>
      <c r="Q696" s="1"/>
      <c r="R696" s="1"/>
    </row>
    <row r="697" ht="15.75" customHeight="1">
      <c r="A697" s="1"/>
      <c r="B697" s="1"/>
      <c r="C697" s="1"/>
      <c r="D697" s="1"/>
      <c r="E697" s="1"/>
      <c r="F697" s="1"/>
      <c r="G697" s="1"/>
      <c r="H697" s="1"/>
      <c r="I697" s="1"/>
      <c r="J697" s="1"/>
      <c r="K697" s="1"/>
      <c r="L697" s="1"/>
      <c r="M697" s="1"/>
      <c r="N697" s="1"/>
      <c r="O697" s="1"/>
      <c r="P697" s="1"/>
      <c r="Q697" s="1"/>
      <c r="R697" s="1"/>
    </row>
    <row r="698" ht="15.75" customHeight="1">
      <c r="A698" s="1"/>
      <c r="B698" s="1"/>
      <c r="C698" s="1"/>
      <c r="D698" s="1"/>
      <c r="E698" s="1"/>
      <c r="F698" s="1"/>
      <c r="G698" s="1"/>
      <c r="H698" s="1"/>
      <c r="I698" s="1"/>
      <c r="J698" s="1"/>
      <c r="K698" s="1"/>
      <c r="L698" s="1"/>
      <c r="M698" s="1"/>
      <c r="N698" s="1"/>
      <c r="O698" s="1"/>
      <c r="P698" s="1"/>
      <c r="Q698" s="1"/>
      <c r="R698" s="1"/>
    </row>
    <row r="699" ht="15.75" customHeight="1">
      <c r="A699" s="1"/>
      <c r="B699" s="1"/>
      <c r="C699" s="1"/>
      <c r="D699" s="1"/>
      <c r="E699" s="1"/>
      <c r="F699" s="1"/>
      <c r="G699" s="1"/>
      <c r="H699" s="1"/>
      <c r="I699" s="1"/>
      <c r="J699" s="1"/>
      <c r="K699" s="1"/>
      <c r="L699" s="1"/>
      <c r="M699" s="1"/>
      <c r="N699" s="1"/>
      <c r="O699" s="1"/>
      <c r="P699" s="1"/>
      <c r="Q699" s="1"/>
      <c r="R699" s="1"/>
    </row>
    <row r="700" ht="15.75" customHeight="1">
      <c r="A700" s="1"/>
      <c r="B700" s="1"/>
      <c r="C700" s="1"/>
      <c r="D700" s="1"/>
      <c r="E700" s="1"/>
      <c r="F700" s="1"/>
      <c r="G700" s="1"/>
      <c r="H700" s="1"/>
      <c r="I700" s="1"/>
      <c r="J700" s="1"/>
      <c r="K700" s="1"/>
      <c r="L700" s="1"/>
      <c r="M700" s="1"/>
      <c r="N700" s="1"/>
      <c r="O700" s="1"/>
      <c r="P700" s="1"/>
      <c r="Q700" s="1"/>
      <c r="R700" s="1"/>
    </row>
    <row r="701" ht="15.75" customHeight="1">
      <c r="A701" s="1"/>
      <c r="B701" s="1"/>
      <c r="C701" s="1"/>
      <c r="D701" s="1"/>
      <c r="E701" s="1"/>
      <c r="F701" s="1"/>
      <c r="G701" s="1"/>
      <c r="H701" s="1"/>
      <c r="I701" s="1"/>
      <c r="J701" s="1"/>
      <c r="K701" s="1"/>
      <c r="L701" s="1"/>
      <c r="M701" s="1"/>
      <c r="N701" s="1"/>
      <c r="O701" s="1"/>
      <c r="P701" s="1"/>
      <c r="Q701" s="1"/>
      <c r="R701" s="1"/>
    </row>
    <row r="702" ht="15.75" customHeight="1">
      <c r="A702" s="1"/>
      <c r="B702" s="1"/>
      <c r="C702" s="1"/>
      <c r="D702" s="1"/>
      <c r="E702" s="1"/>
      <c r="F702" s="1"/>
      <c r="G702" s="1"/>
      <c r="H702" s="1"/>
      <c r="I702" s="1"/>
      <c r="J702" s="1"/>
      <c r="K702" s="1"/>
      <c r="L702" s="1"/>
      <c r="M702" s="1"/>
      <c r="N702" s="1"/>
      <c r="O702" s="1"/>
      <c r="P702" s="1"/>
      <c r="Q702" s="1"/>
      <c r="R702" s="1"/>
    </row>
    <row r="703" ht="15.75" customHeight="1">
      <c r="A703" s="1"/>
      <c r="B703" s="1"/>
      <c r="C703" s="1"/>
      <c r="D703" s="1"/>
      <c r="E703" s="1"/>
      <c r="F703" s="1"/>
      <c r="G703" s="1"/>
      <c r="H703" s="1"/>
      <c r="I703" s="1"/>
      <c r="J703" s="1"/>
      <c r="K703" s="1"/>
      <c r="L703" s="1"/>
      <c r="M703" s="1"/>
      <c r="N703" s="1"/>
      <c r="O703" s="1"/>
      <c r="P703" s="1"/>
      <c r="Q703" s="1"/>
      <c r="R703" s="1"/>
    </row>
    <row r="704" ht="15.75" customHeight="1">
      <c r="A704" s="1"/>
      <c r="B704" s="1"/>
      <c r="C704" s="1"/>
      <c r="D704" s="1"/>
      <c r="E704" s="1"/>
      <c r="F704" s="1"/>
      <c r="G704" s="1"/>
      <c r="H704" s="1"/>
      <c r="I704" s="1"/>
      <c r="J704" s="1"/>
      <c r="K704" s="1"/>
      <c r="L704" s="1"/>
      <c r="M704" s="1"/>
      <c r="N704" s="1"/>
      <c r="O704" s="1"/>
      <c r="P704" s="1"/>
      <c r="Q704" s="1"/>
      <c r="R704" s="1"/>
    </row>
    <row r="705" ht="15.75" customHeight="1">
      <c r="A705" s="1"/>
      <c r="B705" s="1"/>
      <c r="C705" s="1"/>
      <c r="D705" s="1"/>
      <c r="E705" s="1"/>
      <c r="F705" s="1"/>
      <c r="G705" s="1"/>
      <c r="H705" s="1"/>
      <c r="I705" s="1"/>
      <c r="J705" s="1"/>
      <c r="K705" s="1"/>
      <c r="L705" s="1"/>
      <c r="M705" s="1"/>
      <c r="N705" s="1"/>
      <c r="O705" s="1"/>
      <c r="P705" s="1"/>
      <c r="Q705" s="1"/>
      <c r="R705" s="1"/>
    </row>
    <row r="706" ht="15.75" customHeight="1">
      <c r="A706" s="1"/>
      <c r="B706" s="1"/>
      <c r="C706" s="1"/>
      <c r="D706" s="1"/>
      <c r="E706" s="1"/>
      <c r="F706" s="1"/>
      <c r="G706" s="1"/>
      <c r="H706" s="1"/>
      <c r="I706" s="1"/>
      <c r="J706" s="1"/>
      <c r="K706" s="1"/>
      <c r="L706" s="1"/>
      <c r="M706" s="1"/>
      <c r="N706" s="1"/>
      <c r="O706" s="1"/>
      <c r="P706" s="1"/>
      <c r="Q706" s="1"/>
      <c r="R706" s="1"/>
    </row>
    <row r="707" ht="15.75" customHeight="1">
      <c r="A707" s="1"/>
      <c r="B707" s="1"/>
      <c r="C707" s="1"/>
      <c r="D707" s="1"/>
      <c r="E707" s="1"/>
      <c r="F707" s="1"/>
      <c r="G707" s="1"/>
      <c r="H707" s="1"/>
      <c r="I707" s="1"/>
      <c r="J707" s="1"/>
      <c r="K707" s="1"/>
      <c r="L707" s="1"/>
      <c r="M707" s="1"/>
      <c r="N707" s="1"/>
      <c r="O707" s="1"/>
      <c r="P707" s="1"/>
      <c r="Q707" s="1"/>
      <c r="R707" s="1"/>
    </row>
    <row r="708" ht="15.75" customHeight="1">
      <c r="A708" s="1"/>
      <c r="B708" s="1"/>
      <c r="C708" s="1"/>
      <c r="D708" s="1"/>
      <c r="E708" s="1"/>
      <c r="F708" s="1"/>
      <c r="G708" s="1"/>
      <c r="H708" s="1"/>
      <c r="I708" s="1"/>
      <c r="J708" s="1"/>
      <c r="K708" s="1"/>
      <c r="L708" s="1"/>
      <c r="M708" s="1"/>
      <c r="N708" s="1"/>
      <c r="O708" s="1"/>
      <c r="P708" s="1"/>
      <c r="Q708" s="1"/>
      <c r="R708" s="1"/>
    </row>
    <row r="709" ht="15.75" customHeight="1">
      <c r="A709" s="1"/>
      <c r="B709" s="1"/>
      <c r="C709" s="1"/>
      <c r="D709" s="1"/>
      <c r="E709" s="1"/>
      <c r="F709" s="1"/>
      <c r="G709" s="1"/>
      <c r="H709" s="1"/>
      <c r="I709" s="1"/>
      <c r="J709" s="1"/>
      <c r="K709" s="1"/>
      <c r="L709" s="1"/>
      <c r="M709" s="1"/>
      <c r="N709" s="1"/>
      <c r="O709" s="1"/>
      <c r="P709" s="1"/>
      <c r="Q709" s="1"/>
      <c r="R709" s="1"/>
    </row>
    <row r="710" ht="15.75" customHeight="1">
      <c r="A710" s="1"/>
      <c r="B710" s="1"/>
      <c r="C710" s="1"/>
      <c r="D710" s="1"/>
      <c r="E710" s="1"/>
      <c r="F710" s="1"/>
      <c r="G710" s="1"/>
      <c r="H710" s="1"/>
      <c r="I710" s="1"/>
      <c r="J710" s="1"/>
      <c r="K710" s="1"/>
      <c r="L710" s="1"/>
      <c r="M710" s="1"/>
      <c r="N710" s="1"/>
      <c r="O710" s="1"/>
      <c r="P710" s="1"/>
      <c r="Q710" s="1"/>
      <c r="R710" s="1"/>
    </row>
    <row r="711" ht="15.75" customHeight="1">
      <c r="A711" s="1"/>
      <c r="B711" s="1"/>
      <c r="C711" s="1"/>
      <c r="D711" s="1"/>
      <c r="E711" s="1"/>
      <c r="F711" s="1"/>
      <c r="G711" s="1"/>
      <c r="H711" s="1"/>
      <c r="I711" s="1"/>
      <c r="J711" s="1"/>
      <c r="K711" s="1"/>
      <c r="L711" s="1"/>
      <c r="M711" s="1"/>
      <c r="N711" s="1"/>
      <c r="O711" s="1"/>
      <c r="P711" s="1"/>
      <c r="Q711" s="1"/>
      <c r="R711" s="1"/>
    </row>
    <row r="712" ht="15.75" customHeight="1">
      <c r="A712" s="1"/>
      <c r="B712" s="1"/>
      <c r="C712" s="1"/>
      <c r="D712" s="1"/>
      <c r="E712" s="1"/>
      <c r="F712" s="1"/>
      <c r="G712" s="1"/>
      <c r="H712" s="1"/>
      <c r="I712" s="1"/>
      <c r="J712" s="1"/>
      <c r="K712" s="1"/>
      <c r="L712" s="1"/>
      <c r="M712" s="1"/>
      <c r="N712" s="1"/>
      <c r="O712" s="1"/>
      <c r="P712" s="1"/>
      <c r="Q712" s="1"/>
      <c r="R712" s="1"/>
    </row>
    <row r="713" ht="15.75" customHeight="1">
      <c r="A713" s="1"/>
      <c r="B713" s="1"/>
      <c r="C713" s="1"/>
      <c r="D713" s="1"/>
      <c r="E713" s="1"/>
      <c r="F713" s="1"/>
      <c r="G713" s="1"/>
      <c r="H713" s="1"/>
      <c r="I713" s="1"/>
      <c r="J713" s="1"/>
      <c r="K713" s="1"/>
      <c r="L713" s="1"/>
      <c r="M713" s="1"/>
      <c r="N713" s="1"/>
      <c r="O713" s="1"/>
      <c r="P713" s="1"/>
      <c r="Q713" s="1"/>
      <c r="R713" s="1"/>
    </row>
    <row r="714" ht="15.75" customHeight="1">
      <c r="A714" s="1"/>
      <c r="B714" s="1"/>
      <c r="C714" s="1"/>
      <c r="D714" s="1"/>
      <c r="E714" s="1"/>
      <c r="F714" s="1"/>
      <c r="G714" s="1"/>
      <c r="H714" s="1"/>
      <c r="I714" s="1"/>
      <c r="J714" s="1"/>
      <c r="K714" s="1"/>
      <c r="L714" s="1"/>
      <c r="M714" s="1"/>
      <c r="N714" s="1"/>
      <c r="O714" s="1"/>
      <c r="P714" s="1"/>
      <c r="Q714" s="1"/>
      <c r="R714" s="1"/>
    </row>
    <row r="715" ht="15.75" customHeight="1">
      <c r="A715" s="1"/>
      <c r="B715" s="1"/>
      <c r="C715" s="1"/>
      <c r="D715" s="1"/>
      <c r="E715" s="1"/>
      <c r="F715" s="1"/>
      <c r="G715" s="1"/>
      <c r="H715" s="1"/>
      <c r="I715" s="1"/>
      <c r="J715" s="1"/>
      <c r="K715" s="1"/>
      <c r="L715" s="1"/>
      <c r="M715" s="1"/>
      <c r="N715" s="1"/>
      <c r="O715" s="1"/>
      <c r="P715" s="1"/>
      <c r="Q715" s="1"/>
      <c r="R715" s="1"/>
    </row>
    <row r="716" ht="15.75" customHeight="1">
      <c r="A716" s="1"/>
      <c r="B716" s="1"/>
      <c r="C716" s="1"/>
      <c r="D716" s="1"/>
      <c r="E716" s="1"/>
      <c r="F716" s="1"/>
      <c r="G716" s="1"/>
      <c r="H716" s="1"/>
      <c r="I716" s="1"/>
      <c r="J716" s="1"/>
      <c r="K716" s="1"/>
      <c r="L716" s="1"/>
      <c r="M716" s="1"/>
      <c r="N716" s="1"/>
      <c r="O716" s="1"/>
      <c r="P716" s="1"/>
      <c r="Q716" s="1"/>
      <c r="R716" s="1"/>
    </row>
    <row r="717" ht="15.75" customHeight="1">
      <c r="A717" s="1"/>
      <c r="B717" s="1"/>
      <c r="C717" s="1"/>
      <c r="D717" s="1"/>
      <c r="E717" s="1"/>
      <c r="F717" s="1"/>
      <c r="G717" s="1"/>
      <c r="H717" s="1"/>
      <c r="I717" s="1"/>
      <c r="J717" s="1"/>
      <c r="K717" s="1"/>
      <c r="L717" s="1"/>
      <c r="M717" s="1"/>
      <c r="N717" s="1"/>
      <c r="O717" s="1"/>
      <c r="P717" s="1"/>
      <c r="Q717" s="1"/>
      <c r="R717" s="1"/>
    </row>
    <row r="718" ht="15.75" customHeight="1">
      <c r="A718" s="1"/>
      <c r="B718" s="1"/>
      <c r="C718" s="1"/>
      <c r="D718" s="1"/>
      <c r="E718" s="1"/>
      <c r="F718" s="1"/>
      <c r="G718" s="1"/>
      <c r="H718" s="1"/>
      <c r="I718" s="1"/>
      <c r="J718" s="1"/>
      <c r="K718" s="1"/>
      <c r="L718" s="1"/>
      <c r="M718" s="1"/>
      <c r="N718" s="1"/>
      <c r="O718" s="1"/>
      <c r="P718" s="1"/>
      <c r="Q718" s="1"/>
      <c r="R718" s="1"/>
    </row>
    <row r="719" ht="15.75" customHeight="1">
      <c r="A719" s="1"/>
      <c r="B719" s="1"/>
      <c r="C719" s="1"/>
      <c r="D719" s="1"/>
      <c r="E719" s="1"/>
      <c r="F719" s="1"/>
      <c r="G719" s="1"/>
      <c r="H719" s="1"/>
      <c r="I719" s="1"/>
      <c r="J719" s="1"/>
      <c r="K719" s="1"/>
      <c r="L719" s="1"/>
      <c r="M719" s="1"/>
      <c r="N719" s="1"/>
      <c r="O719" s="1"/>
      <c r="P719" s="1"/>
      <c r="Q719" s="1"/>
      <c r="R719" s="1"/>
    </row>
    <row r="720" ht="15.75" customHeight="1">
      <c r="A720" s="1"/>
      <c r="B720" s="1"/>
      <c r="C720" s="1"/>
      <c r="D720" s="1"/>
      <c r="E720" s="1"/>
      <c r="F720" s="1"/>
      <c r="G720" s="1"/>
      <c r="H720" s="1"/>
      <c r="I720" s="1"/>
      <c r="J720" s="1"/>
      <c r="K720" s="1"/>
      <c r="L720" s="1"/>
      <c r="M720" s="1"/>
      <c r="N720" s="1"/>
      <c r="O720" s="1"/>
      <c r="P720" s="1"/>
      <c r="Q720" s="1"/>
      <c r="R720" s="1"/>
    </row>
    <row r="721" ht="15.75" customHeight="1">
      <c r="A721" s="1"/>
      <c r="B721" s="1"/>
      <c r="C721" s="1"/>
      <c r="D721" s="1"/>
      <c r="E721" s="1"/>
      <c r="F721" s="1"/>
      <c r="G721" s="1"/>
      <c r="H721" s="1"/>
      <c r="I721" s="1"/>
      <c r="J721" s="1"/>
      <c r="K721" s="1"/>
      <c r="L721" s="1"/>
      <c r="M721" s="1"/>
      <c r="N721" s="1"/>
      <c r="O721" s="1"/>
      <c r="P721" s="1"/>
      <c r="Q721" s="1"/>
      <c r="R721" s="1"/>
    </row>
    <row r="722" ht="15.75" customHeight="1">
      <c r="A722" s="1"/>
      <c r="B722" s="1"/>
      <c r="C722" s="1"/>
      <c r="D722" s="1"/>
      <c r="E722" s="1"/>
      <c r="F722" s="1"/>
      <c r="G722" s="1"/>
      <c r="H722" s="1"/>
      <c r="I722" s="1"/>
      <c r="J722" s="1"/>
      <c r="K722" s="1"/>
      <c r="L722" s="1"/>
      <c r="M722" s="1"/>
      <c r="N722" s="1"/>
      <c r="O722" s="1"/>
      <c r="P722" s="1"/>
      <c r="Q722" s="1"/>
      <c r="R722" s="1"/>
    </row>
    <row r="723" ht="15.75" customHeight="1">
      <c r="A723" s="1"/>
      <c r="B723" s="1"/>
      <c r="C723" s="1"/>
      <c r="D723" s="1"/>
      <c r="E723" s="1"/>
      <c r="F723" s="1"/>
      <c r="G723" s="1"/>
      <c r="H723" s="1"/>
      <c r="I723" s="1"/>
      <c r="J723" s="1"/>
      <c r="K723" s="1"/>
      <c r="L723" s="1"/>
      <c r="M723" s="1"/>
      <c r="N723" s="1"/>
      <c r="O723" s="1"/>
      <c r="P723" s="1"/>
      <c r="Q723" s="1"/>
      <c r="R723" s="1"/>
    </row>
    <row r="724" ht="15.75" customHeight="1">
      <c r="A724" s="1"/>
      <c r="B724" s="1"/>
      <c r="C724" s="1"/>
      <c r="D724" s="1"/>
      <c r="E724" s="1"/>
      <c r="F724" s="1"/>
      <c r="G724" s="1"/>
      <c r="H724" s="1"/>
      <c r="I724" s="1"/>
      <c r="J724" s="1"/>
      <c r="K724" s="1"/>
      <c r="L724" s="1"/>
      <c r="M724" s="1"/>
      <c r="N724" s="1"/>
      <c r="O724" s="1"/>
      <c r="P724" s="1"/>
      <c r="Q724" s="1"/>
      <c r="R724" s="1"/>
    </row>
    <row r="725" ht="15.75" customHeight="1">
      <c r="A725" s="1"/>
      <c r="B725" s="1"/>
      <c r="C725" s="1"/>
      <c r="D725" s="1"/>
      <c r="E725" s="1"/>
      <c r="F725" s="1"/>
      <c r="G725" s="1"/>
      <c r="H725" s="1"/>
      <c r="I725" s="1"/>
      <c r="J725" s="1"/>
      <c r="K725" s="1"/>
      <c r="L725" s="1"/>
      <c r="M725" s="1"/>
      <c r="N725" s="1"/>
      <c r="O725" s="1"/>
      <c r="P725" s="1"/>
      <c r="Q725" s="1"/>
      <c r="R725" s="1"/>
    </row>
    <row r="726" ht="15.75" customHeight="1">
      <c r="A726" s="1"/>
      <c r="B726" s="1"/>
      <c r="C726" s="1"/>
      <c r="D726" s="1"/>
      <c r="E726" s="1"/>
      <c r="F726" s="1"/>
      <c r="G726" s="1"/>
      <c r="H726" s="1"/>
      <c r="I726" s="1"/>
      <c r="J726" s="1"/>
      <c r="K726" s="1"/>
      <c r="L726" s="1"/>
      <c r="M726" s="1"/>
      <c r="N726" s="1"/>
      <c r="O726" s="1"/>
      <c r="P726" s="1"/>
      <c r="Q726" s="1"/>
      <c r="R726" s="1"/>
    </row>
    <row r="727" ht="15.75" customHeight="1">
      <c r="A727" s="1"/>
      <c r="B727" s="1"/>
      <c r="C727" s="1"/>
      <c r="D727" s="1"/>
      <c r="E727" s="1"/>
      <c r="F727" s="1"/>
      <c r="G727" s="1"/>
      <c r="H727" s="1"/>
      <c r="I727" s="1"/>
      <c r="J727" s="1"/>
      <c r="K727" s="1"/>
      <c r="L727" s="1"/>
      <c r="M727" s="1"/>
      <c r="N727" s="1"/>
      <c r="O727" s="1"/>
      <c r="P727" s="1"/>
      <c r="Q727" s="1"/>
      <c r="R727" s="1"/>
    </row>
    <row r="728" ht="15.75" customHeight="1">
      <c r="A728" s="1"/>
      <c r="B728" s="1"/>
      <c r="C728" s="1"/>
      <c r="D728" s="1"/>
      <c r="E728" s="1"/>
      <c r="F728" s="1"/>
      <c r="G728" s="1"/>
      <c r="H728" s="1"/>
      <c r="I728" s="1"/>
      <c r="J728" s="1"/>
      <c r="K728" s="1"/>
      <c r="L728" s="1"/>
      <c r="M728" s="1"/>
      <c r="N728" s="1"/>
      <c r="O728" s="1"/>
      <c r="P728" s="1"/>
      <c r="Q728" s="1"/>
      <c r="R728" s="1"/>
    </row>
    <row r="729" ht="15.75" customHeight="1">
      <c r="A729" s="1"/>
      <c r="B729" s="1"/>
      <c r="C729" s="1"/>
      <c r="D729" s="1"/>
      <c r="E729" s="1"/>
      <c r="F729" s="1"/>
      <c r="G729" s="1"/>
      <c r="H729" s="1"/>
      <c r="I729" s="1"/>
      <c r="J729" s="1"/>
      <c r="K729" s="1"/>
      <c r="L729" s="1"/>
      <c r="M729" s="1"/>
      <c r="N729" s="1"/>
      <c r="O729" s="1"/>
      <c r="P729" s="1"/>
      <c r="Q729" s="1"/>
      <c r="R729" s="1"/>
    </row>
    <row r="730" ht="15.75" customHeight="1">
      <c r="A730" s="1"/>
      <c r="B730" s="1"/>
      <c r="C730" s="1"/>
      <c r="D730" s="1"/>
      <c r="E730" s="1"/>
      <c r="F730" s="1"/>
      <c r="G730" s="1"/>
      <c r="H730" s="1"/>
      <c r="I730" s="1"/>
      <c r="J730" s="1"/>
      <c r="K730" s="1"/>
      <c r="L730" s="1"/>
      <c r="M730" s="1"/>
      <c r="N730" s="1"/>
      <c r="O730" s="1"/>
      <c r="P730" s="1"/>
      <c r="Q730" s="1"/>
      <c r="R730" s="1"/>
    </row>
    <row r="731" ht="15.75" customHeight="1">
      <c r="A731" s="1"/>
      <c r="B731" s="1"/>
      <c r="C731" s="1"/>
      <c r="D731" s="1"/>
      <c r="E731" s="1"/>
      <c r="F731" s="1"/>
      <c r="G731" s="1"/>
      <c r="H731" s="1"/>
      <c r="I731" s="1"/>
      <c r="J731" s="1"/>
      <c r="K731" s="1"/>
      <c r="L731" s="1"/>
      <c r="M731" s="1"/>
      <c r="N731" s="1"/>
      <c r="O731" s="1"/>
      <c r="P731" s="1"/>
      <c r="Q731" s="1"/>
      <c r="R731" s="1"/>
    </row>
    <row r="732" ht="15.75" customHeight="1">
      <c r="A732" s="1"/>
      <c r="B732" s="1"/>
      <c r="C732" s="1"/>
      <c r="D732" s="1"/>
      <c r="E732" s="1"/>
      <c r="F732" s="1"/>
      <c r="G732" s="1"/>
      <c r="H732" s="1"/>
      <c r="I732" s="1"/>
      <c r="J732" s="1"/>
      <c r="K732" s="1"/>
      <c r="L732" s="1"/>
      <c r="M732" s="1"/>
      <c r="N732" s="1"/>
      <c r="O732" s="1"/>
      <c r="P732" s="1"/>
      <c r="Q732" s="1"/>
      <c r="R732" s="1"/>
    </row>
    <row r="733" ht="15.75" customHeight="1">
      <c r="A733" s="1"/>
      <c r="B733" s="1"/>
      <c r="C733" s="1"/>
      <c r="D733" s="1"/>
      <c r="E733" s="1"/>
      <c r="F733" s="1"/>
      <c r="G733" s="1"/>
      <c r="H733" s="1"/>
      <c r="I733" s="1"/>
      <c r="J733" s="1"/>
      <c r="K733" s="1"/>
      <c r="L733" s="1"/>
      <c r="M733" s="1"/>
      <c r="N733" s="1"/>
      <c r="O733" s="1"/>
      <c r="P733" s="1"/>
      <c r="Q733" s="1"/>
      <c r="R733" s="1"/>
    </row>
    <row r="734" ht="15.75" customHeight="1">
      <c r="A734" s="1"/>
      <c r="B734" s="1"/>
      <c r="C734" s="1"/>
      <c r="D734" s="1"/>
      <c r="E734" s="1"/>
      <c r="F734" s="1"/>
      <c r="G734" s="1"/>
      <c r="H734" s="1"/>
      <c r="I734" s="1"/>
      <c r="J734" s="1"/>
      <c r="K734" s="1"/>
      <c r="L734" s="1"/>
      <c r="M734" s="1"/>
      <c r="N734" s="1"/>
      <c r="O734" s="1"/>
      <c r="P734" s="1"/>
      <c r="Q734" s="1"/>
      <c r="R734" s="1"/>
    </row>
    <row r="735" ht="15.75" customHeight="1">
      <c r="A735" s="1"/>
      <c r="B735" s="1"/>
      <c r="C735" s="1"/>
      <c r="D735" s="1"/>
      <c r="E735" s="1"/>
      <c r="F735" s="1"/>
      <c r="G735" s="1"/>
      <c r="H735" s="1"/>
      <c r="I735" s="1"/>
      <c r="J735" s="1"/>
      <c r="K735" s="1"/>
      <c r="L735" s="1"/>
      <c r="M735" s="1"/>
      <c r="N735" s="1"/>
      <c r="O735" s="1"/>
      <c r="P735" s="1"/>
      <c r="Q735" s="1"/>
      <c r="R735" s="1"/>
    </row>
    <row r="736" ht="15.75" customHeight="1">
      <c r="A736" s="1"/>
      <c r="B736" s="1"/>
      <c r="C736" s="1"/>
      <c r="D736" s="1"/>
      <c r="E736" s="1"/>
      <c r="F736" s="1"/>
      <c r="G736" s="1"/>
      <c r="H736" s="1"/>
      <c r="I736" s="1"/>
      <c r="J736" s="1"/>
      <c r="K736" s="1"/>
      <c r="L736" s="1"/>
      <c r="M736" s="1"/>
      <c r="N736" s="1"/>
      <c r="O736" s="1"/>
      <c r="P736" s="1"/>
      <c r="Q736" s="1"/>
      <c r="R736" s="1"/>
    </row>
    <row r="737" ht="15.75" customHeight="1">
      <c r="A737" s="1"/>
      <c r="B737" s="1"/>
      <c r="C737" s="1"/>
      <c r="D737" s="1"/>
      <c r="E737" s="1"/>
      <c r="F737" s="1"/>
      <c r="G737" s="1"/>
      <c r="H737" s="1"/>
      <c r="I737" s="1"/>
      <c r="J737" s="1"/>
      <c r="K737" s="1"/>
      <c r="L737" s="1"/>
      <c r="M737" s="1"/>
      <c r="N737" s="1"/>
      <c r="O737" s="1"/>
      <c r="P737" s="1"/>
      <c r="Q737" s="1"/>
      <c r="R737" s="1"/>
    </row>
    <row r="738" ht="15.75" customHeight="1">
      <c r="A738" s="1"/>
      <c r="B738" s="1"/>
      <c r="C738" s="1"/>
      <c r="D738" s="1"/>
      <c r="E738" s="1"/>
      <c r="F738" s="1"/>
      <c r="G738" s="1"/>
      <c r="H738" s="1"/>
      <c r="I738" s="1"/>
      <c r="J738" s="1"/>
      <c r="K738" s="1"/>
      <c r="L738" s="1"/>
      <c r="M738" s="1"/>
      <c r="N738" s="1"/>
      <c r="O738" s="1"/>
      <c r="P738" s="1"/>
      <c r="Q738" s="1"/>
      <c r="R738" s="1"/>
    </row>
    <row r="739" ht="15.75" customHeight="1">
      <c r="A739" s="1"/>
      <c r="B739" s="1"/>
      <c r="C739" s="1"/>
      <c r="D739" s="1"/>
      <c r="E739" s="1"/>
      <c r="F739" s="1"/>
      <c r="G739" s="1"/>
      <c r="H739" s="1"/>
      <c r="I739" s="1"/>
      <c r="J739" s="1"/>
      <c r="K739" s="1"/>
      <c r="L739" s="1"/>
      <c r="M739" s="1"/>
      <c r="N739" s="1"/>
      <c r="O739" s="1"/>
      <c r="P739" s="1"/>
      <c r="Q739" s="1"/>
      <c r="R739" s="1"/>
    </row>
    <row r="740" ht="15.75" customHeight="1">
      <c r="A740" s="1"/>
      <c r="B740" s="1"/>
      <c r="C740" s="1"/>
      <c r="D740" s="1"/>
      <c r="E740" s="1"/>
      <c r="F740" s="1"/>
      <c r="G740" s="1"/>
      <c r="H740" s="1"/>
      <c r="I740" s="1"/>
      <c r="J740" s="1"/>
      <c r="K740" s="1"/>
      <c r="L740" s="1"/>
      <c r="M740" s="1"/>
      <c r="N740" s="1"/>
      <c r="O740" s="1"/>
      <c r="P740" s="1"/>
      <c r="Q740" s="1"/>
      <c r="R740" s="1"/>
    </row>
    <row r="741" ht="15.75" customHeight="1">
      <c r="A741" s="1"/>
      <c r="B741" s="1"/>
      <c r="C741" s="1"/>
      <c r="D741" s="1"/>
      <c r="E741" s="1"/>
      <c r="F741" s="1"/>
      <c r="G741" s="1"/>
      <c r="H741" s="1"/>
      <c r="I741" s="1"/>
      <c r="J741" s="1"/>
      <c r="K741" s="1"/>
      <c r="L741" s="1"/>
      <c r="M741" s="1"/>
      <c r="N741" s="1"/>
      <c r="O741" s="1"/>
      <c r="P741" s="1"/>
      <c r="Q741" s="1"/>
      <c r="R741" s="1"/>
    </row>
    <row r="742" ht="15.75" customHeight="1">
      <c r="A742" s="1"/>
      <c r="B742" s="1"/>
      <c r="C742" s="1"/>
      <c r="D742" s="1"/>
      <c r="E742" s="1"/>
      <c r="F742" s="1"/>
      <c r="G742" s="1"/>
      <c r="H742" s="1"/>
      <c r="I742" s="1"/>
      <c r="J742" s="1"/>
      <c r="K742" s="1"/>
      <c r="L742" s="1"/>
      <c r="M742" s="1"/>
      <c r="N742" s="1"/>
      <c r="O742" s="1"/>
      <c r="P742" s="1"/>
      <c r="Q742" s="1"/>
      <c r="R742" s="1"/>
    </row>
    <row r="743" ht="15.75" customHeight="1">
      <c r="A743" s="1"/>
      <c r="B743" s="1"/>
      <c r="C743" s="1"/>
      <c r="D743" s="1"/>
      <c r="E743" s="1"/>
      <c r="F743" s="1"/>
      <c r="G743" s="1"/>
      <c r="H743" s="1"/>
      <c r="I743" s="1"/>
      <c r="J743" s="1"/>
      <c r="K743" s="1"/>
      <c r="L743" s="1"/>
      <c r="M743" s="1"/>
      <c r="N743" s="1"/>
      <c r="O743" s="1"/>
      <c r="P743" s="1"/>
      <c r="Q743" s="1"/>
      <c r="R743" s="1"/>
    </row>
    <row r="744" ht="15.75" customHeight="1">
      <c r="A744" s="1"/>
      <c r="B744" s="1"/>
      <c r="C744" s="1"/>
      <c r="D744" s="1"/>
      <c r="E744" s="1"/>
      <c r="F744" s="1"/>
      <c r="G744" s="1"/>
      <c r="H744" s="1"/>
      <c r="I744" s="1"/>
      <c r="J744" s="1"/>
      <c r="K744" s="1"/>
      <c r="L744" s="1"/>
      <c r="M744" s="1"/>
      <c r="N744" s="1"/>
      <c r="O744" s="1"/>
      <c r="P744" s="1"/>
      <c r="Q744" s="1"/>
      <c r="R744" s="1"/>
    </row>
    <row r="745" ht="15.75" customHeight="1">
      <c r="A745" s="1"/>
      <c r="B745" s="1"/>
      <c r="C745" s="1"/>
      <c r="D745" s="1"/>
      <c r="E745" s="1"/>
      <c r="F745" s="1"/>
      <c r="G745" s="1"/>
      <c r="H745" s="1"/>
      <c r="I745" s="1"/>
      <c r="J745" s="1"/>
      <c r="K745" s="1"/>
      <c r="L745" s="1"/>
      <c r="M745" s="1"/>
      <c r="N745" s="1"/>
      <c r="O745" s="1"/>
      <c r="P745" s="1"/>
      <c r="Q745" s="1"/>
      <c r="R745" s="1"/>
    </row>
    <row r="746" ht="15.75" customHeight="1">
      <c r="A746" s="1"/>
      <c r="B746" s="1"/>
      <c r="C746" s="1"/>
      <c r="D746" s="1"/>
      <c r="E746" s="1"/>
      <c r="F746" s="1"/>
      <c r="G746" s="1"/>
      <c r="H746" s="1"/>
      <c r="I746" s="1"/>
      <c r="J746" s="1"/>
      <c r="K746" s="1"/>
      <c r="L746" s="1"/>
      <c r="M746" s="1"/>
      <c r="N746" s="1"/>
      <c r="O746" s="1"/>
      <c r="P746" s="1"/>
      <c r="Q746" s="1"/>
      <c r="R746" s="1"/>
    </row>
    <row r="747" ht="15.75" customHeight="1">
      <c r="A747" s="1"/>
      <c r="B747" s="1"/>
      <c r="C747" s="1"/>
      <c r="D747" s="1"/>
      <c r="E747" s="1"/>
      <c r="F747" s="1"/>
      <c r="G747" s="1"/>
      <c r="H747" s="1"/>
      <c r="I747" s="1"/>
      <c r="J747" s="1"/>
      <c r="K747" s="1"/>
      <c r="L747" s="1"/>
      <c r="M747" s="1"/>
      <c r="N747" s="1"/>
      <c r="O747" s="1"/>
      <c r="P747" s="1"/>
      <c r="Q747" s="1"/>
      <c r="R747" s="1"/>
    </row>
    <row r="748" ht="15.75" customHeight="1">
      <c r="A748" s="1"/>
      <c r="B748" s="1"/>
      <c r="C748" s="1"/>
      <c r="D748" s="1"/>
      <c r="E748" s="1"/>
      <c r="F748" s="1"/>
      <c r="G748" s="1"/>
      <c r="H748" s="1"/>
      <c r="I748" s="1"/>
      <c r="J748" s="1"/>
      <c r="K748" s="1"/>
      <c r="L748" s="1"/>
      <c r="M748" s="1"/>
      <c r="N748" s="1"/>
      <c r="O748" s="1"/>
      <c r="P748" s="1"/>
      <c r="Q748" s="1"/>
      <c r="R748" s="1"/>
    </row>
    <row r="749" ht="15.75" customHeight="1">
      <c r="A749" s="1"/>
      <c r="B749" s="1"/>
      <c r="C749" s="1"/>
      <c r="D749" s="1"/>
      <c r="E749" s="1"/>
      <c r="F749" s="1"/>
      <c r="G749" s="1"/>
      <c r="H749" s="1"/>
      <c r="I749" s="1"/>
      <c r="J749" s="1"/>
      <c r="K749" s="1"/>
      <c r="L749" s="1"/>
      <c r="M749" s="1"/>
      <c r="N749" s="1"/>
      <c r="O749" s="1"/>
      <c r="P749" s="1"/>
      <c r="Q749" s="1"/>
      <c r="R749" s="1"/>
    </row>
    <row r="750" ht="15.75" customHeight="1">
      <c r="A750" s="1"/>
      <c r="B750" s="1"/>
      <c r="C750" s="1"/>
      <c r="D750" s="1"/>
      <c r="E750" s="1"/>
      <c r="F750" s="1"/>
      <c r="G750" s="1"/>
      <c r="H750" s="1"/>
      <c r="I750" s="1"/>
      <c r="J750" s="1"/>
      <c r="K750" s="1"/>
      <c r="L750" s="1"/>
      <c r="M750" s="1"/>
      <c r="N750" s="1"/>
      <c r="O750" s="1"/>
      <c r="P750" s="1"/>
      <c r="Q750" s="1"/>
      <c r="R750" s="1"/>
    </row>
    <row r="751" ht="15.75" customHeight="1">
      <c r="A751" s="1"/>
      <c r="B751" s="1"/>
      <c r="C751" s="1"/>
      <c r="D751" s="1"/>
      <c r="E751" s="1"/>
      <c r="F751" s="1"/>
      <c r="G751" s="1"/>
      <c r="H751" s="1"/>
      <c r="I751" s="1"/>
      <c r="J751" s="1"/>
      <c r="K751" s="1"/>
      <c r="L751" s="1"/>
      <c r="M751" s="1"/>
      <c r="N751" s="1"/>
      <c r="O751" s="1"/>
      <c r="P751" s="1"/>
      <c r="Q751" s="1"/>
      <c r="R751" s="1"/>
    </row>
    <row r="752" ht="15.75" customHeight="1">
      <c r="A752" s="1"/>
      <c r="B752" s="1"/>
      <c r="C752" s="1"/>
      <c r="D752" s="1"/>
      <c r="E752" s="1"/>
      <c r="F752" s="1"/>
      <c r="G752" s="1"/>
      <c r="H752" s="1"/>
      <c r="I752" s="1"/>
      <c r="J752" s="1"/>
      <c r="K752" s="1"/>
      <c r="L752" s="1"/>
      <c r="M752" s="1"/>
      <c r="N752" s="1"/>
      <c r="O752" s="1"/>
      <c r="P752" s="1"/>
      <c r="Q752" s="1"/>
      <c r="R752" s="1"/>
    </row>
    <row r="753" ht="15.75" customHeight="1">
      <c r="A753" s="1"/>
      <c r="B753" s="1"/>
      <c r="C753" s="1"/>
      <c r="D753" s="1"/>
      <c r="E753" s="1"/>
      <c r="F753" s="1"/>
      <c r="G753" s="1"/>
      <c r="H753" s="1"/>
      <c r="I753" s="1"/>
      <c r="J753" s="1"/>
      <c r="K753" s="1"/>
      <c r="L753" s="1"/>
      <c r="M753" s="1"/>
      <c r="N753" s="1"/>
      <c r="O753" s="1"/>
      <c r="P753" s="1"/>
      <c r="Q753" s="1"/>
      <c r="R753" s="1"/>
    </row>
    <row r="754" ht="15.75" customHeight="1">
      <c r="A754" s="1"/>
      <c r="B754" s="1"/>
      <c r="C754" s="1"/>
      <c r="D754" s="1"/>
      <c r="E754" s="1"/>
      <c r="F754" s="1"/>
      <c r="G754" s="1"/>
      <c r="H754" s="1"/>
      <c r="I754" s="1"/>
      <c r="J754" s="1"/>
      <c r="K754" s="1"/>
      <c r="L754" s="1"/>
      <c r="M754" s="1"/>
      <c r="N754" s="1"/>
      <c r="O754" s="1"/>
      <c r="P754" s="1"/>
      <c r="Q754" s="1"/>
      <c r="R754" s="1"/>
    </row>
    <row r="755" ht="15.75" customHeight="1">
      <c r="A755" s="1"/>
      <c r="B755" s="1"/>
      <c r="C755" s="1"/>
      <c r="D755" s="1"/>
      <c r="E755" s="1"/>
      <c r="F755" s="1"/>
      <c r="G755" s="1"/>
      <c r="H755" s="1"/>
      <c r="I755" s="1"/>
      <c r="J755" s="1"/>
      <c r="K755" s="1"/>
      <c r="L755" s="1"/>
      <c r="M755" s="1"/>
      <c r="N755" s="1"/>
      <c r="O755" s="1"/>
      <c r="P755" s="1"/>
      <c r="Q755" s="1"/>
      <c r="R755" s="1"/>
    </row>
    <row r="756" ht="15.75" customHeight="1">
      <c r="A756" s="1"/>
      <c r="B756" s="1"/>
      <c r="C756" s="1"/>
      <c r="D756" s="1"/>
      <c r="E756" s="1"/>
      <c r="F756" s="1"/>
      <c r="G756" s="1"/>
      <c r="H756" s="1"/>
      <c r="I756" s="1"/>
      <c r="J756" s="1"/>
      <c r="K756" s="1"/>
      <c r="L756" s="1"/>
      <c r="M756" s="1"/>
      <c r="N756" s="1"/>
      <c r="O756" s="1"/>
      <c r="P756" s="1"/>
      <c r="Q756" s="1"/>
      <c r="R756" s="1"/>
    </row>
    <row r="757" ht="15.75" customHeight="1">
      <c r="A757" s="1"/>
      <c r="B757" s="1"/>
      <c r="C757" s="1"/>
      <c r="D757" s="1"/>
      <c r="E757" s="1"/>
      <c r="F757" s="1"/>
      <c r="G757" s="1"/>
      <c r="H757" s="1"/>
      <c r="I757" s="1"/>
      <c r="J757" s="1"/>
      <c r="K757" s="1"/>
      <c r="L757" s="1"/>
      <c r="M757" s="1"/>
      <c r="N757" s="1"/>
      <c r="O757" s="1"/>
      <c r="P757" s="1"/>
      <c r="Q757" s="1"/>
      <c r="R757" s="1"/>
    </row>
    <row r="758" ht="15.75" customHeight="1">
      <c r="A758" s="1"/>
      <c r="B758" s="1"/>
      <c r="C758" s="1"/>
      <c r="D758" s="1"/>
      <c r="E758" s="1"/>
      <c r="F758" s="1"/>
      <c r="G758" s="1"/>
      <c r="H758" s="1"/>
      <c r="I758" s="1"/>
      <c r="J758" s="1"/>
      <c r="K758" s="1"/>
      <c r="L758" s="1"/>
      <c r="M758" s="1"/>
      <c r="N758" s="1"/>
      <c r="O758" s="1"/>
      <c r="P758" s="1"/>
      <c r="Q758" s="1"/>
      <c r="R758" s="1"/>
    </row>
    <row r="759" ht="15.75" customHeight="1">
      <c r="A759" s="1"/>
      <c r="B759" s="1"/>
      <c r="C759" s="1"/>
      <c r="D759" s="1"/>
      <c r="E759" s="1"/>
      <c r="F759" s="1"/>
      <c r="G759" s="1"/>
      <c r="H759" s="1"/>
      <c r="I759" s="1"/>
      <c r="J759" s="1"/>
      <c r="K759" s="1"/>
      <c r="L759" s="1"/>
      <c r="M759" s="1"/>
      <c r="N759" s="1"/>
      <c r="O759" s="1"/>
      <c r="P759" s="1"/>
      <c r="Q759" s="1"/>
      <c r="R759" s="1"/>
    </row>
    <row r="760" ht="15.75" customHeight="1">
      <c r="A760" s="1"/>
      <c r="B760" s="1"/>
      <c r="C760" s="1"/>
      <c r="D760" s="1"/>
      <c r="E760" s="1"/>
      <c r="F760" s="1"/>
      <c r="G760" s="1"/>
      <c r="H760" s="1"/>
      <c r="I760" s="1"/>
      <c r="J760" s="1"/>
      <c r="K760" s="1"/>
      <c r="L760" s="1"/>
      <c r="M760" s="1"/>
      <c r="N760" s="1"/>
      <c r="O760" s="1"/>
      <c r="P760" s="1"/>
      <c r="Q760" s="1"/>
      <c r="R760" s="1"/>
    </row>
    <row r="761" ht="15.75" customHeight="1">
      <c r="A761" s="1"/>
      <c r="B761" s="1"/>
      <c r="C761" s="1"/>
      <c r="D761" s="1"/>
      <c r="E761" s="1"/>
      <c r="F761" s="1"/>
      <c r="G761" s="1"/>
      <c r="H761" s="1"/>
      <c r="I761" s="1"/>
      <c r="J761" s="1"/>
      <c r="K761" s="1"/>
      <c r="L761" s="1"/>
      <c r="M761" s="1"/>
      <c r="N761" s="1"/>
      <c r="O761" s="1"/>
      <c r="P761" s="1"/>
      <c r="Q761" s="1"/>
      <c r="R761" s="1"/>
    </row>
    <row r="762" ht="15.75" customHeight="1">
      <c r="A762" s="1"/>
      <c r="B762" s="1"/>
      <c r="C762" s="1"/>
      <c r="D762" s="1"/>
      <c r="E762" s="1"/>
      <c r="F762" s="1"/>
      <c r="G762" s="1"/>
      <c r="H762" s="1"/>
      <c r="I762" s="1"/>
      <c r="J762" s="1"/>
      <c r="K762" s="1"/>
      <c r="L762" s="1"/>
      <c r="M762" s="1"/>
      <c r="N762" s="1"/>
      <c r="O762" s="1"/>
      <c r="P762" s="1"/>
      <c r="Q762" s="1"/>
      <c r="R762" s="1"/>
    </row>
    <row r="763" ht="15.75" customHeight="1">
      <c r="A763" s="1"/>
      <c r="B763" s="1"/>
      <c r="C763" s="1"/>
      <c r="D763" s="1"/>
      <c r="E763" s="1"/>
      <c r="F763" s="1"/>
      <c r="G763" s="1"/>
      <c r="H763" s="1"/>
      <c r="I763" s="1"/>
      <c r="J763" s="1"/>
      <c r="K763" s="1"/>
      <c r="L763" s="1"/>
      <c r="M763" s="1"/>
      <c r="N763" s="1"/>
      <c r="O763" s="1"/>
      <c r="P763" s="1"/>
      <c r="Q763" s="1"/>
      <c r="R763" s="1"/>
    </row>
    <row r="764" ht="15.75" customHeight="1">
      <c r="A764" s="1"/>
      <c r="B764" s="1"/>
      <c r="C764" s="1"/>
      <c r="D764" s="1"/>
      <c r="E764" s="1"/>
      <c r="F764" s="1"/>
      <c r="G764" s="1"/>
      <c r="H764" s="1"/>
      <c r="I764" s="1"/>
      <c r="J764" s="1"/>
      <c r="K764" s="1"/>
      <c r="L764" s="1"/>
      <c r="M764" s="1"/>
      <c r="N764" s="1"/>
      <c r="O764" s="1"/>
      <c r="P764" s="1"/>
      <c r="Q764" s="1"/>
      <c r="R764" s="1"/>
    </row>
    <row r="765" ht="15.75" customHeight="1">
      <c r="A765" s="1"/>
      <c r="B765" s="1"/>
      <c r="C765" s="1"/>
      <c r="D765" s="1"/>
      <c r="E765" s="1"/>
      <c r="F765" s="1"/>
      <c r="G765" s="1"/>
      <c r="H765" s="1"/>
      <c r="I765" s="1"/>
      <c r="J765" s="1"/>
      <c r="K765" s="1"/>
      <c r="L765" s="1"/>
      <c r="M765" s="1"/>
      <c r="N765" s="1"/>
      <c r="O765" s="1"/>
      <c r="P765" s="1"/>
      <c r="Q765" s="1"/>
      <c r="R765" s="1"/>
    </row>
    <row r="766" ht="15.75" customHeight="1">
      <c r="A766" s="1"/>
      <c r="B766" s="1"/>
      <c r="C766" s="1"/>
      <c r="D766" s="1"/>
      <c r="E766" s="1"/>
      <c r="F766" s="1"/>
      <c r="G766" s="1"/>
      <c r="H766" s="1"/>
      <c r="I766" s="1"/>
      <c r="J766" s="1"/>
      <c r="K766" s="1"/>
      <c r="L766" s="1"/>
      <c r="M766" s="1"/>
      <c r="N766" s="1"/>
      <c r="O766" s="1"/>
      <c r="P766" s="1"/>
      <c r="Q766" s="1"/>
      <c r="R766" s="1"/>
    </row>
    <row r="767" ht="15.75" customHeight="1">
      <c r="A767" s="1"/>
      <c r="B767" s="1"/>
      <c r="C767" s="1"/>
      <c r="D767" s="1"/>
      <c r="E767" s="1"/>
      <c r="F767" s="1"/>
      <c r="G767" s="1"/>
      <c r="H767" s="1"/>
      <c r="I767" s="1"/>
      <c r="J767" s="1"/>
      <c r="K767" s="1"/>
      <c r="L767" s="1"/>
      <c r="M767" s="1"/>
      <c r="N767" s="1"/>
      <c r="O767" s="1"/>
      <c r="P767" s="1"/>
      <c r="Q767" s="1"/>
      <c r="R767" s="1"/>
    </row>
    <row r="768" ht="15.75" customHeight="1">
      <c r="A768" s="1"/>
      <c r="B768" s="1"/>
      <c r="C768" s="1"/>
      <c r="D768" s="1"/>
      <c r="E768" s="1"/>
      <c r="F768" s="1"/>
      <c r="G768" s="1"/>
      <c r="H768" s="1"/>
      <c r="I768" s="1"/>
      <c r="J768" s="1"/>
      <c r="K768" s="1"/>
      <c r="L768" s="1"/>
      <c r="M768" s="1"/>
      <c r="N768" s="1"/>
      <c r="O768" s="1"/>
      <c r="P768" s="1"/>
      <c r="Q768" s="1"/>
      <c r="R768" s="1"/>
    </row>
    <row r="769" ht="15.75" customHeight="1">
      <c r="A769" s="1"/>
      <c r="B769" s="1"/>
      <c r="C769" s="1"/>
      <c r="D769" s="1"/>
      <c r="E769" s="1"/>
      <c r="F769" s="1"/>
      <c r="G769" s="1"/>
      <c r="H769" s="1"/>
      <c r="I769" s="1"/>
      <c r="J769" s="1"/>
      <c r="K769" s="1"/>
      <c r="L769" s="1"/>
      <c r="M769" s="1"/>
      <c r="N769" s="1"/>
      <c r="O769" s="1"/>
      <c r="P769" s="1"/>
      <c r="Q769" s="1"/>
      <c r="R769" s="1"/>
    </row>
    <row r="770" ht="15.75" customHeight="1">
      <c r="A770" s="1"/>
      <c r="B770" s="1"/>
      <c r="C770" s="1"/>
      <c r="D770" s="1"/>
      <c r="E770" s="1"/>
      <c r="F770" s="1"/>
      <c r="G770" s="1"/>
      <c r="H770" s="1"/>
      <c r="I770" s="1"/>
      <c r="J770" s="1"/>
      <c r="K770" s="1"/>
      <c r="L770" s="1"/>
      <c r="M770" s="1"/>
      <c r="N770" s="1"/>
      <c r="O770" s="1"/>
      <c r="P770" s="1"/>
      <c r="Q770" s="1"/>
      <c r="R770" s="1"/>
    </row>
    <row r="771" ht="15.75" customHeight="1">
      <c r="A771" s="1"/>
      <c r="B771" s="1"/>
      <c r="C771" s="1"/>
      <c r="D771" s="1"/>
      <c r="E771" s="1"/>
      <c r="F771" s="1"/>
      <c r="G771" s="1"/>
      <c r="H771" s="1"/>
      <c r="I771" s="1"/>
      <c r="J771" s="1"/>
      <c r="K771" s="1"/>
      <c r="L771" s="1"/>
      <c r="M771" s="1"/>
      <c r="N771" s="1"/>
      <c r="O771" s="1"/>
      <c r="P771" s="1"/>
      <c r="Q771" s="1"/>
      <c r="R771" s="1"/>
    </row>
    <row r="772" ht="15.75" customHeight="1">
      <c r="A772" s="1"/>
      <c r="B772" s="1"/>
      <c r="C772" s="1"/>
      <c r="D772" s="1"/>
      <c r="E772" s="1"/>
      <c r="F772" s="1"/>
      <c r="G772" s="1"/>
      <c r="H772" s="1"/>
      <c r="I772" s="1"/>
      <c r="J772" s="1"/>
      <c r="K772" s="1"/>
      <c r="L772" s="1"/>
      <c r="M772" s="1"/>
      <c r="N772" s="1"/>
      <c r="O772" s="1"/>
      <c r="P772" s="1"/>
      <c r="Q772" s="1"/>
      <c r="R772" s="1"/>
    </row>
    <row r="773" ht="15.75" customHeight="1">
      <c r="A773" s="1"/>
      <c r="B773" s="1"/>
      <c r="C773" s="1"/>
      <c r="D773" s="1"/>
      <c r="E773" s="1"/>
      <c r="F773" s="1"/>
      <c r="G773" s="1"/>
      <c r="H773" s="1"/>
      <c r="I773" s="1"/>
      <c r="J773" s="1"/>
      <c r="K773" s="1"/>
      <c r="L773" s="1"/>
      <c r="M773" s="1"/>
      <c r="N773" s="1"/>
      <c r="O773" s="1"/>
      <c r="P773" s="1"/>
      <c r="Q773" s="1"/>
      <c r="R773" s="1"/>
    </row>
    <row r="774" ht="15.75" customHeight="1">
      <c r="A774" s="1"/>
      <c r="B774" s="1"/>
      <c r="C774" s="1"/>
      <c r="D774" s="1"/>
      <c r="E774" s="1"/>
      <c r="F774" s="1"/>
      <c r="G774" s="1"/>
      <c r="H774" s="1"/>
      <c r="I774" s="1"/>
      <c r="J774" s="1"/>
      <c r="K774" s="1"/>
      <c r="L774" s="1"/>
      <c r="M774" s="1"/>
      <c r="N774" s="1"/>
      <c r="O774" s="1"/>
      <c r="P774" s="1"/>
      <c r="Q774" s="1"/>
      <c r="R774" s="1"/>
    </row>
    <row r="775" ht="15.75" customHeight="1">
      <c r="A775" s="1"/>
      <c r="B775" s="1"/>
      <c r="C775" s="1"/>
      <c r="D775" s="1"/>
      <c r="E775" s="1"/>
      <c r="F775" s="1"/>
      <c r="G775" s="1"/>
      <c r="H775" s="1"/>
      <c r="I775" s="1"/>
      <c r="J775" s="1"/>
      <c r="K775" s="1"/>
      <c r="L775" s="1"/>
      <c r="M775" s="1"/>
      <c r="N775" s="1"/>
      <c r="O775" s="1"/>
      <c r="P775" s="1"/>
      <c r="Q775" s="1"/>
      <c r="R775" s="1"/>
    </row>
    <row r="776" ht="15.75" customHeight="1">
      <c r="A776" s="1"/>
      <c r="B776" s="1"/>
      <c r="C776" s="1"/>
      <c r="D776" s="1"/>
      <c r="E776" s="1"/>
      <c r="F776" s="1"/>
      <c r="G776" s="1"/>
      <c r="H776" s="1"/>
      <c r="I776" s="1"/>
      <c r="J776" s="1"/>
      <c r="K776" s="1"/>
      <c r="L776" s="1"/>
      <c r="M776" s="1"/>
      <c r="N776" s="1"/>
      <c r="O776" s="1"/>
      <c r="P776" s="1"/>
      <c r="Q776" s="1"/>
      <c r="R776" s="1"/>
    </row>
    <row r="777" ht="15.75" customHeight="1">
      <c r="A777" s="1"/>
      <c r="B777" s="1"/>
      <c r="C777" s="1"/>
      <c r="D777" s="1"/>
      <c r="E777" s="1"/>
      <c r="F777" s="1"/>
      <c r="G777" s="1"/>
      <c r="H777" s="1"/>
      <c r="I777" s="1"/>
      <c r="J777" s="1"/>
      <c r="K777" s="1"/>
      <c r="L777" s="1"/>
      <c r="M777" s="1"/>
      <c r="N777" s="1"/>
      <c r="O777" s="1"/>
      <c r="P777" s="1"/>
      <c r="Q777" s="1"/>
      <c r="R777" s="1"/>
    </row>
    <row r="778" ht="15.75" customHeight="1">
      <c r="A778" s="1"/>
      <c r="B778" s="1"/>
      <c r="C778" s="1"/>
      <c r="D778" s="1"/>
      <c r="E778" s="1"/>
      <c r="F778" s="1"/>
      <c r="G778" s="1"/>
      <c r="H778" s="1"/>
      <c r="I778" s="1"/>
      <c r="J778" s="1"/>
      <c r="K778" s="1"/>
      <c r="L778" s="1"/>
      <c r="M778" s="1"/>
      <c r="N778" s="1"/>
      <c r="O778" s="1"/>
      <c r="P778" s="1"/>
      <c r="Q778" s="1"/>
      <c r="R778" s="1"/>
    </row>
    <row r="779" ht="15.75" customHeight="1">
      <c r="A779" s="1"/>
      <c r="B779" s="1"/>
      <c r="C779" s="1"/>
      <c r="D779" s="1"/>
      <c r="E779" s="1"/>
      <c r="F779" s="1"/>
      <c r="G779" s="1"/>
      <c r="H779" s="1"/>
      <c r="I779" s="1"/>
      <c r="J779" s="1"/>
      <c r="K779" s="1"/>
      <c r="L779" s="1"/>
      <c r="M779" s="1"/>
      <c r="N779" s="1"/>
      <c r="O779" s="1"/>
      <c r="P779" s="1"/>
      <c r="Q779" s="1"/>
      <c r="R779" s="1"/>
    </row>
    <row r="780" ht="15.75" customHeight="1">
      <c r="A780" s="1"/>
      <c r="B780" s="1"/>
      <c r="C780" s="1"/>
      <c r="D780" s="1"/>
      <c r="E780" s="1"/>
      <c r="F780" s="1"/>
      <c r="G780" s="1"/>
      <c r="H780" s="1"/>
      <c r="I780" s="1"/>
      <c r="J780" s="1"/>
      <c r="K780" s="1"/>
      <c r="L780" s="1"/>
      <c r="M780" s="1"/>
      <c r="N780" s="1"/>
      <c r="O780" s="1"/>
      <c r="P780" s="1"/>
      <c r="Q780" s="1"/>
      <c r="R780" s="1"/>
    </row>
    <row r="781" ht="15.75" customHeight="1">
      <c r="A781" s="1"/>
      <c r="B781" s="1"/>
      <c r="C781" s="1"/>
      <c r="D781" s="1"/>
      <c r="E781" s="1"/>
      <c r="F781" s="1"/>
      <c r="G781" s="1"/>
      <c r="H781" s="1"/>
      <c r="I781" s="1"/>
      <c r="J781" s="1"/>
      <c r="K781" s="1"/>
      <c r="L781" s="1"/>
      <c r="M781" s="1"/>
      <c r="N781" s="1"/>
      <c r="O781" s="1"/>
      <c r="P781" s="1"/>
      <c r="Q781" s="1"/>
      <c r="R781" s="1"/>
    </row>
    <row r="782" ht="15.75" customHeight="1">
      <c r="A782" s="1"/>
      <c r="B782" s="1"/>
      <c r="C782" s="1"/>
      <c r="D782" s="1"/>
      <c r="E782" s="1"/>
      <c r="F782" s="1"/>
      <c r="G782" s="1"/>
      <c r="H782" s="1"/>
      <c r="I782" s="1"/>
      <c r="J782" s="1"/>
      <c r="K782" s="1"/>
      <c r="L782" s="1"/>
      <c r="M782" s="1"/>
      <c r="N782" s="1"/>
      <c r="O782" s="1"/>
      <c r="P782" s="1"/>
      <c r="Q782" s="1"/>
      <c r="R782" s="1"/>
    </row>
    <row r="783" ht="15.75" customHeight="1">
      <c r="A783" s="1"/>
      <c r="B783" s="1"/>
      <c r="C783" s="1"/>
      <c r="D783" s="1"/>
      <c r="E783" s="1"/>
      <c r="F783" s="1"/>
      <c r="G783" s="1"/>
      <c r="H783" s="1"/>
      <c r="I783" s="1"/>
      <c r="J783" s="1"/>
      <c r="K783" s="1"/>
      <c r="L783" s="1"/>
      <c r="M783" s="1"/>
      <c r="N783" s="1"/>
      <c r="O783" s="1"/>
      <c r="P783" s="1"/>
      <c r="Q783" s="1"/>
      <c r="R783" s="1"/>
    </row>
    <row r="784" ht="15.75" customHeight="1">
      <c r="A784" s="1"/>
      <c r="B784" s="1"/>
      <c r="C784" s="1"/>
      <c r="D784" s="1"/>
      <c r="E784" s="1"/>
      <c r="F784" s="1"/>
      <c r="G784" s="1"/>
      <c r="H784" s="1"/>
      <c r="I784" s="1"/>
      <c r="J784" s="1"/>
      <c r="K784" s="1"/>
      <c r="L784" s="1"/>
      <c r="M784" s="1"/>
      <c r="N784" s="1"/>
      <c r="O784" s="1"/>
      <c r="P784" s="1"/>
      <c r="Q784" s="1"/>
      <c r="R784" s="1"/>
    </row>
    <row r="785" ht="15.75" customHeight="1">
      <c r="A785" s="1"/>
      <c r="B785" s="1"/>
      <c r="C785" s="1"/>
      <c r="D785" s="1"/>
      <c r="E785" s="1"/>
      <c r="F785" s="1"/>
      <c r="G785" s="1"/>
      <c r="H785" s="1"/>
      <c r="I785" s="1"/>
      <c r="J785" s="1"/>
      <c r="K785" s="1"/>
      <c r="L785" s="1"/>
      <c r="M785" s="1"/>
      <c r="N785" s="1"/>
      <c r="O785" s="1"/>
      <c r="P785" s="1"/>
      <c r="Q785" s="1"/>
      <c r="R785" s="1"/>
    </row>
    <row r="786" ht="15.75" customHeight="1">
      <c r="A786" s="1"/>
      <c r="B786" s="1"/>
      <c r="C786" s="1"/>
      <c r="D786" s="1"/>
      <c r="E786" s="1"/>
      <c r="F786" s="1"/>
      <c r="G786" s="1"/>
      <c r="H786" s="1"/>
      <c r="I786" s="1"/>
      <c r="J786" s="1"/>
      <c r="K786" s="1"/>
      <c r="L786" s="1"/>
      <c r="M786" s="1"/>
      <c r="N786" s="1"/>
      <c r="O786" s="1"/>
      <c r="P786" s="1"/>
      <c r="Q786" s="1"/>
      <c r="R786" s="1"/>
    </row>
    <row r="787" ht="15.75" customHeight="1">
      <c r="A787" s="1"/>
      <c r="B787" s="1"/>
      <c r="C787" s="1"/>
      <c r="D787" s="1"/>
      <c r="E787" s="1"/>
      <c r="F787" s="1"/>
      <c r="G787" s="1"/>
      <c r="H787" s="1"/>
      <c r="I787" s="1"/>
      <c r="J787" s="1"/>
      <c r="K787" s="1"/>
      <c r="L787" s="1"/>
      <c r="M787" s="1"/>
      <c r="N787" s="1"/>
      <c r="O787" s="1"/>
      <c r="P787" s="1"/>
      <c r="Q787" s="1"/>
      <c r="R787" s="1"/>
    </row>
    <row r="788" ht="15.75" customHeight="1">
      <c r="A788" s="1"/>
      <c r="B788" s="1"/>
      <c r="C788" s="1"/>
      <c r="D788" s="1"/>
      <c r="E788" s="1"/>
      <c r="F788" s="1"/>
      <c r="G788" s="1"/>
      <c r="H788" s="1"/>
      <c r="I788" s="1"/>
      <c r="J788" s="1"/>
      <c r="K788" s="1"/>
      <c r="L788" s="1"/>
      <c r="M788" s="1"/>
      <c r="N788" s="1"/>
      <c r="O788" s="1"/>
      <c r="P788" s="1"/>
      <c r="Q788" s="1"/>
      <c r="R788" s="1"/>
    </row>
    <row r="789" ht="15.75" customHeight="1">
      <c r="A789" s="1"/>
      <c r="B789" s="1"/>
      <c r="C789" s="1"/>
      <c r="D789" s="1"/>
      <c r="E789" s="1"/>
      <c r="F789" s="1"/>
      <c r="G789" s="1"/>
      <c r="H789" s="1"/>
      <c r="I789" s="1"/>
      <c r="J789" s="1"/>
      <c r="K789" s="1"/>
      <c r="L789" s="1"/>
      <c r="M789" s="1"/>
      <c r="N789" s="1"/>
      <c r="O789" s="1"/>
      <c r="P789" s="1"/>
      <c r="Q789" s="1"/>
      <c r="R789" s="1"/>
    </row>
    <row r="790" ht="15.75" customHeight="1">
      <c r="A790" s="1"/>
      <c r="B790" s="1"/>
      <c r="C790" s="1"/>
      <c r="D790" s="1"/>
      <c r="E790" s="1"/>
      <c r="F790" s="1"/>
      <c r="G790" s="1"/>
      <c r="H790" s="1"/>
      <c r="I790" s="1"/>
      <c r="J790" s="1"/>
      <c r="K790" s="1"/>
      <c r="L790" s="1"/>
      <c r="M790" s="1"/>
      <c r="N790" s="1"/>
      <c r="O790" s="1"/>
      <c r="P790" s="1"/>
      <c r="Q790" s="1"/>
      <c r="R790" s="1"/>
    </row>
    <row r="791" ht="15.75" customHeight="1">
      <c r="A791" s="1"/>
      <c r="B791" s="1"/>
      <c r="C791" s="1"/>
      <c r="D791" s="1"/>
      <c r="E791" s="1"/>
      <c r="F791" s="1"/>
      <c r="G791" s="1"/>
      <c r="H791" s="1"/>
      <c r="I791" s="1"/>
      <c r="J791" s="1"/>
      <c r="K791" s="1"/>
      <c r="L791" s="1"/>
      <c r="M791" s="1"/>
      <c r="N791" s="1"/>
      <c r="O791" s="1"/>
      <c r="P791" s="1"/>
      <c r="Q791" s="1"/>
      <c r="R791" s="1"/>
    </row>
    <row r="792" ht="15.75" customHeight="1">
      <c r="A792" s="1"/>
      <c r="B792" s="1"/>
      <c r="C792" s="1"/>
      <c r="D792" s="1"/>
      <c r="E792" s="1"/>
      <c r="F792" s="1"/>
      <c r="G792" s="1"/>
      <c r="H792" s="1"/>
      <c r="I792" s="1"/>
      <c r="J792" s="1"/>
      <c r="K792" s="1"/>
      <c r="L792" s="1"/>
      <c r="M792" s="1"/>
      <c r="N792" s="1"/>
      <c r="O792" s="1"/>
      <c r="P792" s="1"/>
      <c r="Q792" s="1"/>
      <c r="R792" s="1"/>
    </row>
    <row r="793" ht="15.75" customHeight="1">
      <c r="A793" s="1"/>
      <c r="B793" s="1"/>
      <c r="C793" s="1"/>
      <c r="D793" s="1"/>
      <c r="E793" s="1"/>
      <c r="F793" s="1"/>
      <c r="G793" s="1"/>
      <c r="H793" s="1"/>
      <c r="I793" s="1"/>
      <c r="J793" s="1"/>
      <c r="K793" s="1"/>
      <c r="L793" s="1"/>
      <c r="M793" s="1"/>
      <c r="N793" s="1"/>
      <c r="O793" s="1"/>
      <c r="P793" s="1"/>
      <c r="Q793" s="1"/>
      <c r="R793" s="1"/>
    </row>
    <row r="794" ht="15.75" customHeight="1">
      <c r="A794" s="1"/>
      <c r="B794" s="1"/>
      <c r="C794" s="1"/>
      <c r="D794" s="1"/>
      <c r="E794" s="1"/>
      <c r="F794" s="1"/>
      <c r="G794" s="1"/>
      <c r="H794" s="1"/>
      <c r="I794" s="1"/>
      <c r="J794" s="1"/>
      <c r="K794" s="1"/>
      <c r="L794" s="1"/>
      <c r="M794" s="1"/>
      <c r="N794" s="1"/>
      <c r="O794" s="1"/>
      <c r="P794" s="1"/>
      <c r="Q794" s="1"/>
      <c r="R794" s="1"/>
    </row>
    <row r="795" ht="15.75" customHeight="1">
      <c r="A795" s="1"/>
      <c r="B795" s="1"/>
      <c r="C795" s="1"/>
      <c r="D795" s="1"/>
      <c r="E795" s="1"/>
      <c r="F795" s="1"/>
      <c r="G795" s="1"/>
      <c r="H795" s="1"/>
      <c r="I795" s="1"/>
      <c r="J795" s="1"/>
      <c r="K795" s="1"/>
      <c r="L795" s="1"/>
      <c r="M795" s="1"/>
      <c r="N795" s="1"/>
      <c r="O795" s="1"/>
      <c r="P795" s="1"/>
      <c r="Q795" s="1"/>
      <c r="R795" s="1"/>
    </row>
    <row r="796" ht="15.75" customHeight="1">
      <c r="A796" s="1"/>
      <c r="B796" s="1"/>
      <c r="C796" s="1"/>
      <c r="D796" s="1"/>
      <c r="E796" s="1"/>
      <c r="F796" s="1"/>
      <c r="G796" s="1"/>
      <c r="H796" s="1"/>
      <c r="I796" s="1"/>
      <c r="J796" s="1"/>
      <c r="K796" s="1"/>
      <c r="L796" s="1"/>
      <c r="M796" s="1"/>
      <c r="N796" s="1"/>
      <c r="O796" s="1"/>
      <c r="P796" s="1"/>
      <c r="Q796" s="1"/>
      <c r="R796" s="1"/>
    </row>
    <row r="797" ht="15.75" customHeight="1">
      <c r="A797" s="1"/>
      <c r="B797" s="1"/>
      <c r="C797" s="1"/>
      <c r="D797" s="1"/>
      <c r="E797" s="1"/>
      <c r="F797" s="1"/>
      <c r="G797" s="1"/>
      <c r="H797" s="1"/>
      <c r="I797" s="1"/>
      <c r="J797" s="1"/>
      <c r="K797" s="1"/>
      <c r="L797" s="1"/>
      <c r="M797" s="1"/>
      <c r="N797" s="1"/>
      <c r="O797" s="1"/>
      <c r="P797" s="1"/>
      <c r="Q797" s="1"/>
      <c r="R797" s="1"/>
    </row>
    <row r="798" ht="15.75" customHeight="1">
      <c r="A798" s="1"/>
      <c r="B798" s="1"/>
      <c r="C798" s="1"/>
      <c r="D798" s="1"/>
      <c r="E798" s="1"/>
      <c r="F798" s="1"/>
      <c r="G798" s="1"/>
      <c r="H798" s="1"/>
      <c r="I798" s="1"/>
      <c r="J798" s="1"/>
      <c r="K798" s="1"/>
      <c r="L798" s="1"/>
      <c r="M798" s="1"/>
      <c r="N798" s="1"/>
      <c r="O798" s="1"/>
      <c r="P798" s="1"/>
      <c r="Q798" s="1"/>
      <c r="R798" s="1"/>
    </row>
    <row r="799" ht="15.75" customHeight="1">
      <c r="A799" s="1"/>
      <c r="B799" s="1"/>
      <c r="C799" s="1"/>
      <c r="D799" s="1"/>
      <c r="E799" s="1"/>
      <c r="F799" s="1"/>
      <c r="G799" s="1"/>
      <c r="H799" s="1"/>
      <c r="I799" s="1"/>
      <c r="J799" s="1"/>
      <c r="K799" s="1"/>
      <c r="L799" s="1"/>
      <c r="M799" s="1"/>
      <c r="N799" s="1"/>
      <c r="O799" s="1"/>
      <c r="P799" s="1"/>
      <c r="Q799" s="1"/>
      <c r="R799" s="1"/>
    </row>
    <row r="800" ht="15.75" customHeight="1">
      <c r="A800" s="1"/>
      <c r="B800" s="1"/>
      <c r="C800" s="1"/>
      <c r="D800" s="1"/>
      <c r="E800" s="1"/>
      <c r="F800" s="1"/>
      <c r="G800" s="1"/>
      <c r="H800" s="1"/>
      <c r="I800" s="1"/>
      <c r="J800" s="1"/>
      <c r="K800" s="1"/>
      <c r="L800" s="1"/>
      <c r="M800" s="1"/>
      <c r="N800" s="1"/>
      <c r="O800" s="1"/>
      <c r="P800" s="1"/>
      <c r="Q800" s="1"/>
      <c r="R800" s="1"/>
    </row>
    <row r="801" ht="15.75" customHeight="1">
      <c r="A801" s="1"/>
      <c r="B801" s="1"/>
      <c r="C801" s="1"/>
      <c r="D801" s="1"/>
      <c r="E801" s="1"/>
      <c r="F801" s="1"/>
      <c r="G801" s="1"/>
      <c r="H801" s="1"/>
      <c r="I801" s="1"/>
      <c r="J801" s="1"/>
      <c r="K801" s="1"/>
      <c r="L801" s="1"/>
      <c r="M801" s="1"/>
      <c r="N801" s="1"/>
      <c r="O801" s="1"/>
      <c r="P801" s="1"/>
      <c r="Q801" s="1"/>
      <c r="R801" s="1"/>
    </row>
    <row r="802" ht="15.75" customHeight="1">
      <c r="A802" s="1"/>
      <c r="B802" s="1"/>
      <c r="C802" s="1"/>
      <c r="D802" s="1"/>
      <c r="E802" s="1"/>
      <c r="F802" s="1"/>
      <c r="G802" s="1"/>
      <c r="H802" s="1"/>
      <c r="I802" s="1"/>
      <c r="J802" s="1"/>
      <c r="K802" s="1"/>
      <c r="L802" s="1"/>
      <c r="M802" s="1"/>
      <c r="N802" s="1"/>
      <c r="O802" s="1"/>
      <c r="P802" s="1"/>
      <c r="Q802" s="1"/>
      <c r="R802" s="1"/>
    </row>
    <row r="803" ht="15.75" customHeight="1">
      <c r="A803" s="1"/>
      <c r="B803" s="1"/>
      <c r="C803" s="1"/>
      <c r="D803" s="1"/>
      <c r="E803" s="1"/>
      <c r="F803" s="1"/>
      <c r="G803" s="1"/>
      <c r="H803" s="1"/>
      <c r="I803" s="1"/>
      <c r="J803" s="1"/>
      <c r="K803" s="1"/>
      <c r="L803" s="1"/>
      <c r="M803" s="1"/>
      <c r="N803" s="1"/>
      <c r="O803" s="1"/>
      <c r="P803" s="1"/>
      <c r="Q803" s="1"/>
      <c r="R803" s="1"/>
    </row>
    <row r="804" ht="15.75" customHeight="1">
      <c r="A804" s="1"/>
      <c r="B804" s="1"/>
      <c r="C804" s="1"/>
      <c r="D804" s="1"/>
      <c r="E804" s="1"/>
      <c r="F804" s="1"/>
      <c r="G804" s="1"/>
      <c r="H804" s="1"/>
      <c r="I804" s="1"/>
      <c r="J804" s="1"/>
      <c r="K804" s="1"/>
      <c r="L804" s="1"/>
      <c r="M804" s="1"/>
      <c r="N804" s="1"/>
      <c r="O804" s="1"/>
      <c r="P804" s="1"/>
      <c r="Q804" s="1"/>
      <c r="R804" s="1"/>
    </row>
    <row r="805" ht="15.75" customHeight="1">
      <c r="A805" s="1"/>
      <c r="B805" s="1"/>
      <c r="C805" s="1"/>
      <c r="D805" s="1"/>
      <c r="E805" s="1"/>
      <c r="F805" s="1"/>
      <c r="G805" s="1"/>
      <c r="H805" s="1"/>
      <c r="I805" s="1"/>
      <c r="J805" s="1"/>
      <c r="K805" s="1"/>
      <c r="L805" s="1"/>
      <c r="M805" s="1"/>
      <c r="N805" s="1"/>
      <c r="O805" s="1"/>
      <c r="P805" s="1"/>
      <c r="Q805" s="1"/>
      <c r="R805" s="1"/>
    </row>
    <row r="806" ht="15.75" customHeight="1">
      <c r="A806" s="1"/>
      <c r="B806" s="1"/>
      <c r="C806" s="1"/>
      <c r="D806" s="1"/>
      <c r="E806" s="1"/>
      <c r="F806" s="1"/>
      <c r="G806" s="1"/>
      <c r="H806" s="1"/>
      <c r="I806" s="1"/>
      <c r="J806" s="1"/>
      <c r="K806" s="1"/>
      <c r="L806" s="1"/>
      <c r="M806" s="1"/>
      <c r="N806" s="1"/>
      <c r="O806" s="1"/>
      <c r="P806" s="1"/>
      <c r="Q806" s="1"/>
      <c r="R806" s="1"/>
    </row>
    <row r="807" ht="15.75" customHeight="1">
      <c r="A807" s="1"/>
      <c r="B807" s="1"/>
      <c r="C807" s="1"/>
      <c r="D807" s="1"/>
      <c r="E807" s="1"/>
      <c r="F807" s="1"/>
      <c r="G807" s="1"/>
      <c r="H807" s="1"/>
      <c r="I807" s="1"/>
      <c r="J807" s="1"/>
      <c r="K807" s="1"/>
      <c r="L807" s="1"/>
      <c r="M807" s="1"/>
      <c r="N807" s="1"/>
      <c r="O807" s="1"/>
      <c r="P807" s="1"/>
      <c r="Q807" s="1"/>
      <c r="R807" s="1"/>
    </row>
    <row r="808" ht="15.75" customHeight="1">
      <c r="A808" s="1"/>
      <c r="B808" s="1"/>
      <c r="C808" s="1"/>
      <c r="D808" s="1"/>
      <c r="E808" s="1"/>
      <c r="F808" s="1"/>
      <c r="G808" s="1"/>
      <c r="H808" s="1"/>
      <c r="I808" s="1"/>
      <c r="J808" s="1"/>
      <c r="K808" s="1"/>
      <c r="L808" s="1"/>
      <c r="M808" s="1"/>
      <c r="N808" s="1"/>
      <c r="O808" s="1"/>
      <c r="P808" s="1"/>
      <c r="Q808" s="1"/>
      <c r="R808" s="1"/>
    </row>
    <row r="809" ht="15.75" customHeight="1">
      <c r="A809" s="1"/>
      <c r="B809" s="1"/>
      <c r="C809" s="1"/>
      <c r="D809" s="1"/>
      <c r="E809" s="1"/>
      <c r="F809" s="1"/>
      <c r="G809" s="1"/>
      <c r="H809" s="1"/>
      <c r="I809" s="1"/>
      <c r="J809" s="1"/>
      <c r="K809" s="1"/>
      <c r="L809" s="1"/>
      <c r="M809" s="1"/>
      <c r="N809" s="1"/>
      <c r="O809" s="1"/>
      <c r="P809" s="1"/>
      <c r="Q809" s="1"/>
      <c r="R809" s="1"/>
    </row>
    <row r="810" ht="15.75" customHeight="1">
      <c r="A810" s="1"/>
      <c r="B810" s="1"/>
      <c r="C810" s="1"/>
      <c r="D810" s="1"/>
      <c r="E810" s="1"/>
      <c r="F810" s="1"/>
      <c r="G810" s="1"/>
      <c r="H810" s="1"/>
      <c r="I810" s="1"/>
      <c r="J810" s="1"/>
      <c r="K810" s="1"/>
      <c r="L810" s="1"/>
      <c r="M810" s="1"/>
      <c r="N810" s="1"/>
      <c r="O810" s="1"/>
      <c r="P810" s="1"/>
      <c r="Q810" s="1"/>
      <c r="R810" s="1"/>
    </row>
    <row r="811" ht="15.75" customHeight="1">
      <c r="A811" s="1"/>
      <c r="B811" s="1"/>
      <c r="C811" s="1"/>
      <c r="D811" s="1"/>
      <c r="E811" s="1"/>
      <c r="F811" s="1"/>
      <c r="G811" s="1"/>
      <c r="H811" s="1"/>
      <c r="I811" s="1"/>
      <c r="J811" s="1"/>
      <c r="K811" s="1"/>
      <c r="L811" s="1"/>
      <c r="M811" s="1"/>
      <c r="N811" s="1"/>
      <c r="O811" s="1"/>
      <c r="P811" s="1"/>
      <c r="Q811" s="1"/>
      <c r="R811" s="1"/>
    </row>
    <row r="812" ht="15.75" customHeight="1">
      <c r="A812" s="1"/>
      <c r="B812" s="1"/>
      <c r="C812" s="1"/>
      <c r="D812" s="1"/>
      <c r="E812" s="1"/>
      <c r="F812" s="1"/>
      <c r="G812" s="1"/>
      <c r="H812" s="1"/>
      <c r="I812" s="1"/>
      <c r="J812" s="1"/>
      <c r="K812" s="1"/>
      <c r="L812" s="1"/>
      <c r="M812" s="1"/>
      <c r="N812" s="1"/>
      <c r="O812" s="1"/>
      <c r="P812" s="1"/>
      <c r="Q812" s="1"/>
      <c r="R812" s="1"/>
    </row>
    <row r="813" ht="15.75" customHeight="1">
      <c r="A813" s="1"/>
      <c r="B813" s="1"/>
      <c r="C813" s="1"/>
      <c r="D813" s="1"/>
      <c r="E813" s="1"/>
      <c r="F813" s="1"/>
      <c r="G813" s="1"/>
      <c r="H813" s="1"/>
      <c r="I813" s="1"/>
      <c r="J813" s="1"/>
      <c r="K813" s="1"/>
      <c r="L813" s="1"/>
      <c r="M813" s="1"/>
      <c r="N813" s="1"/>
      <c r="O813" s="1"/>
      <c r="P813" s="1"/>
      <c r="Q813" s="1"/>
      <c r="R813" s="1"/>
    </row>
    <row r="814" ht="15.75" customHeight="1">
      <c r="A814" s="1"/>
      <c r="B814" s="1"/>
      <c r="C814" s="1"/>
      <c r="D814" s="1"/>
      <c r="E814" s="1"/>
      <c r="F814" s="1"/>
      <c r="G814" s="1"/>
      <c r="H814" s="1"/>
      <c r="I814" s="1"/>
      <c r="J814" s="1"/>
      <c r="K814" s="1"/>
      <c r="L814" s="1"/>
      <c r="M814" s="1"/>
      <c r="N814" s="1"/>
      <c r="O814" s="1"/>
      <c r="P814" s="1"/>
      <c r="Q814" s="1"/>
      <c r="R814" s="1"/>
    </row>
    <row r="815" ht="15.75" customHeight="1">
      <c r="A815" s="1"/>
      <c r="B815" s="1"/>
      <c r="C815" s="1"/>
      <c r="D815" s="1"/>
      <c r="E815" s="1"/>
      <c r="F815" s="1"/>
      <c r="G815" s="1"/>
      <c r="H815" s="1"/>
      <c r="I815" s="1"/>
      <c r="J815" s="1"/>
      <c r="K815" s="1"/>
      <c r="L815" s="1"/>
      <c r="M815" s="1"/>
      <c r="N815" s="1"/>
      <c r="O815" s="1"/>
      <c r="P815" s="1"/>
      <c r="Q815" s="1"/>
      <c r="R815" s="1"/>
    </row>
    <row r="816" ht="15.75" customHeight="1">
      <c r="A816" s="1"/>
      <c r="B816" s="1"/>
      <c r="C816" s="1"/>
      <c r="D816" s="1"/>
      <c r="E816" s="1"/>
      <c r="F816" s="1"/>
      <c r="G816" s="1"/>
      <c r="H816" s="1"/>
      <c r="I816" s="1"/>
      <c r="J816" s="1"/>
      <c r="K816" s="1"/>
      <c r="L816" s="1"/>
      <c r="M816" s="1"/>
      <c r="N816" s="1"/>
      <c r="O816" s="1"/>
      <c r="P816" s="1"/>
      <c r="Q816" s="1"/>
      <c r="R816" s="1"/>
    </row>
    <row r="817" ht="15.75" customHeight="1">
      <c r="A817" s="1"/>
      <c r="B817" s="1"/>
      <c r="C817" s="1"/>
      <c r="D817" s="1"/>
      <c r="E817" s="1"/>
      <c r="F817" s="1"/>
      <c r="G817" s="1"/>
      <c r="H817" s="1"/>
      <c r="I817" s="1"/>
      <c r="J817" s="1"/>
      <c r="K817" s="1"/>
      <c r="L817" s="1"/>
      <c r="M817" s="1"/>
      <c r="N817" s="1"/>
      <c r="O817" s="1"/>
      <c r="P817" s="1"/>
      <c r="Q817" s="1"/>
      <c r="R817" s="1"/>
    </row>
    <row r="818" ht="15.75" customHeight="1">
      <c r="A818" s="1"/>
      <c r="B818" s="1"/>
      <c r="C818" s="1"/>
      <c r="D818" s="1"/>
      <c r="E818" s="1"/>
      <c r="F818" s="1"/>
      <c r="G818" s="1"/>
      <c r="H818" s="1"/>
      <c r="I818" s="1"/>
      <c r="J818" s="1"/>
      <c r="K818" s="1"/>
      <c r="L818" s="1"/>
      <c r="M818" s="1"/>
      <c r="N818" s="1"/>
      <c r="O818" s="1"/>
      <c r="P818" s="1"/>
      <c r="Q818" s="1"/>
      <c r="R818" s="1"/>
    </row>
    <row r="819" ht="15.75" customHeight="1">
      <c r="A819" s="1"/>
      <c r="B819" s="1"/>
      <c r="C819" s="1"/>
      <c r="D819" s="1"/>
      <c r="E819" s="1"/>
      <c r="F819" s="1"/>
      <c r="G819" s="1"/>
      <c r="H819" s="1"/>
      <c r="I819" s="1"/>
      <c r="J819" s="1"/>
      <c r="K819" s="1"/>
      <c r="L819" s="1"/>
      <c r="M819" s="1"/>
      <c r="N819" s="1"/>
      <c r="O819" s="1"/>
      <c r="P819" s="1"/>
      <c r="Q819" s="1"/>
      <c r="R819" s="1"/>
    </row>
    <row r="820" ht="15.75" customHeight="1">
      <c r="A820" s="1"/>
      <c r="B820" s="1"/>
      <c r="C820" s="1"/>
      <c r="D820" s="1"/>
      <c r="E820" s="1"/>
      <c r="F820" s="1"/>
      <c r="G820" s="1"/>
      <c r="H820" s="1"/>
      <c r="I820" s="1"/>
      <c r="J820" s="1"/>
      <c r="K820" s="1"/>
      <c r="L820" s="1"/>
      <c r="M820" s="1"/>
      <c r="N820" s="1"/>
      <c r="O820" s="1"/>
      <c r="P820" s="1"/>
      <c r="Q820" s="1"/>
      <c r="R820" s="1"/>
    </row>
    <row r="821" ht="15.75" customHeight="1">
      <c r="A821" s="1"/>
      <c r="B821" s="1"/>
      <c r="C821" s="1"/>
      <c r="D821" s="1"/>
      <c r="E821" s="1"/>
      <c r="F821" s="1"/>
      <c r="G821" s="1"/>
      <c r="H821" s="1"/>
      <c r="I821" s="1"/>
      <c r="J821" s="1"/>
      <c r="K821" s="1"/>
      <c r="L821" s="1"/>
      <c r="M821" s="1"/>
      <c r="N821" s="1"/>
      <c r="O821" s="1"/>
      <c r="P821" s="1"/>
      <c r="Q821" s="1"/>
      <c r="R821" s="1"/>
    </row>
    <row r="822" ht="15.75" customHeight="1">
      <c r="A822" s="1"/>
      <c r="B822" s="1"/>
      <c r="C822" s="1"/>
      <c r="D822" s="1"/>
      <c r="E822" s="1"/>
      <c r="F822" s="1"/>
      <c r="G822" s="1"/>
      <c r="H822" s="1"/>
      <c r="I822" s="1"/>
      <c r="J822" s="1"/>
      <c r="K822" s="1"/>
      <c r="L822" s="1"/>
      <c r="M822" s="1"/>
      <c r="N822" s="1"/>
      <c r="O822" s="1"/>
      <c r="P822" s="1"/>
      <c r="Q822" s="1"/>
      <c r="R822" s="1"/>
    </row>
    <row r="823" ht="15.75" customHeight="1">
      <c r="A823" s="1"/>
      <c r="B823" s="1"/>
      <c r="C823" s="1"/>
      <c r="D823" s="1"/>
      <c r="E823" s="1"/>
      <c r="F823" s="1"/>
      <c r="G823" s="1"/>
      <c r="H823" s="1"/>
      <c r="I823" s="1"/>
      <c r="J823" s="1"/>
      <c r="K823" s="1"/>
      <c r="L823" s="1"/>
      <c r="M823" s="1"/>
      <c r="N823" s="1"/>
      <c r="O823" s="1"/>
      <c r="P823" s="1"/>
      <c r="Q823" s="1"/>
      <c r="R823" s="1"/>
    </row>
    <row r="824" ht="15.75" customHeight="1">
      <c r="A824" s="1"/>
      <c r="B824" s="1"/>
      <c r="C824" s="1"/>
      <c r="D824" s="1"/>
      <c r="E824" s="1"/>
      <c r="F824" s="1"/>
      <c r="G824" s="1"/>
      <c r="H824" s="1"/>
      <c r="I824" s="1"/>
      <c r="J824" s="1"/>
      <c r="K824" s="1"/>
      <c r="L824" s="1"/>
      <c r="M824" s="1"/>
      <c r="N824" s="1"/>
      <c r="O824" s="1"/>
      <c r="P824" s="1"/>
      <c r="Q824" s="1"/>
      <c r="R824" s="1"/>
    </row>
    <row r="825" ht="15.75" customHeight="1">
      <c r="A825" s="1"/>
      <c r="B825" s="1"/>
      <c r="C825" s="1"/>
      <c r="D825" s="1"/>
      <c r="E825" s="1"/>
      <c r="F825" s="1"/>
      <c r="G825" s="1"/>
      <c r="H825" s="1"/>
      <c r="I825" s="1"/>
      <c r="J825" s="1"/>
      <c r="K825" s="1"/>
      <c r="L825" s="1"/>
      <c r="M825" s="1"/>
      <c r="N825" s="1"/>
      <c r="O825" s="1"/>
      <c r="P825" s="1"/>
      <c r="Q825" s="1"/>
      <c r="R825" s="1"/>
    </row>
    <row r="826" ht="15.75" customHeight="1">
      <c r="A826" s="1"/>
      <c r="B826" s="1"/>
      <c r="C826" s="1"/>
      <c r="D826" s="1"/>
      <c r="E826" s="1"/>
      <c r="F826" s="1"/>
      <c r="G826" s="1"/>
      <c r="H826" s="1"/>
      <c r="I826" s="1"/>
      <c r="J826" s="1"/>
      <c r="K826" s="1"/>
      <c r="L826" s="1"/>
      <c r="M826" s="1"/>
      <c r="N826" s="1"/>
      <c r="O826" s="1"/>
      <c r="P826" s="1"/>
      <c r="Q826" s="1"/>
      <c r="R826" s="1"/>
    </row>
    <row r="827" ht="15.75" customHeight="1">
      <c r="A827" s="1"/>
      <c r="B827" s="1"/>
      <c r="C827" s="1"/>
      <c r="D827" s="1"/>
      <c r="E827" s="1"/>
      <c r="F827" s="1"/>
      <c r="G827" s="1"/>
      <c r="H827" s="1"/>
      <c r="I827" s="1"/>
      <c r="J827" s="1"/>
      <c r="K827" s="1"/>
      <c r="L827" s="1"/>
      <c r="M827" s="1"/>
      <c r="N827" s="1"/>
      <c r="O827" s="1"/>
      <c r="P827" s="1"/>
      <c r="Q827" s="1"/>
      <c r="R827" s="1"/>
    </row>
    <row r="828" ht="15.75" customHeight="1">
      <c r="A828" s="1"/>
      <c r="B828" s="1"/>
      <c r="C828" s="1"/>
      <c r="D828" s="1"/>
      <c r="E828" s="1"/>
      <c r="F828" s="1"/>
      <c r="G828" s="1"/>
      <c r="H828" s="1"/>
      <c r="I828" s="1"/>
      <c r="J828" s="1"/>
      <c r="K828" s="1"/>
      <c r="L828" s="1"/>
      <c r="M828" s="1"/>
      <c r="N828" s="1"/>
      <c r="O828" s="1"/>
      <c r="P828" s="1"/>
      <c r="Q828" s="1"/>
      <c r="R828" s="1"/>
    </row>
    <row r="829" ht="15.75" customHeight="1">
      <c r="A829" s="1"/>
      <c r="B829" s="1"/>
      <c r="C829" s="1"/>
      <c r="D829" s="1"/>
      <c r="E829" s="1"/>
      <c r="F829" s="1"/>
      <c r="G829" s="1"/>
      <c r="H829" s="1"/>
      <c r="I829" s="1"/>
      <c r="J829" s="1"/>
      <c r="K829" s="1"/>
      <c r="L829" s="1"/>
      <c r="M829" s="1"/>
      <c r="N829" s="1"/>
      <c r="O829" s="1"/>
      <c r="P829" s="1"/>
      <c r="Q829" s="1"/>
      <c r="R829" s="1"/>
    </row>
    <row r="830" ht="15.75" customHeight="1">
      <c r="A830" s="1"/>
      <c r="B830" s="1"/>
      <c r="C830" s="1"/>
      <c r="D830" s="1"/>
      <c r="E830" s="1"/>
      <c r="F830" s="1"/>
      <c r="G830" s="1"/>
      <c r="H830" s="1"/>
      <c r="I830" s="1"/>
      <c r="J830" s="1"/>
      <c r="K830" s="1"/>
      <c r="L830" s="1"/>
      <c r="M830" s="1"/>
      <c r="N830" s="1"/>
      <c r="O830" s="1"/>
      <c r="P830" s="1"/>
      <c r="Q830" s="1"/>
      <c r="R830" s="1"/>
    </row>
    <row r="831" ht="15.75" customHeight="1">
      <c r="A831" s="1"/>
      <c r="B831" s="1"/>
      <c r="C831" s="1"/>
      <c r="D831" s="1"/>
      <c r="E831" s="1"/>
      <c r="F831" s="1"/>
      <c r="G831" s="1"/>
      <c r="H831" s="1"/>
      <c r="I831" s="1"/>
      <c r="J831" s="1"/>
      <c r="K831" s="1"/>
      <c r="L831" s="1"/>
      <c r="M831" s="1"/>
      <c r="N831" s="1"/>
      <c r="O831" s="1"/>
      <c r="P831" s="1"/>
      <c r="Q831" s="1"/>
      <c r="R831" s="1"/>
    </row>
    <row r="832" ht="15.75" customHeight="1">
      <c r="A832" s="1"/>
      <c r="B832" s="1"/>
      <c r="C832" s="1"/>
      <c r="D832" s="1"/>
      <c r="E832" s="1"/>
      <c r="F832" s="1"/>
      <c r="G832" s="1"/>
      <c r="H832" s="1"/>
      <c r="I832" s="1"/>
      <c r="J832" s="1"/>
      <c r="K832" s="1"/>
      <c r="L832" s="1"/>
      <c r="M832" s="1"/>
      <c r="N832" s="1"/>
      <c r="O832" s="1"/>
      <c r="P832" s="1"/>
      <c r="Q832" s="1"/>
      <c r="R832" s="1"/>
    </row>
    <row r="833" ht="15.75" customHeight="1">
      <c r="A833" s="1"/>
      <c r="B833" s="1"/>
      <c r="C833" s="1"/>
      <c r="D833" s="1"/>
      <c r="E833" s="1"/>
      <c r="F833" s="1"/>
      <c r="G833" s="1"/>
      <c r="H833" s="1"/>
      <c r="I833" s="1"/>
      <c r="J833" s="1"/>
      <c r="K833" s="1"/>
      <c r="L833" s="1"/>
      <c r="M833" s="1"/>
      <c r="N833" s="1"/>
      <c r="O833" s="1"/>
      <c r="P833" s="1"/>
      <c r="Q833" s="1"/>
      <c r="R833" s="1"/>
    </row>
    <row r="834" ht="15.75" customHeight="1">
      <c r="A834" s="1"/>
      <c r="B834" s="1"/>
      <c r="C834" s="1"/>
      <c r="D834" s="1"/>
      <c r="E834" s="1"/>
      <c r="F834" s="1"/>
      <c r="G834" s="1"/>
      <c r="H834" s="1"/>
      <c r="I834" s="1"/>
      <c r="J834" s="1"/>
      <c r="K834" s="1"/>
      <c r="L834" s="1"/>
      <c r="M834" s="1"/>
      <c r="N834" s="1"/>
      <c r="O834" s="1"/>
      <c r="P834" s="1"/>
      <c r="Q834" s="1"/>
      <c r="R834" s="1"/>
    </row>
    <row r="835" ht="15.75" customHeight="1">
      <c r="A835" s="1"/>
      <c r="B835" s="1"/>
      <c r="C835" s="1"/>
      <c r="D835" s="1"/>
      <c r="E835" s="1"/>
      <c r="F835" s="1"/>
      <c r="G835" s="1"/>
      <c r="H835" s="1"/>
      <c r="I835" s="1"/>
      <c r="J835" s="1"/>
      <c r="K835" s="1"/>
      <c r="L835" s="1"/>
      <c r="M835" s="1"/>
      <c r="N835" s="1"/>
      <c r="O835" s="1"/>
      <c r="P835" s="1"/>
      <c r="Q835" s="1"/>
      <c r="R835" s="1"/>
    </row>
    <row r="836" ht="15.75" customHeight="1">
      <c r="A836" s="1"/>
      <c r="B836" s="1"/>
      <c r="C836" s="1"/>
      <c r="D836" s="1"/>
      <c r="E836" s="1"/>
      <c r="F836" s="1"/>
      <c r="G836" s="1"/>
      <c r="H836" s="1"/>
      <c r="I836" s="1"/>
      <c r="J836" s="1"/>
      <c r="K836" s="1"/>
      <c r="L836" s="1"/>
      <c r="M836" s="1"/>
      <c r="N836" s="1"/>
      <c r="O836" s="1"/>
      <c r="P836" s="1"/>
      <c r="Q836" s="1"/>
      <c r="R836" s="1"/>
    </row>
    <row r="837" ht="15.75" customHeight="1">
      <c r="A837" s="1"/>
      <c r="B837" s="1"/>
      <c r="C837" s="1"/>
      <c r="D837" s="1"/>
      <c r="E837" s="1"/>
      <c r="F837" s="1"/>
      <c r="G837" s="1"/>
      <c r="H837" s="1"/>
      <c r="I837" s="1"/>
      <c r="J837" s="1"/>
      <c r="K837" s="1"/>
      <c r="L837" s="1"/>
      <c r="M837" s="1"/>
      <c r="N837" s="1"/>
      <c r="O837" s="1"/>
      <c r="P837" s="1"/>
      <c r="Q837" s="1"/>
      <c r="R837" s="1"/>
    </row>
    <row r="838" ht="15.75" customHeight="1">
      <c r="A838" s="1"/>
      <c r="B838" s="1"/>
      <c r="C838" s="1"/>
      <c r="D838" s="1"/>
      <c r="E838" s="1"/>
      <c r="F838" s="1"/>
      <c r="G838" s="1"/>
      <c r="H838" s="1"/>
      <c r="I838" s="1"/>
      <c r="J838" s="1"/>
      <c r="K838" s="1"/>
      <c r="L838" s="1"/>
      <c r="M838" s="1"/>
      <c r="N838" s="1"/>
      <c r="O838" s="1"/>
      <c r="P838" s="1"/>
      <c r="Q838" s="1"/>
      <c r="R838" s="1"/>
    </row>
    <row r="839" ht="15.75" customHeight="1">
      <c r="A839" s="1"/>
      <c r="B839" s="1"/>
      <c r="C839" s="1"/>
      <c r="D839" s="1"/>
      <c r="E839" s="1"/>
      <c r="F839" s="1"/>
      <c r="G839" s="1"/>
      <c r="H839" s="1"/>
      <c r="I839" s="1"/>
      <c r="J839" s="1"/>
      <c r="K839" s="1"/>
      <c r="L839" s="1"/>
      <c r="M839" s="1"/>
      <c r="N839" s="1"/>
      <c r="O839" s="1"/>
      <c r="P839" s="1"/>
      <c r="Q839" s="1"/>
      <c r="R839" s="1"/>
    </row>
    <row r="840" ht="15.75" customHeight="1">
      <c r="A840" s="1"/>
      <c r="B840" s="1"/>
      <c r="C840" s="1"/>
      <c r="D840" s="1"/>
      <c r="E840" s="1"/>
      <c r="F840" s="1"/>
      <c r="G840" s="1"/>
      <c r="H840" s="1"/>
      <c r="I840" s="1"/>
      <c r="J840" s="1"/>
      <c r="K840" s="1"/>
      <c r="L840" s="1"/>
      <c r="M840" s="1"/>
      <c r="N840" s="1"/>
      <c r="O840" s="1"/>
      <c r="P840" s="1"/>
      <c r="Q840" s="1"/>
      <c r="R840" s="1"/>
    </row>
    <row r="841" ht="15.75" customHeight="1">
      <c r="A841" s="1"/>
      <c r="B841" s="1"/>
      <c r="C841" s="1"/>
      <c r="D841" s="1"/>
      <c r="E841" s="1"/>
      <c r="F841" s="1"/>
      <c r="G841" s="1"/>
      <c r="H841" s="1"/>
      <c r="I841" s="1"/>
      <c r="J841" s="1"/>
      <c r="K841" s="1"/>
      <c r="L841" s="1"/>
      <c r="M841" s="1"/>
      <c r="N841" s="1"/>
      <c r="O841" s="1"/>
      <c r="P841" s="1"/>
      <c r="Q841" s="1"/>
      <c r="R841" s="1"/>
    </row>
    <row r="842" ht="15.75" customHeight="1">
      <c r="A842" s="1"/>
      <c r="B842" s="1"/>
      <c r="C842" s="1"/>
      <c r="D842" s="1"/>
      <c r="E842" s="1"/>
      <c r="F842" s="1"/>
      <c r="G842" s="1"/>
      <c r="H842" s="1"/>
      <c r="I842" s="1"/>
      <c r="J842" s="1"/>
      <c r="K842" s="1"/>
      <c r="L842" s="1"/>
      <c r="M842" s="1"/>
      <c r="N842" s="1"/>
      <c r="O842" s="1"/>
      <c r="P842" s="1"/>
      <c r="Q842" s="1"/>
      <c r="R842" s="1"/>
    </row>
    <row r="843" ht="15.75" customHeight="1">
      <c r="A843" s="1"/>
      <c r="B843" s="1"/>
      <c r="C843" s="1"/>
      <c r="D843" s="1"/>
      <c r="E843" s="1"/>
      <c r="F843" s="1"/>
      <c r="G843" s="1"/>
      <c r="H843" s="1"/>
      <c r="I843" s="1"/>
      <c r="J843" s="1"/>
      <c r="K843" s="1"/>
      <c r="L843" s="1"/>
      <c r="M843" s="1"/>
      <c r="N843" s="1"/>
      <c r="O843" s="1"/>
      <c r="P843" s="1"/>
      <c r="Q843" s="1"/>
      <c r="R843" s="1"/>
    </row>
    <row r="844" ht="15.75" customHeight="1">
      <c r="A844" s="1"/>
      <c r="B844" s="1"/>
      <c r="C844" s="1"/>
      <c r="D844" s="1"/>
      <c r="E844" s="1"/>
      <c r="F844" s="1"/>
      <c r="G844" s="1"/>
      <c r="H844" s="1"/>
      <c r="I844" s="1"/>
      <c r="J844" s="1"/>
      <c r="K844" s="1"/>
      <c r="L844" s="1"/>
      <c r="M844" s="1"/>
      <c r="N844" s="1"/>
      <c r="O844" s="1"/>
      <c r="P844" s="1"/>
      <c r="Q844" s="1"/>
      <c r="R844" s="1"/>
    </row>
    <row r="845" ht="15.75" customHeight="1">
      <c r="A845" s="1"/>
      <c r="B845" s="1"/>
      <c r="C845" s="1"/>
      <c r="D845" s="1"/>
      <c r="E845" s="1"/>
      <c r="F845" s="1"/>
      <c r="G845" s="1"/>
      <c r="H845" s="1"/>
      <c r="I845" s="1"/>
      <c r="J845" s="1"/>
      <c r="K845" s="1"/>
      <c r="L845" s="1"/>
      <c r="M845" s="1"/>
      <c r="N845" s="1"/>
      <c r="O845" s="1"/>
      <c r="P845" s="1"/>
      <c r="Q845" s="1"/>
      <c r="R845" s="1"/>
    </row>
    <row r="846" ht="15.75" customHeight="1">
      <c r="A846" s="1"/>
      <c r="B846" s="1"/>
      <c r="C846" s="1"/>
      <c r="D846" s="1"/>
      <c r="E846" s="1"/>
      <c r="F846" s="1"/>
      <c r="G846" s="1"/>
      <c r="H846" s="1"/>
      <c r="I846" s="1"/>
      <c r="J846" s="1"/>
      <c r="K846" s="1"/>
      <c r="L846" s="1"/>
      <c r="M846" s="1"/>
      <c r="N846" s="1"/>
      <c r="O846" s="1"/>
      <c r="P846" s="1"/>
      <c r="Q846" s="1"/>
      <c r="R846" s="1"/>
    </row>
    <row r="847" ht="15.75" customHeight="1">
      <c r="A847" s="1"/>
      <c r="B847" s="1"/>
      <c r="C847" s="1"/>
      <c r="D847" s="1"/>
      <c r="E847" s="1"/>
      <c r="F847" s="1"/>
      <c r="G847" s="1"/>
      <c r="H847" s="1"/>
      <c r="I847" s="1"/>
      <c r="J847" s="1"/>
      <c r="K847" s="1"/>
      <c r="L847" s="1"/>
      <c r="M847" s="1"/>
      <c r="N847" s="1"/>
      <c r="O847" s="1"/>
      <c r="P847" s="1"/>
      <c r="Q847" s="1"/>
      <c r="R847" s="1"/>
    </row>
    <row r="848" ht="15.75" customHeight="1">
      <c r="A848" s="1"/>
      <c r="B848" s="1"/>
      <c r="C848" s="1"/>
      <c r="D848" s="1"/>
      <c r="E848" s="1"/>
      <c r="F848" s="1"/>
      <c r="G848" s="1"/>
      <c r="H848" s="1"/>
      <c r="I848" s="1"/>
      <c r="J848" s="1"/>
      <c r="K848" s="1"/>
      <c r="L848" s="1"/>
      <c r="M848" s="1"/>
      <c r="N848" s="1"/>
      <c r="O848" s="1"/>
      <c r="P848" s="1"/>
      <c r="Q848" s="1"/>
      <c r="R848" s="1"/>
    </row>
    <row r="849" ht="15.75" customHeight="1">
      <c r="A849" s="1"/>
      <c r="B849" s="1"/>
      <c r="C849" s="1"/>
      <c r="D849" s="1"/>
      <c r="E849" s="1"/>
      <c r="F849" s="1"/>
      <c r="G849" s="1"/>
      <c r="H849" s="1"/>
      <c r="I849" s="1"/>
      <c r="J849" s="1"/>
      <c r="K849" s="1"/>
      <c r="L849" s="1"/>
      <c r="M849" s="1"/>
      <c r="N849" s="1"/>
      <c r="O849" s="1"/>
      <c r="P849" s="1"/>
      <c r="Q849" s="1"/>
      <c r="R849" s="1"/>
    </row>
    <row r="850" ht="15.75" customHeight="1">
      <c r="A850" s="1"/>
      <c r="B850" s="1"/>
      <c r="C850" s="1"/>
      <c r="D850" s="1"/>
      <c r="E850" s="1"/>
      <c r="F850" s="1"/>
      <c r="G850" s="1"/>
      <c r="H850" s="1"/>
      <c r="I850" s="1"/>
      <c r="J850" s="1"/>
      <c r="K850" s="1"/>
      <c r="L850" s="1"/>
      <c r="M850" s="1"/>
      <c r="N850" s="1"/>
      <c r="O850" s="1"/>
      <c r="P850" s="1"/>
      <c r="Q850" s="1"/>
      <c r="R850" s="1"/>
    </row>
    <row r="851" ht="15.75" customHeight="1">
      <c r="A851" s="1"/>
      <c r="B851" s="1"/>
      <c r="C851" s="1"/>
      <c r="D851" s="1"/>
      <c r="E851" s="1"/>
      <c r="F851" s="1"/>
      <c r="G851" s="1"/>
      <c r="H851" s="1"/>
      <c r="I851" s="1"/>
      <c r="J851" s="1"/>
      <c r="K851" s="1"/>
      <c r="L851" s="1"/>
      <c r="M851" s="1"/>
      <c r="N851" s="1"/>
      <c r="O851" s="1"/>
      <c r="P851" s="1"/>
      <c r="Q851" s="1"/>
      <c r="R851" s="1"/>
    </row>
    <row r="852" ht="15.75" customHeight="1">
      <c r="A852" s="1"/>
      <c r="B852" s="1"/>
      <c r="C852" s="1"/>
      <c r="D852" s="1"/>
      <c r="E852" s="1"/>
      <c r="F852" s="1"/>
      <c r="G852" s="1"/>
      <c r="H852" s="1"/>
      <c r="I852" s="1"/>
      <c r="J852" s="1"/>
      <c r="K852" s="1"/>
      <c r="L852" s="1"/>
      <c r="M852" s="1"/>
      <c r="N852" s="1"/>
      <c r="O852" s="1"/>
      <c r="P852" s="1"/>
      <c r="Q852" s="1"/>
      <c r="R852" s="1"/>
    </row>
    <row r="853" ht="15.75" customHeight="1">
      <c r="A853" s="1"/>
      <c r="B853" s="1"/>
      <c r="C853" s="1"/>
      <c r="D853" s="1"/>
      <c r="E853" s="1"/>
      <c r="F853" s="1"/>
      <c r="G853" s="1"/>
      <c r="H853" s="1"/>
      <c r="I853" s="1"/>
      <c r="J853" s="1"/>
      <c r="K853" s="1"/>
      <c r="L853" s="1"/>
      <c r="M853" s="1"/>
      <c r="N853" s="1"/>
      <c r="O853" s="1"/>
      <c r="P853" s="1"/>
      <c r="Q853" s="1"/>
      <c r="R853" s="1"/>
    </row>
    <row r="854" ht="15.75" customHeight="1">
      <c r="A854" s="1"/>
      <c r="B854" s="1"/>
      <c r="C854" s="1"/>
      <c r="D854" s="1"/>
      <c r="E854" s="1"/>
      <c r="F854" s="1"/>
      <c r="G854" s="1"/>
      <c r="H854" s="1"/>
      <c r="I854" s="1"/>
      <c r="J854" s="1"/>
      <c r="K854" s="1"/>
      <c r="L854" s="1"/>
      <c r="M854" s="1"/>
      <c r="N854" s="1"/>
      <c r="O854" s="1"/>
      <c r="P854" s="1"/>
      <c r="Q854" s="1"/>
      <c r="R854" s="1"/>
    </row>
    <row r="855" ht="15.75" customHeight="1">
      <c r="A855" s="1"/>
      <c r="B855" s="1"/>
      <c r="C855" s="1"/>
      <c r="D855" s="1"/>
      <c r="E855" s="1"/>
      <c r="F855" s="1"/>
      <c r="G855" s="1"/>
      <c r="H855" s="1"/>
      <c r="I855" s="1"/>
      <c r="J855" s="1"/>
      <c r="K855" s="1"/>
      <c r="L855" s="1"/>
      <c r="M855" s="1"/>
      <c r="N855" s="1"/>
      <c r="O855" s="1"/>
      <c r="P855" s="1"/>
      <c r="Q855" s="1"/>
      <c r="R855" s="1"/>
    </row>
    <row r="856" ht="15.75" customHeight="1">
      <c r="A856" s="1"/>
      <c r="B856" s="1"/>
      <c r="C856" s="1"/>
      <c r="D856" s="1"/>
      <c r="E856" s="1"/>
      <c r="F856" s="1"/>
      <c r="G856" s="1"/>
      <c r="H856" s="1"/>
      <c r="I856" s="1"/>
      <c r="J856" s="1"/>
      <c r="K856" s="1"/>
      <c r="L856" s="1"/>
      <c r="M856" s="1"/>
      <c r="N856" s="1"/>
      <c r="O856" s="1"/>
      <c r="P856" s="1"/>
      <c r="Q856" s="1"/>
      <c r="R856" s="1"/>
    </row>
    <row r="857" ht="15.75" customHeight="1">
      <c r="A857" s="1"/>
      <c r="B857" s="1"/>
      <c r="C857" s="1"/>
      <c r="D857" s="1"/>
      <c r="E857" s="1"/>
      <c r="F857" s="1"/>
      <c r="G857" s="1"/>
      <c r="H857" s="1"/>
      <c r="I857" s="1"/>
      <c r="J857" s="1"/>
      <c r="K857" s="1"/>
      <c r="L857" s="1"/>
      <c r="M857" s="1"/>
      <c r="N857" s="1"/>
      <c r="O857" s="1"/>
      <c r="P857" s="1"/>
      <c r="Q857" s="1"/>
      <c r="R857" s="1"/>
    </row>
    <row r="858" ht="15.75" customHeight="1">
      <c r="A858" s="1"/>
      <c r="B858" s="1"/>
      <c r="C858" s="1"/>
      <c r="D858" s="1"/>
      <c r="E858" s="1"/>
      <c r="F858" s="1"/>
      <c r="G858" s="1"/>
      <c r="H858" s="1"/>
      <c r="I858" s="1"/>
      <c r="J858" s="1"/>
      <c r="K858" s="1"/>
      <c r="L858" s="1"/>
      <c r="M858" s="1"/>
      <c r="N858" s="1"/>
      <c r="O858" s="1"/>
      <c r="P858" s="1"/>
      <c r="Q858" s="1"/>
      <c r="R858" s="1"/>
    </row>
    <row r="859" ht="15.75" customHeight="1">
      <c r="A859" s="1"/>
      <c r="B859" s="1"/>
      <c r="C859" s="1"/>
      <c r="D859" s="1"/>
      <c r="E859" s="1"/>
      <c r="F859" s="1"/>
      <c r="G859" s="1"/>
      <c r="H859" s="1"/>
      <c r="I859" s="1"/>
      <c r="J859" s="1"/>
      <c r="K859" s="1"/>
      <c r="L859" s="1"/>
      <c r="M859" s="1"/>
      <c r="N859" s="1"/>
      <c r="O859" s="1"/>
      <c r="P859" s="1"/>
      <c r="Q859" s="1"/>
      <c r="R859" s="1"/>
    </row>
    <row r="860" ht="15.75" customHeight="1">
      <c r="A860" s="1"/>
      <c r="B860" s="1"/>
      <c r="C860" s="1"/>
      <c r="D860" s="1"/>
      <c r="E860" s="1"/>
      <c r="F860" s="1"/>
      <c r="G860" s="1"/>
      <c r="H860" s="1"/>
      <c r="I860" s="1"/>
      <c r="J860" s="1"/>
      <c r="K860" s="1"/>
      <c r="L860" s="1"/>
      <c r="M860" s="1"/>
      <c r="N860" s="1"/>
      <c r="O860" s="1"/>
      <c r="P860" s="1"/>
      <c r="Q860" s="1"/>
      <c r="R860" s="1"/>
    </row>
    <row r="861" ht="15.75" customHeight="1">
      <c r="A861" s="1"/>
      <c r="B861" s="1"/>
      <c r="C861" s="1"/>
      <c r="D861" s="1"/>
      <c r="E861" s="1"/>
      <c r="F861" s="1"/>
      <c r="G861" s="1"/>
      <c r="H861" s="1"/>
      <c r="I861" s="1"/>
      <c r="J861" s="1"/>
      <c r="K861" s="1"/>
      <c r="L861" s="1"/>
      <c r="M861" s="1"/>
      <c r="N861" s="1"/>
      <c r="O861" s="1"/>
      <c r="P861" s="1"/>
      <c r="Q861" s="1"/>
      <c r="R861" s="1"/>
    </row>
    <row r="862" ht="15.75" customHeight="1">
      <c r="A862" s="1"/>
      <c r="B862" s="1"/>
      <c r="C862" s="1"/>
      <c r="D862" s="1"/>
      <c r="E862" s="1"/>
      <c r="F862" s="1"/>
      <c r="G862" s="1"/>
      <c r="H862" s="1"/>
      <c r="I862" s="1"/>
      <c r="J862" s="1"/>
      <c r="K862" s="1"/>
      <c r="L862" s="1"/>
      <c r="M862" s="1"/>
      <c r="N862" s="1"/>
      <c r="O862" s="1"/>
      <c r="P862" s="1"/>
      <c r="Q862" s="1"/>
      <c r="R862" s="1"/>
    </row>
    <row r="863" ht="15.75" customHeight="1">
      <c r="A863" s="1"/>
      <c r="B863" s="1"/>
      <c r="C863" s="1"/>
      <c r="D863" s="1"/>
      <c r="E863" s="1"/>
      <c r="F863" s="1"/>
      <c r="G863" s="1"/>
      <c r="H863" s="1"/>
      <c r="I863" s="1"/>
      <c r="J863" s="1"/>
      <c r="K863" s="1"/>
      <c r="L863" s="1"/>
      <c r="M863" s="1"/>
      <c r="N863" s="1"/>
      <c r="O863" s="1"/>
      <c r="P863" s="1"/>
      <c r="Q863" s="1"/>
      <c r="R863" s="1"/>
    </row>
    <row r="864" ht="15.75" customHeight="1">
      <c r="A864" s="1"/>
      <c r="B864" s="1"/>
      <c r="C864" s="1"/>
      <c r="D864" s="1"/>
      <c r="E864" s="1"/>
      <c r="F864" s="1"/>
      <c r="G864" s="1"/>
      <c r="H864" s="1"/>
      <c r="I864" s="1"/>
      <c r="J864" s="1"/>
      <c r="K864" s="1"/>
      <c r="L864" s="1"/>
      <c r="M864" s="1"/>
      <c r="N864" s="1"/>
      <c r="O864" s="1"/>
      <c r="P864" s="1"/>
      <c r="Q864" s="1"/>
      <c r="R864" s="1"/>
    </row>
    <row r="865" ht="15.75" customHeight="1">
      <c r="A865" s="1"/>
      <c r="B865" s="1"/>
      <c r="C865" s="1"/>
      <c r="D865" s="1"/>
      <c r="E865" s="1"/>
      <c r="F865" s="1"/>
      <c r="G865" s="1"/>
      <c r="H865" s="1"/>
      <c r="I865" s="1"/>
      <c r="J865" s="1"/>
      <c r="K865" s="1"/>
      <c r="L865" s="1"/>
      <c r="M865" s="1"/>
      <c r="N865" s="1"/>
      <c r="O865" s="1"/>
      <c r="P865" s="1"/>
      <c r="Q865" s="1"/>
      <c r="R865" s="1"/>
    </row>
    <row r="866" ht="15.75" customHeight="1">
      <c r="A866" s="1"/>
      <c r="B866" s="1"/>
      <c r="C866" s="1"/>
      <c r="D866" s="1"/>
      <c r="E866" s="1"/>
      <c r="F866" s="1"/>
      <c r="G866" s="1"/>
      <c r="H866" s="1"/>
      <c r="I866" s="1"/>
      <c r="J866" s="1"/>
      <c r="K866" s="1"/>
      <c r="L866" s="1"/>
      <c r="M866" s="1"/>
      <c r="N866" s="1"/>
      <c r="O866" s="1"/>
      <c r="P866" s="1"/>
      <c r="Q866" s="1"/>
      <c r="R866" s="1"/>
    </row>
    <row r="867" ht="15.75" customHeight="1">
      <c r="A867" s="1"/>
      <c r="B867" s="1"/>
      <c r="C867" s="1"/>
      <c r="D867" s="1"/>
      <c r="E867" s="1"/>
      <c r="F867" s="1"/>
      <c r="G867" s="1"/>
      <c r="H867" s="1"/>
      <c r="I867" s="1"/>
      <c r="J867" s="1"/>
      <c r="K867" s="1"/>
      <c r="L867" s="1"/>
      <c r="M867" s="1"/>
      <c r="N867" s="1"/>
      <c r="O867" s="1"/>
      <c r="P867" s="1"/>
      <c r="Q867" s="1"/>
      <c r="R867" s="1"/>
    </row>
    <row r="868" ht="15.75" customHeight="1">
      <c r="A868" s="1"/>
      <c r="B868" s="1"/>
      <c r="C868" s="1"/>
      <c r="D868" s="1"/>
      <c r="E868" s="1"/>
      <c r="F868" s="1"/>
      <c r="G868" s="1"/>
      <c r="H868" s="1"/>
      <c r="I868" s="1"/>
      <c r="J868" s="1"/>
      <c r="K868" s="1"/>
      <c r="L868" s="1"/>
      <c r="M868" s="1"/>
      <c r="N868" s="1"/>
      <c r="O868" s="1"/>
      <c r="P868" s="1"/>
      <c r="Q868" s="1"/>
      <c r="R868" s="1"/>
    </row>
    <row r="869" ht="15.75" customHeight="1">
      <c r="A869" s="1"/>
      <c r="B869" s="1"/>
      <c r="C869" s="1"/>
      <c r="D869" s="1"/>
      <c r="E869" s="1"/>
      <c r="F869" s="1"/>
      <c r="G869" s="1"/>
      <c r="H869" s="1"/>
      <c r="I869" s="1"/>
      <c r="J869" s="1"/>
      <c r="K869" s="1"/>
      <c r="L869" s="1"/>
      <c r="M869" s="1"/>
      <c r="N869" s="1"/>
      <c r="O869" s="1"/>
      <c r="P869" s="1"/>
      <c r="Q869" s="1"/>
      <c r="R869" s="1"/>
    </row>
    <row r="870" ht="15.75" customHeight="1">
      <c r="A870" s="1"/>
      <c r="B870" s="1"/>
      <c r="C870" s="1"/>
      <c r="D870" s="1"/>
      <c r="E870" s="1"/>
      <c r="F870" s="1"/>
      <c r="G870" s="1"/>
      <c r="H870" s="1"/>
      <c r="I870" s="1"/>
      <c r="J870" s="1"/>
      <c r="K870" s="1"/>
      <c r="L870" s="1"/>
      <c r="M870" s="1"/>
      <c r="N870" s="1"/>
      <c r="O870" s="1"/>
      <c r="P870" s="1"/>
      <c r="Q870" s="1"/>
      <c r="R870" s="1"/>
    </row>
    <row r="871" ht="15.75" customHeight="1">
      <c r="A871" s="1"/>
      <c r="B871" s="1"/>
      <c r="C871" s="1"/>
      <c r="D871" s="1"/>
      <c r="E871" s="1"/>
      <c r="F871" s="1"/>
      <c r="G871" s="1"/>
      <c r="H871" s="1"/>
      <c r="I871" s="1"/>
      <c r="J871" s="1"/>
      <c r="K871" s="1"/>
      <c r="L871" s="1"/>
      <c r="M871" s="1"/>
      <c r="N871" s="1"/>
      <c r="O871" s="1"/>
      <c r="P871" s="1"/>
      <c r="Q871" s="1"/>
      <c r="R871" s="1"/>
    </row>
    <row r="872" ht="15.75" customHeight="1">
      <c r="A872" s="1"/>
      <c r="B872" s="1"/>
      <c r="C872" s="1"/>
      <c r="D872" s="1"/>
      <c r="E872" s="1"/>
      <c r="F872" s="1"/>
      <c r="G872" s="1"/>
      <c r="H872" s="1"/>
      <c r="I872" s="1"/>
      <c r="J872" s="1"/>
      <c r="K872" s="1"/>
      <c r="L872" s="1"/>
      <c r="M872" s="1"/>
      <c r="N872" s="1"/>
      <c r="O872" s="1"/>
      <c r="P872" s="1"/>
      <c r="Q872" s="1"/>
      <c r="R872" s="1"/>
    </row>
    <row r="873" ht="15.75" customHeight="1">
      <c r="A873" s="1"/>
      <c r="B873" s="1"/>
      <c r="C873" s="1"/>
      <c r="D873" s="1"/>
      <c r="E873" s="1"/>
      <c r="F873" s="1"/>
      <c r="G873" s="1"/>
      <c r="H873" s="1"/>
      <c r="I873" s="1"/>
      <c r="J873" s="1"/>
      <c r="K873" s="1"/>
      <c r="L873" s="1"/>
      <c r="M873" s="1"/>
      <c r="N873" s="1"/>
      <c r="O873" s="1"/>
      <c r="P873" s="1"/>
      <c r="Q873" s="1"/>
      <c r="R873" s="1"/>
    </row>
    <row r="874" ht="15.75" customHeight="1">
      <c r="A874" s="1"/>
      <c r="B874" s="1"/>
      <c r="C874" s="1"/>
      <c r="D874" s="1"/>
      <c r="E874" s="1"/>
      <c r="F874" s="1"/>
      <c r="G874" s="1"/>
      <c r="H874" s="1"/>
      <c r="I874" s="1"/>
      <c r="J874" s="1"/>
      <c r="K874" s="1"/>
      <c r="L874" s="1"/>
      <c r="M874" s="1"/>
      <c r="N874" s="1"/>
      <c r="O874" s="1"/>
      <c r="P874" s="1"/>
      <c r="Q874" s="1"/>
      <c r="R874" s="1"/>
    </row>
    <row r="875" ht="15.75" customHeight="1">
      <c r="A875" s="1"/>
      <c r="B875" s="1"/>
      <c r="C875" s="1"/>
      <c r="D875" s="1"/>
      <c r="E875" s="1"/>
      <c r="F875" s="1"/>
      <c r="G875" s="1"/>
      <c r="H875" s="1"/>
      <c r="I875" s="1"/>
      <c r="J875" s="1"/>
      <c r="K875" s="1"/>
      <c r="L875" s="1"/>
      <c r="M875" s="1"/>
      <c r="N875" s="1"/>
      <c r="O875" s="1"/>
      <c r="P875" s="1"/>
      <c r="Q875" s="1"/>
      <c r="R875" s="1"/>
    </row>
    <row r="876" ht="15.75" customHeight="1">
      <c r="A876" s="1"/>
      <c r="B876" s="1"/>
      <c r="C876" s="1"/>
      <c r="D876" s="1"/>
      <c r="E876" s="1"/>
      <c r="F876" s="1"/>
      <c r="G876" s="1"/>
      <c r="H876" s="1"/>
      <c r="I876" s="1"/>
      <c r="J876" s="1"/>
      <c r="K876" s="1"/>
      <c r="L876" s="1"/>
      <c r="M876" s="1"/>
      <c r="N876" s="1"/>
      <c r="O876" s="1"/>
      <c r="P876" s="1"/>
      <c r="Q876" s="1"/>
      <c r="R876" s="1"/>
    </row>
    <row r="877" ht="15.75" customHeight="1">
      <c r="A877" s="1"/>
      <c r="B877" s="1"/>
      <c r="C877" s="1"/>
      <c r="D877" s="1"/>
      <c r="E877" s="1"/>
      <c r="F877" s="1"/>
      <c r="G877" s="1"/>
      <c r="H877" s="1"/>
      <c r="I877" s="1"/>
      <c r="J877" s="1"/>
      <c r="K877" s="1"/>
      <c r="L877" s="1"/>
      <c r="M877" s="1"/>
      <c r="N877" s="1"/>
      <c r="O877" s="1"/>
      <c r="P877" s="1"/>
      <c r="Q877" s="1"/>
      <c r="R877" s="1"/>
    </row>
    <row r="878" ht="15.75" customHeight="1">
      <c r="A878" s="1"/>
      <c r="B878" s="1"/>
      <c r="C878" s="1"/>
      <c r="D878" s="1"/>
      <c r="E878" s="1"/>
      <c r="F878" s="1"/>
      <c r="G878" s="1"/>
      <c r="H878" s="1"/>
      <c r="I878" s="1"/>
      <c r="J878" s="1"/>
      <c r="K878" s="1"/>
      <c r="L878" s="1"/>
      <c r="M878" s="1"/>
      <c r="N878" s="1"/>
      <c r="O878" s="1"/>
      <c r="P878" s="1"/>
      <c r="Q878" s="1"/>
      <c r="R878" s="1"/>
    </row>
    <row r="879" ht="15.75" customHeight="1">
      <c r="A879" s="1"/>
      <c r="B879" s="1"/>
      <c r="C879" s="1"/>
      <c r="D879" s="1"/>
      <c r="E879" s="1"/>
      <c r="F879" s="1"/>
      <c r="G879" s="1"/>
      <c r="H879" s="1"/>
      <c r="I879" s="1"/>
      <c r="J879" s="1"/>
      <c r="K879" s="1"/>
      <c r="L879" s="1"/>
      <c r="M879" s="1"/>
      <c r="N879" s="1"/>
      <c r="O879" s="1"/>
      <c r="P879" s="1"/>
      <c r="Q879" s="1"/>
      <c r="R879" s="1"/>
    </row>
    <row r="880" ht="15.75" customHeight="1">
      <c r="A880" s="1"/>
      <c r="B880" s="1"/>
      <c r="C880" s="1"/>
      <c r="D880" s="1"/>
      <c r="E880" s="1"/>
      <c r="F880" s="1"/>
      <c r="G880" s="1"/>
      <c r="H880" s="1"/>
      <c r="I880" s="1"/>
      <c r="J880" s="1"/>
      <c r="K880" s="1"/>
      <c r="L880" s="1"/>
      <c r="M880" s="1"/>
      <c r="N880" s="1"/>
      <c r="O880" s="1"/>
      <c r="P880" s="1"/>
      <c r="Q880" s="1"/>
      <c r="R880" s="1"/>
    </row>
    <row r="881" ht="15.75" customHeight="1">
      <c r="A881" s="1"/>
      <c r="B881" s="1"/>
      <c r="C881" s="1"/>
      <c r="D881" s="1"/>
      <c r="E881" s="1"/>
      <c r="F881" s="1"/>
      <c r="G881" s="1"/>
      <c r="H881" s="1"/>
      <c r="I881" s="1"/>
      <c r="J881" s="1"/>
      <c r="K881" s="1"/>
      <c r="L881" s="1"/>
      <c r="M881" s="1"/>
      <c r="N881" s="1"/>
      <c r="O881" s="1"/>
      <c r="P881" s="1"/>
      <c r="Q881" s="1"/>
      <c r="R881" s="1"/>
    </row>
    <row r="882" ht="15.75" customHeight="1">
      <c r="A882" s="1"/>
      <c r="B882" s="1"/>
      <c r="C882" s="1"/>
      <c r="D882" s="1"/>
      <c r="E882" s="1"/>
      <c r="F882" s="1"/>
      <c r="G882" s="1"/>
      <c r="H882" s="1"/>
      <c r="I882" s="1"/>
      <c r="J882" s="1"/>
      <c r="K882" s="1"/>
      <c r="L882" s="1"/>
      <c r="M882" s="1"/>
      <c r="N882" s="1"/>
      <c r="O882" s="1"/>
      <c r="P882" s="1"/>
      <c r="Q882" s="1"/>
      <c r="R882" s="1"/>
    </row>
    <row r="883" ht="15.75" customHeight="1">
      <c r="A883" s="1"/>
      <c r="B883" s="1"/>
      <c r="C883" s="1"/>
      <c r="D883" s="1"/>
      <c r="E883" s="1"/>
      <c r="F883" s="1"/>
      <c r="G883" s="1"/>
      <c r="H883" s="1"/>
      <c r="I883" s="1"/>
      <c r="J883" s="1"/>
      <c r="K883" s="1"/>
      <c r="L883" s="1"/>
      <c r="M883" s="1"/>
      <c r="N883" s="1"/>
      <c r="O883" s="1"/>
      <c r="P883" s="1"/>
      <c r="Q883" s="1"/>
      <c r="R883" s="1"/>
    </row>
    <row r="884" ht="15.75" customHeight="1">
      <c r="A884" s="1"/>
      <c r="B884" s="1"/>
      <c r="C884" s="1"/>
      <c r="D884" s="1"/>
      <c r="E884" s="1"/>
      <c r="F884" s="1"/>
      <c r="G884" s="1"/>
      <c r="H884" s="1"/>
      <c r="I884" s="1"/>
      <c r="J884" s="1"/>
      <c r="K884" s="1"/>
      <c r="L884" s="1"/>
      <c r="M884" s="1"/>
      <c r="N884" s="1"/>
      <c r="O884" s="1"/>
      <c r="P884" s="1"/>
      <c r="Q884" s="1"/>
      <c r="R884" s="1"/>
    </row>
    <row r="885" ht="15.75" customHeight="1">
      <c r="A885" s="1"/>
      <c r="B885" s="1"/>
      <c r="C885" s="1"/>
      <c r="D885" s="1"/>
      <c r="E885" s="1"/>
      <c r="F885" s="1"/>
      <c r="G885" s="1"/>
      <c r="H885" s="1"/>
      <c r="I885" s="1"/>
      <c r="J885" s="1"/>
      <c r="K885" s="1"/>
      <c r="L885" s="1"/>
      <c r="M885" s="1"/>
      <c r="N885" s="1"/>
      <c r="O885" s="1"/>
      <c r="P885" s="1"/>
      <c r="Q885" s="1"/>
      <c r="R885" s="1"/>
    </row>
    <row r="886" ht="15.75" customHeight="1">
      <c r="A886" s="1"/>
      <c r="B886" s="1"/>
      <c r="C886" s="1"/>
      <c r="D886" s="1"/>
      <c r="E886" s="1"/>
      <c r="F886" s="1"/>
      <c r="G886" s="1"/>
      <c r="H886" s="1"/>
      <c r="I886" s="1"/>
      <c r="J886" s="1"/>
      <c r="K886" s="1"/>
      <c r="L886" s="1"/>
      <c r="M886" s="1"/>
      <c r="N886" s="1"/>
      <c r="O886" s="1"/>
      <c r="P886" s="1"/>
      <c r="Q886" s="1"/>
      <c r="R886" s="1"/>
    </row>
    <row r="887" ht="15.75" customHeight="1">
      <c r="A887" s="1"/>
      <c r="B887" s="1"/>
      <c r="C887" s="1"/>
      <c r="D887" s="1"/>
      <c r="E887" s="1"/>
      <c r="F887" s="1"/>
      <c r="G887" s="1"/>
      <c r="H887" s="1"/>
      <c r="I887" s="1"/>
      <c r="J887" s="1"/>
      <c r="K887" s="1"/>
      <c r="L887" s="1"/>
      <c r="M887" s="1"/>
      <c r="N887" s="1"/>
      <c r="O887" s="1"/>
      <c r="P887" s="1"/>
      <c r="Q887" s="1"/>
      <c r="R887" s="1"/>
    </row>
    <row r="888" ht="15.75" customHeight="1">
      <c r="A888" s="1"/>
      <c r="B888" s="1"/>
      <c r="C888" s="1"/>
      <c r="D888" s="1"/>
      <c r="E888" s="1"/>
      <c r="F888" s="1"/>
      <c r="G888" s="1"/>
      <c r="H888" s="1"/>
      <c r="I888" s="1"/>
      <c r="J888" s="1"/>
      <c r="K888" s="1"/>
      <c r="L888" s="1"/>
      <c r="M888" s="1"/>
      <c r="N888" s="1"/>
      <c r="O888" s="1"/>
      <c r="P888" s="1"/>
      <c r="Q888" s="1"/>
      <c r="R888" s="1"/>
    </row>
    <row r="889" ht="15.75" customHeight="1">
      <c r="A889" s="1"/>
      <c r="B889" s="1"/>
      <c r="C889" s="1"/>
      <c r="D889" s="1"/>
      <c r="E889" s="1"/>
      <c r="F889" s="1"/>
      <c r="G889" s="1"/>
      <c r="H889" s="1"/>
      <c r="I889" s="1"/>
      <c r="J889" s="1"/>
      <c r="K889" s="1"/>
      <c r="L889" s="1"/>
      <c r="M889" s="1"/>
      <c r="N889" s="1"/>
      <c r="O889" s="1"/>
      <c r="P889" s="1"/>
      <c r="Q889" s="1"/>
      <c r="R889" s="1"/>
    </row>
    <row r="890" ht="15.75" customHeight="1">
      <c r="A890" s="1"/>
      <c r="B890" s="1"/>
      <c r="C890" s="1"/>
      <c r="D890" s="1"/>
      <c r="E890" s="1"/>
      <c r="F890" s="1"/>
      <c r="G890" s="1"/>
      <c r="H890" s="1"/>
      <c r="I890" s="1"/>
      <c r="J890" s="1"/>
      <c r="K890" s="1"/>
      <c r="L890" s="1"/>
      <c r="M890" s="1"/>
      <c r="N890" s="1"/>
      <c r="O890" s="1"/>
      <c r="P890" s="1"/>
      <c r="Q890" s="1"/>
      <c r="R890" s="1"/>
    </row>
    <row r="891" ht="15.75" customHeight="1">
      <c r="A891" s="1"/>
      <c r="B891" s="1"/>
      <c r="C891" s="1"/>
      <c r="D891" s="1"/>
      <c r="E891" s="1"/>
      <c r="F891" s="1"/>
      <c r="G891" s="1"/>
      <c r="H891" s="1"/>
      <c r="I891" s="1"/>
      <c r="J891" s="1"/>
      <c r="K891" s="1"/>
      <c r="L891" s="1"/>
      <c r="M891" s="1"/>
      <c r="N891" s="1"/>
      <c r="O891" s="1"/>
      <c r="P891" s="1"/>
      <c r="Q891" s="1"/>
      <c r="R891" s="1"/>
    </row>
    <row r="892" ht="15.75" customHeight="1">
      <c r="A892" s="1"/>
      <c r="B892" s="1"/>
      <c r="C892" s="1"/>
      <c r="D892" s="1"/>
      <c r="E892" s="1"/>
      <c r="F892" s="1"/>
      <c r="G892" s="1"/>
      <c r="H892" s="1"/>
      <c r="I892" s="1"/>
      <c r="J892" s="1"/>
      <c r="K892" s="1"/>
      <c r="L892" s="1"/>
      <c r="M892" s="1"/>
      <c r="N892" s="1"/>
      <c r="O892" s="1"/>
      <c r="P892" s="1"/>
      <c r="Q892" s="1"/>
      <c r="R892" s="1"/>
    </row>
    <row r="893" ht="15.75" customHeight="1">
      <c r="A893" s="1"/>
      <c r="B893" s="1"/>
      <c r="C893" s="1"/>
      <c r="D893" s="1"/>
      <c r="E893" s="1"/>
      <c r="F893" s="1"/>
      <c r="G893" s="1"/>
      <c r="H893" s="1"/>
      <c r="I893" s="1"/>
      <c r="J893" s="1"/>
      <c r="K893" s="1"/>
      <c r="L893" s="1"/>
      <c r="M893" s="1"/>
      <c r="N893" s="1"/>
      <c r="O893" s="1"/>
      <c r="P893" s="1"/>
      <c r="Q893" s="1"/>
      <c r="R893" s="1"/>
    </row>
    <row r="894" ht="15.75" customHeight="1">
      <c r="A894" s="1"/>
      <c r="B894" s="1"/>
      <c r="C894" s="1"/>
      <c r="D894" s="1"/>
      <c r="E894" s="1"/>
      <c r="F894" s="1"/>
      <c r="G894" s="1"/>
      <c r="H894" s="1"/>
      <c r="I894" s="1"/>
      <c r="J894" s="1"/>
      <c r="K894" s="1"/>
      <c r="L894" s="1"/>
      <c r="M894" s="1"/>
      <c r="N894" s="1"/>
      <c r="O894" s="1"/>
      <c r="P894" s="1"/>
      <c r="Q894" s="1"/>
      <c r="R894" s="1"/>
    </row>
    <row r="895" ht="15.75" customHeight="1">
      <c r="A895" s="1"/>
      <c r="B895" s="1"/>
      <c r="C895" s="1"/>
      <c r="D895" s="1"/>
      <c r="E895" s="1"/>
      <c r="F895" s="1"/>
      <c r="G895" s="1"/>
      <c r="H895" s="1"/>
      <c r="I895" s="1"/>
      <c r="J895" s="1"/>
      <c r="K895" s="1"/>
      <c r="L895" s="1"/>
      <c r="M895" s="1"/>
      <c r="N895" s="1"/>
      <c r="O895" s="1"/>
      <c r="P895" s="1"/>
      <c r="Q895" s="1"/>
      <c r="R895" s="1"/>
    </row>
    <row r="896" ht="15.75" customHeight="1">
      <c r="A896" s="1"/>
      <c r="B896" s="1"/>
      <c r="C896" s="1"/>
      <c r="D896" s="1"/>
      <c r="E896" s="1"/>
      <c r="F896" s="1"/>
      <c r="G896" s="1"/>
      <c r="H896" s="1"/>
      <c r="I896" s="1"/>
      <c r="J896" s="1"/>
      <c r="K896" s="1"/>
      <c r="L896" s="1"/>
      <c r="M896" s="1"/>
      <c r="N896" s="1"/>
      <c r="O896" s="1"/>
      <c r="P896" s="1"/>
      <c r="Q896" s="1"/>
      <c r="R896" s="1"/>
    </row>
    <row r="897" ht="15.75" customHeight="1">
      <c r="A897" s="1"/>
      <c r="B897" s="1"/>
      <c r="C897" s="1"/>
      <c r="D897" s="1"/>
      <c r="E897" s="1"/>
      <c r="F897" s="1"/>
      <c r="G897" s="1"/>
      <c r="H897" s="1"/>
      <c r="I897" s="1"/>
      <c r="J897" s="1"/>
      <c r="K897" s="1"/>
      <c r="L897" s="1"/>
      <c r="M897" s="1"/>
      <c r="N897" s="1"/>
      <c r="O897" s="1"/>
      <c r="P897" s="1"/>
      <c r="Q897" s="1"/>
      <c r="R897" s="1"/>
    </row>
    <row r="898" ht="15.75" customHeight="1">
      <c r="A898" s="1"/>
      <c r="B898" s="1"/>
      <c r="C898" s="1"/>
      <c r="D898" s="1"/>
      <c r="E898" s="1"/>
      <c r="F898" s="1"/>
      <c r="G898" s="1"/>
      <c r="H898" s="1"/>
      <c r="I898" s="1"/>
      <c r="J898" s="1"/>
      <c r="K898" s="1"/>
      <c r="L898" s="1"/>
      <c r="M898" s="1"/>
      <c r="N898" s="1"/>
      <c r="O898" s="1"/>
      <c r="P898" s="1"/>
      <c r="Q898" s="1"/>
      <c r="R898" s="1"/>
    </row>
    <row r="899" ht="15.75" customHeight="1">
      <c r="A899" s="1"/>
      <c r="B899" s="1"/>
      <c r="C899" s="1"/>
      <c r="D899" s="1"/>
      <c r="E899" s="1"/>
      <c r="F899" s="1"/>
      <c r="G899" s="1"/>
      <c r="H899" s="1"/>
      <c r="I899" s="1"/>
      <c r="J899" s="1"/>
      <c r="K899" s="1"/>
      <c r="L899" s="1"/>
      <c r="M899" s="1"/>
      <c r="N899" s="1"/>
      <c r="O899" s="1"/>
      <c r="P899" s="1"/>
      <c r="Q899" s="1"/>
      <c r="R899" s="1"/>
    </row>
    <row r="900" ht="15.75" customHeight="1">
      <c r="A900" s="1"/>
      <c r="B900" s="1"/>
      <c r="C900" s="1"/>
      <c r="D900" s="1"/>
      <c r="E900" s="1"/>
      <c r="F900" s="1"/>
      <c r="G900" s="1"/>
      <c r="H900" s="1"/>
      <c r="I900" s="1"/>
      <c r="J900" s="1"/>
      <c r="K900" s="1"/>
      <c r="L900" s="1"/>
      <c r="M900" s="1"/>
      <c r="N900" s="1"/>
      <c r="O900" s="1"/>
      <c r="P900" s="1"/>
      <c r="Q900" s="1"/>
      <c r="R900" s="1"/>
    </row>
    <row r="901" ht="15.75" customHeight="1">
      <c r="A901" s="1"/>
      <c r="B901" s="1"/>
      <c r="C901" s="1"/>
      <c r="D901" s="1"/>
      <c r="E901" s="1"/>
      <c r="F901" s="1"/>
      <c r="G901" s="1"/>
      <c r="H901" s="1"/>
      <c r="I901" s="1"/>
      <c r="J901" s="1"/>
      <c r="K901" s="1"/>
      <c r="L901" s="1"/>
      <c r="M901" s="1"/>
      <c r="N901" s="1"/>
      <c r="O901" s="1"/>
      <c r="P901" s="1"/>
      <c r="Q901" s="1"/>
      <c r="R901" s="1"/>
    </row>
    <row r="902" ht="15.75" customHeight="1">
      <c r="A902" s="1"/>
      <c r="B902" s="1"/>
      <c r="C902" s="1"/>
      <c r="D902" s="1"/>
      <c r="E902" s="1"/>
      <c r="F902" s="1"/>
      <c r="G902" s="1"/>
      <c r="H902" s="1"/>
      <c r="I902" s="1"/>
      <c r="J902" s="1"/>
      <c r="K902" s="1"/>
      <c r="L902" s="1"/>
      <c r="M902" s="1"/>
      <c r="N902" s="1"/>
      <c r="O902" s="1"/>
      <c r="P902" s="1"/>
      <c r="Q902" s="1"/>
      <c r="R902" s="1"/>
    </row>
    <row r="903" ht="15.75" customHeight="1">
      <c r="A903" s="1"/>
      <c r="B903" s="1"/>
      <c r="C903" s="1"/>
      <c r="D903" s="1"/>
      <c r="E903" s="1"/>
      <c r="F903" s="1"/>
      <c r="G903" s="1"/>
      <c r="H903" s="1"/>
      <c r="I903" s="1"/>
      <c r="J903" s="1"/>
      <c r="K903" s="1"/>
      <c r="L903" s="1"/>
      <c r="M903" s="1"/>
      <c r="N903" s="1"/>
      <c r="O903" s="1"/>
      <c r="P903" s="1"/>
      <c r="Q903" s="1"/>
      <c r="R903" s="1"/>
    </row>
    <row r="904" ht="15.75" customHeight="1">
      <c r="A904" s="1"/>
      <c r="B904" s="1"/>
      <c r="C904" s="1"/>
      <c r="D904" s="1"/>
      <c r="E904" s="1"/>
      <c r="F904" s="1"/>
      <c r="G904" s="1"/>
      <c r="H904" s="1"/>
      <c r="I904" s="1"/>
      <c r="J904" s="1"/>
      <c r="K904" s="1"/>
      <c r="L904" s="1"/>
      <c r="M904" s="1"/>
      <c r="N904" s="1"/>
      <c r="O904" s="1"/>
      <c r="P904" s="1"/>
      <c r="Q904" s="1"/>
      <c r="R904" s="1"/>
    </row>
    <row r="905" ht="15.75" customHeight="1">
      <c r="A905" s="1"/>
      <c r="B905" s="1"/>
      <c r="C905" s="1"/>
      <c r="D905" s="1"/>
      <c r="E905" s="1"/>
      <c r="F905" s="1"/>
      <c r="G905" s="1"/>
      <c r="H905" s="1"/>
      <c r="I905" s="1"/>
      <c r="J905" s="1"/>
      <c r="K905" s="1"/>
      <c r="L905" s="1"/>
      <c r="M905" s="1"/>
      <c r="N905" s="1"/>
      <c r="O905" s="1"/>
      <c r="P905" s="1"/>
      <c r="Q905" s="1"/>
      <c r="R905" s="1"/>
    </row>
    <row r="906" ht="15.75" customHeight="1">
      <c r="A906" s="1"/>
      <c r="B906" s="1"/>
      <c r="C906" s="1"/>
      <c r="D906" s="1"/>
      <c r="E906" s="1"/>
      <c r="F906" s="1"/>
      <c r="G906" s="1"/>
      <c r="H906" s="1"/>
      <c r="I906" s="1"/>
      <c r="J906" s="1"/>
      <c r="K906" s="1"/>
      <c r="L906" s="1"/>
      <c r="M906" s="1"/>
      <c r="N906" s="1"/>
      <c r="O906" s="1"/>
      <c r="P906" s="1"/>
      <c r="Q906" s="1"/>
      <c r="R906" s="1"/>
    </row>
    <row r="907" ht="15.75" customHeight="1">
      <c r="A907" s="1"/>
      <c r="B907" s="1"/>
      <c r="C907" s="1"/>
      <c r="D907" s="1"/>
      <c r="E907" s="1"/>
      <c r="F907" s="1"/>
      <c r="G907" s="1"/>
      <c r="H907" s="1"/>
      <c r="I907" s="1"/>
      <c r="J907" s="1"/>
      <c r="K907" s="1"/>
      <c r="L907" s="1"/>
      <c r="M907" s="1"/>
      <c r="N907" s="1"/>
      <c r="O907" s="1"/>
      <c r="P907" s="1"/>
      <c r="Q907" s="1"/>
      <c r="R907" s="1"/>
    </row>
    <row r="908" ht="15.75" customHeight="1">
      <c r="A908" s="1"/>
      <c r="B908" s="1"/>
      <c r="C908" s="1"/>
      <c r="D908" s="1"/>
      <c r="E908" s="1"/>
      <c r="F908" s="1"/>
      <c r="G908" s="1"/>
      <c r="H908" s="1"/>
      <c r="I908" s="1"/>
      <c r="J908" s="1"/>
      <c r="K908" s="1"/>
      <c r="L908" s="1"/>
      <c r="M908" s="1"/>
      <c r="N908" s="1"/>
      <c r="O908" s="1"/>
      <c r="P908" s="1"/>
      <c r="Q908" s="1"/>
      <c r="R908" s="1"/>
    </row>
    <row r="909" ht="15.75" customHeight="1">
      <c r="A909" s="1"/>
      <c r="B909" s="1"/>
      <c r="C909" s="1"/>
      <c r="D909" s="1"/>
      <c r="E909" s="1"/>
      <c r="F909" s="1"/>
      <c r="G909" s="1"/>
      <c r="H909" s="1"/>
      <c r="I909" s="1"/>
      <c r="J909" s="1"/>
      <c r="K909" s="1"/>
      <c r="L909" s="1"/>
      <c r="M909" s="1"/>
      <c r="N909" s="1"/>
      <c r="O909" s="1"/>
      <c r="P909" s="1"/>
      <c r="Q909" s="1"/>
      <c r="R909" s="1"/>
    </row>
    <row r="910" ht="15.75" customHeight="1">
      <c r="A910" s="1"/>
      <c r="B910" s="1"/>
      <c r="C910" s="1"/>
      <c r="D910" s="1"/>
      <c r="E910" s="1"/>
      <c r="F910" s="1"/>
      <c r="G910" s="1"/>
      <c r="H910" s="1"/>
      <c r="I910" s="1"/>
      <c r="J910" s="1"/>
      <c r="K910" s="1"/>
      <c r="L910" s="1"/>
      <c r="M910" s="1"/>
      <c r="N910" s="1"/>
      <c r="O910" s="1"/>
      <c r="P910" s="1"/>
      <c r="Q910" s="1"/>
      <c r="R910" s="1"/>
    </row>
    <row r="911" ht="15.75" customHeight="1">
      <c r="A911" s="1"/>
      <c r="B911" s="1"/>
      <c r="C911" s="1"/>
      <c r="D911" s="1"/>
      <c r="E911" s="1"/>
      <c r="F911" s="1"/>
      <c r="G911" s="1"/>
      <c r="H911" s="1"/>
      <c r="I911" s="1"/>
      <c r="J911" s="1"/>
      <c r="K911" s="1"/>
      <c r="L911" s="1"/>
      <c r="M911" s="1"/>
      <c r="N911" s="1"/>
      <c r="O911" s="1"/>
      <c r="P911" s="1"/>
      <c r="Q911" s="1"/>
      <c r="R911" s="1"/>
    </row>
    <row r="912" ht="15.75" customHeight="1">
      <c r="A912" s="1"/>
      <c r="B912" s="1"/>
      <c r="C912" s="1"/>
      <c r="D912" s="1"/>
      <c r="E912" s="1"/>
      <c r="F912" s="1"/>
      <c r="G912" s="1"/>
      <c r="H912" s="1"/>
      <c r="I912" s="1"/>
      <c r="J912" s="1"/>
      <c r="K912" s="1"/>
      <c r="L912" s="1"/>
      <c r="M912" s="1"/>
      <c r="N912" s="1"/>
      <c r="O912" s="1"/>
      <c r="P912" s="1"/>
      <c r="Q912" s="1"/>
      <c r="R912" s="1"/>
    </row>
    <row r="913" ht="15.75" customHeight="1">
      <c r="A913" s="1"/>
      <c r="B913" s="1"/>
      <c r="C913" s="1"/>
      <c r="D913" s="1"/>
      <c r="E913" s="1"/>
      <c r="F913" s="1"/>
      <c r="G913" s="1"/>
      <c r="H913" s="1"/>
      <c r="I913" s="1"/>
      <c r="J913" s="1"/>
      <c r="K913" s="1"/>
      <c r="L913" s="1"/>
      <c r="M913" s="1"/>
      <c r="N913" s="1"/>
      <c r="O913" s="1"/>
      <c r="P913" s="1"/>
      <c r="Q913" s="1"/>
      <c r="R913" s="1"/>
    </row>
    <row r="914" ht="15.75" customHeight="1">
      <c r="A914" s="1"/>
      <c r="B914" s="1"/>
      <c r="C914" s="1"/>
      <c r="D914" s="1"/>
      <c r="E914" s="1"/>
      <c r="F914" s="1"/>
      <c r="G914" s="1"/>
      <c r="H914" s="1"/>
      <c r="I914" s="1"/>
      <c r="J914" s="1"/>
      <c r="K914" s="1"/>
      <c r="L914" s="1"/>
      <c r="M914" s="1"/>
      <c r="N914" s="1"/>
      <c r="O914" s="1"/>
      <c r="P914" s="1"/>
      <c r="Q914" s="1"/>
      <c r="R914" s="1"/>
    </row>
    <row r="915" ht="15.75" customHeight="1">
      <c r="A915" s="1"/>
      <c r="B915" s="1"/>
      <c r="C915" s="1"/>
      <c r="D915" s="1"/>
      <c r="E915" s="1"/>
      <c r="F915" s="1"/>
      <c r="G915" s="1"/>
      <c r="H915" s="1"/>
      <c r="I915" s="1"/>
      <c r="J915" s="1"/>
      <c r="K915" s="1"/>
      <c r="L915" s="1"/>
      <c r="M915" s="1"/>
      <c r="N915" s="1"/>
      <c r="O915" s="1"/>
      <c r="P915" s="1"/>
      <c r="Q915" s="1"/>
      <c r="R915" s="1"/>
    </row>
    <row r="916" ht="15.75" customHeight="1">
      <c r="A916" s="1"/>
      <c r="B916" s="1"/>
      <c r="C916" s="1"/>
      <c r="D916" s="1"/>
      <c r="E916" s="1"/>
      <c r="F916" s="1"/>
      <c r="G916" s="1"/>
      <c r="H916" s="1"/>
      <c r="I916" s="1"/>
      <c r="J916" s="1"/>
      <c r="K916" s="1"/>
      <c r="L916" s="1"/>
      <c r="M916" s="1"/>
      <c r="N916" s="1"/>
      <c r="O916" s="1"/>
      <c r="P916" s="1"/>
      <c r="Q916" s="1"/>
      <c r="R916" s="1"/>
    </row>
    <row r="917" ht="15.75" customHeight="1">
      <c r="A917" s="1"/>
      <c r="B917" s="1"/>
      <c r="C917" s="1"/>
      <c r="D917" s="1"/>
      <c r="E917" s="1"/>
      <c r="F917" s="1"/>
      <c r="G917" s="1"/>
      <c r="H917" s="1"/>
      <c r="I917" s="1"/>
      <c r="J917" s="1"/>
      <c r="K917" s="1"/>
      <c r="L917" s="1"/>
      <c r="M917" s="1"/>
      <c r="N917" s="1"/>
      <c r="O917" s="1"/>
      <c r="P917" s="1"/>
      <c r="Q917" s="1"/>
      <c r="R917" s="1"/>
    </row>
    <row r="918" ht="15.75" customHeight="1">
      <c r="A918" s="1"/>
      <c r="B918" s="1"/>
      <c r="C918" s="1"/>
      <c r="D918" s="1"/>
      <c r="E918" s="1"/>
      <c r="F918" s="1"/>
      <c r="G918" s="1"/>
      <c r="H918" s="1"/>
      <c r="I918" s="1"/>
      <c r="J918" s="1"/>
      <c r="K918" s="1"/>
      <c r="L918" s="1"/>
      <c r="M918" s="1"/>
      <c r="N918" s="1"/>
      <c r="O918" s="1"/>
      <c r="P918" s="1"/>
      <c r="Q918" s="1"/>
      <c r="R918" s="1"/>
    </row>
    <row r="919" ht="15.75" customHeight="1">
      <c r="A919" s="1"/>
      <c r="B919" s="1"/>
      <c r="C919" s="1"/>
      <c r="D919" s="1"/>
      <c r="E919" s="1"/>
      <c r="F919" s="1"/>
      <c r="G919" s="1"/>
      <c r="H919" s="1"/>
      <c r="I919" s="1"/>
      <c r="J919" s="1"/>
      <c r="K919" s="1"/>
      <c r="L919" s="1"/>
      <c r="M919" s="1"/>
      <c r="N919" s="1"/>
      <c r="O919" s="1"/>
      <c r="P919" s="1"/>
      <c r="Q919" s="1"/>
      <c r="R919" s="1"/>
    </row>
    <row r="920" ht="15.75" customHeight="1">
      <c r="A920" s="1"/>
      <c r="B920" s="1"/>
      <c r="C920" s="1"/>
      <c r="D920" s="1"/>
      <c r="E920" s="1"/>
      <c r="F920" s="1"/>
      <c r="G920" s="1"/>
      <c r="H920" s="1"/>
      <c r="I920" s="1"/>
      <c r="J920" s="1"/>
      <c r="K920" s="1"/>
      <c r="L920" s="1"/>
      <c r="M920" s="1"/>
      <c r="N920" s="1"/>
      <c r="O920" s="1"/>
      <c r="P920" s="1"/>
      <c r="Q920" s="1"/>
      <c r="R920" s="1"/>
    </row>
    <row r="921" ht="15.75" customHeight="1">
      <c r="A921" s="1"/>
      <c r="B921" s="1"/>
      <c r="C921" s="1"/>
      <c r="D921" s="1"/>
      <c r="E921" s="1"/>
      <c r="F921" s="1"/>
      <c r="G921" s="1"/>
      <c r="H921" s="1"/>
      <c r="I921" s="1"/>
      <c r="J921" s="1"/>
      <c r="K921" s="1"/>
      <c r="L921" s="1"/>
      <c r="M921" s="1"/>
      <c r="N921" s="1"/>
      <c r="O921" s="1"/>
      <c r="P921" s="1"/>
      <c r="Q921" s="1"/>
      <c r="R921" s="1"/>
    </row>
    <row r="922" ht="15.75" customHeight="1">
      <c r="A922" s="1"/>
      <c r="B922" s="1"/>
      <c r="C922" s="1"/>
      <c r="D922" s="1"/>
      <c r="E922" s="1"/>
      <c r="F922" s="1"/>
      <c r="G922" s="1"/>
      <c r="H922" s="1"/>
      <c r="I922" s="1"/>
      <c r="J922" s="1"/>
      <c r="K922" s="1"/>
      <c r="L922" s="1"/>
      <c r="M922" s="1"/>
      <c r="N922" s="1"/>
      <c r="O922" s="1"/>
      <c r="P922" s="1"/>
      <c r="Q922" s="1"/>
      <c r="R922" s="1"/>
    </row>
    <row r="923" ht="15.75" customHeight="1">
      <c r="A923" s="1"/>
      <c r="B923" s="1"/>
      <c r="C923" s="1"/>
      <c r="D923" s="1"/>
      <c r="E923" s="1"/>
      <c r="F923" s="1"/>
      <c r="G923" s="1"/>
      <c r="H923" s="1"/>
      <c r="I923" s="1"/>
      <c r="J923" s="1"/>
      <c r="K923" s="1"/>
      <c r="L923" s="1"/>
      <c r="M923" s="1"/>
      <c r="N923" s="1"/>
      <c r="O923" s="1"/>
      <c r="P923" s="1"/>
      <c r="Q923" s="1"/>
      <c r="R923" s="1"/>
    </row>
    <row r="924" ht="15.75" customHeight="1">
      <c r="A924" s="1"/>
      <c r="B924" s="1"/>
      <c r="C924" s="1"/>
      <c r="D924" s="1"/>
      <c r="E924" s="1"/>
      <c r="F924" s="1"/>
      <c r="G924" s="1"/>
      <c r="H924" s="1"/>
      <c r="I924" s="1"/>
      <c r="J924" s="1"/>
      <c r="K924" s="1"/>
      <c r="L924" s="1"/>
      <c r="M924" s="1"/>
      <c r="N924" s="1"/>
      <c r="O924" s="1"/>
      <c r="P924" s="1"/>
      <c r="Q924" s="1"/>
      <c r="R924" s="1"/>
    </row>
    <row r="925" ht="15.75" customHeight="1">
      <c r="A925" s="1"/>
      <c r="B925" s="1"/>
      <c r="C925" s="1"/>
      <c r="D925" s="1"/>
      <c r="E925" s="1"/>
      <c r="F925" s="1"/>
      <c r="G925" s="1"/>
      <c r="H925" s="1"/>
      <c r="I925" s="1"/>
      <c r="J925" s="1"/>
      <c r="K925" s="1"/>
      <c r="L925" s="1"/>
      <c r="M925" s="1"/>
      <c r="N925" s="1"/>
      <c r="O925" s="1"/>
      <c r="P925" s="1"/>
      <c r="Q925" s="1"/>
      <c r="R925" s="1"/>
    </row>
    <row r="926" ht="15.75" customHeight="1">
      <c r="A926" s="1"/>
      <c r="B926" s="1"/>
      <c r="C926" s="1"/>
      <c r="D926" s="1"/>
      <c r="E926" s="1"/>
      <c r="F926" s="1"/>
      <c r="G926" s="1"/>
      <c r="H926" s="1"/>
      <c r="I926" s="1"/>
      <c r="J926" s="1"/>
      <c r="K926" s="1"/>
      <c r="L926" s="1"/>
      <c r="M926" s="1"/>
      <c r="N926" s="1"/>
      <c r="O926" s="1"/>
      <c r="P926" s="1"/>
      <c r="Q926" s="1"/>
      <c r="R926" s="1"/>
    </row>
    <row r="927" ht="15.75" customHeight="1">
      <c r="A927" s="1"/>
      <c r="B927" s="1"/>
      <c r="C927" s="1"/>
      <c r="D927" s="1"/>
      <c r="E927" s="1"/>
      <c r="F927" s="1"/>
      <c r="G927" s="1"/>
      <c r="H927" s="1"/>
      <c r="I927" s="1"/>
      <c r="J927" s="1"/>
      <c r="K927" s="1"/>
      <c r="L927" s="1"/>
      <c r="M927" s="1"/>
      <c r="N927" s="1"/>
      <c r="O927" s="1"/>
      <c r="P927" s="1"/>
      <c r="Q927" s="1"/>
      <c r="R927" s="1"/>
    </row>
    <row r="928" ht="15.75" customHeight="1">
      <c r="A928" s="1"/>
      <c r="B928" s="1"/>
      <c r="C928" s="1"/>
      <c r="D928" s="1"/>
      <c r="E928" s="1"/>
      <c r="F928" s="1"/>
      <c r="G928" s="1"/>
      <c r="H928" s="1"/>
      <c r="I928" s="1"/>
      <c r="J928" s="1"/>
      <c r="K928" s="1"/>
      <c r="L928" s="1"/>
      <c r="M928" s="1"/>
      <c r="N928" s="1"/>
      <c r="O928" s="1"/>
      <c r="P928" s="1"/>
      <c r="Q928" s="1"/>
      <c r="R928" s="1"/>
    </row>
    <row r="929" ht="15.75" customHeight="1">
      <c r="A929" s="1"/>
      <c r="B929" s="1"/>
      <c r="C929" s="1"/>
      <c r="D929" s="1"/>
      <c r="E929" s="1"/>
      <c r="F929" s="1"/>
      <c r="G929" s="1"/>
      <c r="H929" s="1"/>
      <c r="I929" s="1"/>
      <c r="J929" s="1"/>
      <c r="K929" s="1"/>
      <c r="L929" s="1"/>
      <c r="M929" s="1"/>
      <c r="N929" s="1"/>
      <c r="O929" s="1"/>
      <c r="P929" s="1"/>
      <c r="Q929" s="1"/>
      <c r="R929" s="1"/>
    </row>
    <row r="930" ht="15.75" customHeight="1">
      <c r="A930" s="1"/>
      <c r="B930" s="1"/>
      <c r="C930" s="1"/>
      <c r="D930" s="1"/>
      <c r="E930" s="1"/>
      <c r="F930" s="1"/>
      <c r="G930" s="1"/>
      <c r="H930" s="1"/>
      <c r="I930" s="1"/>
      <c r="J930" s="1"/>
      <c r="K930" s="1"/>
      <c r="L930" s="1"/>
      <c r="M930" s="1"/>
      <c r="N930" s="1"/>
      <c r="O930" s="1"/>
      <c r="P930" s="1"/>
      <c r="Q930" s="1"/>
      <c r="R930" s="1"/>
    </row>
    <row r="931" ht="15.75" customHeight="1">
      <c r="A931" s="1"/>
      <c r="B931" s="1"/>
      <c r="C931" s="1"/>
      <c r="D931" s="1"/>
      <c r="E931" s="1"/>
      <c r="F931" s="1"/>
      <c r="G931" s="1"/>
      <c r="H931" s="1"/>
      <c r="I931" s="1"/>
      <c r="J931" s="1"/>
      <c r="K931" s="1"/>
      <c r="L931" s="1"/>
      <c r="M931" s="1"/>
      <c r="N931" s="1"/>
      <c r="O931" s="1"/>
      <c r="P931" s="1"/>
      <c r="Q931" s="1"/>
      <c r="R931" s="1"/>
    </row>
    <row r="932" ht="15.75" customHeight="1">
      <c r="A932" s="1"/>
      <c r="B932" s="1"/>
      <c r="C932" s="1"/>
      <c r="D932" s="1"/>
      <c r="E932" s="1"/>
      <c r="F932" s="1"/>
      <c r="G932" s="1"/>
      <c r="H932" s="1"/>
      <c r="I932" s="1"/>
      <c r="J932" s="1"/>
      <c r="K932" s="1"/>
      <c r="L932" s="1"/>
      <c r="M932" s="1"/>
      <c r="N932" s="1"/>
      <c r="O932" s="1"/>
      <c r="P932" s="1"/>
      <c r="Q932" s="1"/>
      <c r="R932" s="1"/>
    </row>
    <row r="933" ht="15.75" customHeight="1">
      <c r="A933" s="1"/>
      <c r="B933" s="1"/>
      <c r="C933" s="1"/>
      <c r="D933" s="1"/>
      <c r="E933" s="1"/>
      <c r="F933" s="1"/>
      <c r="G933" s="1"/>
      <c r="H933" s="1"/>
      <c r="I933" s="1"/>
      <c r="J933" s="1"/>
      <c r="K933" s="1"/>
      <c r="L933" s="1"/>
      <c r="M933" s="1"/>
      <c r="N933" s="1"/>
      <c r="O933" s="1"/>
      <c r="P933" s="1"/>
      <c r="Q933" s="1"/>
      <c r="R933" s="1"/>
    </row>
    <row r="934" ht="15.75" customHeight="1">
      <c r="A934" s="1"/>
      <c r="B934" s="1"/>
      <c r="C934" s="1"/>
      <c r="D934" s="1"/>
      <c r="E934" s="1"/>
      <c r="F934" s="1"/>
      <c r="G934" s="1"/>
      <c r="H934" s="1"/>
      <c r="I934" s="1"/>
      <c r="J934" s="1"/>
      <c r="K934" s="1"/>
      <c r="L934" s="1"/>
      <c r="M934" s="1"/>
      <c r="N934" s="1"/>
      <c r="O934" s="1"/>
      <c r="P934" s="1"/>
      <c r="Q934" s="1"/>
      <c r="R934" s="1"/>
    </row>
    <row r="935" ht="15.75" customHeight="1">
      <c r="A935" s="1"/>
      <c r="B935" s="1"/>
      <c r="C935" s="1"/>
      <c r="D935" s="1"/>
      <c r="E935" s="1"/>
      <c r="F935" s="1"/>
      <c r="G935" s="1"/>
      <c r="H935" s="1"/>
      <c r="I935" s="1"/>
      <c r="J935" s="1"/>
      <c r="K935" s="1"/>
      <c r="L935" s="1"/>
      <c r="M935" s="1"/>
      <c r="N935" s="1"/>
      <c r="O935" s="1"/>
      <c r="P935" s="1"/>
      <c r="Q935" s="1"/>
      <c r="R935" s="1"/>
    </row>
    <row r="936" ht="15.75" customHeight="1">
      <c r="A936" s="1"/>
      <c r="B936" s="1"/>
      <c r="C936" s="1"/>
      <c r="D936" s="1"/>
      <c r="E936" s="1"/>
      <c r="F936" s="1"/>
      <c r="G936" s="1"/>
      <c r="H936" s="1"/>
      <c r="I936" s="1"/>
      <c r="J936" s="1"/>
      <c r="K936" s="1"/>
      <c r="L936" s="1"/>
      <c r="M936" s="1"/>
      <c r="N936" s="1"/>
      <c r="O936" s="1"/>
      <c r="P936" s="1"/>
      <c r="Q936" s="1"/>
      <c r="R936" s="1"/>
    </row>
    <row r="937" ht="15.75" customHeight="1">
      <c r="A937" s="1"/>
      <c r="B937" s="1"/>
      <c r="C937" s="1"/>
      <c r="D937" s="1"/>
      <c r="E937" s="1"/>
      <c r="F937" s="1"/>
      <c r="G937" s="1"/>
      <c r="H937" s="1"/>
      <c r="I937" s="1"/>
      <c r="J937" s="1"/>
      <c r="K937" s="1"/>
      <c r="L937" s="1"/>
      <c r="M937" s="1"/>
      <c r="N937" s="1"/>
      <c r="O937" s="1"/>
      <c r="P937" s="1"/>
      <c r="Q937" s="1"/>
      <c r="R937" s="1"/>
    </row>
    <row r="938" ht="15.75" customHeight="1">
      <c r="A938" s="1"/>
      <c r="B938" s="1"/>
      <c r="C938" s="1"/>
      <c r="D938" s="1"/>
      <c r="E938" s="1"/>
      <c r="F938" s="1"/>
      <c r="G938" s="1"/>
      <c r="H938" s="1"/>
      <c r="I938" s="1"/>
      <c r="J938" s="1"/>
      <c r="K938" s="1"/>
      <c r="L938" s="1"/>
      <c r="M938" s="1"/>
      <c r="N938" s="1"/>
      <c r="O938" s="1"/>
      <c r="P938" s="1"/>
      <c r="Q938" s="1"/>
      <c r="R938" s="1"/>
    </row>
    <row r="939" ht="15.75" customHeight="1">
      <c r="A939" s="1"/>
      <c r="B939" s="1"/>
      <c r="C939" s="1"/>
      <c r="D939" s="1"/>
      <c r="E939" s="1"/>
      <c r="F939" s="1"/>
      <c r="G939" s="1"/>
      <c r="H939" s="1"/>
      <c r="I939" s="1"/>
      <c r="J939" s="1"/>
      <c r="K939" s="1"/>
      <c r="L939" s="1"/>
      <c r="M939" s="1"/>
      <c r="N939" s="1"/>
      <c r="O939" s="1"/>
      <c r="P939" s="1"/>
      <c r="Q939" s="1"/>
      <c r="R939" s="1"/>
    </row>
    <row r="940" ht="15.75" customHeight="1">
      <c r="A940" s="1"/>
      <c r="B940" s="1"/>
      <c r="C940" s="1"/>
      <c r="D940" s="1"/>
      <c r="E940" s="1"/>
      <c r="F940" s="1"/>
      <c r="G940" s="1"/>
      <c r="H940" s="1"/>
      <c r="I940" s="1"/>
      <c r="J940" s="1"/>
      <c r="K940" s="1"/>
      <c r="L940" s="1"/>
      <c r="M940" s="1"/>
      <c r="N940" s="1"/>
      <c r="O940" s="1"/>
      <c r="P940" s="1"/>
      <c r="Q940" s="1"/>
      <c r="R940" s="1"/>
    </row>
    <row r="941" ht="15.75" customHeight="1">
      <c r="A941" s="1"/>
      <c r="B941" s="1"/>
      <c r="C941" s="1"/>
      <c r="D941" s="1"/>
      <c r="E941" s="1"/>
      <c r="F941" s="1"/>
      <c r="G941" s="1"/>
      <c r="H941" s="1"/>
      <c r="I941" s="1"/>
      <c r="J941" s="1"/>
      <c r="K941" s="1"/>
      <c r="L941" s="1"/>
      <c r="M941" s="1"/>
      <c r="N941" s="1"/>
      <c r="O941" s="1"/>
      <c r="P941" s="1"/>
      <c r="Q941" s="1"/>
      <c r="R941" s="1"/>
    </row>
    <row r="942" ht="15.75" customHeight="1">
      <c r="A942" s="1"/>
      <c r="B942" s="1"/>
      <c r="C942" s="1"/>
      <c r="D942" s="1"/>
      <c r="E942" s="1"/>
      <c r="F942" s="1"/>
      <c r="G942" s="1"/>
      <c r="H942" s="1"/>
      <c r="I942" s="1"/>
      <c r="J942" s="1"/>
      <c r="K942" s="1"/>
      <c r="L942" s="1"/>
      <c r="M942" s="1"/>
      <c r="N942" s="1"/>
      <c r="O942" s="1"/>
      <c r="P942" s="1"/>
      <c r="Q942" s="1"/>
      <c r="R942" s="1"/>
    </row>
    <row r="943" ht="15.75" customHeight="1">
      <c r="A943" s="1"/>
      <c r="B943" s="1"/>
      <c r="C943" s="1"/>
      <c r="D943" s="1"/>
      <c r="E943" s="1"/>
      <c r="F943" s="1"/>
      <c r="G943" s="1"/>
      <c r="H943" s="1"/>
      <c r="I943" s="1"/>
      <c r="J943" s="1"/>
      <c r="K943" s="1"/>
      <c r="L943" s="1"/>
      <c r="M943" s="1"/>
      <c r="N943" s="1"/>
      <c r="O943" s="1"/>
      <c r="P943" s="1"/>
      <c r="Q943" s="1"/>
      <c r="R943" s="1"/>
    </row>
    <row r="944" ht="15.75" customHeight="1">
      <c r="A944" s="1"/>
      <c r="B944" s="1"/>
      <c r="C944" s="1"/>
      <c r="D944" s="1"/>
      <c r="E944" s="1"/>
      <c r="F944" s="1"/>
      <c r="G944" s="1"/>
      <c r="H944" s="1"/>
      <c r="I944" s="1"/>
      <c r="J944" s="1"/>
      <c r="K944" s="1"/>
      <c r="L944" s="1"/>
      <c r="M944" s="1"/>
      <c r="N944" s="1"/>
      <c r="O944" s="1"/>
      <c r="P944" s="1"/>
      <c r="Q944" s="1"/>
      <c r="R944" s="1"/>
    </row>
    <row r="945" ht="15.75" customHeight="1">
      <c r="A945" s="1"/>
      <c r="B945" s="1"/>
      <c r="C945" s="1"/>
      <c r="D945" s="1"/>
      <c r="E945" s="1"/>
      <c r="F945" s="1"/>
      <c r="G945" s="1"/>
      <c r="H945" s="1"/>
      <c r="I945" s="1"/>
      <c r="J945" s="1"/>
      <c r="K945" s="1"/>
      <c r="L945" s="1"/>
      <c r="M945" s="1"/>
      <c r="N945" s="1"/>
      <c r="O945" s="1"/>
      <c r="P945" s="1"/>
      <c r="Q945" s="1"/>
      <c r="R945" s="1"/>
    </row>
    <row r="946" ht="15.75" customHeight="1">
      <c r="A946" s="1"/>
      <c r="B946" s="1"/>
      <c r="C946" s="1"/>
      <c r="D946" s="1"/>
      <c r="E946" s="1"/>
      <c r="F946" s="1"/>
      <c r="G946" s="1"/>
      <c r="H946" s="1"/>
      <c r="I946" s="1"/>
      <c r="J946" s="1"/>
      <c r="K946" s="1"/>
      <c r="L946" s="1"/>
      <c r="M946" s="1"/>
      <c r="N946" s="1"/>
      <c r="O946" s="1"/>
      <c r="P946" s="1"/>
      <c r="Q946" s="1"/>
      <c r="R946" s="1"/>
    </row>
    <row r="947" ht="15.75" customHeight="1">
      <c r="A947" s="1"/>
      <c r="B947" s="1"/>
      <c r="C947" s="1"/>
      <c r="D947" s="1"/>
      <c r="E947" s="1"/>
      <c r="F947" s="1"/>
      <c r="G947" s="1"/>
      <c r="H947" s="1"/>
      <c r="I947" s="1"/>
      <c r="J947" s="1"/>
      <c r="K947" s="1"/>
      <c r="L947" s="1"/>
      <c r="M947" s="1"/>
      <c r="N947" s="1"/>
      <c r="O947" s="1"/>
      <c r="P947" s="1"/>
      <c r="Q947" s="1"/>
      <c r="R947" s="1"/>
    </row>
    <row r="948" ht="15.75" customHeight="1">
      <c r="A948" s="1"/>
      <c r="B948" s="1"/>
      <c r="C948" s="1"/>
      <c r="D948" s="1"/>
      <c r="E948" s="1"/>
      <c r="F948" s="1"/>
      <c r="G948" s="1"/>
      <c r="H948" s="1"/>
      <c r="I948" s="1"/>
      <c r="J948" s="1"/>
      <c r="K948" s="1"/>
      <c r="L948" s="1"/>
      <c r="M948" s="1"/>
      <c r="N948" s="1"/>
      <c r="O948" s="1"/>
      <c r="P948" s="1"/>
      <c r="Q948" s="1"/>
      <c r="R948" s="1"/>
    </row>
    <row r="949" ht="15.75" customHeight="1">
      <c r="A949" s="1"/>
      <c r="B949" s="1"/>
      <c r="C949" s="1"/>
      <c r="D949" s="1"/>
      <c r="E949" s="1"/>
      <c r="F949" s="1"/>
      <c r="G949" s="1"/>
      <c r="H949" s="1"/>
      <c r="I949" s="1"/>
      <c r="J949" s="1"/>
      <c r="K949" s="1"/>
      <c r="L949" s="1"/>
      <c r="M949" s="1"/>
      <c r="N949" s="1"/>
      <c r="O949" s="1"/>
      <c r="P949" s="1"/>
      <c r="Q949" s="1"/>
      <c r="R949" s="1"/>
    </row>
    <row r="950" ht="15.75" customHeight="1">
      <c r="A950" s="1"/>
      <c r="B950" s="1"/>
      <c r="C950" s="1"/>
      <c r="D950" s="1"/>
      <c r="E950" s="1"/>
      <c r="F950" s="1"/>
      <c r="G950" s="1"/>
      <c r="H950" s="1"/>
      <c r="I950" s="1"/>
      <c r="J950" s="1"/>
      <c r="K950" s="1"/>
      <c r="L950" s="1"/>
      <c r="M950" s="1"/>
      <c r="N950" s="1"/>
      <c r="O950" s="1"/>
      <c r="P950" s="1"/>
      <c r="Q950" s="1"/>
      <c r="R950" s="1"/>
    </row>
    <row r="951" ht="15.75" customHeight="1">
      <c r="A951" s="1"/>
      <c r="B951" s="1"/>
      <c r="C951" s="1"/>
      <c r="D951" s="1"/>
      <c r="E951" s="1"/>
      <c r="F951" s="1"/>
      <c r="G951" s="1"/>
      <c r="H951" s="1"/>
      <c r="I951" s="1"/>
      <c r="J951" s="1"/>
      <c r="K951" s="1"/>
      <c r="L951" s="1"/>
      <c r="M951" s="1"/>
      <c r="N951" s="1"/>
      <c r="O951" s="1"/>
      <c r="P951" s="1"/>
      <c r="Q951" s="1"/>
      <c r="R951" s="1"/>
    </row>
    <row r="952" ht="15.75" customHeight="1">
      <c r="A952" s="1"/>
      <c r="B952" s="1"/>
      <c r="C952" s="1"/>
      <c r="D952" s="1"/>
      <c r="E952" s="1"/>
      <c r="F952" s="1"/>
      <c r="G952" s="1"/>
      <c r="H952" s="1"/>
      <c r="I952" s="1"/>
      <c r="J952" s="1"/>
      <c r="K952" s="1"/>
      <c r="L952" s="1"/>
      <c r="M952" s="1"/>
      <c r="N952" s="1"/>
      <c r="O952" s="1"/>
      <c r="P952" s="1"/>
      <c r="Q952" s="1"/>
      <c r="R952" s="1"/>
    </row>
    <row r="953" ht="15.75" customHeight="1">
      <c r="A953" s="1"/>
      <c r="B953" s="1"/>
      <c r="C953" s="1"/>
      <c r="D953" s="1"/>
      <c r="E953" s="1"/>
      <c r="F953" s="1"/>
      <c r="G953" s="1"/>
      <c r="H953" s="1"/>
      <c r="I953" s="1"/>
      <c r="J953" s="1"/>
      <c r="K953" s="1"/>
      <c r="L953" s="1"/>
      <c r="M953" s="1"/>
      <c r="N953" s="1"/>
      <c r="O953" s="1"/>
      <c r="P953" s="1"/>
      <c r="Q953" s="1"/>
      <c r="R953" s="1"/>
    </row>
    <row r="954" ht="15.75" customHeight="1">
      <c r="A954" s="1"/>
      <c r="B954" s="1"/>
      <c r="C954" s="1"/>
      <c r="D954" s="1"/>
      <c r="E954" s="1"/>
      <c r="F954" s="1"/>
      <c r="G954" s="1"/>
      <c r="H954" s="1"/>
      <c r="I954" s="1"/>
      <c r="J954" s="1"/>
      <c r="K954" s="1"/>
      <c r="L954" s="1"/>
      <c r="M954" s="1"/>
      <c r="N954" s="1"/>
      <c r="O954" s="1"/>
      <c r="P954" s="1"/>
      <c r="Q954" s="1"/>
      <c r="R954" s="1"/>
    </row>
    <row r="955" ht="15.75" customHeight="1">
      <c r="A955" s="1"/>
      <c r="B955" s="1"/>
      <c r="C955" s="1"/>
      <c r="D955" s="1"/>
      <c r="E955" s="1"/>
      <c r="F955" s="1"/>
      <c r="G955" s="1"/>
      <c r="H955" s="1"/>
      <c r="I955" s="1"/>
      <c r="J955" s="1"/>
      <c r="K955" s="1"/>
      <c r="L955" s="1"/>
      <c r="M955" s="1"/>
      <c r="N955" s="1"/>
      <c r="O955" s="1"/>
      <c r="P955" s="1"/>
      <c r="Q955" s="1"/>
      <c r="R955" s="1"/>
    </row>
    <row r="956" ht="15.75" customHeight="1">
      <c r="A956" s="1"/>
      <c r="B956" s="1"/>
      <c r="C956" s="1"/>
      <c r="D956" s="1"/>
      <c r="E956" s="1"/>
      <c r="F956" s="1"/>
      <c r="G956" s="1"/>
      <c r="H956" s="1"/>
      <c r="I956" s="1"/>
      <c r="J956" s="1"/>
      <c r="K956" s="1"/>
      <c r="L956" s="1"/>
      <c r="M956" s="1"/>
      <c r="N956" s="1"/>
      <c r="O956" s="1"/>
      <c r="P956" s="1"/>
      <c r="Q956" s="1"/>
      <c r="R956" s="1"/>
    </row>
    <row r="957" ht="15.75" customHeight="1">
      <c r="A957" s="1"/>
      <c r="B957" s="1"/>
      <c r="C957" s="1"/>
      <c r="D957" s="1"/>
      <c r="E957" s="1"/>
      <c r="F957" s="1"/>
      <c r="G957" s="1"/>
      <c r="H957" s="1"/>
      <c r="I957" s="1"/>
      <c r="J957" s="1"/>
      <c r="K957" s="1"/>
      <c r="L957" s="1"/>
      <c r="M957" s="1"/>
      <c r="N957" s="1"/>
      <c r="O957" s="1"/>
      <c r="P957" s="1"/>
      <c r="Q957" s="1"/>
      <c r="R957" s="1"/>
    </row>
    <row r="958" ht="15.75" customHeight="1">
      <c r="A958" s="1"/>
      <c r="B958" s="1"/>
      <c r="C958" s="1"/>
      <c r="D958" s="1"/>
      <c r="E958" s="1"/>
      <c r="F958" s="1"/>
      <c r="G958" s="1"/>
      <c r="H958" s="1"/>
      <c r="I958" s="1"/>
      <c r="J958" s="1"/>
      <c r="K958" s="1"/>
      <c r="L958" s="1"/>
      <c r="M958" s="1"/>
      <c r="N958" s="1"/>
      <c r="O958" s="1"/>
      <c r="P958" s="1"/>
      <c r="Q958" s="1"/>
      <c r="R958" s="1"/>
    </row>
    <row r="959" ht="15.75" customHeight="1">
      <c r="A959" s="1"/>
      <c r="B959" s="1"/>
      <c r="C959" s="1"/>
      <c r="D959" s="1"/>
      <c r="E959" s="1"/>
      <c r="F959" s="1"/>
      <c r="G959" s="1"/>
      <c r="H959" s="1"/>
      <c r="I959" s="1"/>
      <c r="J959" s="1"/>
      <c r="K959" s="1"/>
      <c r="L959" s="1"/>
      <c r="M959" s="1"/>
      <c r="N959" s="1"/>
      <c r="O959" s="1"/>
      <c r="P959" s="1"/>
      <c r="Q959" s="1"/>
      <c r="R959" s="1"/>
    </row>
    <row r="960" ht="15.75" customHeight="1">
      <c r="A960" s="1"/>
      <c r="B960" s="1"/>
      <c r="C960" s="1"/>
      <c r="D960" s="1"/>
      <c r="E960" s="1"/>
      <c r="F960" s="1"/>
      <c r="G960" s="1"/>
      <c r="H960" s="1"/>
      <c r="I960" s="1"/>
      <c r="J960" s="1"/>
      <c r="K960" s="1"/>
      <c r="L960" s="1"/>
      <c r="M960" s="1"/>
      <c r="N960" s="1"/>
      <c r="O960" s="1"/>
      <c r="P960" s="1"/>
      <c r="Q960" s="1"/>
      <c r="R960" s="1"/>
    </row>
    <row r="961" ht="15.75" customHeight="1">
      <c r="A961" s="1"/>
      <c r="B961" s="1"/>
      <c r="C961" s="1"/>
      <c r="D961" s="1"/>
      <c r="E961" s="1"/>
      <c r="F961" s="1"/>
      <c r="G961" s="1"/>
      <c r="H961" s="1"/>
      <c r="I961" s="1"/>
      <c r="J961" s="1"/>
      <c r="K961" s="1"/>
      <c r="L961" s="1"/>
      <c r="M961" s="1"/>
      <c r="N961" s="1"/>
      <c r="O961" s="1"/>
      <c r="P961" s="1"/>
      <c r="Q961" s="1"/>
      <c r="R961" s="1"/>
    </row>
    <row r="962" ht="15.75" customHeight="1">
      <c r="A962" s="1"/>
      <c r="B962" s="1"/>
      <c r="C962" s="1"/>
      <c r="D962" s="1"/>
      <c r="E962" s="1"/>
      <c r="F962" s="1"/>
      <c r="G962" s="1"/>
      <c r="H962" s="1"/>
      <c r="I962" s="1"/>
      <c r="J962" s="1"/>
      <c r="K962" s="1"/>
      <c r="L962" s="1"/>
      <c r="M962" s="1"/>
      <c r="N962" s="1"/>
      <c r="O962" s="1"/>
      <c r="P962" s="1"/>
      <c r="Q962" s="1"/>
      <c r="R962" s="1"/>
    </row>
    <row r="963" ht="15.75" customHeight="1">
      <c r="A963" s="1"/>
      <c r="B963" s="1"/>
      <c r="C963" s="1"/>
      <c r="D963" s="1"/>
      <c r="E963" s="1"/>
      <c r="F963" s="1"/>
      <c r="G963" s="1"/>
      <c r="H963" s="1"/>
      <c r="I963" s="1"/>
      <c r="J963" s="1"/>
      <c r="K963" s="1"/>
      <c r="L963" s="1"/>
      <c r="M963" s="1"/>
      <c r="N963" s="1"/>
      <c r="O963" s="1"/>
      <c r="P963" s="1"/>
      <c r="Q963" s="1"/>
      <c r="R963" s="1"/>
    </row>
    <row r="964" ht="15.75" customHeight="1">
      <c r="A964" s="1"/>
      <c r="B964" s="1"/>
      <c r="C964" s="1"/>
      <c r="D964" s="1"/>
      <c r="E964" s="1"/>
      <c r="F964" s="1"/>
      <c r="G964" s="1"/>
      <c r="H964" s="1"/>
      <c r="I964" s="1"/>
      <c r="J964" s="1"/>
      <c r="K964" s="1"/>
      <c r="L964" s="1"/>
      <c r="M964" s="1"/>
      <c r="N964" s="1"/>
      <c r="O964" s="1"/>
      <c r="P964" s="1"/>
      <c r="Q964" s="1"/>
      <c r="R964" s="1"/>
    </row>
    <row r="965" ht="15.75" customHeight="1">
      <c r="A965" s="1"/>
      <c r="B965" s="1"/>
      <c r="C965" s="1"/>
      <c r="D965" s="1"/>
      <c r="E965" s="1"/>
      <c r="F965" s="1"/>
      <c r="G965" s="1"/>
      <c r="H965" s="1"/>
      <c r="I965" s="1"/>
      <c r="J965" s="1"/>
      <c r="K965" s="1"/>
      <c r="L965" s="1"/>
      <c r="M965" s="1"/>
      <c r="N965" s="1"/>
      <c r="O965" s="1"/>
      <c r="P965" s="1"/>
      <c r="Q965" s="1"/>
      <c r="R965" s="1"/>
    </row>
    <row r="966" ht="15.75" customHeight="1">
      <c r="A966" s="1"/>
      <c r="B966" s="1"/>
      <c r="C966" s="1"/>
      <c r="D966" s="1"/>
      <c r="E966" s="1"/>
      <c r="F966" s="1"/>
      <c r="G966" s="1"/>
      <c r="H966" s="1"/>
      <c r="I966" s="1"/>
      <c r="J966" s="1"/>
      <c r="K966" s="1"/>
      <c r="L966" s="1"/>
      <c r="M966" s="1"/>
      <c r="N966" s="1"/>
      <c r="O966" s="1"/>
      <c r="P966" s="1"/>
      <c r="Q966" s="1"/>
      <c r="R966" s="1"/>
    </row>
    <row r="967" ht="15.75" customHeight="1">
      <c r="A967" s="1"/>
      <c r="B967" s="1"/>
      <c r="C967" s="1"/>
      <c r="D967" s="1"/>
      <c r="E967" s="1"/>
      <c r="F967" s="1"/>
      <c r="G967" s="1"/>
      <c r="H967" s="1"/>
      <c r="I967" s="1"/>
      <c r="J967" s="1"/>
      <c r="K967" s="1"/>
      <c r="L967" s="1"/>
      <c r="M967" s="1"/>
      <c r="N967" s="1"/>
      <c r="O967" s="1"/>
      <c r="P967" s="1"/>
      <c r="Q967" s="1"/>
      <c r="R967" s="1"/>
    </row>
    <row r="968" ht="15.75" customHeight="1">
      <c r="A968" s="1"/>
      <c r="B968" s="1"/>
      <c r="C968" s="1"/>
      <c r="D968" s="1"/>
      <c r="E968" s="1"/>
      <c r="F968" s="1"/>
      <c r="G968" s="1"/>
      <c r="H968" s="1"/>
      <c r="I968" s="1"/>
      <c r="J968" s="1"/>
      <c r="K968" s="1"/>
      <c r="L968" s="1"/>
      <c r="M968" s="1"/>
      <c r="N968" s="1"/>
      <c r="O968" s="1"/>
      <c r="P968" s="1"/>
      <c r="Q968" s="1"/>
      <c r="R968" s="1"/>
    </row>
    <row r="969" ht="15.75" customHeight="1">
      <c r="A969" s="1"/>
      <c r="B969" s="1"/>
      <c r="C969" s="1"/>
      <c r="D969" s="1"/>
      <c r="E969" s="1"/>
      <c r="F969" s="1"/>
      <c r="G969" s="1"/>
      <c r="H969" s="1"/>
      <c r="I969" s="1"/>
      <c r="J969" s="1"/>
      <c r="K969" s="1"/>
      <c r="L969" s="1"/>
      <c r="M969" s="1"/>
      <c r="N969" s="1"/>
      <c r="O969" s="1"/>
      <c r="P969" s="1"/>
      <c r="Q969" s="1"/>
      <c r="R969" s="1"/>
    </row>
    <row r="970" ht="15.75" customHeight="1">
      <c r="A970" s="1"/>
      <c r="B970" s="1"/>
      <c r="C970" s="1"/>
      <c r="D970" s="1"/>
      <c r="E970" s="1"/>
      <c r="F970" s="1"/>
      <c r="G970" s="1"/>
      <c r="H970" s="1"/>
      <c r="I970" s="1"/>
      <c r="J970" s="1"/>
      <c r="K970" s="1"/>
      <c r="L970" s="1"/>
      <c r="M970" s="1"/>
      <c r="N970" s="1"/>
      <c r="O970" s="1"/>
      <c r="P970" s="1"/>
      <c r="Q970" s="1"/>
      <c r="R970" s="1"/>
    </row>
    <row r="971" ht="15.75" customHeight="1">
      <c r="A971" s="1"/>
      <c r="B971" s="1"/>
      <c r="C971" s="1"/>
      <c r="D971" s="1"/>
      <c r="E971" s="1"/>
      <c r="F971" s="1"/>
      <c r="G971" s="1"/>
      <c r="H971" s="1"/>
      <c r="I971" s="1"/>
      <c r="J971" s="1"/>
      <c r="K971" s="1"/>
      <c r="L971" s="1"/>
      <c r="M971" s="1"/>
      <c r="N971" s="1"/>
      <c r="O971" s="1"/>
      <c r="P971" s="1"/>
      <c r="Q971" s="1"/>
      <c r="R971" s="1"/>
    </row>
    <row r="972" ht="15.75" customHeight="1">
      <c r="A972" s="1"/>
      <c r="B972" s="1"/>
      <c r="C972" s="1"/>
      <c r="D972" s="1"/>
      <c r="E972" s="1"/>
      <c r="F972" s="1"/>
      <c r="G972" s="1"/>
      <c r="H972" s="1"/>
      <c r="I972" s="1"/>
      <c r="J972" s="1"/>
      <c r="K972" s="1"/>
      <c r="L972" s="1"/>
      <c r="M972" s="1"/>
      <c r="N972" s="1"/>
      <c r="O972" s="1"/>
      <c r="P972" s="1"/>
      <c r="Q972" s="1"/>
      <c r="R972" s="1"/>
    </row>
    <row r="973" ht="15.75" customHeight="1">
      <c r="A973" s="1"/>
      <c r="B973" s="1"/>
      <c r="C973" s="1"/>
      <c r="D973" s="1"/>
      <c r="E973" s="1"/>
      <c r="F973" s="1"/>
      <c r="G973" s="1"/>
      <c r="H973" s="1"/>
      <c r="I973" s="1"/>
      <c r="J973" s="1"/>
      <c r="K973" s="1"/>
      <c r="L973" s="1"/>
      <c r="M973" s="1"/>
      <c r="N973" s="1"/>
      <c r="O973" s="1"/>
      <c r="P973" s="1"/>
      <c r="Q973" s="1"/>
      <c r="R973" s="1"/>
    </row>
    <row r="974" ht="15.75" customHeight="1">
      <c r="A974" s="1"/>
      <c r="B974" s="1"/>
      <c r="C974" s="1"/>
      <c r="D974" s="1"/>
      <c r="E974" s="1"/>
      <c r="F974" s="1"/>
      <c r="G974" s="1"/>
      <c r="H974" s="1"/>
      <c r="I974" s="1"/>
      <c r="J974" s="1"/>
      <c r="K974" s="1"/>
      <c r="L974" s="1"/>
      <c r="M974" s="1"/>
      <c r="N974" s="1"/>
      <c r="O974" s="1"/>
      <c r="P974" s="1"/>
      <c r="Q974" s="1"/>
      <c r="R974" s="1"/>
    </row>
    <row r="975" ht="15.75" customHeight="1">
      <c r="A975" s="1"/>
      <c r="B975" s="1"/>
      <c r="C975" s="1"/>
      <c r="D975" s="1"/>
      <c r="E975" s="1"/>
      <c r="F975" s="1"/>
      <c r="G975" s="1"/>
      <c r="H975" s="1"/>
      <c r="I975" s="1"/>
      <c r="J975" s="1"/>
      <c r="K975" s="1"/>
      <c r="L975" s="1"/>
      <c r="M975" s="1"/>
      <c r="N975" s="1"/>
      <c r="O975" s="1"/>
      <c r="P975" s="1"/>
      <c r="Q975" s="1"/>
      <c r="R975" s="1"/>
    </row>
    <row r="976" ht="15.75" customHeight="1">
      <c r="A976" s="1"/>
      <c r="B976" s="1"/>
      <c r="C976" s="1"/>
      <c r="D976" s="1"/>
      <c r="E976" s="1"/>
      <c r="F976" s="1"/>
      <c r="G976" s="1"/>
      <c r="H976" s="1"/>
      <c r="I976" s="1"/>
      <c r="J976" s="1"/>
      <c r="K976" s="1"/>
      <c r="L976" s="1"/>
      <c r="M976" s="1"/>
      <c r="N976" s="1"/>
      <c r="O976" s="1"/>
      <c r="P976" s="1"/>
      <c r="Q976" s="1"/>
      <c r="R976" s="1"/>
    </row>
    <row r="977" ht="15.75" customHeight="1">
      <c r="A977" s="1"/>
      <c r="B977" s="1"/>
      <c r="C977" s="1"/>
      <c r="D977" s="1"/>
      <c r="E977" s="1"/>
      <c r="F977" s="1"/>
      <c r="G977" s="1"/>
      <c r="H977" s="1"/>
      <c r="I977" s="1"/>
      <c r="J977" s="1"/>
      <c r="K977" s="1"/>
      <c r="L977" s="1"/>
      <c r="M977" s="1"/>
      <c r="N977" s="1"/>
      <c r="O977" s="1"/>
      <c r="P977" s="1"/>
      <c r="Q977" s="1"/>
      <c r="R977" s="1"/>
    </row>
    <row r="978" ht="15.75" customHeight="1">
      <c r="A978" s="1"/>
      <c r="B978" s="1"/>
      <c r="C978" s="1"/>
      <c r="D978" s="1"/>
      <c r="E978" s="1"/>
      <c r="F978" s="1"/>
      <c r="G978" s="1"/>
      <c r="H978" s="1"/>
      <c r="I978" s="1"/>
      <c r="J978" s="1"/>
      <c r="K978" s="1"/>
      <c r="L978" s="1"/>
      <c r="M978" s="1"/>
      <c r="N978" s="1"/>
      <c r="O978" s="1"/>
      <c r="P978" s="1"/>
      <c r="Q978" s="1"/>
      <c r="R978" s="1"/>
    </row>
    <row r="979" ht="15.75" customHeight="1">
      <c r="A979" s="1"/>
      <c r="B979" s="1"/>
      <c r="C979" s="1"/>
      <c r="D979" s="1"/>
      <c r="E979" s="1"/>
      <c r="F979" s="1"/>
      <c r="G979" s="1"/>
      <c r="H979" s="1"/>
      <c r="I979" s="1"/>
      <c r="J979" s="1"/>
      <c r="K979" s="1"/>
      <c r="L979" s="1"/>
      <c r="M979" s="1"/>
      <c r="N979" s="1"/>
      <c r="O979" s="1"/>
      <c r="P979" s="1"/>
      <c r="Q979" s="1"/>
      <c r="R979" s="1"/>
    </row>
    <row r="980" ht="15.75" customHeight="1">
      <c r="A980" s="1"/>
      <c r="B980" s="1"/>
      <c r="C980" s="1"/>
      <c r="D980" s="1"/>
      <c r="E980" s="1"/>
      <c r="F980" s="1"/>
      <c r="G980" s="1"/>
      <c r="H980" s="1"/>
      <c r="I980" s="1"/>
      <c r="J980" s="1"/>
      <c r="K980" s="1"/>
      <c r="L980" s="1"/>
      <c r="M980" s="1"/>
      <c r="N980" s="1"/>
      <c r="O980" s="1"/>
      <c r="P980" s="1"/>
      <c r="Q980" s="1"/>
      <c r="R980" s="1"/>
    </row>
    <row r="981" ht="15.75" customHeight="1">
      <c r="A981" s="1"/>
      <c r="B981" s="1"/>
      <c r="C981" s="1"/>
      <c r="D981" s="1"/>
      <c r="E981" s="1"/>
      <c r="F981" s="1"/>
      <c r="G981" s="1"/>
      <c r="H981" s="1"/>
      <c r="I981" s="1"/>
      <c r="J981" s="1"/>
      <c r="K981" s="1"/>
      <c r="L981" s="1"/>
      <c r="M981" s="1"/>
      <c r="N981" s="1"/>
      <c r="O981" s="1"/>
      <c r="P981" s="1"/>
      <c r="Q981" s="1"/>
      <c r="R981" s="1"/>
    </row>
    <row r="982" ht="15.75" customHeight="1">
      <c r="A982" s="1"/>
      <c r="B982" s="1"/>
      <c r="C982" s="1"/>
      <c r="D982" s="1"/>
      <c r="E982" s="1"/>
      <c r="F982" s="1"/>
      <c r="G982" s="1"/>
      <c r="H982" s="1"/>
      <c r="I982" s="1"/>
      <c r="J982" s="1"/>
      <c r="K982" s="1"/>
      <c r="L982" s="1"/>
      <c r="M982" s="1"/>
      <c r="N982" s="1"/>
      <c r="O982" s="1"/>
      <c r="P982" s="1"/>
      <c r="Q982" s="1"/>
      <c r="R982" s="1"/>
    </row>
    <row r="983" ht="15.75" customHeight="1">
      <c r="A983" s="1"/>
      <c r="B983" s="1"/>
      <c r="C983" s="1"/>
      <c r="D983" s="1"/>
      <c r="E983" s="1"/>
      <c r="F983" s="1"/>
      <c r="G983" s="1"/>
      <c r="H983" s="1"/>
      <c r="I983" s="1"/>
      <c r="J983" s="1"/>
      <c r="K983" s="1"/>
      <c r="L983" s="1"/>
      <c r="M983" s="1"/>
      <c r="N983" s="1"/>
      <c r="O983" s="1"/>
      <c r="P983" s="1"/>
      <c r="Q983" s="1"/>
      <c r="R983" s="1"/>
    </row>
    <row r="984" ht="15.75" customHeight="1">
      <c r="A984" s="1"/>
      <c r="B984" s="1"/>
      <c r="C984" s="1"/>
      <c r="D984" s="1"/>
      <c r="E984" s="1"/>
      <c r="F984" s="1"/>
      <c r="G984" s="1"/>
      <c r="H984" s="1"/>
      <c r="I984" s="1"/>
      <c r="J984" s="1"/>
      <c r="K984" s="1"/>
      <c r="L984" s="1"/>
      <c r="M984" s="1"/>
      <c r="N984" s="1"/>
      <c r="O984" s="1"/>
      <c r="P984" s="1"/>
      <c r="Q984" s="1"/>
      <c r="R984" s="1"/>
    </row>
    <row r="985" ht="15.75" customHeight="1">
      <c r="A985" s="1"/>
      <c r="B985" s="1"/>
      <c r="C985" s="1"/>
      <c r="D985" s="1"/>
      <c r="E985" s="1"/>
      <c r="F985" s="1"/>
      <c r="G985" s="1"/>
      <c r="H985" s="1"/>
      <c r="I985" s="1"/>
      <c r="J985" s="1"/>
      <c r="K985" s="1"/>
      <c r="L985" s="1"/>
      <c r="M985" s="1"/>
      <c r="N985" s="1"/>
      <c r="O985" s="1"/>
      <c r="P985" s="1"/>
      <c r="Q985" s="1"/>
      <c r="R985" s="1"/>
    </row>
    <row r="986" ht="15.75" customHeight="1">
      <c r="A986" s="1"/>
      <c r="B986" s="1"/>
      <c r="C986" s="1"/>
      <c r="D986" s="1"/>
      <c r="E986" s="1"/>
      <c r="F986" s="1"/>
      <c r="G986" s="1"/>
      <c r="H986" s="1"/>
      <c r="I986" s="1"/>
      <c r="J986" s="1"/>
      <c r="K986" s="1"/>
      <c r="L986" s="1"/>
      <c r="M986" s="1"/>
      <c r="N986" s="1"/>
      <c r="O986" s="1"/>
      <c r="P986" s="1"/>
      <c r="Q986" s="1"/>
      <c r="R986" s="1"/>
    </row>
    <row r="987" ht="15.75" customHeight="1">
      <c r="A987" s="1"/>
      <c r="B987" s="1"/>
      <c r="C987" s="1"/>
      <c r="D987" s="1"/>
      <c r="E987" s="1"/>
      <c r="F987" s="1"/>
      <c r="G987" s="1"/>
      <c r="H987" s="1"/>
      <c r="I987" s="1"/>
      <c r="J987" s="1"/>
      <c r="K987" s="1"/>
      <c r="L987" s="1"/>
      <c r="M987" s="1"/>
      <c r="N987" s="1"/>
      <c r="O987" s="1"/>
      <c r="P987" s="1"/>
      <c r="Q987" s="1"/>
      <c r="R987" s="1"/>
    </row>
    <row r="988" ht="15.75" customHeight="1">
      <c r="A988" s="1"/>
      <c r="B988" s="1"/>
      <c r="C988" s="1"/>
      <c r="D988" s="1"/>
      <c r="E988" s="1"/>
      <c r="F988" s="1"/>
      <c r="G988" s="1"/>
      <c r="H988" s="1"/>
      <c r="I988" s="1"/>
      <c r="J988" s="1"/>
      <c r="K988" s="1"/>
      <c r="L988" s="1"/>
      <c r="M988" s="1"/>
      <c r="N988" s="1"/>
      <c r="O988" s="1"/>
      <c r="P988" s="1"/>
      <c r="Q988" s="1"/>
      <c r="R988" s="1"/>
    </row>
    <row r="989" ht="15.75" customHeight="1">
      <c r="A989" s="1"/>
      <c r="B989" s="1"/>
      <c r="C989" s="1"/>
      <c r="D989" s="1"/>
      <c r="E989" s="1"/>
      <c r="F989" s="1"/>
      <c r="G989" s="1"/>
      <c r="H989" s="1"/>
      <c r="I989" s="1"/>
      <c r="J989" s="1"/>
      <c r="K989" s="1"/>
      <c r="L989" s="1"/>
      <c r="M989" s="1"/>
      <c r="N989" s="1"/>
      <c r="O989" s="1"/>
      <c r="P989" s="1"/>
      <c r="Q989" s="1"/>
      <c r="R989" s="1"/>
    </row>
    <row r="990" ht="15.75" customHeight="1">
      <c r="A990" s="1"/>
      <c r="B990" s="1"/>
      <c r="C990" s="1"/>
      <c r="D990" s="1"/>
      <c r="E990" s="1"/>
      <c r="F990" s="1"/>
      <c r="G990" s="1"/>
      <c r="H990" s="1"/>
      <c r="I990" s="1"/>
      <c r="J990" s="1"/>
      <c r="K990" s="1"/>
      <c r="L990" s="1"/>
      <c r="M990" s="1"/>
      <c r="N990" s="1"/>
      <c r="O990" s="1"/>
      <c r="P990" s="1"/>
      <c r="Q990" s="1"/>
      <c r="R990" s="1"/>
    </row>
    <row r="991" ht="15.75" customHeight="1">
      <c r="A991" s="1"/>
      <c r="B991" s="1"/>
      <c r="C991" s="1"/>
      <c r="D991" s="1"/>
      <c r="E991" s="1"/>
      <c r="F991" s="1"/>
      <c r="G991" s="1"/>
      <c r="H991" s="1"/>
      <c r="I991" s="1"/>
      <c r="J991" s="1"/>
      <c r="K991" s="1"/>
      <c r="L991" s="1"/>
      <c r="M991" s="1"/>
      <c r="N991" s="1"/>
      <c r="O991" s="1"/>
      <c r="P991" s="1"/>
      <c r="Q991" s="1"/>
      <c r="R991" s="1"/>
    </row>
    <row r="992" ht="15.75" customHeight="1">
      <c r="A992" s="1"/>
      <c r="B992" s="1"/>
      <c r="C992" s="1"/>
      <c r="D992" s="1"/>
      <c r="E992" s="1"/>
      <c r="F992" s="1"/>
      <c r="G992" s="1"/>
      <c r="H992" s="1"/>
      <c r="I992" s="1"/>
      <c r="J992" s="1"/>
      <c r="K992" s="1"/>
      <c r="L992" s="1"/>
      <c r="M992" s="1"/>
      <c r="N992" s="1"/>
      <c r="O992" s="1"/>
      <c r="P992" s="1"/>
      <c r="Q992" s="1"/>
      <c r="R992" s="1"/>
    </row>
    <row r="993" ht="15.75" customHeight="1">
      <c r="A993" s="1"/>
      <c r="B993" s="1"/>
      <c r="C993" s="1"/>
      <c r="D993" s="1"/>
      <c r="E993" s="1"/>
      <c r="F993" s="1"/>
      <c r="G993" s="1"/>
      <c r="H993" s="1"/>
      <c r="I993" s="1"/>
      <c r="J993" s="1"/>
      <c r="K993" s="1"/>
      <c r="L993" s="1"/>
      <c r="M993" s="1"/>
      <c r="N993" s="1"/>
      <c r="O993" s="1"/>
      <c r="P993" s="1"/>
      <c r="Q993" s="1"/>
      <c r="R993" s="1"/>
    </row>
    <row r="994" ht="15.75" customHeight="1">
      <c r="A994" s="1"/>
      <c r="B994" s="1"/>
      <c r="C994" s="1"/>
      <c r="D994" s="1"/>
      <c r="E994" s="1"/>
      <c r="F994" s="1"/>
      <c r="G994" s="1"/>
      <c r="H994" s="1"/>
      <c r="I994" s="1"/>
      <c r="J994" s="1"/>
      <c r="K994" s="1"/>
      <c r="L994" s="1"/>
      <c r="M994" s="1"/>
      <c r="N994" s="1"/>
      <c r="O994" s="1"/>
      <c r="P994" s="1"/>
      <c r="Q994" s="1"/>
      <c r="R994" s="1"/>
    </row>
    <row r="995" ht="15.75" customHeight="1">
      <c r="A995" s="1"/>
      <c r="B995" s="1"/>
      <c r="C995" s="1"/>
      <c r="D995" s="1"/>
      <c r="E995" s="1"/>
      <c r="F995" s="1"/>
      <c r="G995" s="1"/>
      <c r="H995" s="1"/>
      <c r="I995" s="1"/>
      <c r="J995" s="1"/>
      <c r="K995" s="1"/>
      <c r="L995" s="1"/>
      <c r="M995" s="1"/>
      <c r="N995" s="1"/>
      <c r="O995" s="1"/>
      <c r="P995" s="1"/>
      <c r="Q995" s="1"/>
      <c r="R995" s="1"/>
    </row>
    <row r="996" ht="15.75" customHeight="1">
      <c r="A996" s="1"/>
      <c r="B996" s="1"/>
      <c r="C996" s="1"/>
      <c r="D996" s="1"/>
      <c r="E996" s="1"/>
      <c r="F996" s="1"/>
      <c r="G996" s="1"/>
      <c r="H996" s="1"/>
      <c r="I996" s="1"/>
      <c r="J996" s="1"/>
      <c r="K996" s="1"/>
      <c r="L996" s="1"/>
      <c r="M996" s="1"/>
      <c r="N996" s="1"/>
      <c r="O996" s="1"/>
      <c r="P996" s="1"/>
      <c r="Q996" s="1"/>
      <c r="R996" s="1"/>
    </row>
    <row r="997" ht="15.75" customHeight="1">
      <c r="A997" s="1"/>
      <c r="B997" s="1"/>
      <c r="C997" s="1"/>
      <c r="D997" s="1"/>
      <c r="E997" s="1"/>
      <c r="F997" s="1"/>
      <c r="G997" s="1"/>
      <c r="H997" s="1"/>
      <c r="I997" s="1"/>
      <c r="J997" s="1"/>
      <c r="K997" s="1"/>
      <c r="L997" s="1"/>
      <c r="M997" s="1"/>
      <c r="N997" s="1"/>
      <c r="O997" s="1"/>
      <c r="P997" s="1"/>
      <c r="Q997" s="1"/>
      <c r="R997" s="1"/>
    </row>
    <row r="998" ht="15.75" customHeight="1">
      <c r="A998" s="1"/>
      <c r="B998" s="1"/>
      <c r="C998" s="1"/>
      <c r="D998" s="1"/>
      <c r="E998" s="1"/>
      <c r="F998" s="1"/>
      <c r="G998" s="1"/>
      <c r="H998" s="1"/>
      <c r="I998" s="1"/>
      <c r="J998" s="1"/>
      <c r="K998" s="1"/>
      <c r="L998" s="1"/>
      <c r="M998" s="1"/>
      <c r="N998" s="1"/>
      <c r="O998" s="1"/>
      <c r="P998" s="1"/>
      <c r="Q998" s="1"/>
      <c r="R998" s="1"/>
    </row>
    <row r="999" ht="15.75" customHeight="1">
      <c r="A999" s="1"/>
      <c r="B999" s="1"/>
      <c r="C999" s="1"/>
      <c r="D999" s="1"/>
      <c r="E999" s="1"/>
      <c r="F999" s="1"/>
      <c r="G999" s="1"/>
      <c r="H999" s="1"/>
      <c r="I999" s="1"/>
      <c r="J999" s="1"/>
      <c r="K999" s="1"/>
      <c r="L999" s="1"/>
      <c r="M999" s="1"/>
      <c r="N999" s="1"/>
      <c r="O999" s="1"/>
      <c r="P999" s="1"/>
      <c r="Q999" s="1"/>
      <c r="R999" s="1"/>
    </row>
    <row r="1000" ht="15.75" customHeight="1">
      <c r="A1000" s="1"/>
      <c r="B1000" s="1"/>
      <c r="C1000" s="1"/>
      <c r="D1000" s="1"/>
      <c r="E1000" s="1"/>
      <c r="F1000" s="1"/>
      <c r="G1000" s="1"/>
      <c r="H1000" s="1"/>
      <c r="I1000" s="1"/>
      <c r="J1000" s="1"/>
      <c r="K1000" s="1"/>
      <c r="L1000" s="1"/>
      <c r="M1000" s="1"/>
      <c r="N1000" s="1"/>
      <c r="O1000" s="1"/>
      <c r="P1000" s="1"/>
      <c r="Q1000" s="1"/>
      <c r="R1000" s="1"/>
    </row>
  </sheetData>
  <autoFilter ref="$A$19:$K$116">
    <filterColumn colId="0">
      <filters>
        <filter val="Engineering/Construction"/>
      </filters>
    </filterColumn>
  </autoFilter>
  <mergeCells count="9">
    <mergeCell ref="B6:G6"/>
    <mergeCell ref="B7:G7"/>
    <mergeCell ref="B1:G1"/>
    <mergeCell ref="B2:G2"/>
    <mergeCell ref="I2:I6"/>
    <mergeCell ref="B3:E3"/>
    <mergeCell ref="F3:G3"/>
    <mergeCell ref="B4:G4"/>
    <mergeCell ref="B5:G5"/>
  </mergeCells>
  <hyperlinks>
    <hyperlink r:id="rId1" ref="B2"/>
    <hyperlink r:id="rId2" ref="B4"/>
    <hyperlink r:id="rId3" ref="B5"/>
    <hyperlink r:id="rId4" ref="B6"/>
    <hyperlink r:id="rId5" ref="B7"/>
  </hyperlinks>
  <printOptions/>
  <pageMargins bottom="1.0" footer="0.0" header="0.0" left="0.75" right="0.75" top="1.0"/>
  <pageSetup orientation="portrait"/>
  <drawing r:id="rId6"/>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sheetPr>
  <sheetViews>
    <sheetView workbookViewId="0"/>
  </sheetViews>
  <sheetFormatPr customHeight="1" defaultColWidth="14.43" defaultRowHeight="15.0"/>
  <cols>
    <col customWidth="1" min="1" max="1" width="2.71"/>
    <col customWidth="1" min="2" max="2" width="28.0"/>
    <col customWidth="1" min="3" max="3" width="17.71"/>
    <col customWidth="1" min="4" max="4" width="8.29"/>
    <col customWidth="1" min="5" max="6" width="6.86"/>
    <col customWidth="1" min="7" max="7" width="4.0"/>
    <col customWidth="1" min="8" max="8" width="6.14"/>
    <col customWidth="1" min="9" max="9" width="16.43"/>
    <col customWidth="1" min="10" max="10" width="18.29"/>
    <col customWidth="1" min="11" max="11" width="18.86"/>
    <col customWidth="1" min="12" max="12" width="9.71"/>
    <col customWidth="1" min="13" max="13" width="17.71"/>
    <col customWidth="1" min="14" max="14" width="13.14"/>
    <col customWidth="1" min="15" max="15" width="20.71"/>
    <col customWidth="1" min="16" max="16" width="18.29"/>
    <col customWidth="1" min="17" max="29" width="11.43"/>
  </cols>
  <sheetData>
    <row r="1">
      <c r="A1" s="1"/>
      <c r="B1" s="98" t="s">
        <v>659</v>
      </c>
      <c r="C1" s="1242">
        <f>+MARCA!D31</f>
        <v>0</v>
      </c>
      <c r="D1" s="1242"/>
      <c r="E1" s="1"/>
      <c r="F1" s="1"/>
      <c r="G1" s="1"/>
      <c r="H1" s="1243" t="s">
        <v>660</v>
      </c>
      <c r="I1" s="1243"/>
      <c r="J1" s="1243"/>
      <c r="K1" s="1243"/>
      <c r="L1" s="1244"/>
      <c r="M1" s="1245"/>
      <c r="N1" s="1245"/>
      <c r="O1" s="1245"/>
      <c r="P1" s="1245"/>
      <c r="Q1" s="1"/>
      <c r="R1" s="1"/>
      <c r="S1" s="1"/>
      <c r="T1" s="1"/>
      <c r="U1" s="1"/>
      <c r="V1" s="1"/>
      <c r="W1" s="1"/>
      <c r="X1" s="1"/>
      <c r="Y1" s="1"/>
      <c r="Z1" s="1"/>
      <c r="AA1" s="1"/>
      <c r="AB1" s="1"/>
      <c r="AC1" s="1"/>
    </row>
    <row r="2">
      <c r="A2" s="1"/>
      <c r="B2" s="1"/>
      <c r="C2" s="1"/>
      <c r="D2" s="1"/>
      <c r="E2" s="1"/>
      <c r="F2" s="1"/>
      <c r="G2" s="1"/>
      <c r="H2" s="1246" t="s">
        <v>661</v>
      </c>
      <c r="I2" s="1246"/>
      <c r="J2" s="1246"/>
      <c r="K2" s="1246"/>
      <c r="L2" s="1245"/>
      <c r="M2" s="1245"/>
      <c r="N2" s="1245"/>
      <c r="O2" s="1245"/>
      <c r="P2" s="1245"/>
      <c r="Q2" s="1"/>
      <c r="R2" s="1"/>
      <c r="S2" s="1"/>
      <c r="T2" s="1"/>
      <c r="U2" s="1"/>
      <c r="V2" s="1"/>
      <c r="W2" s="1"/>
      <c r="X2" s="1"/>
      <c r="Y2" s="1"/>
      <c r="Z2" s="1"/>
      <c r="AA2" s="1"/>
      <c r="AB2" s="1"/>
      <c r="AC2" s="1"/>
    </row>
    <row r="3">
      <c r="A3" s="1"/>
      <c r="B3" s="1"/>
      <c r="C3" s="1"/>
      <c r="D3" s="1"/>
      <c r="E3" s="1"/>
      <c r="F3" s="1"/>
      <c r="G3" s="1"/>
      <c r="H3" s="1247"/>
      <c r="I3" s="1247"/>
      <c r="J3" s="1247"/>
      <c r="K3" s="1247"/>
      <c r="L3" s="1245"/>
      <c r="M3" s="1245"/>
      <c r="N3" s="1245"/>
      <c r="O3" s="1245"/>
      <c r="P3" s="1245"/>
      <c r="Q3" s="1"/>
      <c r="R3" s="1"/>
      <c r="S3" s="1"/>
      <c r="T3" s="1"/>
      <c r="U3" s="1"/>
      <c r="V3" s="1"/>
      <c r="W3" s="1"/>
      <c r="X3" s="1"/>
      <c r="Y3" s="1"/>
      <c r="Z3" s="1"/>
      <c r="AA3" s="1"/>
      <c r="AB3" s="1"/>
      <c r="AC3" s="1"/>
    </row>
    <row r="4">
      <c r="A4" s="1"/>
      <c r="B4" s="1"/>
      <c r="C4" s="1"/>
      <c r="D4" s="1"/>
      <c r="E4" s="1"/>
      <c r="F4" s="1"/>
      <c r="G4" s="1"/>
      <c r="H4" s="292"/>
      <c r="I4" s="292"/>
      <c r="J4" s="292"/>
      <c r="K4" s="292"/>
      <c r="L4" s="292"/>
      <c r="M4" s="292"/>
      <c r="N4" s="292"/>
      <c r="O4" s="292"/>
      <c r="P4" s="292"/>
      <c r="Q4" s="1"/>
      <c r="R4" s="1"/>
      <c r="S4" s="1"/>
      <c r="T4" s="1"/>
      <c r="U4" s="1"/>
      <c r="V4" s="1"/>
      <c r="W4" s="1"/>
      <c r="X4" s="1"/>
      <c r="Y4" s="1"/>
      <c r="Z4" s="1"/>
      <c r="AA4" s="1"/>
      <c r="AB4" s="1"/>
      <c r="AC4" s="1"/>
    </row>
    <row r="5">
      <c r="A5" s="1"/>
      <c r="B5" s="1248" t="s">
        <v>662</v>
      </c>
      <c r="C5" s="1249"/>
      <c r="D5" s="1249"/>
      <c r="E5" s="1"/>
      <c r="F5" s="1"/>
      <c r="G5" s="1"/>
      <c r="H5" s="1250" t="s">
        <v>663</v>
      </c>
      <c r="I5" s="1250"/>
      <c r="J5" s="1250"/>
      <c r="K5" s="1250"/>
      <c r="L5" s="1250"/>
      <c r="M5" s="1251">
        <f>+C1</f>
        <v>0</v>
      </c>
      <c r="N5" s="292"/>
      <c r="O5" s="292"/>
      <c r="P5" s="292"/>
      <c r="Q5" s="1"/>
      <c r="R5" s="1"/>
      <c r="S5" s="1"/>
      <c r="T5" s="1"/>
      <c r="U5" s="1"/>
      <c r="V5" s="1"/>
      <c r="W5" s="1"/>
      <c r="X5" s="1"/>
      <c r="Y5" s="1"/>
      <c r="Z5" s="1"/>
      <c r="AA5" s="1"/>
      <c r="AB5" s="1"/>
      <c r="AC5" s="1"/>
    </row>
    <row r="6">
      <c r="A6" s="1"/>
      <c r="B6" s="1252" t="s">
        <v>664</v>
      </c>
      <c r="C6" s="1253">
        <f>+MARCA!D26</f>
        <v>0</v>
      </c>
      <c r="D6" s="1253"/>
      <c r="E6" s="1"/>
      <c r="F6" s="1"/>
      <c r="G6" s="1"/>
      <c r="H6" s="1250" t="s">
        <v>665</v>
      </c>
      <c r="I6" s="1250"/>
      <c r="J6" s="1250"/>
      <c r="K6" s="1250"/>
      <c r="L6" s="1250"/>
      <c r="M6" s="1254" t="str">
        <f>+C7</f>
        <v>#DIV/0!</v>
      </c>
      <c r="N6" s="292"/>
      <c r="O6" s="292"/>
      <c r="P6" s="292"/>
      <c r="Q6" s="1"/>
      <c r="R6" s="1"/>
      <c r="S6" s="1"/>
      <c r="T6" s="1"/>
      <c r="U6" s="1"/>
      <c r="V6" s="1"/>
      <c r="W6" s="1"/>
      <c r="X6" s="1"/>
      <c r="Y6" s="1"/>
      <c r="Z6" s="1"/>
      <c r="AA6" s="1"/>
      <c r="AB6" s="1"/>
      <c r="AC6" s="1"/>
    </row>
    <row r="7">
      <c r="A7" s="1"/>
      <c r="B7" s="1252" t="s">
        <v>666</v>
      </c>
      <c r="C7" s="1255" t="str">
        <f>+WACC!G28</f>
        <v>#DIV/0!</v>
      </c>
      <c r="D7" s="1255"/>
      <c r="E7" s="1"/>
      <c r="F7" s="1"/>
      <c r="G7" s="1"/>
      <c r="H7" s="1250" t="s">
        <v>667</v>
      </c>
      <c r="I7" s="1250"/>
      <c r="J7" s="1250"/>
      <c r="K7" s="1250"/>
      <c r="L7" s="1250"/>
      <c r="M7" s="1256">
        <f>1/15%</f>
        <v>6.666666667</v>
      </c>
      <c r="N7" s="292"/>
      <c r="O7" s="292"/>
      <c r="P7" s="292"/>
      <c r="Q7" s="1"/>
      <c r="R7" s="1"/>
      <c r="S7" s="1"/>
      <c r="T7" s="1"/>
      <c r="U7" s="1"/>
      <c r="V7" s="1"/>
      <c r="W7" s="1"/>
      <c r="X7" s="1"/>
      <c r="Y7" s="1"/>
      <c r="Z7" s="1"/>
      <c r="AA7" s="1"/>
      <c r="AB7" s="1"/>
      <c r="AC7" s="1"/>
    </row>
    <row r="8">
      <c r="A8" s="1"/>
      <c r="B8" s="1252" t="s">
        <v>416</v>
      </c>
      <c r="C8" s="1257">
        <v>0.3</v>
      </c>
      <c r="D8" s="1257"/>
      <c r="E8" s="1"/>
      <c r="F8" s="1"/>
      <c r="G8" s="1"/>
      <c r="H8" s="1250" t="s">
        <v>668</v>
      </c>
      <c r="I8" s="1250"/>
      <c r="J8" s="1250"/>
      <c r="K8" s="1250"/>
      <c r="L8" s="1250"/>
      <c r="M8" s="1258">
        <v>0.3</v>
      </c>
      <c r="N8" s="292"/>
      <c r="O8" s="292"/>
      <c r="P8" s="292"/>
      <c r="Q8" s="1"/>
      <c r="R8" s="1"/>
      <c r="S8" s="1"/>
      <c r="T8" s="1"/>
      <c r="U8" s="1"/>
      <c r="V8" s="1"/>
      <c r="W8" s="1"/>
      <c r="X8" s="1"/>
      <c r="Y8" s="1"/>
      <c r="Z8" s="1"/>
      <c r="AA8" s="1"/>
      <c r="AB8" s="1"/>
      <c r="AC8" s="1"/>
    </row>
    <row r="9">
      <c r="A9" s="1"/>
      <c r="B9" s="1252" t="s">
        <v>669</v>
      </c>
      <c r="C9" s="1259">
        <f>1/15%</f>
        <v>6.666666667</v>
      </c>
      <c r="D9" s="1259"/>
      <c r="E9" s="1"/>
      <c r="F9" s="1"/>
      <c r="G9" s="1"/>
      <c r="H9" s="292"/>
      <c r="I9" s="292"/>
      <c r="J9" s="292"/>
      <c r="K9" s="292"/>
      <c r="L9" s="292"/>
      <c r="M9" s="292"/>
      <c r="N9" s="292"/>
      <c r="O9" s="292"/>
      <c r="P9" s="292"/>
      <c r="Q9" s="1"/>
      <c r="R9" s="1"/>
      <c r="S9" s="1"/>
      <c r="T9" s="1"/>
      <c r="U9" s="1"/>
      <c r="V9" s="1"/>
      <c r="W9" s="1"/>
      <c r="X9" s="1"/>
      <c r="Y9" s="1"/>
      <c r="Z9" s="1"/>
      <c r="AA9" s="1"/>
      <c r="AB9" s="1"/>
      <c r="AC9" s="1"/>
    </row>
    <row r="10">
      <c r="A10" s="1"/>
      <c r="B10" s="1252" t="s">
        <v>670</v>
      </c>
      <c r="C10" s="1259" t="str">
        <f>+(((1+C7)^C9-1)/(C7*(1+C7)^C9))</f>
        <v>#DIV/0!</v>
      </c>
      <c r="D10" s="1259"/>
      <c r="E10" s="1"/>
      <c r="F10" s="1"/>
      <c r="G10" s="1"/>
      <c r="H10" s="1260" t="s">
        <v>671</v>
      </c>
      <c r="I10" s="1261" t="s">
        <v>672</v>
      </c>
      <c r="J10" s="1261" t="s">
        <v>673</v>
      </c>
      <c r="K10" s="1261" t="s">
        <v>674</v>
      </c>
      <c r="L10" s="1261" t="s">
        <v>675</v>
      </c>
      <c r="M10" s="1261" t="s">
        <v>676</v>
      </c>
      <c r="N10" s="1261" t="s">
        <v>677</v>
      </c>
      <c r="O10" s="1261" t="s">
        <v>678</v>
      </c>
      <c r="P10" s="1261" t="s">
        <v>679</v>
      </c>
      <c r="Q10" s="1"/>
      <c r="R10" s="1"/>
      <c r="S10" s="1"/>
      <c r="T10" s="1"/>
      <c r="U10" s="1"/>
      <c r="V10" s="1"/>
      <c r="W10" s="1"/>
      <c r="X10" s="1"/>
      <c r="Y10" s="1"/>
      <c r="Z10" s="1"/>
      <c r="AA10" s="1"/>
      <c r="AB10" s="1"/>
      <c r="AC10" s="1"/>
    </row>
    <row r="11">
      <c r="A11" s="1"/>
      <c r="B11" s="1252" t="s">
        <v>680</v>
      </c>
      <c r="C11" s="1255">
        <f>+C8/C9</f>
        <v>0.045</v>
      </c>
      <c r="D11" s="1255"/>
      <c r="E11" s="1"/>
      <c r="F11" s="1"/>
      <c r="G11" s="1"/>
      <c r="H11" s="176"/>
      <c r="I11" s="1262" t="s">
        <v>681</v>
      </c>
      <c r="J11" s="1262" t="s">
        <v>682</v>
      </c>
      <c r="K11" s="1262" t="s">
        <v>683</v>
      </c>
      <c r="L11" s="1262" t="s">
        <v>684</v>
      </c>
      <c r="M11" s="1262" t="s">
        <v>685</v>
      </c>
      <c r="N11" s="1262" t="s">
        <v>686</v>
      </c>
      <c r="O11" s="1262" t="s">
        <v>687</v>
      </c>
      <c r="P11" s="1262" t="s">
        <v>688</v>
      </c>
      <c r="Q11" s="1"/>
      <c r="R11" s="1"/>
      <c r="S11" s="1"/>
      <c r="T11" s="1"/>
      <c r="U11" s="1"/>
      <c r="V11" s="1"/>
      <c r="W11" s="1"/>
      <c r="X11" s="1"/>
      <c r="Y11" s="1"/>
      <c r="Z11" s="1"/>
      <c r="AA11" s="1"/>
      <c r="AB11" s="1"/>
      <c r="AC11" s="1"/>
    </row>
    <row r="12">
      <c r="A12" s="1"/>
      <c r="B12" s="1263" t="s">
        <v>689</v>
      </c>
      <c r="C12" s="1264" t="str">
        <f>1/(1-(C10*C11))</f>
        <v>#DIV/0!</v>
      </c>
      <c r="D12" s="1265"/>
      <c r="E12" s="1"/>
      <c r="F12" s="1"/>
      <c r="G12" s="1"/>
      <c r="H12" s="123">
        <v>1.0</v>
      </c>
      <c r="I12" s="1266">
        <f>M5</f>
        <v>0</v>
      </c>
      <c r="J12" s="1267">
        <f>-I12*(15%)</f>
        <v>0</v>
      </c>
      <c r="K12" s="1267">
        <f t="shared" ref="K12:K18" si="1">+I12+J12</f>
        <v>0</v>
      </c>
      <c r="L12" s="1268">
        <f>M8</f>
        <v>0.3</v>
      </c>
      <c r="M12" s="1269">
        <f t="shared" ref="M12:M18" si="2">J12*L12</f>
        <v>0</v>
      </c>
      <c r="N12" s="1269">
        <v>0.5</v>
      </c>
      <c r="O12" s="1270" t="str">
        <f t="shared" ref="O12:O18" si="3">1/(1+$M$6)^N12</f>
        <v>#DIV/0!</v>
      </c>
      <c r="P12" s="1271" t="str">
        <f t="shared" ref="P12:P18" si="4">O12*M12</f>
        <v>#DIV/0!</v>
      </c>
      <c r="Q12" s="1"/>
      <c r="R12" s="1"/>
      <c r="S12" s="1"/>
      <c r="T12" s="1"/>
      <c r="U12" s="1"/>
      <c r="V12" s="1"/>
      <c r="W12" s="1"/>
      <c r="X12" s="1"/>
      <c r="Y12" s="1"/>
      <c r="Z12" s="1"/>
      <c r="AA12" s="1"/>
      <c r="AB12" s="1"/>
      <c r="AC12" s="1"/>
    </row>
    <row r="13">
      <c r="A13" s="1"/>
      <c r="B13" s="1"/>
      <c r="C13" s="1"/>
      <c r="D13" s="1"/>
      <c r="E13" s="1"/>
      <c r="F13" s="1"/>
      <c r="G13" s="1"/>
      <c r="H13" s="123">
        <v>2.0</v>
      </c>
      <c r="I13" s="1267">
        <f t="shared" ref="I13:I18" si="5">K12</f>
        <v>0</v>
      </c>
      <c r="J13" s="1267">
        <f t="shared" ref="J13:J17" si="6">+J12</f>
        <v>0</v>
      </c>
      <c r="K13" s="1267">
        <f t="shared" si="1"/>
        <v>0</v>
      </c>
      <c r="L13" s="1268">
        <f t="shared" ref="L13:L18" si="7">+L12</f>
        <v>0.3</v>
      </c>
      <c r="M13" s="1269">
        <f t="shared" si="2"/>
        <v>0</v>
      </c>
      <c r="N13" s="1269">
        <v>1.5</v>
      </c>
      <c r="O13" s="1270" t="str">
        <f t="shared" si="3"/>
        <v>#DIV/0!</v>
      </c>
      <c r="P13" s="1271" t="str">
        <f t="shared" si="4"/>
        <v>#DIV/0!</v>
      </c>
      <c r="Q13" s="1"/>
      <c r="R13" s="1"/>
      <c r="S13" s="1"/>
      <c r="T13" s="1"/>
      <c r="U13" s="1"/>
      <c r="V13" s="1"/>
      <c r="W13" s="1"/>
      <c r="X13" s="1"/>
      <c r="Y13" s="1"/>
      <c r="Z13" s="1"/>
      <c r="AA13" s="1"/>
      <c r="AB13" s="1"/>
      <c r="AC13" s="1"/>
    </row>
    <row r="14">
      <c r="A14" s="1"/>
      <c r="B14" s="1"/>
      <c r="C14" s="1"/>
      <c r="D14" s="1"/>
      <c r="E14" s="1"/>
      <c r="F14" s="1"/>
      <c r="G14" s="1"/>
      <c r="H14" s="123">
        <v>3.0</v>
      </c>
      <c r="I14" s="1267">
        <f t="shared" si="5"/>
        <v>0</v>
      </c>
      <c r="J14" s="1267">
        <f t="shared" si="6"/>
        <v>0</v>
      </c>
      <c r="K14" s="1267">
        <f t="shared" si="1"/>
        <v>0</v>
      </c>
      <c r="L14" s="1268">
        <f t="shared" si="7"/>
        <v>0.3</v>
      </c>
      <c r="M14" s="1269">
        <f t="shared" si="2"/>
        <v>0</v>
      </c>
      <c r="N14" s="1269">
        <v>2.5</v>
      </c>
      <c r="O14" s="1270" t="str">
        <f t="shared" si="3"/>
        <v>#DIV/0!</v>
      </c>
      <c r="P14" s="1271" t="str">
        <f t="shared" si="4"/>
        <v>#DIV/0!</v>
      </c>
      <c r="Q14" s="1"/>
      <c r="R14" s="1"/>
      <c r="S14" s="1"/>
      <c r="T14" s="1"/>
      <c r="U14" s="1"/>
      <c r="V14" s="1"/>
      <c r="W14" s="1"/>
      <c r="X14" s="1"/>
      <c r="Y14" s="1"/>
      <c r="Z14" s="1"/>
      <c r="AA14" s="1"/>
      <c r="AB14" s="1"/>
      <c r="AC14" s="1"/>
    </row>
    <row r="15">
      <c r="A15" s="1"/>
      <c r="B15" s="1"/>
      <c r="C15" s="1"/>
      <c r="D15" s="1"/>
      <c r="E15" s="1"/>
      <c r="F15" s="1"/>
      <c r="G15" s="1"/>
      <c r="H15" s="123">
        <v>4.0</v>
      </c>
      <c r="I15" s="1267">
        <f t="shared" si="5"/>
        <v>0</v>
      </c>
      <c r="J15" s="1267">
        <f t="shared" si="6"/>
        <v>0</v>
      </c>
      <c r="K15" s="1267">
        <f t="shared" si="1"/>
        <v>0</v>
      </c>
      <c r="L15" s="1268">
        <f t="shared" si="7"/>
        <v>0.3</v>
      </c>
      <c r="M15" s="1269">
        <f t="shared" si="2"/>
        <v>0</v>
      </c>
      <c r="N15" s="1269">
        <v>3.5</v>
      </c>
      <c r="O15" s="1270" t="str">
        <f t="shared" si="3"/>
        <v>#DIV/0!</v>
      </c>
      <c r="P15" s="1271" t="str">
        <f t="shared" si="4"/>
        <v>#DIV/0!</v>
      </c>
      <c r="Q15" s="1"/>
      <c r="R15" s="1"/>
      <c r="S15" s="1"/>
      <c r="T15" s="1"/>
      <c r="U15" s="1"/>
      <c r="V15" s="1"/>
      <c r="W15" s="1"/>
      <c r="X15" s="1"/>
      <c r="Y15" s="1"/>
      <c r="Z15" s="1"/>
      <c r="AA15" s="1"/>
      <c r="AB15" s="1"/>
      <c r="AC15" s="1"/>
    </row>
    <row r="16">
      <c r="A16" s="1"/>
      <c r="B16" s="1"/>
      <c r="C16" s="1"/>
      <c r="D16" s="1"/>
      <c r="E16" s="1"/>
      <c r="F16" s="1"/>
      <c r="G16" s="1"/>
      <c r="H16" s="123">
        <v>5.0</v>
      </c>
      <c r="I16" s="1267">
        <f t="shared" si="5"/>
        <v>0</v>
      </c>
      <c r="J16" s="1267">
        <f t="shared" si="6"/>
        <v>0</v>
      </c>
      <c r="K16" s="1267">
        <f t="shared" si="1"/>
        <v>0</v>
      </c>
      <c r="L16" s="1268">
        <f t="shared" si="7"/>
        <v>0.3</v>
      </c>
      <c r="M16" s="1269">
        <f t="shared" si="2"/>
        <v>0</v>
      </c>
      <c r="N16" s="1269">
        <v>4.5</v>
      </c>
      <c r="O16" s="1270" t="str">
        <f t="shared" si="3"/>
        <v>#DIV/0!</v>
      </c>
      <c r="P16" s="1271" t="str">
        <f t="shared" si="4"/>
        <v>#DIV/0!</v>
      </c>
      <c r="Q16" s="1"/>
      <c r="R16" s="1"/>
      <c r="S16" s="1"/>
      <c r="T16" s="1"/>
      <c r="U16" s="1"/>
      <c r="V16" s="1"/>
      <c r="W16" s="1"/>
      <c r="X16" s="1"/>
      <c r="Y16" s="1"/>
      <c r="Z16" s="1"/>
      <c r="AA16" s="1"/>
      <c r="AB16" s="1"/>
      <c r="AC16" s="1"/>
    </row>
    <row r="17">
      <c r="A17" s="1"/>
      <c r="B17" s="1"/>
      <c r="C17" s="1"/>
      <c r="D17" s="1"/>
      <c r="E17" s="1"/>
      <c r="F17" s="1"/>
      <c r="G17" s="1"/>
      <c r="H17" s="123">
        <v>6.0</v>
      </c>
      <c r="I17" s="1267">
        <f t="shared" si="5"/>
        <v>0</v>
      </c>
      <c r="J17" s="1267">
        <f t="shared" si="6"/>
        <v>0</v>
      </c>
      <c r="K17" s="1267">
        <f t="shared" si="1"/>
        <v>0</v>
      </c>
      <c r="L17" s="1268">
        <f t="shared" si="7"/>
        <v>0.3</v>
      </c>
      <c r="M17" s="1269">
        <f t="shared" si="2"/>
        <v>0</v>
      </c>
      <c r="N17" s="1269">
        <v>5.5</v>
      </c>
      <c r="O17" s="1270" t="str">
        <f t="shared" si="3"/>
        <v>#DIV/0!</v>
      </c>
      <c r="P17" s="1271" t="str">
        <f t="shared" si="4"/>
        <v>#DIV/0!</v>
      </c>
      <c r="Q17" s="1"/>
      <c r="R17" s="1"/>
      <c r="S17" s="1"/>
      <c r="T17" s="1"/>
      <c r="U17" s="1"/>
      <c r="V17" s="1"/>
      <c r="W17" s="1"/>
      <c r="X17" s="1"/>
      <c r="Y17" s="1"/>
      <c r="Z17" s="1"/>
      <c r="AA17" s="1"/>
      <c r="AB17" s="1"/>
      <c r="AC17" s="1"/>
    </row>
    <row r="18">
      <c r="A18" s="1"/>
      <c r="B18" s="1"/>
      <c r="C18" s="1"/>
      <c r="D18" s="1"/>
      <c r="E18" s="1"/>
      <c r="F18" s="1"/>
      <c r="G18" s="1"/>
      <c r="H18" s="123">
        <v>7.0</v>
      </c>
      <c r="I18" s="1267">
        <f t="shared" si="5"/>
        <v>0</v>
      </c>
      <c r="J18" s="1267">
        <f>-I12*(10%)</f>
        <v>0</v>
      </c>
      <c r="K18" s="1267">
        <f t="shared" si="1"/>
        <v>0</v>
      </c>
      <c r="L18" s="1268">
        <f t="shared" si="7"/>
        <v>0.3</v>
      </c>
      <c r="M18" s="1269">
        <f t="shared" si="2"/>
        <v>0</v>
      </c>
      <c r="N18" s="1269">
        <f>N17+(C9-6)</f>
        <v>6.166666667</v>
      </c>
      <c r="O18" s="1270" t="str">
        <f t="shared" si="3"/>
        <v>#DIV/0!</v>
      </c>
      <c r="P18" s="1271" t="str">
        <f t="shared" si="4"/>
        <v>#DIV/0!</v>
      </c>
      <c r="Q18" s="1"/>
      <c r="R18" s="1"/>
      <c r="S18" s="1"/>
      <c r="T18" s="1"/>
      <c r="U18" s="1"/>
      <c r="V18" s="1"/>
      <c r="W18" s="1"/>
      <c r="X18" s="1"/>
      <c r="Y18" s="1"/>
      <c r="Z18" s="1"/>
      <c r="AA18" s="1"/>
      <c r="AB18" s="1"/>
      <c r="AC18" s="1"/>
    </row>
    <row r="19">
      <c r="A19" s="1"/>
      <c r="B19" s="76"/>
      <c r="C19" s="58"/>
      <c r="D19" s="58"/>
      <c r="E19" s="1"/>
      <c r="F19" s="1"/>
      <c r="G19" s="1"/>
      <c r="H19" s="123"/>
      <c r="I19" s="1267"/>
      <c r="J19" s="1267"/>
      <c r="K19" s="1267"/>
      <c r="L19" s="1268"/>
      <c r="M19" s="1269"/>
      <c r="N19" s="1269"/>
      <c r="O19" s="1270"/>
      <c r="P19" s="1271"/>
      <c r="Q19" s="1"/>
      <c r="R19" s="1"/>
      <c r="S19" s="1"/>
      <c r="T19" s="1"/>
      <c r="U19" s="1"/>
      <c r="V19" s="1"/>
      <c r="W19" s="1"/>
      <c r="X19" s="1"/>
      <c r="Y19" s="1"/>
      <c r="Z19" s="1"/>
      <c r="AA19" s="1"/>
      <c r="AB19" s="1"/>
      <c r="AC19" s="1"/>
    </row>
    <row r="20">
      <c r="A20" s="1"/>
      <c r="B20" s="1"/>
      <c r="C20" s="58"/>
      <c r="D20" s="58"/>
      <c r="E20" s="1"/>
      <c r="F20" s="1"/>
      <c r="G20" s="1"/>
      <c r="H20" s="123"/>
      <c r="I20" s="1267"/>
      <c r="J20" s="1267"/>
      <c r="K20" s="1267"/>
      <c r="L20" s="1268"/>
      <c r="M20" s="1269"/>
      <c r="N20" s="1269"/>
      <c r="O20" s="1270"/>
      <c r="P20" s="1271"/>
      <c r="Q20" s="1"/>
      <c r="R20" s="1"/>
      <c r="S20" s="1"/>
      <c r="T20" s="1"/>
      <c r="U20" s="1"/>
      <c r="V20" s="1"/>
      <c r="W20" s="1"/>
      <c r="X20" s="1"/>
      <c r="Y20" s="1"/>
      <c r="Z20" s="1"/>
      <c r="AA20" s="1"/>
      <c r="AB20" s="1"/>
      <c r="AC20" s="1"/>
    </row>
    <row r="21" ht="15.75" customHeight="1">
      <c r="A21" s="1"/>
      <c r="B21" s="1"/>
      <c r="C21" s="58"/>
      <c r="D21" s="58"/>
      <c r="E21" s="1"/>
      <c r="F21" s="1"/>
      <c r="G21" s="1"/>
      <c r="H21" s="123"/>
      <c r="I21" s="1267"/>
      <c r="J21" s="1267"/>
      <c r="K21" s="1267"/>
      <c r="L21" s="1268"/>
      <c r="M21" s="1269"/>
      <c r="N21" s="1269"/>
      <c r="O21" s="1270"/>
      <c r="P21" s="1271"/>
      <c r="Q21" s="1"/>
      <c r="R21" s="1"/>
      <c r="S21" s="1"/>
      <c r="T21" s="1"/>
      <c r="U21" s="1"/>
      <c r="V21" s="1"/>
      <c r="W21" s="1"/>
      <c r="X21" s="1"/>
      <c r="Y21" s="1"/>
      <c r="Z21" s="1"/>
      <c r="AA21" s="1"/>
      <c r="AB21" s="1"/>
      <c r="AC21" s="1"/>
    </row>
    <row r="22" ht="15.75" customHeight="1">
      <c r="A22" s="1"/>
      <c r="B22" s="1"/>
      <c r="C22" s="58"/>
      <c r="D22" s="58"/>
      <c r="E22" s="1"/>
      <c r="F22" s="1"/>
      <c r="G22" s="1"/>
      <c r="H22" s="123"/>
      <c r="I22" s="1267"/>
      <c r="J22" s="1267"/>
      <c r="K22" s="1267"/>
      <c r="L22" s="1268"/>
      <c r="M22" s="1269"/>
      <c r="N22" s="1269"/>
      <c r="O22" s="1270"/>
      <c r="P22" s="1271"/>
      <c r="Q22" s="1"/>
      <c r="R22" s="1"/>
      <c r="S22" s="1"/>
      <c r="T22" s="1"/>
      <c r="U22" s="1"/>
      <c r="V22" s="1"/>
      <c r="W22" s="1"/>
      <c r="X22" s="1"/>
      <c r="Y22" s="1"/>
      <c r="Z22" s="1"/>
      <c r="AA22" s="1"/>
      <c r="AB22" s="1"/>
      <c r="AC22" s="1"/>
    </row>
    <row r="23" ht="15.75" customHeight="1">
      <c r="A23" s="1"/>
      <c r="B23" s="1"/>
      <c r="C23" s="58"/>
      <c r="D23" s="58"/>
      <c r="E23" s="1"/>
      <c r="F23" s="1"/>
      <c r="G23" s="1"/>
      <c r="H23" s="123"/>
      <c r="I23" s="292"/>
      <c r="J23" s="292"/>
      <c r="K23" s="292"/>
      <c r="L23" s="292"/>
      <c r="M23" s="292"/>
      <c r="N23" s="292"/>
      <c r="O23" s="292"/>
      <c r="P23" s="123"/>
      <c r="Q23" s="1"/>
      <c r="R23" s="1"/>
      <c r="S23" s="1"/>
      <c r="T23" s="1"/>
      <c r="U23" s="1"/>
      <c r="V23" s="1"/>
      <c r="W23" s="1"/>
      <c r="X23" s="1"/>
      <c r="Y23" s="1"/>
      <c r="Z23" s="1"/>
      <c r="AA23" s="1"/>
      <c r="AB23" s="1"/>
      <c r="AC23" s="1"/>
    </row>
    <row r="24" ht="15.75" customHeight="1">
      <c r="A24" s="1"/>
      <c r="B24" s="1"/>
      <c r="C24" s="58"/>
      <c r="D24" s="58"/>
      <c r="E24" s="1"/>
      <c r="F24" s="1"/>
      <c r="G24" s="1"/>
      <c r="H24" s="123"/>
      <c r="I24" s="292"/>
      <c r="J24" s="1272">
        <f>+SUM(J12:J22)</f>
        <v>0</v>
      </c>
      <c r="K24" s="292"/>
      <c r="L24" s="292"/>
      <c r="M24" s="1272">
        <f>+SUM(M12:M22)</f>
        <v>0</v>
      </c>
      <c r="N24" s="1273"/>
      <c r="O24" s="1273"/>
      <c r="P24" s="1272" t="str">
        <f>+SUM(P12:P22)</f>
        <v>#DIV/0!</v>
      </c>
      <c r="Q24" s="1"/>
      <c r="R24" s="1"/>
      <c r="S24" s="1"/>
      <c r="T24" s="1"/>
      <c r="U24" s="1"/>
      <c r="V24" s="1"/>
      <c r="W24" s="1"/>
      <c r="X24" s="1"/>
      <c r="Y24" s="1"/>
      <c r="Z24" s="1"/>
      <c r="AA24" s="1"/>
      <c r="AB24" s="1"/>
      <c r="AC24" s="1"/>
    </row>
    <row r="25" ht="15.75" customHeight="1">
      <c r="A25" s="1"/>
      <c r="B25" s="1"/>
      <c r="C25" s="58"/>
      <c r="D25" s="58"/>
      <c r="E25" s="1"/>
      <c r="F25" s="1"/>
      <c r="G25" s="1"/>
      <c r="H25" s="123"/>
      <c r="I25" s="292"/>
      <c r="J25" s="360"/>
      <c r="K25" s="292"/>
      <c r="L25" s="292"/>
      <c r="M25" s="1274"/>
      <c r="N25" s="292"/>
      <c r="O25" s="292"/>
      <c r="P25" s="292"/>
      <c r="Q25" s="1"/>
      <c r="R25" s="1"/>
      <c r="S25" s="1"/>
      <c r="T25" s="1"/>
      <c r="U25" s="1"/>
      <c r="V25" s="1"/>
      <c r="W25" s="1"/>
      <c r="X25" s="1"/>
      <c r="Y25" s="1"/>
      <c r="Z25" s="1"/>
      <c r="AA25" s="1"/>
      <c r="AB25" s="1"/>
      <c r="AC25" s="1"/>
    </row>
    <row r="26" ht="15.75" customHeight="1">
      <c r="A26" s="1"/>
      <c r="B26" s="1"/>
      <c r="C26" s="58"/>
      <c r="D26" s="58"/>
      <c r="E26" s="1"/>
      <c r="F26" s="1"/>
      <c r="G26" s="1"/>
      <c r="H26" s="1275" t="s">
        <v>663</v>
      </c>
      <c r="I26" s="292"/>
      <c r="J26" s="292"/>
      <c r="K26" s="292"/>
      <c r="L26" s="292"/>
      <c r="M26" s="292"/>
      <c r="N26" s="1275" t="s">
        <v>681</v>
      </c>
      <c r="O26" s="1276">
        <f>M5</f>
        <v>0</v>
      </c>
      <c r="P26" s="292"/>
      <c r="Q26" s="1"/>
      <c r="R26" s="1"/>
      <c r="S26" s="1"/>
      <c r="T26" s="1"/>
      <c r="U26" s="1"/>
      <c r="V26" s="1"/>
      <c r="W26" s="1"/>
      <c r="X26" s="1"/>
      <c r="Y26" s="1"/>
      <c r="Z26" s="1"/>
      <c r="AA26" s="1"/>
      <c r="AB26" s="1"/>
      <c r="AC26" s="1"/>
    </row>
    <row r="27" ht="15.75" customHeight="1">
      <c r="A27" s="1"/>
      <c r="B27" s="1"/>
      <c r="C27" s="58"/>
      <c r="D27" s="58"/>
      <c r="E27" s="1"/>
      <c r="F27" s="1"/>
      <c r="G27" s="1"/>
      <c r="H27" s="1275" t="s">
        <v>679</v>
      </c>
      <c r="I27" s="292"/>
      <c r="J27" s="292"/>
      <c r="K27" s="292"/>
      <c r="L27" s="292"/>
      <c r="M27" s="292"/>
      <c r="N27" s="1275" t="s">
        <v>682</v>
      </c>
      <c r="O27" s="1276" t="str">
        <f>-P24</f>
        <v>#DIV/0!</v>
      </c>
      <c r="P27" s="292"/>
      <c r="Q27" s="1"/>
      <c r="R27" s="1"/>
      <c r="S27" s="1"/>
      <c r="T27" s="1"/>
      <c r="U27" s="1"/>
      <c r="V27" s="1"/>
      <c r="W27" s="1"/>
      <c r="X27" s="1"/>
      <c r="Y27" s="1"/>
      <c r="Z27" s="1"/>
      <c r="AA27" s="1"/>
      <c r="AB27" s="1"/>
      <c r="AC27" s="1"/>
    </row>
    <row r="28" ht="15.75" customHeight="1">
      <c r="A28" s="1"/>
      <c r="B28" s="1"/>
      <c r="C28" s="58"/>
      <c r="D28" s="58"/>
      <c r="E28" s="1"/>
      <c r="F28" s="1"/>
      <c r="G28" s="1"/>
      <c r="H28" s="1275" t="s">
        <v>690</v>
      </c>
      <c r="I28" s="292"/>
      <c r="J28" s="292"/>
      <c r="K28" s="292"/>
      <c r="L28" s="292"/>
      <c r="M28" s="292"/>
      <c r="N28" s="1275" t="s">
        <v>38</v>
      </c>
      <c r="O28" s="1277" t="str">
        <f>+O27+O26</f>
        <v>#DIV/0!</v>
      </c>
      <c r="P28" s="292"/>
      <c r="Q28" s="1"/>
      <c r="R28" s="1"/>
      <c r="S28" s="1"/>
      <c r="T28" s="1"/>
      <c r="U28" s="1"/>
      <c r="V28" s="1"/>
      <c r="W28" s="1"/>
      <c r="X28" s="1"/>
      <c r="Y28" s="1"/>
      <c r="Z28" s="1"/>
      <c r="AA28" s="1"/>
      <c r="AB28" s="1"/>
      <c r="AC28" s="1"/>
    </row>
    <row r="29" ht="15.75" customHeight="1">
      <c r="A29" s="1"/>
      <c r="B29" s="1"/>
      <c r="C29" s="58"/>
      <c r="D29" s="58"/>
      <c r="E29" s="1"/>
      <c r="F29" s="1"/>
      <c r="G29" s="1"/>
      <c r="H29" s="1275"/>
      <c r="I29" s="292"/>
      <c r="J29" s="292"/>
      <c r="K29" s="292"/>
      <c r="L29" s="292"/>
      <c r="M29" s="292"/>
      <c r="N29" s="1275"/>
      <c r="O29" s="1276"/>
      <c r="P29" s="292"/>
      <c r="Q29" s="1"/>
      <c r="R29" s="1"/>
      <c r="S29" s="1"/>
      <c r="T29" s="1"/>
      <c r="U29" s="1"/>
      <c r="V29" s="1"/>
      <c r="W29" s="1"/>
      <c r="X29" s="1"/>
      <c r="Y29" s="1"/>
      <c r="Z29" s="1"/>
      <c r="AA29" s="1"/>
      <c r="AB29" s="1"/>
      <c r="AC29" s="1"/>
    </row>
    <row r="30" ht="15.75" customHeight="1">
      <c r="A30" s="1"/>
      <c r="B30" s="1"/>
      <c r="C30" s="58"/>
      <c r="D30" s="58"/>
      <c r="E30" s="1"/>
      <c r="F30" s="1"/>
      <c r="G30" s="1"/>
      <c r="H30" s="1275" t="s">
        <v>691</v>
      </c>
      <c r="I30" s="292"/>
      <c r="J30" s="292"/>
      <c r="K30" s="292"/>
      <c r="L30" s="292"/>
      <c r="M30" s="292"/>
      <c r="N30" s="1275" t="s">
        <v>692</v>
      </c>
      <c r="O30" s="1278" t="str">
        <f>O28/O26</f>
        <v>#DIV/0!</v>
      </c>
      <c r="P30" s="292"/>
      <c r="Q30" s="1"/>
      <c r="R30" s="1"/>
      <c r="S30" s="1"/>
      <c r="T30" s="1"/>
      <c r="U30" s="1"/>
      <c r="V30" s="1"/>
      <c r="W30" s="1"/>
      <c r="X30" s="1"/>
      <c r="Y30" s="1"/>
      <c r="Z30" s="1"/>
      <c r="AA30" s="1"/>
      <c r="AB30" s="1"/>
      <c r="AC30" s="1"/>
    </row>
    <row r="31" ht="15.75" customHeight="1">
      <c r="A31" s="1"/>
      <c r="B31" s="1"/>
      <c r="C31" s="58"/>
      <c r="D31" s="58"/>
      <c r="E31" s="1"/>
      <c r="F31" s="1"/>
      <c r="G31" s="1"/>
      <c r="H31" s="123"/>
      <c r="I31" s="1"/>
      <c r="J31" s="1"/>
      <c r="K31" s="1"/>
      <c r="L31" s="1"/>
      <c r="M31" s="1"/>
      <c r="N31" s="1"/>
      <c r="O31" s="1"/>
      <c r="P31" s="1"/>
      <c r="Q31" s="1"/>
      <c r="R31" s="1"/>
      <c r="S31" s="1"/>
      <c r="T31" s="1"/>
      <c r="U31" s="1"/>
      <c r="V31" s="1"/>
      <c r="W31" s="1"/>
      <c r="X31" s="1"/>
      <c r="Y31" s="1"/>
      <c r="Z31" s="1"/>
      <c r="AA31" s="1"/>
      <c r="AB31" s="1"/>
      <c r="AC31" s="1"/>
    </row>
    <row r="32" ht="15.75" customHeight="1">
      <c r="A32" s="1"/>
      <c r="B32" s="1"/>
      <c r="C32" s="58"/>
      <c r="D32" s="58"/>
      <c r="E32" s="1"/>
      <c r="F32" s="1"/>
      <c r="G32" s="1"/>
      <c r="H32" s="292"/>
      <c r="I32" s="1"/>
      <c r="J32" s="1"/>
      <c r="K32" s="1"/>
      <c r="L32" s="1"/>
      <c r="M32" s="1"/>
      <c r="N32" s="1"/>
      <c r="O32" s="1"/>
      <c r="P32" s="1"/>
      <c r="Q32" s="1"/>
      <c r="R32" s="1"/>
      <c r="S32" s="1"/>
      <c r="T32" s="1"/>
      <c r="U32" s="1"/>
      <c r="V32" s="1"/>
      <c r="W32" s="1"/>
      <c r="X32" s="1"/>
      <c r="Y32" s="1"/>
      <c r="Z32" s="1"/>
      <c r="AA32" s="1"/>
      <c r="AB32" s="1"/>
      <c r="AC32" s="1"/>
    </row>
    <row r="33" ht="15.75" customHeight="1">
      <c r="A33" s="1"/>
      <c r="B33" s="1"/>
      <c r="C33" s="58"/>
      <c r="D33" s="58"/>
      <c r="E33" s="1"/>
      <c r="F33" s="1"/>
      <c r="G33" s="1"/>
      <c r="H33" s="292"/>
      <c r="I33" s="1"/>
      <c r="J33" s="1"/>
      <c r="K33" s="1"/>
      <c r="L33" s="1"/>
      <c r="M33" s="1"/>
      <c r="N33" s="1"/>
      <c r="O33" s="1"/>
      <c r="P33" s="1"/>
      <c r="Q33" s="1"/>
      <c r="R33" s="1"/>
      <c r="S33" s="1"/>
      <c r="T33" s="1"/>
      <c r="U33" s="1"/>
      <c r="V33" s="1"/>
      <c r="W33" s="1"/>
      <c r="X33" s="1"/>
      <c r="Y33" s="1"/>
      <c r="Z33" s="1"/>
      <c r="AA33" s="1"/>
      <c r="AB33" s="1"/>
      <c r="AC33" s="1"/>
    </row>
    <row r="34" ht="15.75" customHeight="1">
      <c r="A34" s="1"/>
      <c r="B34" s="1"/>
      <c r="C34" s="58"/>
      <c r="D34" s="58"/>
      <c r="E34" s="1"/>
      <c r="F34" s="1"/>
      <c r="G34" s="1"/>
      <c r="H34" s="292"/>
      <c r="I34" s="1"/>
      <c r="J34" s="1"/>
      <c r="K34" s="1"/>
      <c r="L34" s="1"/>
      <c r="M34" s="1"/>
      <c r="N34" s="1"/>
      <c r="O34" s="1"/>
      <c r="P34" s="1"/>
      <c r="Q34" s="1"/>
      <c r="R34" s="1"/>
      <c r="S34" s="1"/>
      <c r="T34" s="1"/>
      <c r="U34" s="1"/>
      <c r="V34" s="1"/>
      <c r="W34" s="1"/>
      <c r="X34" s="1"/>
      <c r="Y34" s="1"/>
      <c r="Z34" s="1"/>
      <c r="AA34" s="1"/>
      <c r="AB34" s="1"/>
      <c r="AC34" s="1"/>
    </row>
    <row r="35" ht="15.75" customHeight="1">
      <c r="A35" s="1"/>
      <c r="B35" s="1"/>
      <c r="C35" s="58"/>
      <c r="D35" s="58"/>
      <c r="E35" s="1"/>
      <c r="F35" s="1"/>
      <c r="G35" s="1"/>
      <c r="H35" s="1"/>
      <c r="I35" s="1"/>
      <c r="J35" s="1"/>
      <c r="K35" s="1"/>
      <c r="L35" s="1"/>
      <c r="M35" s="1"/>
      <c r="N35" s="1"/>
      <c r="O35" s="1"/>
      <c r="P35" s="1"/>
      <c r="Q35" s="1"/>
      <c r="R35" s="1"/>
      <c r="S35" s="1"/>
      <c r="T35" s="1"/>
      <c r="U35" s="1"/>
      <c r="V35" s="1"/>
      <c r="W35" s="1"/>
      <c r="X35" s="1"/>
      <c r="Y35" s="1"/>
      <c r="Z35" s="1"/>
      <c r="AA35" s="1"/>
      <c r="AB35" s="1"/>
      <c r="AC35" s="1"/>
    </row>
    <row r="36" ht="15.75" customHeight="1">
      <c r="A36" s="1"/>
      <c r="B36" s="1"/>
      <c r="C36" s="58"/>
      <c r="D36" s="58"/>
      <c r="E36" s="1"/>
      <c r="F36" s="1"/>
      <c r="G36" s="1"/>
      <c r="H36" s="1"/>
      <c r="I36" s="1"/>
      <c r="J36" s="1"/>
      <c r="K36" s="1"/>
      <c r="L36" s="1"/>
      <c r="M36" s="1"/>
      <c r="N36" s="1"/>
      <c r="O36" s="1"/>
      <c r="P36" s="1"/>
      <c r="Q36" s="1"/>
      <c r="R36" s="1"/>
      <c r="S36" s="1"/>
      <c r="T36" s="1"/>
      <c r="U36" s="1"/>
      <c r="V36" s="1"/>
      <c r="W36" s="1"/>
      <c r="X36" s="1"/>
      <c r="Y36" s="1"/>
      <c r="Z36" s="1"/>
      <c r="AA36" s="1"/>
      <c r="AB36" s="1"/>
      <c r="AC36" s="1"/>
    </row>
    <row r="37" ht="15.75" customHeight="1">
      <c r="A37" s="1"/>
      <c r="B37" s="1"/>
      <c r="C37" s="58"/>
      <c r="D37" s="58"/>
      <c r="E37" s="1"/>
      <c r="F37" s="1"/>
      <c r="G37" s="1"/>
      <c r="H37" s="1"/>
      <c r="I37" s="1"/>
      <c r="J37" s="1"/>
      <c r="K37" s="1"/>
      <c r="L37" s="1"/>
      <c r="M37" s="1"/>
      <c r="N37" s="1"/>
      <c r="O37" s="1"/>
      <c r="P37" s="1"/>
      <c r="Q37" s="1"/>
      <c r="R37" s="1"/>
      <c r="S37" s="1"/>
      <c r="T37" s="1"/>
      <c r="U37" s="1"/>
      <c r="V37" s="1"/>
      <c r="W37" s="1"/>
      <c r="X37" s="1"/>
      <c r="Y37" s="1"/>
      <c r="Z37" s="1"/>
      <c r="AA37" s="1"/>
      <c r="AB37" s="1"/>
      <c r="AC37" s="1"/>
    </row>
    <row r="38" ht="15.75" customHeight="1">
      <c r="A38" s="1"/>
      <c r="B38" s="1"/>
      <c r="C38" s="58"/>
      <c r="D38" s="58"/>
      <c r="E38" s="1"/>
      <c r="F38" s="1"/>
      <c r="G38" s="1"/>
      <c r="H38" s="1"/>
      <c r="I38" s="1"/>
      <c r="J38" s="1"/>
      <c r="K38" s="1"/>
      <c r="L38" s="1"/>
      <c r="M38" s="1"/>
      <c r="N38" s="1"/>
      <c r="O38" s="1"/>
      <c r="P38" s="1"/>
      <c r="Q38" s="1"/>
      <c r="R38" s="1"/>
      <c r="S38" s="1"/>
      <c r="T38" s="1"/>
      <c r="U38" s="1"/>
      <c r="V38" s="1"/>
      <c r="W38" s="1"/>
      <c r="X38" s="1"/>
      <c r="Y38" s="1"/>
      <c r="Z38" s="1"/>
      <c r="AA38" s="1"/>
      <c r="AB38" s="1"/>
      <c r="AC38" s="1"/>
    </row>
    <row r="39" ht="15.75" customHeight="1">
      <c r="A39" s="1"/>
      <c r="B39" s="1"/>
      <c r="C39" s="58"/>
      <c r="D39" s="58"/>
      <c r="E39" s="1"/>
      <c r="F39" s="1"/>
      <c r="G39" s="1"/>
      <c r="H39" s="1"/>
      <c r="I39" s="1"/>
      <c r="J39" s="1"/>
      <c r="K39" s="1"/>
      <c r="L39" s="1"/>
      <c r="M39" s="1"/>
      <c r="N39" s="1"/>
      <c r="O39" s="1"/>
      <c r="P39" s="1"/>
      <c r="Q39" s="1"/>
      <c r="R39" s="1"/>
      <c r="S39" s="1"/>
      <c r="T39" s="1"/>
      <c r="U39" s="1"/>
      <c r="V39" s="1"/>
      <c r="W39" s="1"/>
      <c r="X39" s="1"/>
      <c r="Y39" s="1"/>
      <c r="Z39" s="1"/>
      <c r="AA39" s="1"/>
      <c r="AB39" s="1"/>
      <c r="AC39" s="1"/>
    </row>
    <row r="40" ht="15.75" customHeight="1">
      <c r="A40" s="1"/>
      <c r="B40" s="1"/>
      <c r="C40" s="58"/>
      <c r="D40" s="58"/>
      <c r="E40" s="1"/>
      <c r="F40" s="1"/>
      <c r="G40" s="1"/>
      <c r="H40" s="1"/>
      <c r="I40" s="1"/>
      <c r="J40" s="1"/>
      <c r="K40" s="1"/>
      <c r="L40" s="1"/>
      <c r="M40" s="1"/>
      <c r="N40" s="1"/>
      <c r="O40" s="1"/>
      <c r="P40" s="1"/>
      <c r="Q40" s="1"/>
      <c r="R40" s="1"/>
      <c r="S40" s="1"/>
      <c r="T40" s="1"/>
      <c r="U40" s="1"/>
      <c r="V40" s="1"/>
      <c r="W40" s="1"/>
      <c r="X40" s="1"/>
      <c r="Y40" s="1"/>
      <c r="Z40" s="1"/>
      <c r="AA40" s="1"/>
      <c r="AB40" s="1"/>
      <c r="AC40" s="1"/>
    </row>
    <row r="41" ht="15.75" customHeight="1">
      <c r="A41" s="1"/>
      <c r="B41" s="1"/>
      <c r="C41" s="58"/>
      <c r="D41" s="58"/>
      <c r="E41" s="1"/>
      <c r="F41" s="1"/>
      <c r="G41" s="1"/>
      <c r="H41" s="1"/>
      <c r="I41" s="1"/>
      <c r="J41" s="1"/>
      <c r="K41" s="1"/>
      <c r="L41" s="1"/>
      <c r="M41" s="1"/>
      <c r="N41" s="1"/>
      <c r="O41" s="1"/>
      <c r="P41" s="1"/>
      <c r="Q41" s="1"/>
      <c r="R41" s="1"/>
      <c r="S41" s="1"/>
      <c r="T41" s="1"/>
      <c r="U41" s="1"/>
      <c r="V41" s="1"/>
      <c r="W41" s="1"/>
      <c r="X41" s="1"/>
      <c r="Y41" s="1"/>
      <c r="Z41" s="1"/>
      <c r="AA41" s="1"/>
      <c r="AB41" s="1"/>
      <c r="AC41" s="1"/>
    </row>
    <row r="42" ht="15.75" customHeight="1">
      <c r="A42" s="1"/>
      <c r="B42" s="1"/>
      <c r="C42" s="58"/>
      <c r="D42" s="58"/>
      <c r="E42" s="1"/>
      <c r="F42" s="1"/>
      <c r="G42" s="1"/>
      <c r="H42" s="1"/>
      <c r="I42" s="1"/>
      <c r="J42" s="1"/>
      <c r="K42" s="1"/>
      <c r="L42" s="1"/>
      <c r="M42" s="1"/>
      <c r="N42" s="1"/>
      <c r="O42" s="1"/>
      <c r="P42" s="1"/>
      <c r="Q42" s="1"/>
      <c r="R42" s="1"/>
      <c r="S42" s="1"/>
      <c r="T42" s="1"/>
      <c r="U42" s="1"/>
      <c r="V42" s="1"/>
      <c r="W42" s="1"/>
      <c r="X42" s="1"/>
      <c r="Y42" s="1"/>
      <c r="Z42" s="1"/>
      <c r="AA42" s="1"/>
      <c r="AB42" s="1"/>
      <c r="AC42" s="1"/>
    </row>
    <row r="43" ht="15.75" customHeight="1">
      <c r="A43" s="1"/>
      <c r="B43" s="1"/>
      <c r="C43" s="58"/>
      <c r="D43" s="58"/>
      <c r="E43" s="1"/>
      <c r="F43" s="1"/>
      <c r="G43" s="1"/>
      <c r="H43" s="1"/>
      <c r="I43" s="1"/>
      <c r="J43" s="1"/>
      <c r="K43" s="1"/>
      <c r="L43" s="1"/>
      <c r="M43" s="1"/>
      <c r="N43" s="1"/>
      <c r="O43" s="1"/>
      <c r="P43" s="1"/>
      <c r="Q43" s="1"/>
      <c r="R43" s="1"/>
      <c r="S43" s="1"/>
      <c r="T43" s="1"/>
      <c r="U43" s="1"/>
      <c r="V43" s="1"/>
      <c r="W43" s="1"/>
      <c r="X43" s="1"/>
      <c r="Y43" s="1"/>
      <c r="Z43" s="1"/>
      <c r="AA43" s="1"/>
      <c r="AB43" s="1"/>
      <c r="AC43" s="1"/>
    </row>
    <row r="44" ht="15.75" customHeight="1">
      <c r="A44" s="1"/>
      <c r="B44" s="1"/>
      <c r="C44" s="58"/>
      <c r="D44" s="58"/>
      <c r="E44" s="1"/>
      <c r="F44" s="1"/>
      <c r="G44" s="1"/>
      <c r="H44" s="1"/>
      <c r="I44" s="1"/>
      <c r="J44" s="1"/>
      <c r="K44" s="1"/>
      <c r="L44" s="1"/>
      <c r="M44" s="1"/>
      <c r="N44" s="1"/>
      <c r="O44" s="1"/>
      <c r="P44" s="1"/>
      <c r="Q44" s="1"/>
      <c r="R44" s="1"/>
      <c r="S44" s="1"/>
      <c r="T44" s="1"/>
      <c r="U44" s="1"/>
      <c r="V44" s="1"/>
      <c r="W44" s="1"/>
      <c r="X44" s="1"/>
      <c r="Y44" s="1"/>
      <c r="Z44" s="1"/>
      <c r="AA44" s="1"/>
      <c r="AB44" s="1"/>
      <c r="AC44" s="1"/>
    </row>
    <row r="45" ht="15.75" customHeight="1">
      <c r="A45" s="1"/>
      <c r="B45" s="1"/>
      <c r="C45" s="58"/>
      <c r="D45" s="58"/>
      <c r="E45" s="1"/>
      <c r="F45" s="1"/>
      <c r="G45" s="1"/>
      <c r="H45" s="1"/>
      <c r="I45" s="1"/>
      <c r="J45" s="1"/>
      <c r="K45" s="1"/>
      <c r="L45" s="1"/>
      <c r="M45" s="1"/>
      <c r="N45" s="1"/>
      <c r="O45" s="1"/>
      <c r="P45" s="1"/>
      <c r="Q45" s="1"/>
      <c r="R45" s="1"/>
      <c r="S45" s="1"/>
      <c r="T45" s="1"/>
      <c r="U45" s="1"/>
      <c r="V45" s="1"/>
      <c r="W45" s="1"/>
      <c r="X45" s="1"/>
      <c r="Y45" s="1"/>
      <c r="Z45" s="1"/>
      <c r="AA45" s="1"/>
      <c r="AB45" s="1"/>
      <c r="AC45" s="1"/>
    </row>
    <row r="46" ht="15.75" customHeight="1">
      <c r="A46" s="1"/>
      <c r="B46" s="1"/>
      <c r="C46" s="58"/>
      <c r="D46" s="58"/>
      <c r="E46" s="1"/>
      <c r="F46" s="1"/>
      <c r="G46" s="1"/>
      <c r="H46" s="1"/>
      <c r="I46" s="1"/>
      <c r="J46" s="1"/>
      <c r="K46" s="1"/>
      <c r="L46" s="1"/>
      <c r="M46" s="1"/>
      <c r="N46" s="1"/>
      <c r="O46" s="1"/>
      <c r="P46" s="1"/>
      <c r="Q46" s="1"/>
      <c r="R46" s="1"/>
      <c r="S46" s="1"/>
      <c r="T46" s="1"/>
      <c r="U46" s="1"/>
      <c r="V46" s="1"/>
      <c r="W46" s="1"/>
      <c r="X46" s="1"/>
      <c r="Y46" s="1"/>
      <c r="Z46" s="1"/>
      <c r="AA46" s="1"/>
      <c r="AB46" s="1"/>
      <c r="AC46" s="1"/>
    </row>
    <row r="47" ht="15.75" customHeight="1">
      <c r="A47" s="1"/>
      <c r="B47" s="1"/>
      <c r="C47" s="58"/>
      <c r="D47" s="58"/>
      <c r="E47" s="1"/>
      <c r="F47" s="1"/>
      <c r="G47" s="1"/>
      <c r="H47" s="1"/>
      <c r="I47" s="1"/>
      <c r="J47" s="1"/>
      <c r="K47" s="1"/>
      <c r="L47" s="1"/>
      <c r="M47" s="1"/>
      <c r="N47" s="1"/>
      <c r="O47" s="1"/>
      <c r="P47" s="1"/>
      <c r="Q47" s="1"/>
      <c r="R47" s="1"/>
      <c r="S47" s="1"/>
      <c r="T47" s="1"/>
      <c r="U47" s="1"/>
      <c r="V47" s="1"/>
      <c r="W47" s="1"/>
      <c r="X47" s="1"/>
      <c r="Y47" s="1"/>
      <c r="Z47" s="1"/>
      <c r="AA47" s="1"/>
      <c r="AB47" s="1"/>
      <c r="AC47" s="1"/>
    </row>
    <row r="48" ht="15.75" customHeight="1">
      <c r="A48" s="1"/>
      <c r="B48" s="1"/>
      <c r="C48" s="58"/>
      <c r="D48" s="58"/>
      <c r="E48" s="1"/>
      <c r="F48" s="1"/>
      <c r="G48" s="1"/>
      <c r="H48" s="1"/>
      <c r="I48" s="1"/>
      <c r="J48" s="1"/>
      <c r="K48" s="1"/>
      <c r="L48" s="1"/>
      <c r="M48" s="1"/>
      <c r="N48" s="1"/>
      <c r="O48" s="1"/>
      <c r="P48" s="1"/>
      <c r="Q48" s="1"/>
      <c r="R48" s="1"/>
      <c r="S48" s="1"/>
      <c r="T48" s="1"/>
      <c r="U48" s="1"/>
      <c r="V48" s="1"/>
      <c r="W48" s="1"/>
      <c r="X48" s="1"/>
      <c r="Y48" s="1"/>
      <c r="Z48" s="1"/>
      <c r="AA48" s="1"/>
      <c r="AB48" s="1"/>
      <c r="AC48" s="1"/>
    </row>
    <row r="49" ht="15.75" customHeight="1">
      <c r="A49" s="1"/>
      <c r="B49" s="1"/>
      <c r="C49" s="58"/>
      <c r="D49" s="58"/>
      <c r="E49" s="1"/>
      <c r="F49" s="1"/>
      <c r="G49" s="1"/>
      <c r="H49" s="1"/>
      <c r="I49" s="1"/>
      <c r="J49" s="1"/>
      <c r="K49" s="1"/>
      <c r="L49" s="1"/>
      <c r="M49" s="1"/>
      <c r="N49" s="1"/>
      <c r="O49" s="1"/>
      <c r="P49" s="1"/>
      <c r="Q49" s="1"/>
      <c r="R49" s="1"/>
      <c r="S49" s="1"/>
      <c r="T49" s="1"/>
      <c r="U49" s="1"/>
      <c r="V49" s="1"/>
      <c r="W49" s="1"/>
      <c r="X49" s="1"/>
      <c r="Y49" s="1"/>
      <c r="Z49" s="1"/>
      <c r="AA49" s="1"/>
      <c r="AB49" s="1"/>
      <c r="AC49" s="1"/>
    </row>
    <row r="50" ht="15.75" customHeight="1">
      <c r="A50" s="1"/>
      <c r="B50" s="1"/>
      <c r="C50" s="58"/>
      <c r="D50" s="58"/>
      <c r="E50" s="1"/>
      <c r="F50" s="1"/>
      <c r="G50" s="1"/>
      <c r="H50" s="1"/>
      <c r="I50" s="1"/>
      <c r="J50" s="1"/>
      <c r="K50" s="1"/>
      <c r="L50" s="1"/>
      <c r="M50" s="1"/>
      <c r="N50" s="1"/>
      <c r="O50" s="1"/>
      <c r="P50" s="1"/>
      <c r="Q50" s="1"/>
      <c r="R50" s="1"/>
      <c r="S50" s="1"/>
      <c r="T50" s="1"/>
      <c r="U50" s="1"/>
      <c r="V50" s="1"/>
      <c r="W50" s="1"/>
      <c r="X50" s="1"/>
      <c r="Y50" s="1"/>
      <c r="Z50" s="1"/>
      <c r="AA50" s="1"/>
      <c r="AB50" s="1"/>
      <c r="AC50" s="1"/>
    </row>
    <row r="51" ht="15.75" customHeight="1">
      <c r="A51" s="1"/>
      <c r="B51" s="1"/>
      <c r="C51" s="58"/>
      <c r="D51" s="58"/>
      <c r="E51" s="1"/>
      <c r="F51" s="1"/>
      <c r="G51" s="1"/>
      <c r="H51" s="1"/>
      <c r="I51" s="1"/>
      <c r="J51" s="1"/>
      <c r="K51" s="1"/>
      <c r="L51" s="1"/>
      <c r="M51" s="1"/>
      <c r="N51" s="1"/>
      <c r="O51" s="1"/>
      <c r="P51" s="1"/>
      <c r="Q51" s="1"/>
      <c r="R51" s="1"/>
      <c r="S51" s="1"/>
      <c r="T51" s="1"/>
      <c r="U51" s="1"/>
      <c r="V51" s="1"/>
      <c r="W51" s="1"/>
      <c r="X51" s="1"/>
      <c r="Y51" s="1"/>
      <c r="Z51" s="1"/>
      <c r="AA51" s="1"/>
      <c r="AB51" s="1"/>
      <c r="AC51" s="1"/>
    </row>
    <row r="52" ht="15.75" customHeight="1">
      <c r="A52" s="1"/>
      <c r="B52" s="1"/>
      <c r="C52" s="58"/>
      <c r="D52" s="58"/>
      <c r="E52" s="1"/>
      <c r="F52" s="1"/>
      <c r="G52" s="1"/>
      <c r="H52" s="1"/>
      <c r="I52" s="1"/>
      <c r="J52" s="1"/>
      <c r="K52" s="1"/>
      <c r="L52" s="1"/>
      <c r="M52" s="1"/>
      <c r="N52" s="1"/>
      <c r="O52" s="1"/>
      <c r="P52" s="1"/>
      <c r="Q52" s="1"/>
      <c r="R52" s="1"/>
      <c r="S52" s="1"/>
      <c r="T52" s="1"/>
      <c r="U52" s="1"/>
      <c r="V52" s="1"/>
      <c r="W52" s="1"/>
      <c r="X52" s="1"/>
      <c r="Y52" s="1"/>
      <c r="Z52" s="1"/>
      <c r="AA52" s="1"/>
      <c r="AB52" s="1"/>
      <c r="AC52" s="1"/>
    </row>
    <row r="53" ht="15.75" customHeight="1">
      <c r="A53" s="1"/>
      <c r="B53" s="1"/>
      <c r="C53" s="58"/>
      <c r="D53" s="58"/>
      <c r="E53" s="1"/>
      <c r="F53" s="1"/>
      <c r="G53" s="1"/>
      <c r="H53" s="1"/>
      <c r="I53" s="1"/>
      <c r="J53" s="1"/>
      <c r="K53" s="1"/>
      <c r="L53" s="1"/>
      <c r="M53" s="1"/>
      <c r="N53" s="1"/>
      <c r="O53" s="1"/>
      <c r="P53" s="1"/>
      <c r="Q53" s="1"/>
      <c r="R53" s="1"/>
      <c r="S53" s="1"/>
      <c r="T53" s="1"/>
      <c r="U53" s="1"/>
      <c r="V53" s="1"/>
      <c r="W53" s="1"/>
      <c r="X53" s="1"/>
      <c r="Y53" s="1"/>
      <c r="Z53" s="1"/>
      <c r="AA53" s="1"/>
      <c r="AB53" s="1"/>
      <c r="AC53" s="1"/>
    </row>
    <row r="54" ht="15.75" customHeight="1">
      <c r="A54" s="1"/>
      <c r="B54" s="1"/>
      <c r="C54" s="58"/>
      <c r="D54" s="58"/>
      <c r="E54" s="1"/>
      <c r="F54" s="1"/>
      <c r="G54" s="1"/>
      <c r="H54" s="1"/>
      <c r="I54" s="1"/>
      <c r="J54" s="1"/>
      <c r="K54" s="1"/>
      <c r="L54" s="1"/>
      <c r="M54" s="1"/>
      <c r="N54" s="1"/>
      <c r="O54" s="1"/>
      <c r="P54" s="1"/>
      <c r="Q54" s="1"/>
      <c r="R54" s="1"/>
      <c r="S54" s="1"/>
      <c r="T54" s="1"/>
      <c r="U54" s="1"/>
      <c r="V54" s="1"/>
      <c r="W54" s="1"/>
      <c r="X54" s="1"/>
      <c r="Y54" s="1"/>
      <c r="Z54" s="1"/>
      <c r="AA54" s="1"/>
      <c r="AB54" s="1"/>
      <c r="AC54" s="1"/>
    </row>
    <row r="55" ht="15.75" customHeight="1">
      <c r="A55" s="1"/>
      <c r="B55" s="1"/>
      <c r="C55" s="58"/>
      <c r="D55" s="58"/>
      <c r="E55" s="1"/>
      <c r="F55" s="1"/>
      <c r="G55" s="1"/>
      <c r="H55" s="1"/>
      <c r="I55" s="1"/>
      <c r="J55" s="1"/>
      <c r="K55" s="1"/>
      <c r="L55" s="1"/>
      <c r="M55" s="1"/>
      <c r="N55" s="1"/>
      <c r="O55" s="1"/>
      <c r="P55" s="1"/>
      <c r="Q55" s="1"/>
      <c r="R55" s="1"/>
      <c r="S55" s="1"/>
      <c r="T55" s="1"/>
      <c r="U55" s="1"/>
      <c r="V55" s="1"/>
      <c r="W55" s="1"/>
      <c r="X55" s="1"/>
      <c r="Y55" s="1"/>
      <c r="Z55" s="1"/>
      <c r="AA55" s="1"/>
      <c r="AB55" s="1"/>
      <c r="AC55" s="1"/>
    </row>
    <row r="56" ht="15.75" customHeight="1">
      <c r="A56" s="1"/>
      <c r="B56" s="1"/>
      <c r="C56" s="58"/>
      <c r="D56" s="58"/>
      <c r="E56" s="1"/>
      <c r="F56" s="1"/>
      <c r="G56" s="1"/>
      <c r="H56" s="1"/>
      <c r="I56" s="1"/>
      <c r="J56" s="1"/>
      <c r="K56" s="1"/>
      <c r="L56" s="1"/>
      <c r="M56" s="1"/>
      <c r="N56" s="1"/>
      <c r="O56" s="1"/>
      <c r="P56" s="1"/>
      <c r="Q56" s="1"/>
      <c r="R56" s="1"/>
      <c r="S56" s="1"/>
      <c r="T56" s="1"/>
      <c r="U56" s="1"/>
      <c r="V56" s="1"/>
      <c r="W56" s="1"/>
      <c r="X56" s="1"/>
      <c r="Y56" s="1"/>
      <c r="Z56" s="1"/>
      <c r="AA56" s="1"/>
      <c r="AB56" s="1"/>
      <c r="AC56" s="1"/>
    </row>
    <row r="57" ht="15.75" customHeight="1">
      <c r="A57" s="1"/>
      <c r="B57" s="1"/>
      <c r="C57" s="58"/>
      <c r="D57" s="58"/>
      <c r="E57" s="1"/>
      <c r="F57" s="1"/>
      <c r="G57" s="1"/>
      <c r="H57" s="1"/>
      <c r="I57" s="1"/>
      <c r="J57" s="1"/>
      <c r="K57" s="1"/>
      <c r="L57" s="1"/>
      <c r="M57" s="1"/>
      <c r="N57" s="1"/>
      <c r="O57" s="1"/>
      <c r="P57" s="1"/>
      <c r="Q57" s="1"/>
      <c r="R57" s="1"/>
      <c r="S57" s="1"/>
      <c r="T57" s="1"/>
      <c r="U57" s="1"/>
      <c r="V57" s="1"/>
      <c r="W57" s="1"/>
      <c r="X57" s="1"/>
      <c r="Y57" s="1"/>
      <c r="Z57" s="1"/>
      <c r="AA57" s="1"/>
      <c r="AB57" s="1"/>
      <c r="AC57" s="1"/>
    </row>
    <row r="58" ht="15.75" customHeight="1">
      <c r="A58" s="1"/>
      <c r="B58" s="1"/>
      <c r="C58" s="58"/>
      <c r="D58" s="58"/>
      <c r="E58" s="1"/>
      <c r="F58" s="1"/>
      <c r="G58" s="1"/>
      <c r="H58" s="1"/>
      <c r="I58" s="1"/>
      <c r="J58" s="1"/>
      <c r="K58" s="1"/>
      <c r="L58" s="1"/>
      <c r="M58" s="1"/>
      <c r="N58" s="1"/>
      <c r="O58" s="1"/>
      <c r="P58" s="1"/>
      <c r="Q58" s="1"/>
      <c r="R58" s="1"/>
      <c r="S58" s="1"/>
      <c r="T58" s="1"/>
      <c r="U58" s="1"/>
      <c r="V58" s="1"/>
      <c r="W58" s="1"/>
      <c r="X58" s="1"/>
      <c r="Y58" s="1"/>
      <c r="Z58" s="1"/>
      <c r="AA58" s="1"/>
      <c r="AB58" s="1"/>
      <c r="AC58" s="1"/>
    </row>
    <row r="59" ht="15.75" customHeight="1">
      <c r="A59" s="1"/>
      <c r="B59" s="1"/>
      <c r="C59" s="58"/>
      <c r="D59" s="58"/>
      <c r="E59" s="1"/>
      <c r="F59" s="1"/>
      <c r="G59" s="1"/>
      <c r="H59" s="1"/>
      <c r="I59" s="1"/>
      <c r="J59" s="1"/>
      <c r="K59" s="1"/>
      <c r="L59" s="1"/>
      <c r="M59" s="1"/>
      <c r="N59" s="1"/>
      <c r="O59" s="1"/>
      <c r="P59" s="1"/>
      <c r="Q59" s="1"/>
      <c r="R59" s="1"/>
      <c r="S59" s="1"/>
      <c r="T59" s="1"/>
      <c r="U59" s="1"/>
      <c r="V59" s="1"/>
      <c r="W59" s="1"/>
      <c r="X59" s="1"/>
      <c r="Y59" s="1"/>
      <c r="Z59" s="1"/>
      <c r="AA59" s="1"/>
      <c r="AB59" s="1"/>
      <c r="AC59" s="1"/>
    </row>
    <row r="60" ht="15.75" customHeight="1">
      <c r="A60" s="1"/>
      <c r="B60" s="1"/>
      <c r="C60" s="58"/>
      <c r="D60" s="58"/>
      <c r="E60" s="1"/>
      <c r="F60" s="1"/>
      <c r="G60" s="1"/>
      <c r="H60" s="1"/>
      <c r="I60" s="1"/>
      <c r="J60" s="1"/>
      <c r="K60" s="1"/>
      <c r="L60" s="1"/>
      <c r="M60" s="1"/>
      <c r="N60" s="1"/>
      <c r="O60" s="1"/>
      <c r="P60" s="1"/>
      <c r="Q60" s="1"/>
      <c r="R60" s="1"/>
      <c r="S60" s="1"/>
      <c r="T60" s="1"/>
      <c r="U60" s="1"/>
      <c r="V60" s="1"/>
      <c r="W60" s="1"/>
      <c r="X60" s="1"/>
      <c r="Y60" s="1"/>
      <c r="Z60" s="1"/>
      <c r="AA60" s="1"/>
      <c r="AB60" s="1"/>
      <c r="AC60" s="1"/>
    </row>
    <row r="61" ht="15.75" customHeight="1">
      <c r="A61" s="1"/>
      <c r="B61" s="1"/>
      <c r="C61" s="58"/>
      <c r="D61" s="58"/>
      <c r="E61" s="1"/>
      <c r="F61" s="1"/>
      <c r="G61" s="1"/>
      <c r="H61" s="1"/>
      <c r="I61" s="1"/>
      <c r="J61" s="1"/>
      <c r="K61" s="1"/>
      <c r="L61" s="1"/>
      <c r="M61" s="1"/>
      <c r="N61" s="1"/>
      <c r="O61" s="1"/>
      <c r="P61" s="1"/>
      <c r="Q61" s="1"/>
      <c r="R61" s="1"/>
      <c r="S61" s="1"/>
      <c r="T61" s="1"/>
      <c r="U61" s="1"/>
      <c r="V61" s="1"/>
      <c r="W61" s="1"/>
      <c r="X61" s="1"/>
      <c r="Y61" s="1"/>
      <c r="Z61" s="1"/>
      <c r="AA61" s="1"/>
      <c r="AB61" s="1"/>
      <c r="AC61" s="1"/>
    </row>
    <row r="62" ht="15.75" customHeight="1">
      <c r="A62" s="1"/>
      <c r="B62" s="1"/>
      <c r="C62" s="58"/>
      <c r="D62" s="58"/>
      <c r="E62" s="1"/>
      <c r="F62" s="1"/>
      <c r="G62" s="1"/>
      <c r="H62" s="1"/>
      <c r="I62" s="1"/>
      <c r="J62" s="1"/>
      <c r="K62" s="1"/>
      <c r="L62" s="1"/>
      <c r="M62" s="1"/>
      <c r="N62" s="1"/>
      <c r="O62" s="1"/>
      <c r="P62" s="1"/>
      <c r="Q62" s="1"/>
      <c r="R62" s="1"/>
      <c r="S62" s="1"/>
      <c r="T62" s="1"/>
      <c r="U62" s="1"/>
      <c r="V62" s="1"/>
      <c r="W62" s="1"/>
      <c r="X62" s="1"/>
      <c r="Y62" s="1"/>
      <c r="Z62" s="1"/>
      <c r="AA62" s="1"/>
      <c r="AB62" s="1"/>
      <c r="AC62" s="1"/>
    </row>
    <row r="63" ht="15.75" customHeight="1">
      <c r="A63" s="1"/>
      <c r="B63" s="1"/>
      <c r="C63" s="58"/>
      <c r="D63" s="58"/>
      <c r="E63" s="1"/>
      <c r="F63" s="1"/>
      <c r="G63" s="1"/>
      <c r="H63" s="1"/>
      <c r="I63" s="1"/>
      <c r="J63" s="1"/>
      <c r="K63" s="1"/>
      <c r="L63" s="1"/>
      <c r="M63" s="1"/>
      <c r="N63" s="1"/>
      <c r="O63" s="1"/>
      <c r="P63" s="1"/>
      <c r="Q63" s="1"/>
      <c r="R63" s="1"/>
      <c r="S63" s="1"/>
      <c r="T63" s="1"/>
      <c r="U63" s="1"/>
      <c r="V63" s="1"/>
      <c r="W63" s="1"/>
      <c r="X63" s="1"/>
      <c r="Y63" s="1"/>
      <c r="Z63" s="1"/>
      <c r="AA63" s="1"/>
      <c r="AB63" s="1"/>
      <c r="AC63" s="1"/>
    </row>
    <row r="64" ht="15.75" customHeight="1">
      <c r="A64" s="1"/>
      <c r="B64" s="1"/>
      <c r="C64" s="58"/>
      <c r="D64" s="58"/>
      <c r="E64" s="1"/>
      <c r="F64" s="1"/>
      <c r="G64" s="1"/>
      <c r="H64" s="1"/>
      <c r="I64" s="1"/>
      <c r="J64" s="1"/>
      <c r="K64" s="1"/>
      <c r="L64" s="1"/>
      <c r="M64" s="1"/>
      <c r="N64" s="1"/>
      <c r="O64" s="1"/>
      <c r="P64" s="1"/>
      <c r="Q64" s="1"/>
      <c r="R64" s="1"/>
      <c r="S64" s="1"/>
      <c r="T64" s="1"/>
      <c r="U64" s="1"/>
      <c r="V64" s="1"/>
      <c r="W64" s="1"/>
      <c r="X64" s="1"/>
      <c r="Y64" s="1"/>
      <c r="Z64" s="1"/>
      <c r="AA64" s="1"/>
      <c r="AB64" s="1"/>
      <c r="AC64" s="1"/>
    </row>
    <row r="65" ht="15.75" customHeight="1">
      <c r="A65" s="1"/>
      <c r="B65" s="1"/>
      <c r="C65" s="58"/>
      <c r="D65" s="58"/>
      <c r="E65" s="1"/>
      <c r="F65" s="1"/>
      <c r="G65" s="1"/>
      <c r="H65" s="1"/>
      <c r="I65" s="1"/>
      <c r="J65" s="1"/>
      <c r="K65" s="1"/>
      <c r="L65" s="1"/>
      <c r="M65" s="1"/>
      <c r="N65" s="1"/>
      <c r="O65" s="1"/>
      <c r="P65" s="1"/>
      <c r="Q65" s="1"/>
      <c r="R65" s="1"/>
      <c r="S65" s="1"/>
      <c r="T65" s="1"/>
      <c r="U65" s="1"/>
      <c r="V65" s="1"/>
      <c r="W65" s="1"/>
      <c r="X65" s="1"/>
      <c r="Y65" s="1"/>
      <c r="Z65" s="1"/>
      <c r="AA65" s="1"/>
      <c r="AB65" s="1"/>
      <c r="AC65" s="1"/>
    </row>
    <row r="66" ht="15.75" customHeight="1">
      <c r="A66" s="1"/>
      <c r="B66" s="1"/>
      <c r="C66" s="58"/>
      <c r="D66" s="58"/>
      <c r="E66" s="1"/>
      <c r="F66" s="1"/>
      <c r="G66" s="1"/>
      <c r="H66" s="1"/>
      <c r="I66" s="1"/>
      <c r="J66" s="1"/>
      <c r="K66" s="1"/>
      <c r="L66" s="1"/>
      <c r="M66" s="1"/>
      <c r="N66" s="1"/>
      <c r="O66" s="1"/>
      <c r="P66" s="1"/>
      <c r="Q66" s="1"/>
      <c r="R66" s="1"/>
      <c r="S66" s="1"/>
      <c r="T66" s="1"/>
      <c r="U66" s="1"/>
      <c r="V66" s="1"/>
      <c r="W66" s="1"/>
      <c r="X66" s="1"/>
      <c r="Y66" s="1"/>
      <c r="Z66" s="1"/>
      <c r="AA66" s="1"/>
      <c r="AB66" s="1"/>
      <c r="AC66" s="1"/>
    </row>
    <row r="67" ht="15.75" customHeight="1">
      <c r="A67" s="1"/>
      <c r="B67" s="1"/>
      <c r="C67" s="58"/>
      <c r="D67" s="58"/>
      <c r="E67" s="1"/>
      <c r="F67" s="1"/>
      <c r="G67" s="1"/>
      <c r="H67" s="1"/>
      <c r="I67" s="1"/>
      <c r="J67" s="1"/>
      <c r="K67" s="1"/>
      <c r="L67" s="1"/>
      <c r="M67" s="1"/>
      <c r="N67" s="1"/>
      <c r="O67" s="1"/>
      <c r="P67" s="1"/>
      <c r="Q67" s="1"/>
      <c r="R67" s="1"/>
      <c r="S67" s="1"/>
      <c r="T67" s="1"/>
      <c r="U67" s="1"/>
      <c r="V67" s="1"/>
      <c r="W67" s="1"/>
      <c r="X67" s="1"/>
      <c r="Y67" s="1"/>
      <c r="Z67" s="1"/>
      <c r="AA67" s="1"/>
      <c r="AB67" s="1"/>
      <c r="AC67" s="1"/>
    </row>
    <row r="68" ht="15.75" customHeight="1">
      <c r="A68" s="1"/>
      <c r="B68" s="1"/>
      <c r="C68" s="58"/>
      <c r="D68" s="58"/>
      <c r="E68" s="1"/>
      <c r="F68" s="1"/>
      <c r="G68" s="1"/>
      <c r="H68" s="1"/>
      <c r="I68" s="1"/>
      <c r="J68" s="1"/>
      <c r="K68" s="1"/>
      <c r="L68" s="1"/>
      <c r="M68" s="1"/>
      <c r="N68" s="1"/>
      <c r="O68" s="1"/>
      <c r="P68" s="1"/>
      <c r="Q68" s="1"/>
      <c r="R68" s="1"/>
      <c r="S68" s="1"/>
      <c r="T68" s="1"/>
      <c r="U68" s="1"/>
      <c r="V68" s="1"/>
      <c r="W68" s="1"/>
      <c r="X68" s="1"/>
      <c r="Y68" s="1"/>
      <c r="Z68" s="1"/>
      <c r="AA68" s="1"/>
      <c r="AB68" s="1"/>
      <c r="AC68" s="1"/>
    </row>
    <row r="69" ht="15.75" customHeight="1">
      <c r="A69" s="1"/>
      <c r="B69" s="1"/>
      <c r="C69" s="58"/>
      <c r="D69" s="58"/>
      <c r="E69" s="1"/>
      <c r="F69" s="1"/>
      <c r="G69" s="1"/>
      <c r="H69" s="1"/>
      <c r="I69" s="1"/>
      <c r="J69" s="1"/>
      <c r="K69" s="1"/>
      <c r="L69" s="1"/>
      <c r="M69" s="1"/>
      <c r="N69" s="1"/>
      <c r="O69" s="1"/>
      <c r="P69" s="1"/>
      <c r="Q69" s="1"/>
      <c r="R69" s="1"/>
      <c r="S69" s="1"/>
      <c r="T69" s="1"/>
      <c r="U69" s="1"/>
      <c r="V69" s="1"/>
      <c r="W69" s="1"/>
      <c r="X69" s="1"/>
      <c r="Y69" s="1"/>
      <c r="Z69" s="1"/>
      <c r="AA69" s="1"/>
      <c r="AB69" s="1"/>
      <c r="AC69" s="1"/>
    </row>
    <row r="70" ht="15.75" customHeight="1">
      <c r="A70" s="1"/>
      <c r="B70" s="1"/>
      <c r="C70" s="58"/>
      <c r="D70" s="58"/>
      <c r="E70" s="1"/>
      <c r="F70" s="1"/>
      <c r="G70" s="1"/>
      <c r="H70" s="1"/>
      <c r="I70" s="1"/>
      <c r="J70" s="1"/>
      <c r="K70" s="1"/>
      <c r="L70" s="1"/>
      <c r="M70" s="1"/>
      <c r="N70" s="1"/>
      <c r="O70" s="1"/>
      <c r="P70" s="1"/>
      <c r="Q70" s="1"/>
      <c r="R70" s="1"/>
      <c r="S70" s="1"/>
      <c r="T70" s="1"/>
      <c r="U70" s="1"/>
      <c r="V70" s="1"/>
      <c r="W70" s="1"/>
      <c r="X70" s="1"/>
      <c r="Y70" s="1"/>
      <c r="Z70" s="1"/>
      <c r="AA70" s="1"/>
      <c r="AB70" s="1"/>
      <c r="AC70" s="1"/>
    </row>
    <row r="71" ht="15.75" customHeight="1">
      <c r="A71" s="1"/>
      <c r="B71" s="1"/>
      <c r="C71" s="58"/>
      <c r="D71" s="58"/>
      <c r="E71" s="1"/>
      <c r="F71" s="1"/>
      <c r="G71" s="1"/>
      <c r="H71" s="1"/>
      <c r="I71" s="1"/>
      <c r="J71" s="1"/>
      <c r="K71" s="1"/>
      <c r="L71" s="1"/>
      <c r="M71" s="1"/>
      <c r="N71" s="1"/>
      <c r="O71" s="1"/>
      <c r="P71" s="1"/>
      <c r="Q71" s="1"/>
      <c r="R71" s="1"/>
      <c r="S71" s="1"/>
      <c r="T71" s="1"/>
      <c r="U71" s="1"/>
      <c r="V71" s="1"/>
      <c r="W71" s="1"/>
      <c r="X71" s="1"/>
      <c r="Y71" s="1"/>
      <c r="Z71" s="1"/>
      <c r="AA71" s="1"/>
      <c r="AB71" s="1"/>
      <c r="AC71" s="1"/>
    </row>
    <row r="72" ht="15.75" customHeight="1">
      <c r="A72" s="1"/>
      <c r="B72" s="1"/>
      <c r="C72" s="58"/>
      <c r="D72" s="58"/>
      <c r="E72" s="1"/>
      <c r="F72" s="1"/>
      <c r="G72" s="1"/>
      <c r="H72" s="1"/>
      <c r="I72" s="1"/>
      <c r="J72" s="1"/>
      <c r="K72" s="1"/>
      <c r="L72" s="1"/>
      <c r="M72" s="1"/>
      <c r="N72" s="1"/>
      <c r="O72" s="1"/>
      <c r="P72" s="1"/>
      <c r="Q72" s="1"/>
      <c r="R72" s="1"/>
      <c r="S72" s="1"/>
      <c r="T72" s="1"/>
      <c r="U72" s="1"/>
      <c r="V72" s="1"/>
      <c r="W72" s="1"/>
      <c r="X72" s="1"/>
      <c r="Y72" s="1"/>
      <c r="Z72" s="1"/>
      <c r="AA72" s="1"/>
      <c r="AB72" s="1"/>
      <c r="AC72" s="1"/>
    </row>
    <row r="73" ht="15.75" customHeight="1">
      <c r="A73" s="1"/>
      <c r="B73" s="1"/>
      <c r="C73" s="58"/>
      <c r="D73" s="58"/>
      <c r="E73" s="1"/>
      <c r="F73" s="1"/>
      <c r="G73" s="1"/>
      <c r="H73" s="1"/>
      <c r="I73" s="1"/>
      <c r="J73" s="1"/>
      <c r="K73" s="1"/>
      <c r="L73" s="1"/>
      <c r="M73" s="1"/>
      <c r="N73" s="1"/>
      <c r="O73" s="1"/>
      <c r="P73" s="1"/>
      <c r="Q73" s="1"/>
      <c r="R73" s="1"/>
      <c r="S73" s="1"/>
      <c r="T73" s="1"/>
      <c r="U73" s="1"/>
      <c r="V73" s="1"/>
      <c r="W73" s="1"/>
      <c r="X73" s="1"/>
      <c r="Y73" s="1"/>
      <c r="Z73" s="1"/>
      <c r="AA73" s="1"/>
      <c r="AB73" s="1"/>
      <c r="AC73" s="1"/>
    </row>
    <row r="74" ht="15.75" customHeight="1">
      <c r="A74" s="1"/>
      <c r="B74" s="1"/>
      <c r="C74" s="58"/>
      <c r="D74" s="58"/>
      <c r="E74" s="1"/>
      <c r="F74" s="1"/>
      <c r="G74" s="1"/>
      <c r="H74" s="1"/>
      <c r="I74" s="1"/>
      <c r="J74" s="1"/>
      <c r="K74" s="1"/>
      <c r="L74" s="1"/>
      <c r="M74" s="1"/>
      <c r="N74" s="1"/>
      <c r="O74" s="1"/>
      <c r="P74" s="1"/>
      <c r="Q74" s="1"/>
      <c r="R74" s="1"/>
      <c r="S74" s="1"/>
      <c r="T74" s="1"/>
      <c r="U74" s="1"/>
      <c r="V74" s="1"/>
      <c r="W74" s="1"/>
      <c r="X74" s="1"/>
      <c r="Y74" s="1"/>
      <c r="Z74" s="1"/>
      <c r="AA74" s="1"/>
      <c r="AB74" s="1"/>
      <c r="AC74" s="1"/>
    </row>
    <row r="75" ht="15.75" customHeight="1">
      <c r="A75" s="1"/>
      <c r="B75" s="1"/>
      <c r="C75" s="58"/>
      <c r="D75" s="58"/>
      <c r="E75" s="1"/>
      <c r="F75" s="1"/>
      <c r="G75" s="1"/>
      <c r="H75" s="1"/>
      <c r="I75" s="1"/>
      <c r="J75" s="1"/>
      <c r="K75" s="1"/>
      <c r="L75" s="1"/>
      <c r="M75" s="1"/>
      <c r="N75" s="1"/>
      <c r="O75" s="1"/>
      <c r="P75" s="1"/>
      <c r="Q75" s="1"/>
      <c r="R75" s="1"/>
      <c r="S75" s="1"/>
      <c r="T75" s="1"/>
      <c r="U75" s="1"/>
      <c r="V75" s="1"/>
      <c r="W75" s="1"/>
      <c r="X75" s="1"/>
      <c r="Y75" s="1"/>
      <c r="Z75" s="1"/>
      <c r="AA75" s="1"/>
      <c r="AB75" s="1"/>
      <c r="AC75" s="1"/>
    </row>
    <row r="76" ht="15.75" customHeight="1">
      <c r="A76" s="1"/>
      <c r="B76" s="1"/>
      <c r="C76" s="58"/>
      <c r="D76" s="58"/>
      <c r="E76" s="1"/>
      <c r="F76" s="1"/>
      <c r="G76" s="1"/>
      <c r="H76" s="1"/>
      <c r="I76" s="1"/>
      <c r="J76" s="1"/>
      <c r="K76" s="1"/>
      <c r="L76" s="1"/>
      <c r="M76" s="1"/>
      <c r="N76" s="1"/>
      <c r="O76" s="1"/>
      <c r="P76" s="1"/>
      <c r="Q76" s="1"/>
      <c r="R76" s="1"/>
      <c r="S76" s="1"/>
      <c r="T76" s="1"/>
      <c r="U76" s="1"/>
      <c r="V76" s="1"/>
      <c r="W76" s="1"/>
      <c r="X76" s="1"/>
      <c r="Y76" s="1"/>
      <c r="Z76" s="1"/>
      <c r="AA76" s="1"/>
      <c r="AB76" s="1"/>
      <c r="AC76" s="1"/>
    </row>
    <row r="77" ht="15.75" customHeight="1">
      <c r="A77" s="1"/>
      <c r="B77" s="1"/>
      <c r="C77" s="58"/>
      <c r="D77" s="58"/>
      <c r="E77" s="1"/>
      <c r="F77" s="1"/>
      <c r="G77" s="1"/>
      <c r="H77" s="1"/>
      <c r="I77" s="1"/>
      <c r="J77" s="1"/>
      <c r="K77" s="1"/>
      <c r="L77" s="1"/>
      <c r="M77" s="1"/>
      <c r="N77" s="1"/>
      <c r="O77" s="1"/>
      <c r="P77" s="1"/>
      <c r="Q77" s="1"/>
      <c r="R77" s="1"/>
      <c r="S77" s="1"/>
      <c r="T77" s="1"/>
      <c r="U77" s="1"/>
      <c r="V77" s="1"/>
      <c r="W77" s="1"/>
      <c r="X77" s="1"/>
      <c r="Y77" s="1"/>
      <c r="Z77" s="1"/>
      <c r="AA77" s="1"/>
      <c r="AB77" s="1"/>
      <c r="AC77" s="1"/>
    </row>
    <row r="78" ht="15.75" customHeight="1">
      <c r="A78" s="1"/>
      <c r="B78" s="1"/>
      <c r="C78" s="58"/>
      <c r="D78" s="58"/>
      <c r="E78" s="1"/>
      <c r="F78" s="1"/>
      <c r="G78" s="1"/>
      <c r="H78" s="1"/>
      <c r="I78" s="1"/>
      <c r="J78" s="1"/>
      <c r="K78" s="1"/>
      <c r="L78" s="1"/>
      <c r="M78" s="1"/>
      <c r="N78" s="1"/>
      <c r="O78" s="1"/>
      <c r="P78" s="1"/>
      <c r="Q78" s="1"/>
      <c r="R78" s="1"/>
      <c r="S78" s="1"/>
      <c r="T78" s="1"/>
      <c r="U78" s="1"/>
      <c r="V78" s="1"/>
      <c r="W78" s="1"/>
      <c r="X78" s="1"/>
      <c r="Y78" s="1"/>
      <c r="Z78" s="1"/>
      <c r="AA78" s="1"/>
      <c r="AB78" s="1"/>
      <c r="AC78" s="1"/>
    </row>
    <row r="79" ht="15.75" customHeight="1">
      <c r="A79" s="1"/>
      <c r="B79" s="1"/>
      <c r="C79" s="58"/>
      <c r="D79" s="58"/>
      <c r="E79" s="1"/>
      <c r="F79" s="1"/>
      <c r="G79" s="1"/>
      <c r="H79" s="1"/>
      <c r="I79" s="1"/>
      <c r="J79" s="1"/>
      <c r="K79" s="1"/>
      <c r="L79" s="1"/>
      <c r="M79" s="1"/>
      <c r="N79" s="1"/>
      <c r="O79" s="1"/>
      <c r="P79" s="1"/>
      <c r="Q79" s="1"/>
      <c r="R79" s="1"/>
      <c r="S79" s="1"/>
      <c r="T79" s="1"/>
      <c r="U79" s="1"/>
      <c r="V79" s="1"/>
      <c r="W79" s="1"/>
      <c r="X79" s="1"/>
      <c r="Y79" s="1"/>
      <c r="Z79" s="1"/>
      <c r="AA79" s="1"/>
      <c r="AB79" s="1"/>
      <c r="AC79" s="1"/>
    </row>
    <row r="80" ht="15.75" customHeight="1">
      <c r="A80" s="1"/>
      <c r="B80" s="1"/>
      <c r="C80" s="58"/>
      <c r="D80" s="58"/>
      <c r="E80" s="1"/>
      <c r="F80" s="1"/>
      <c r="G80" s="1"/>
      <c r="H80" s="1"/>
      <c r="I80" s="1"/>
      <c r="J80" s="1"/>
      <c r="K80" s="1"/>
      <c r="L80" s="1"/>
      <c r="M80" s="1"/>
      <c r="N80" s="1"/>
      <c r="O80" s="1"/>
      <c r="P80" s="1"/>
      <c r="Q80" s="1"/>
      <c r="R80" s="1"/>
      <c r="S80" s="1"/>
      <c r="T80" s="1"/>
      <c r="U80" s="1"/>
      <c r="V80" s="1"/>
      <c r="W80" s="1"/>
      <c r="X80" s="1"/>
      <c r="Y80" s="1"/>
      <c r="Z80" s="1"/>
      <c r="AA80" s="1"/>
      <c r="AB80" s="1"/>
      <c r="AC80" s="1"/>
    </row>
    <row r="81" ht="15.75" customHeight="1">
      <c r="A81" s="1"/>
      <c r="B81" s="1"/>
      <c r="C81" s="58"/>
      <c r="D81" s="58"/>
      <c r="E81" s="1"/>
      <c r="F81" s="1"/>
      <c r="G81" s="1"/>
      <c r="H81" s="1"/>
      <c r="I81" s="1"/>
      <c r="J81" s="1"/>
      <c r="K81" s="1"/>
      <c r="L81" s="1"/>
      <c r="M81" s="1"/>
      <c r="N81" s="1"/>
      <c r="O81" s="1"/>
      <c r="P81" s="1"/>
      <c r="Q81" s="1"/>
      <c r="R81" s="1"/>
      <c r="S81" s="1"/>
      <c r="T81" s="1"/>
      <c r="U81" s="1"/>
      <c r="V81" s="1"/>
      <c r="W81" s="1"/>
      <c r="X81" s="1"/>
      <c r="Y81" s="1"/>
      <c r="Z81" s="1"/>
      <c r="AA81" s="1"/>
      <c r="AB81" s="1"/>
      <c r="AC81" s="1"/>
    </row>
    <row r="82" ht="15.75" customHeight="1">
      <c r="A82" s="1"/>
      <c r="B82" s="1"/>
      <c r="C82" s="58"/>
      <c r="D82" s="58"/>
      <c r="E82" s="1"/>
      <c r="F82" s="1"/>
      <c r="G82" s="1"/>
      <c r="H82" s="1"/>
      <c r="I82" s="1"/>
      <c r="J82" s="1"/>
      <c r="K82" s="1279"/>
      <c r="L82" s="1"/>
      <c r="M82" s="1"/>
      <c r="N82" s="1"/>
      <c r="O82" s="1"/>
      <c r="P82" s="1"/>
      <c r="Q82" s="1"/>
      <c r="R82" s="1"/>
      <c r="S82" s="1"/>
      <c r="T82" s="1"/>
      <c r="U82" s="1"/>
      <c r="V82" s="1"/>
      <c r="W82" s="1"/>
      <c r="X82" s="1"/>
      <c r="Y82" s="1"/>
      <c r="Z82" s="1"/>
      <c r="AA82" s="1"/>
      <c r="AB82" s="1"/>
      <c r="AC82" s="1"/>
    </row>
    <row r="83" ht="15.75" customHeight="1">
      <c r="A83" s="1"/>
      <c r="B83" s="1"/>
      <c r="C83" s="58"/>
      <c r="D83" s="58"/>
      <c r="E83" s="1"/>
      <c r="F83" s="1"/>
      <c r="G83" s="1"/>
      <c r="H83" s="1"/>
      <c r="I83" s="1"/>
      <c r="J83" s="1"/>
      <c r="K83" s="1"/>
      <c r="L83" s="1"/>
      <c r="M83" s="1"/>
      <c r="N83" s="1"/>
      <c r="O83" s="1"/>
      <c r="P83" s="1"/>
      <c r="Q83" s="1"/>
      <c r="R83" s="1"/>
      <c r="S83" s="1"/>
      <c r="T83" s="1"/>
      <c r="U83" s="1"/>
      <c r="V83" s="1"/>
      <c r="W83" s="1"/>
      <c r="X83" s="1"/>
      <c r="Y83" s="1"/>
      <c r="Z83" s="1"/>
      <c r="AA83" s="1"/>
      <c r="AB83" s="1"/>
      <c r="AC83" s="1"/>
    </row>
    <row r="84" ht="15.75" customHeight="1">
      <c r="A84" s="1"/>
      <c r="B84" s="1"/>
      <c r="C84" s="58"/>
      <c r="D84" s="58"/>
      <c r="E84" s="1"/>
      <c r="F84" s="1"/>
      <c r="G84" s="1"/>
      <c r="H84" s="1"/>
      <c r="I84" s="1"/>
      <c r="J84" s="1"/>
      <c r="K84" s="1"/>
      <c r="L84" s="1"/>
      <c r="M84" s="1"/>
      <c r="N84" s="1"/>
      <c r="O84" s="1"/>
      <c r="P84" s="1"/>
      <c r="Q84" s="1"/>
      <c r="R84" s="1"/>
      <c r="S84" s="1"/>
      <c r="T84" s="1"/>
      <c r="U84" s="1"/>
      <c r="V84" s="1"/>
      <c r="W84" s="1"/>
      <c r="X84" s="1"/>
      <c r="Y84" s="1"/>
      <c r="Z84" s="1"/>
      <c r="AA84" s="1"/>
      <c r="AB84" s="1"/>
      <c r="AC84" s="1"/>
    </row>
    <row r="85" ht="15.75" customHeight="1">
      <c r="A85" s="1"/>
      <c r="B85" s="1"/>
      <c r="C85" s="58"/>
      <c r="D85" s="58"/>
      <c r="E85" s="1"/>
      <c r="F85" s="1"/>
      <c r="G85" s="1"/>
      <c r="H85" s="1"/>
      <c r="I85" s="1"/>
      <c r="J85" s="1"/>
      <c r="K85" s="1"/>
      <c r="L85" s="1"/>
      <c r="M85" s="1"/>
      <c r="N85" s="1"/>
      <c r="O85" s="1"/>
      <c r="P85" s="1"/>
      <c r="Q85" s="1"/>
      <c r="R85" s="1"/>
      <c r="S85" s="1"/>
      <c r="T85" s="1"/>
      <c r="U85" s="1"/>
      <c r="V85" s="1"/>
      <c r="W85" s="1"/>
      <c r="X85" s="1"/>
      <c r="Y85" s="1"/>
      <c r="Z85" s="1"/>
      <c r="AA85" s="1"/>
      <c r="AB85" s="1"/>
      <c r="AC85" s="1"/>
    </row>
    <row r="86" ht="15.75" customHeight="1">
      <c r="A86" s="1"/>
      <c r="B86" s="1"/>
      <c r="C86" s="58"/>
      <c r="D86" s="58"/>
      <c r="E86" s="1"/>
      <c r="F86" s="1"/>
      <c r="G86" s="1"/>
      <c r="H86" s="1"/>
      <c r="I86" s="1"/>
      <c r="J86" s="1"/>
      <c r="K86" s="1"/>
      <c r="L86" s="1"/>
      <c r="M86" s="1"/>
      <c r="N86" s="1"/>
      <c r="O86" s="1"/>
      <c r="P86" s="1"/>
      <c r="Q86" s="1"/>
      <c r="R86" s="1"/>
      <c r="S86" s="1"/>
      <c r="T86" s="1"/>
      <c r="U86" s="1"/>
      <c r="V86" s="1"/>
      <c r="W86" s="1"/>
      <c r="X86" s="1"/>
      <c r="Y86" s="1"/>
      <c r="Z86" s="1"/>
      <c r="AA86" s="1"/>
      <c r="AB86" s="1"/>
      <c r="AC86" s="1"/>
    </row>
    <row r="87" ht="15.75" customHeight="1">
      <c r="A87" s="1"/>
      <c r="B87" s="1"/>
      <c r="C87" s="58"/>
      <c r="D87" s="58"/>
      <c r="E87" s="1"/>
      <c r="F87" s="1"/>
      <c r="G87" s="1"/>
      <c r="H87" s="1"/>
      <c r="I87" s="1"/>
      <c r="J87" s="1"/>
      <c r="K87" s="1"/>
      <c r="L87" s="1"/>
      <c r="M87" s="1"/>
      <c r="N87" s="1"/>
      <c r="O87" s="1"/>
      <c r="P87" s="1"/>
      <c r="Q87" s="1"/>
      <c r="R87" s="1"/>
      <c r="S87" s="1"/>
      <c r="T87" s="1"/>
      <c r="U87" s="1"/>
      <c r="V87" s="1"/>
      <c r="W87" s="1"/>
      <c r="X87" s="1"/>
      <c r="Y87" s="1"/>
      <c r="Z87" s="1"/>
      <c r="AA87" s="1"/>
      <c r="AB87" s="1"/>
      <c r="AC87" s="1"/>
    </row>
    <row r="88" ht="15.75" customHeight="1">
      <c r="A88" s="1"/>
      <c r="B88" s="1"/>
      <c r="C88" s="58"/>
      <c r="D88" s="58"/>
      <c r="E88" s="1"/>
      <c r="F88" s="1"/>
      <c r="G88" s="1"/>
      <c r="H88" s="1"/>
      <c r="I88" s="1"/>
      <c r="J88" s="1"/>
      <c r="K88" s="1"/>
      <c r="L88" s="1"/>
      <c r="M88" s="1"/>
      <c r="N88" s="1"/>
      <c r="O88" s="1"/>
      <c r="P88" s="1"/>
      <c r="Q88" s="1"/>
      <c r="R88" s="1"/>
      <c r="S88" s="1"/>
      <c r="T88" s="1"/>
      <c r="U88" s="1"/>
      <c r="V88" s="1"/>
      <c r="W88" s="1"/>
      <c r="X88" s="1"/>
      <c r="Y88" s="1"/>
      <c r="Z88" s="1"/>
      <c r="AA88" s="1"/>
      <c r="AB88" s="1"/>
      <c r="AC88" s="1"/>
    </row>
    <row r="89" ht="15.75" customHeight="1">
      <c r="A89" s="1"/>
      <c r="B89" s="1"/>
      <c r="C89" s="58"/>
      <c r="D89" s="58"/>
      <c r="E89" s="1"/>
      <c r="F89" s="1"/>
      <c r="G89" s="1"/>
      <c r="H89" s="1"/>
      <c r="I89" s="1"/>
      <c r="J89" s="1"/>
      <c r="K89" s="1"/>
      <c r="L89" s="1"/>
      <c r="M89" s="1"/>
      <c r="N89" s="1"/>
      <c r="O89" s="1"/>
      <c r="P89" s="1"/>
      <c r="Q89" s="1"/>
      <c r="R89" s="1"/>
      <c r="S89" s="1"/>
      <c r="T89" s="1"/>
      <c r="U89" s="1"/>
      <c r="V89" s="1"/>
      <c r="W89" s="1"/>
      <c r="X89" s="1"/>
      <c r="Y89" s="1"/>
      <c r="Z89" s="1"/>
      <c r="AA89" s="1"/>
      <c r="AB89" s="1"/>
      <c r="AC89" s="1"/>
    </row>
    <row r="90" ht="15.75" customHeight="1">
      <c r="A90" s="1"/>
      <c r="B90" s="1"/>
      <c r="C90" s="58"/>
      <c r="D90" s="58"/>
      <c r="E90" s="1"/>
      <c r="F90" s="1"/>
      <c r="G90" s="1"/>
      <c r="H90" s="1"/>
      <c r="I90" s="1"/>
      <c r="J90" s="1"/>
      <c r="K90" s="1"/>
      <c r="L90" s="1"/>
      <c r="M90" s="1"/>
      <c r="N90" s="1"/>
      <c r="O90" s="1"/>
      <c r="P90" s="1"/>
      <c r="Q90" s="1"/>
      <c r="R90" s="1"/>
      <c r="S90" s="1"/>
      <c r="T90" s="1"/>
      <c r="U90" s="1"/>
      <c r="V90" s="1"/>
      <c r="W90" s="1"/>
      <c r="X90" s="1"/>
      <c r="Y90" s="1"/>
      <c r="Z90" s="1"/>
      <c r="AA90" s="1"/>
      <c r="AB90" s="1"/>
      <c r="AC90" s="1"/>
    </row>
    <row r="91" ht="15.75" customHeight="1">
      <c r="A91" s="1"/>
      <c r="B91" s="1"/>
      <c r="C91" s="58"/>
      <c r="D91" s="58"/>
      <c r="E91" s="1"/>
      <c r="F91" s="1"/>
      <c r="G91" s="1"/>
      <c r="H91" s="1"/>
      <c r="I91" s="1"/>
      <c r="J91" s="1"/>
      <c r="K91" s="1"/>
      <c r="L91" s="1"/>
      <c r="M91" s="1"/>
      <c r="N91" s="1"/>
      <c r="O91" s="1"/>
      <c r="P91" s="1"/>
      <c r="Q91" s="1"/>
      <c r="R91" s="1"/>
      <c r="S91" s="1"/>
      <c r="T91" s="1"/>
      <c r="U91" s="1"/>
      <c r="V91" s="1"/>
      <c r="W91" s="1"/>
      <c r="X91" s="1"/>
      <c r="Y91" s="1"/>
      <c r="Z91" s="1"/>
      <c r="AA91" s="1"/>
      <c r="AB91" s="1"/>
      <c r="AC91" s="1"/>
    </row>
    <row r="92" ht="15.75" customHeight="1">
      <c r="A92" s="1"/>
      <c r="B92" s="1"/>
      <c r="C92" s="58"/>
      <c r="D92" s="58"/>
      <c r="E92" s="1"/>
      <c r="F92" s="1"/>
      <c r="G92" s="1"/>
      <c r="H92" s="1"/>
      <c r="I92" s="1"/>
      <c r="J92" s="1"/>
      <c r="K92" s="1"/>
      <c r="L92" s="1"/>
      <c r="M92" s="1"/>
      <c r="N92" s="1"/>
      <c r="O92" s="1"/>
      <c r="P92" s="1"/>
      <c r="Q92" s="1"/>
      <c r="R92" s="1"/>
      <c r="S92" s="1"/>
      <c r="T92" s="1"/>
      <c r="U92" s="1"/>
      <c r="V92" s="1"/>
      <c r="W92" s="1"/>
      <c r="X92" s="1"/>
      <c r="Y92" s="1"/>
      <c r="Z92" s="1"/>
      <c r="AA92" s="1"/>
      <c r="AB92" s="1"/>
      <c r="AC92" s="1"/>
    </row>
    <row r="93" ht="15.75" customHeight="1">
      <c r="A93" s="1"/>
      <c r="B93" s="1"/>
      <c r="C93" s="58"/>
      <c r="D93" s="58"/>
      <c r="E93" s="1"/>
      <c r="F93" s="1"/>
      <c r="G93" s="1"/>
      <c r="H93" s="1"/>
      <c r="I93" s="1"/>
      <c r="J93" s="1"/>
      <c r="K93" s="1"/>
      <c r="L93" s="1"/>
      <c r="M93" s="1"/>
      <c r="N93" s="1"/>
      <c r="O93" s="1"/>
      <c r="P93" s="1"/>
      <c r="Q93" s="1"/>
      <c r="R93" s="1"/>
      <c r="S93" s="1"/>
      <c r="T93" s="1"/>
      <c r="U93" s="1"/>
      <c r="V93" s="1"/>
      <c r="W93" s="1"/>
      <c r="X93" s="1"/>
      <c r="Y93" s="1"/>
      <c r="Z93" s="1"/>
      <c r="AA93" s="1"/>
      <c r="AB93" s="1"/>
      <c r="AC93" s="1"/>
    </row>
    <row r="94" ht="15.75" customHeight="1">
      <c r="A94" s="1"/>
      <c r="B94" s="1"/>
      <c r="C94" s="58"/>
      <c r="D94" s="58"/>
      <c r="E94" s="1"/>
      <c r="F94" s="1"/>
      <c r="G94" s="1"/>
      <c r="H94" s="1"/>
      <c r="I94" s="1"/>
      <c r="J94" s="1"/>
      <c r="K94" s="1"/>
      <c r="L94" s="1"/>
      <c r="M94" s="1"/>
      <c r="N94" s="1"/>
      <c r="O94" s="1"/>
      <c r="P94" s="1"/>
      <c r="Q94" s="1"/>
      <c r="R94" s="1"/>
      <c r="S94" s="1"/>
      <c r="T94" s="1"/>
      <c r="U94" s="1"/>
      <c r="V94" s="1"/>
      <c r="W94" s="1"/>
      <c r="X94" s="1"/>
      <c r="Y94" s="1"/>
      <c r="Z94" s="1"/>
      <c r="AA94" s="1"/>
      <c r="AB94" s="1"/>
      <c r="AC94" s="1"/>
    </row>
    <row r="95" ht="15.75" customHeight="1">
      <c r="A95" s="1"/>
      <c r="B95" s="1"/>
      <c r="C95" s="58"/>
      <c r="D95" s="58"/>
      <c r="E95" s="1"/>
      <c r="F95" s="1"/>
      <c r="G95" s="1"/>
      <c r="H95" s="1"/>
      <c r="I95" s="1"/>
      <c r="J95" s="1"/>
      <c r="K95" s="1"/>
      <c r="L95" s="1"/>
      <c r="M95" s="1"/>
      <c r="N95" s="1"/>
      <c r="O95" s="1"/>
      <c r="P95" s="1"/>
      <c r="Q95" s="1"/>
      <c r="R95" s="1"/>
      <c r="S95" s="1"/>
      <c r="T95" s="1"/>
      <c r="U95" s="1"/>
      <c r="V95" s="1"/>
      <c r="W95" s="1"/>
      <c r="X95" s="1"/>
      <c r="Y95" s="1"/>
      <c r="Z95" s="1"/>
      <c r="AA95" s="1"/>
      <c r="AB95" s="1"/>
      <c r="AC95" s="1"/>
    </row>
    <row r="96" ht="15.75" customHeight="1">
      <c r="A96" s="1"/>
      <c r="B96" s="1"/>
      <c r="C96" s="58"/>
      <c r="D96" s="58"/>
      <c r="E96" s="1"/>
      <c r="F96" s="1"/>
      <c r="G96" s="1"/>
      <c r="H96" s="1"/>
      <c r="I96" s="1"/>
      <c r="J96" s="1"/>
      <c r="K96" s="1"/>
      <c r="L96" s="1"/>
      <c r="M96" s="1"/>
      <c r="N96" s="1"/>
      <c r="O96" s="1"/>
      <c r="P96" s="1"/>
      <c r="Q96" s="1"/>
      <c r="R96" s="1"/>
      <c r="S96" s="1"/>
      <c r="T96" s="1"/>
      <c r="U96" s="1"/>
      <c r="V96" s="1"/>
      <c r="W96" s="1"/>
      <c r="X96" s="1"/>
      <c r="Y96" s="1"/>
      <c r="Z96" s="1"/>
      <c r="AA96" s="1"/>
      <c r="AB96" s="1"/>
      <c r="AC96" s="1"/>
    </row>
    <row r="97" ht="15.75" customHeight="1">
      <c r="A97" s="1"/>
      <c r="B97" s="1"/>
      <c r="C97" s="58"/>
      <c r="D97" s="58"/>
      <c r="E97" s="1"/>
      <c r="F97" s="1"/>
      <c r="G97" s="1"/>
      <c r="H97" s="1"/>
      <c r="I97" s="1"/>
      <c r="J97" s="1"/>
      <c r="K97" s="1"/>
      <c r="L97" s="1"/>
      <c r="M97" s="1"/>
      <c r="N97" s="1"/>
      <c r="O97" s="1"/>
      <c r="P97" s="1"/>
      <c r="Q97" s="1"/>
      <c r="R97" s="1"/>
      <c r="S97" s="1"/>
      <c r="T97" s="1"/>
      <c r="U97" s="1"/>
      <c r="V97" s="1"/>
      <c r="W97" s="1"/>
      <c r="X97" s="1"/>
      <c r="Y97" s="1"/>
      <c r="Z97" s="1"/>
      <c r="AA97" s="1"/>
      <c r="AB97" s="1"/>
      <c r="AC97" s="1"/>
    </row>
    <row r="98" ht="15.75" customHeight="1">
      <c r="A98" s="1"/>
      <c r="B98" s="1"/>
      <c r="C98" s="58"/>
      <c r="D98" s="58"/>
      <c r="E98" s="1"/>
      <c r="F98" s="1"/>
      <c r="G98" s="1"/>
      <c r="H98" s="1"/>
      <c r="I98" s="1"/>
      <c r="J98" s="1"/>
      <c r="K98" s="1"/>
      <c r="L98" s="1"/>
      <c r="M98" s="1"/>
      <c r="N98" s="1"/>
      <c r="O98" s="1"/>
      <c r="P98" s="1"/>
      <c r="Q98" s="1"/>
      <c r="R98" s="1"/>
      <c r="S98" s="1"/>
      <c r="T98" s="1"/>
      <c r="U98" s="1"/>
      <c r="V98" s="1"/>
      <c r="W98" s="1"/>
      <c r="X98" s="1"/>
      <c r="Y98" s="1"/>
      <c r="Z98" s="1"/>
      <c r="AA98" s="1"/>
      <c r="AB98" s="1"/>
      <c r="AC98" s="1"/>
    </row>
    <row r="99" ht="15.75" customHeight="1">
      <c r="A99" s="1"/>
      <c r="B99" s="1"/>
      <c r="C99" s="58"/>
      <c r="D99" s="58"/>
      <c r="E99" s="1"/>
      <c r="F99" s="1"/>
      <c r="G99" s="1"/>
      <c r="H99" s="1"/>
      <c r="I99" s="1"/>
      <c r="J99" s="1"/>
      <c r="K99" s="1"/>
      <c r="L99" s="1"/>
      <c r="M99" s="1"/>
      <c r="N99" s="1"/>
      <c r="O99" s="1"/>
      <c r="P99" s="1"/>
      <c r="Q99" s="1"/>
      <c r="R99" s="1"/>
      <c r="S99" s="1"/>
      <c r="T99" s="1"/>
      <c r="U99" s="1"/>
      <c r="V99" s="1"/>
      <c r="W99" s="1"/>
      <c r="X99" s="1"/>
      <c r="Y99" s="1"/>
      <c r="Z99" s="1"/>
      <c r="AA99" s="1"/>
      <c r="AB99" s="1"/>
      <c r="AC99" s="1"/>
    </row>
    <row r="100" ht="15.75" customHeight="1">
      <c r="A100" s="1"/>
      <c r="B100" s="1"/>
      <c r="C100" s="58"/>
      <c r="D100" s="58"/>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ht="15.75" customHeight="1">
      <c r="A101" s="1"/>
      <c r="B101" s="1"/>
      <c r="C101" s="58"/>
      <c r="D101" s="58"/>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ht="15.75" customHeight="1">
      <c r="A102" s="1"/>
      <c r="B102" s="1"/>
      <c r="C102" s="58"/>
      <c r="D102" s="58"/>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ht="15.75" customHeight="1">
      <c r="A103" s="1"/>
      <c r="B103" s="1"/>
      <c r="C103" s="58"/>
      <c r="D103" s="58"/>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ht="15.75" customHeight="1">
      <c r="A104" s="1"/>
      <c r="B104" s="1"/>
      <c r="C104" s="58"/>
      <c r="D104" s="58"/>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ht="15.75" customHeight="1">
      <c r="A105" s="1"/>
      <c r="B105" s="1"/>
      <c r="C105" s="58"/>
      <c r="D105" s="58"/>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ht="15.75" customHeight="1">
      <c r="A106" s="1"/>
      <c r="B106" s="1"/>
      <c r="C106" s="58"/>
      <c r="D106" s="58"/>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ht="15.75" customHeight="1">
      <c r="A107" s="1"/>
      <c r="B107" s="1"/>
      <c r="C107" s="58"/>
      <c r="D107" s="58"/>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ht="15.75" customHeight="1">
      <c r="A108" s="1"/>
      <c r="B108" s="1"/>
      <c r="C108" s="58"/>
      <c r="D108" s="58"/>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ht="15.75" customHeight="1">
      <c r="A109" s="1"/>
      <c r="B109" s="1"/>
      <c r="C109" s="58"/>
      <c r="D109" s="58"/>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ht="15.75" customHeight="1">
      <c r="A110" s="1"/>
      <c r="B110" s="1"/>
      <c r="C110" s="58"/>
      <c r="D110" s="58"/>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ht="15.75" customHeight="1">
      <c r="A111" s="1"/>
      <c r="B111" s="1"/>
      <c r="C111" s="58"/>
      <c r="D111" s="58"/>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ht="15.75" customHeight="1">
      <c r="A112" s="1"/>
      <c r="B112" s="1"/>
      <c r="C112" s="58"/>
      <c r="D112" s="58"/>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ht="15.75" customHeight="1">
      <c r="A113" s="1"/>
      <c r="B113" s="1"/>
      <c r="C113" s="58"/>
      <c r="D113" s="58"/>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ht="15.75" customHeight="1">
      <c r="A114" s="1"/>
      <c r="B114" s="1"/>
      <c r="C114" s="58"/>
      <c r="D114" s="58"/>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ht="15.75" customHeight="1">
      <c r="A115" s="1"/>
      <c r="B115" s="1"/>
      <c r="C115" s="58"/>
      <c r="D115" s="58"/>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ht="15.75" customHeight="1">
      <c r="A116" s="1"/>
      <c r="B116" s="1"/>
      <c r="C116" s="58"/>
      <c r="D116" s="58"/>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ht="15.75" customHeight="1">
      <c r="A117" s="1"/>
      <c r="B117" s="1"/>
      <c r="C117" s="58"/>
      <c r="D117" s="58"/>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ht="15.75" customHeight="1">
      <c r="A118" s="1"/>
      <c r="B118" s="1"/>
      <c r="C118" s="58"/>
      <c r="D118" s="58"/>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ht="15.75" customHeight="1">
      <c r="A119" s="1"/>
      <c r="B119" s="1"/>
      <c r="C119" s="58"/>
      <c r="D119" s="58"/>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ht="15.75" customHeight="1">
      <c r="A120" s="1"/>
      <c r="B120" s="1"/>
      <c r="C120" s="58"/>
      <c r="D120" s="58"/>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ht="15.75" customHeight="1">
      <c r="A121" s="1"/>
      <c r="B121" s="1"/>
      <c r="C121" s="58"/>
      <c r="D121" s="58"/>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ht="15.75" customHeight="1">
      <c r="A122" s="1"/>
      <c r="B122" s="1"/>
      <c r="C122" s="58"/>
      <c r="D122" s="58"/>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ht="15.75" customHeight="1">
      <c r="A123" s="1"/>
      <c r="B123" s="1"/>
      <c r="C123" s="58"/>
      <c r="D123" s="58"/>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ht="15.75" customHeight="1">
      <c r="A124" s="1"/>
      <c r="B124" s="1"/>
      <c r="C124" s="58"/>
      <c r="D124" s="58"/>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ht="15.75" customHeight="1">
      <c r="A125" s="1"/>
      <c r="B125" s="1"/>
      <c r="C125" s="58"/>
      <c r="D125" s="58"/>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ht="15.75" customHeight="1">
      <c r="A126" s="1"/>
      <c r="B126" s="1"/>
      <c r="C126" s="58"/>
      <c r="D126" s="58"/>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ht="15.75" customHeight="1">
      <c r="A127" s="1"/>
      <c r="B127" s="1"/>
      <c r="C127" s="58"/>
      <c r="D127" s="58"/>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ht="15.75" customHeight="1">
      <c r="A128" s="1"/>
      <c r="B128" s="1"/>
      <c r="C128" s="58"/>
      <c r="D128" s="58"/>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ht="15.75" customHeight="1">
      <c r="A129" s="1"/>
      <c r="B129" s="1"/>
      <c r="C129" s="58"/>
      <c r="D129" s="58"/>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ht="15.75" customHeight="1">
      <c r="A130" s="1"/>
      <c r="B130" s="1"/>
      <c r="C130" s="58"/>
      <c r="D130" s="58"/>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ht="15.75" customHeight="1">
      <c r="A131" s="1"/>
      <c r="B131" s="1"/>
      <c r="C131" s="58"/>
      <c r="D131" s="58"/>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ht="15.75" customHeight="1">
      <c r="A132" s="1"/>
      <c r="B132" s="1"/>
      <c r="C132" s="58"/>
      <c r="D132" s="58"/>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ht="15.75" customHeight="1">
      <c r="A133" s="1"/>
      <c r="B133" s="1"/>
      <c r="C133" s="58"/>
      <c r="D133" s="58"/>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ht="15.75" customHeight="1">
      <c r="A134" s="1"/>
      <c r="B134" s="1"/>
      <c r="C134" s="58"/>
      <c r="D134" s="58"/>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ht="15.75" customHeight="1">
      <c r="A135" s="1"/>
      <c r="B135" s="1"/>
      <c r="C135" s="58"/>
      <c r="D135" s="58"/>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ht="15.75" customHeight="1">
      <c r="A136" s="1"/>
      <c r="B136" s="1"/>
      <c r="C136" s="58"/>
      <c r="D136" s="58"/>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row>
  </sheetData>
  <dataValidations>
    <dataValidation type="list" allowBlank="1" showErrorMessage="1" sqref="M1">
      <formula1>#REF!</formula1>
    </dataValidation>
  </dataValidations>
  <printOptions/>
  <pageMargins bottom="0.75" footer="0.0" header="0.0" left="0.7" right="0.7" top="0.75"/>
  <pageSetup orientation="landscape"/>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86"/>
    <col customWidth="1" min="2" max="2" width="20.14"/>
    <col customWidth="1" min="3" max="3" width="21.43"/>
    <col customWidth="1" min="4" max="4" width="39.43"/>
    <col customWidth="1" min="5" max="5" width="28.14"/>
    <col customWidth="1" min="6" max="6" width="28.71"/>
    <col customWidth="1" min="7" max="10" width="11.43"/>
    <col customWidth="1" min="11" max="26" width="10.71"/>
  </cols>
  <sheetData>
    <row r="1" ht="15.75" customHeight="1">
      <c r="A1" s="1108" t="s">
        <v>69</v>
      </c>
      <c r="B1" s="118">
        <v>45662.0</v>
      </c>
      <c r="C1" s="119"/>
      <c r="D1" s="119"/>
      <c r="E1" s="119"/>
      <c r="F1" s="119"/>
      <c r="G1" s="122"/>
      <c r="H1" s="123"/>
      <c r="I1" s="123"/>
      <c r="J1" s="123"/>
      <c r="K1" s="123"/>
      <c r="L1" s="123"/>
      <c r="M1" s="123"/>
      <c r="N1" s="123"/>
      <c r="O1" s="123"/>
      <c r="P1" s="123"/>
      <c r="Q1" s="123"/>
      <c r="R1" s="123"/>
      <c r="S1" s="123"/>
      <c r="T1" s="123"/>
      <c r="U1" s="123"/>
      <c r="V1" s="123"/>
      <c r="W1" s="123"/>
      <c r="X1" s="123"/>
      <c r="Y1" s="123"/>
      <c r="Z1" s="123"/>
    </row>
    <row r="2" ht="15.75" customHeight="1">
      <c r="A2" s="251" t="s">
        <v>72</v>
      </c>
      <c r="B2" s="126" t="s">
        <v>73</v>
      </c>
      <c r="C2" s="7"/>
      <c r="D2" s="7"/>
      <c r="E2" s="7"/>
      <c r="F2" s="7"/>
      <c r="G2" s="252"/>
      <c r="H2" s="123"/>
      <c r="I2" s="123"/>
      <c r="J2" s="123"/>
      <c r="K2" s="123"/>
      <c r="L2" s="123"/>
      <c r="M2" s="123"/>
      <c r="N2" s="123"/>
      <c r="O2" s="123"/>
      <c r="P2" s="123"/>
      <c r="Q2" s="123"/>
      <c r="R2" s="123"/>
      <c r="S2" s="123"/>
      <c r="T2" s="123"/>
      <c r="U2" s="123"/>
      <c r="V2" s="123"/>
      <c r="W2" s="123"/>
      <c r="X2" s="123"/>
      <c r="Y2" s="123"/>
      <c r="Z2" s="123"/>
    </row>
    <row r="3" ht="15.75" customHeight="1">
      <c r="A3" s="251" t="s">
        <v>75</v>
      </c>
      <c r="B3" s="131" t="s">
        <v>693</v>
      </c>
      <c r="C3" s="7"/>
      <c r="D3" s="7"/>
      <c r="E3" s="8"/>
      <c r="F3" s="131" t="s">
        <v>245</v>
      </c>
      <c r="G3" s="252"/>
      <c r="H3" s="110"/>
      <c r="I3" s="110"/>
      <c r="J3" s="110"/>
      <c r="K3" s="123"/>
      <c r="L3" s="123"/>
      <c r="M3" s="123"/>
      <c r="N3" s="123"/>
      <c r="O3" s="123"/>
      <c r="P3" s="123"/>
      <c r="Q3" s="123"/>
      <c r="R3" s="123"/>
      <c r="S3" s="123"/>
      <c r="T3" s="123"/>
      <c r="U3" s="123"/>
      <c r="V3" s="123"/>
      <c r="W3" s="123"/>
      <c r="X3" s="123"/>
      <c r="Y3" s="123"/>
      <c r="Z3" s="123"/>
    </row>
    <row r="4" ht="15.75" customHeight="1">
      <c r="A4" s="251" t="s">
        <v>78</v>
      </c>
      <c r="B4" s="132" t="s">
        <v>79</v>
      </c>
      <c r="C4" s="7"/>
      <c r="D4" s="7"/>
      <c r="E4" s="7"/>
      <c r="F4" s="7"/>
      <c r="G4" s="252"/>
      <c r="H4" s="123"/>
      <c r="I4" s="123"/>
      <c r="J4" s="123"/>
      <c r="K4" s="123"/>
      <c r="L4" s="123"/>
      <c r="M4" s="123"/>
      <c r="N4" s="123"/>
      <c r="O4" s="123"/>
      <c r="P4" s="123"/>
      <c r="Q4" s="123"/>
      <c r="R4" s="123"/>
      <c r="S4" s="123"/>
      <c r="T4" s="123"/>
      <c r="U4" s="123"/>
      <c r="V4" s="123"/>
      <c r="W4" s="123"/>
      <c r="X4" s="123"/>
      <c r="Y4" s="123"/>
      <c r="Z4" s="123"/>
    </row>
    <row r="5" ht="15.75" customHeight="1">
      <c r="A5" s="251" t="s">
        <v>80</v>
      </c>
      <c r="B5" s="1280" t="s">
        <v>694</v>
      </c>
      <c r="C5" s="7"/>
      <c r="D5" s="7"/>
      <c r="E5" s="7"/>
      <c r="F5" s="7"/>
      <c r="G5" s="252"/>
      <c r="H5" s="123"/>
      <c r="I5" s="123"/>
      <c r="J5" s="123"/>
      <c r="K5" s="123"/>
      <c r="L5" s="123"/>
      <c r="M5" s="123"/>
      <c r="N5" s="123"/>
      <c r="O5" s="123"/>
      <c r="P5" s="123"/>
      <c r="Q5" s="123"/>
      <c r="R5" s="123"/>
      <c r="S5" s="123"/>
      <c r="T5" s="123"/>
      <c r="U5" s="123"/>
      <c r="V5" s="123"/>
      <c r="W5" s="123"/>
      <c r="X5" s="123"/>
      <c r="Y5" s="123"/>
      <c r="Z5" s="123"/>
    </row>
    <row r="6" ht="15.75" customHeight="1">
      <c r="A6" s="251" t="s">
        <v>82</v>
      </c>
      <c r="B6" s="126" t="s">
        <v>635</v>
      </c>
      <c r="C6" s="7"/>
      <c r="D6" s="7"/>
      <c r="E6" s="7"/>
      <c r="F6" s="7"/>
      <c r="G6" s="252"/>
      <c r="H6" s="133"/>
      <c r="I6" s="133"/>
      <c r="J6" s="133"/>
      <c r="K6" s="133"/>
      <c r="L6" s="133"/>
      <c r="M6" s="133"/>
      <c r="N6" s="133"/>
      <c r="O6" s="133"/>
      <c r="P6" s="133"/>
      <c r="Q6" s="133"/>
      <c r="R6" s="133"/>
      <c r="S6" s="133"/>
      <c r="T6" s="133"/>
      <c r="U6" s="133"/>
      <c r="V6" s="133"/>
      <c r="W6" s="133"/>
      <c r="X6" s="133"/>
      <c r="Y6" s="133"/>
      <c r="Z6" s="133"/>
    </row>
    <row r="7" ht="15.75" customHeight="1">
      <c r="A7" s="253" t="s">
        <v>84</v>
      </c>
      <c r="B7" s="254" t="s">
        <v>636</v>
      </c>
      <c r="C7" s="255"/>
      <c r="D7" s="255"/>
      <c r="E7" s="255"/>
      <c r="F7" s="255"/>
      <c r="G7" s="256"/>
      <c r="H7" s="123"/>
      <c r="I7" s="123"/>
      <c r="J7" s="123"/>
      <c r="K7" s="123"/>
      <c r="L7" s="123"/>
      <c r="M7" s="123"/>
      <c r="N7" s="123"/>
      <c r="O7" s="123"/>
      <c r="P7" s="123"/>
      <c r="Q7" s="123"/>
      <c r="R7" s="123"/>
      <c r="S7" s="123"/>
      <c r="T7" s="123"/>
      <c r="U7" s="123"/>
      <c r="V7" s="123"/>
      <c r="W7" s="123"/>
      <c r="X7" s="123"/>
      <c r="Y7" s="123"/>
      <c r="Z7" s="123"/>
    </row>
    <row r="8" ht="15.75" customHeight="1">
      <c r="A8" s="1281" t="s">
        <v>560</v>
      </c>
      <c r="B8" s="1282" t="s">
        <v>91</v>
      </c>
      <c r="C8" s="1282" t="s">
        <v>561</v>
      </c>
      <c r="D8" s="1282" t="s">
        <v>562</v>
      </c>
      <c r="E8" s="1282" t="s">
        <v>563</v>
      </c>
      <c r="F8" s="1283" t="s">
        <v>564</v>
      </c>
      <c r="G8" s="264"/>
      <c r="H8" s="264"/>
      <c r="I8" s="264"/>
      <c r="J8" s="264"/>
      <c r="K8" s="264"/>
      <c r="L8" s="264"/>
      <c r="M8" s="264"/>
      <c r="N8" s="264"/>
      <c r="O8" s="264"/>
      <c r="P8" s="264"/>
      <c r="Q8" s="264"/>
      <c r="R8" s="264"/>
      <c r="S8" s="264"/>
      <c r="T8" s="264"/>
      <c r="U8" s="264"/>
      <c r="V8" s="264"/>
      <c r="W8" s="264"/>
      <c r="X8" s="264"/>
      <c r="Y8" s="264"/>
      <c r="Z8" s="264"/>
    </row>
    <row r="9" ht="15.75" hidden="1" customHeight="1">
      <c r="A9" s="1129" t="s">
        <v>106</v>
      </c>
      <c r="B9" s="1130">
        <v>54.0</v>
      </c>
      <c r="C9" s="1130">
        <v>2.33</v>
      </c>
      <c r="D9" s="1131">
        <v>0.03</v>
      </c>
      <c r="E9" s="1130">
        <v>2.75</v>
      </c>
      <c r="F9" s="1132">
        <v>0.1125</v>
      </c>
      <c r="G9" s="123"/>
      <c r="H9" s="123"/>
      <c r="I9" s="123"/>
      <c r="J9" s="123"/>
      <c r="K9" s="123"/>
      <c r="L9" s="123"/>
      <c r="M9" s="123"/>
      <c r="N9" s="123"/>
      <c r="O9" s="123"/>
      <c r="P9" s="123"/>
      <c r="Q9" s="123"/>
      <c r="R9" s="123"/>
      <c r="S9" s="123"/>
      <c r="T9" s="123"/>
      <c r="U9" s="123"/>
      <c r="V9" s="123"/>
      <c r="W9" s="123"/>
      <c r="X9" s="123"/>
      <c r="Y9" s="123"/>
      <c r="Z9" s="123"/>
    </row>
    <row r="10" ht="15.75" hidden="1" customHeight="1">
      <c r="A10" s="1133" t="s">
        <v>107</v>
      </c>
      <c r="B10" s="1134">
        <v>67.0</v>
      </c>
      <c r="C10" s="1134">
        <v>2.21</v>
      </c>
      <c r="D10" s="1135">
        <v>0.0437</v>
      </c>
      <c r="E10" s="1134">
        <v>2.6</v>
      </c>
      <c r="F10" s="1136">
        <v>0.0766</v>
      </c>
      <c r="G10" s="123"/>
      <c r="H10" s="123"/>
      <c r="I10" s="123"/>
      <c r="J10" s="123"/>
      <c r="K10" s="123"/>
      <c r="L10" s="123"/>
      <c r="M10" s="123"/>
      <c r="N10" s="123"/>
      <c r="O10" s="123"/>
      <c r="P10" s="123"/>
      <c r="Q10" s="123"/>
      <c r="R10" s="123"/>
      <c r="S10" s="123"/>
      <c r="T10" s="123"/>
      <c r="U10" s="123"/>
      <c r="V10" s="123"/>
      <c r="W10" s="123"/>
      <c r="X10" s="123"/>
      <c r="Y10" s="123"/>
      <c r="Z10" s="123"/>
    </row>
    <row r="11" ht="15.75" hidden="1" customHeight="1">
      <c r="A11" s="1129" t="s">
        <v>108</v>
      </c>
      <c r="B11" s="1130">
        <v>24.0</v>
      </c>
      <c r="C11" s="1130">
        <v>0.55</v>
      </c>
      <c r="D11" s="1131">
        <v>0.0221</v>
      </c>
      <c r="E11" s="1130">
        <v>1.02</v>
      </c>
      <c r="F11" s="1132">
        <v>0.0546</v>
      </c>
      <c r="G11" s="123"/>
      <c r="H11" s="123"/>
      <c r="I11" s="123"/>
      <c r="J11" s="123"/>
      <c r="K11" s="123"/>
      <c r="L11" s="123"/>
      <c r="M11" s="123"/>
      <c r="N11" s="123"/>
      <c r="O11" s="123"/>
      <c r="P11" s="123"/>
      <c r="Q11" s="123"/>
      <c r="R11" s="123"/>
      <c r="S11" s="123"/>
      <c r="T11" s="123"/>
      <c r="U11" s="123"/>
      <c r="V11" s="123"/>
      <c r="W11" s="123"/>
      <c r="X11" s="123"/>
      <c r="Y11" s="123"/>
      <c r="Z11" s="123"/>
    </row>
    <row r="12" ht="15.75" hidden="1" customHeight="1">
      <c r="A12" s="1133" t="s">
        <v>109</v>
      </c>
      <c r="B12" s="1134">
        <v>37.0</v>
      </c>
      <c r="C12" s="1134">
        <v>1.09</v>
      </c>
      <c r="D12" s="1135">
        <v>0.0298</v>
      </c>
      <c r="E12" s="1134">
        <v>1.41</v>
      </c>
      <c r="F12" s="1136">
        <v>0.0961</v>
      </c>
      <c r="G12" s="123"/>
      <c r="H12" s="123"/>
      <c r="I12" s="123"/>
      <c r="J12" s="123"/>
      <c r="K12" s="123"/>
      <c r="L12" s="123"/>
      <c r="M12" s="123"/>
      <c r="N12" s="123"/>
      <c r="O12" s="123"/>
      <c r="P12" s="123"/>
      <c r="Q12" s="123"/>
      <c r="R12" s="123"/>
      <c r="S12" s="123"/>
      <c r="T12" s="123"/>
      <c r="U12" s="123"/>
      <c r="V12" s="123"/>
      <c r="W12" s="123"/>
      <c r="X12" s="123"/>
      <c r="Y12" s="123"/>
      <c r="Z12" s="123"/>
    </row>
    <row r="13" ht="15.75" hidden="1" customHeight="1">
      <c r="A13" s="1129" t="s">
        <v>110</v>
      </c>
      <c r="B13" s="1130">
        <v>34.0</v>
      </c>
      <c r="C13" s="1130">
        <v>2.94</v>
      </c>
      <c r="D13" s="1131">
        <v>0.0377</v>
      </c>
      <c r="E13" s="1130">
        <v>3.47</v>
      </c>
      <c r="F13" s="1132">
        <v>0.0321</v>
      </c>
      <c r="G13" s="123"/>
      <c r="H13" s="123"/>
      <c r="I13" s="123"/>
      <c r="J13" s="123"/>
      <c r="K13" s="123"/>
      <c r="L13" s="123"/>
      <c r="M13" s="123"/>
      <c r="N13" s="123"/>
      <c r="O13" s="123"/>
      <c r="P13" s="123"/>
      <c r="Q13" s="123"/>
      <c r="R13" s="123"/>
      <c r="S13" s="123"/>
      <c r="T13" s="123"/>
      <c r="U13" s="123"/>
      <c r="V13" s="123"/>
      <c r="W13" s="123"/>
      <c r="X13" s="123"/>
      <c r="Y13" s="123"/>
      <c r="Z13" s="123"/>
    </row>
    <row r="14" ht="15.75" hidden="1" customHeight="1">
      <c r="A14" s="1133" t="s">
        <v>111</v>
      </c>
      <c r="B14" s="1134">
        <v>33.0</v>
      </c>
      <c r="C14" s="1134">
        <v>0.55</v>
      </c>
      <c r="D14" s="1135">
        <v>0.0227</v>
      </c>
      <c r="E14" s="1134">
        <v>0.75</v>
      </c>
      <c r="F14" s="1136">
        <v>0.0521</v>
      </c>
      <c r="G14" s="123"/>
      <c r="H14" s="123"/>
      <c r="I14" s="123"/>
      <c r="J14" s="123"/>
      <c r="K14" s="123"/>
      <c r="L14" s="123"/>
      <c r="M14" s="123"/>
      <c r="N14" s="123"/>
      <c r="O14" s="123"/>
      <c r="P14" s="123"/>
      <c r="Q14" s="123"/>
      <c r="R14" s="123"/>
      <c r="S14" s="123"/>
      <c r="T14" s="123"/>
      <c r="U14" s="123"/>
      <c r="V14" s="123"/>
      <c r="W14" s="123"/>
      <c r="X14" s="123"/>
      <c r="Y14" s="123"/>
      <c r="Z14" s="123"/>
    </row>
    <row r="15" ht="15.75" hidden="1" customHeight="1">
      <c r="A15" s="1129" t="s">
        <v>112</v>
      </c>
      <c r="B15" s="1130">
        <v>15.0</v>
      </c>
      <c r="C15" s="1130" t="s">
        <v>113</v>
      </c>
      <c r="D15" s="1131" t="s">
        <v>113</v>
      </c>
      <c r="E15" s="1130" t="s">
        <v>113</v>
      </c>
      <c r="F15" s="1132" t="s">
        <v>113</v>
      </c>
      <c r="G15" s="123"/>
      <c r="H15" s="123"/>
      <c r="I15" s="123"/>
      <c r="J15" s="123"/>
      <c r="K15" s="123"/>
      <c r="L15" s="123"/>
      <c r="M15" s="123"/>
      <c r="N15" s="123"/>
      <c r="O15" s="123"/>
      <c r="P15" s="123"/>
      <c r="Q15" s="123"/>
      <c r="R15" s="123"/>
      <c r="S15" s="123"/>
      <c r="T15" s="123"/>
      <c r="U15" s="123"/>
      <c r="V15" s="123"/>
      <c r="W15" s="123"/>
      <c r="X15" s="123"/>
      <c r="Y15" s="123"/>
      <c r="Z15" s="123"/>
    </row>
    <row r="16" ht="15.75" hidden="1" customHeight="1">
      <c r="A16" s="1133" t="s">
        <v>114</v>
      </c>
      <c r="B16" s="1134">
        <v>591.0</v>
      </c>
      <c r="C16" s="1134" t="s">
        <v>113</v>
      </c>
      <c r="D16" s="1135" t="s">
        <v>113</v>
      </c>
      <c r="E16" s="1134" t="s">
        <v>113</v>
      </c>
      <c r="F16" s="1136" t="s">
        <v>113</v>
      </c>
      <c r="G16" s="123"/>
      <c r="H16" s="123"/>
      <c r="I16" s="123"/>
      <c r="J16" s="123"/>
      <c r="K16" s="123"/>
      <c r="L16" s="123"/>
      <c r="M16" s="123"/>
      <c r="N16" s="123"/>
      <c r="O16" s="123"/>
      <c r="P16" s="123"/>
      <c r="Q16" s="123"/>
      <c r="R16" s="123"/>
      <c r="S16" s="123"/>
      <c r="T16" s="123"/>
      <c r="U16" s="123"/>
      <c r="V16" s="123"/>
      <c r="W16" s="123"/>
      <c r="X16" s="123"/>
      <c r="Y16" s="123"/>
      <c r="Z16" s="123"/>
    </row>
    <row r="17" ht="15.75" hidden="1" customHeight="1">
      <c r="A17" s="1129" t="s">
        <v>115</v>
      </c>
      <c r="B17" s="1130">
        <v>18.0</v>
      </c>
      <c r="C17" s="1130">
        <v>2.58</v>
      </c>
      <c r="D17" s="1131">
        <v>0.0929</v>
      </c>
      <c r="E17" s="1130">
        <v>3.3</v>
      </c>
      <c r="F17" s="1132">
        <v>0.2288</v>
      </c>
      <c r="G17" s="123"/>
      <c r="H17" s="123"/>
      <c r="I17" s="123"/>
      <c r="J17" s="123"/>
      <c r="K17" s="123"/>
      <c r="L17" s="123"/>
      <c r="M17" s="123"/>
      <c r="N17" s="123"/>
      <c r="O17" s="123"/>
      <c r="P17" s="123"/>
      <c r="Q17" s="123"/>
      <c r="R17" s="123"/>
      <c r="S17" s="123"/>
      <c r="T17" s="123"/>
      <c r="U17" s="123"/>
      <c r="V17" s="123"/>
      <c r="W17" s="123"/>
      <c r="X17" s="123"/>
      <c r="Y17" s="123"/>
      <c r="Z17" s="123"/>
    </row>
    <row r="18" ht="15.75" hidden="1" customHeight="1">
      <c r="A18" s="1133" t="s">
        <v>116</v>
      </c>
      <c r="B18" s="1134">
        <v>29.0</v>
      </c>
      <c r="C18" s="1134">
        <v>3.47</v>
      </c>
      <c r="D18" s="1135">
        <v>0.1407</v>
      </c>
      <c r="E18" s="1134">
        <v>4.0</v>
      </c>
      <c r="F18" s="1136">
        <v>0.2013</v>
      </c>
      <c r="G18" s="123"/>
      <c r="H18" s="123"/>
      <c r="I18" s="123"/>
      <c r="J18" s="123"/>
      <c r="K18" s="123"/>
      <c r="L18" s="123"/>
      <c r="M18" s="123"/>
      <c r="N18" s="123"/>
      <c r="O18" s="123"/>
      <c r="P18" s="123"/>
      <c r="Q18" s="123"/>
      <c r="R18" s="123"/>
      <c r="S18" s="123"/>
      <c r="T18" s="123"/>
      <c r="U18" s="123"/>
      <c r="V18" s="123"/>
      <c r="W18" s="123"/>
      <c r="X18" s="123"/>
      <c r="Y18" s="123"/>
      <c r="Z18" s="123"/>
    </row>
    <row r="19" ht="15.75" hidden="1" customHeight="1">
      <c r="A19" s="1129" t="s">
        <v>117</v>
      </c>
      <c r="B19" s="1130">
        <v>22.0</v>
      </c>
      <c r="C19" s="1130">
        <v>0.57</v>
      </c>
      <c r="D19" s="1131">
        <v>-0.0564</v>
      </c>
      <c r="E19" s="1130">
        <v>1.29</v>
      </c>
      <c r="F19" s="1132">
        <v>0.1251</v>
      </c>
      <c r="G19" s="123"/>
      <c r="H19" s="123"/>
      <c r="I19" s="123"/>
      <c r="J19" s="123"/>
      <c r="K19" s="123"/>
      <c r="L19" s="123"/>
      <c r="M19" s="123"/>
      <c r="N19" s="123"/>
      <c r="O19" s="123"/>
      <c r="P19" s="123"/>
      <c r="Q19" s="123"/>
      <c r="R19" s="123"/>
      <c r="S19" s="123"/>
      <c r="T19" s="123"/>
      <c r="U19" s="123"/>
      <c r="V19" s="123"/>
      <c r="W19" s="123"/>
      <c r="X19" s="123"/>
      <c r="Y19" s="123"/>
      <c r="Z19" s="123"/>
    </row>
    <row r="20" ht="15.75" hidden="1" customHeight="1">
      <c r="A20" s="1133" t="s">
        <v>118</v>
      </c>
      <c r="B20" s="1134">
        <v>30.0</v>
      </c>
      <c r="C20" s="1134" t="s">
        <v>113</v>
      </c>
      <c r="D20" s="1135" t="s">
        <v>113</v>
      </c>
      <c r="E20" s="1134" t="s">
        <v>113</v>
      </c>
      <c r="F20" s="1136" t="s">
        <v>113</v>
      </c>
      <c r="G20" s="123"/>
      <c r="H20" s="123"/>
      <c r="I20" s="123"/>
      <c r="J20" s="123"/>
      <c r="K20" s="123"/>
      <c r="L20" s="123"/>
      <c r="M20" s="123"/>
      <c r="N20" s="123"/>
      <c r="O20" s="123"/>
      <c r="P20" s="123"/>
      <c r="Q20" s="123"/>
      <c r="R20" s="123"/>
      <c r="S20" s="123"/>
      <c r="T20" s="123"/>
      <c r="U20" s="123"/>
      <c r="V20" s="123"/>
      <c r="W20" s="123"/>
      <c r="X20" s="123"/>
      <c r="Y20" s="123"/>
      <c r="Z20" s="123"/>
    </row>
    <row r="21" ht="15.75" hidden="1" customHeight="1">
      <c r="A21" s="1129" t="s">
        <v>119</v>
      </c>
      <c r="B21" s="1130">
        <v>39.0</v>
      </c>
      <c r="C21" s="1130">
        <v>2.03</v>
      </c>
      <c r="D21" s="1131">
        <v>0.1056</v>
      </c>
      <c r="E21" s="1130">
        <v>2.33</v>
      </c>
      <c r="F21" s="1132">
        <v>0.135</v>
      </c>
      <c r="G21" s="123"/>
      <c r="H21" s="123"/>
      <c r="I21" s="123"/>
      <c r="J21" s="123"/>
      <c r="K21" s="123"/>
      <c r="L21" s="123"/>
      <c r="M21" s="123"/>
      <c r="N21" s="123"/>
      <c r="O21" s="123"/>
      <c r="P21" s="123"/>
      <c r="Q21" s="123"/>
      <c r="R21" s="123"/>
      <c r="S21" s="123"/>
      <c r="T21" s="123"/>
      <c r="U21" s="123"/>
      <c r="V21" s="123"/>
      <c r="W21" s="123"/>
      <c r="X21" s="123"/>
      <c r="Y21" s="123"/>
      <c r="Z21" s="123"/>
    </row>
    <row r="22" ht="15.75" hidden="1" customHeight="1">
      <c r="A22" s="1133" t="s">
        <v>120</v>
      </c>
      <c r="B22" s="1134">
        <v>152.0</v>
      </c>
      <c r="C22" s="1134">
        <v>2.6</v>
      </c>
      <c r="D22" s="1135">
        <v>0.0709</v>
      </c>
      <c r="E22" s="1134">
        <v>2.93</v>
      </c>
      <c r="F22" s="1136">
        <v>0.1224</v>
      </c>
      <c r="G22" s="123"/>
      <c r="H22" s="123"/>
      <c r="I22" s="123"/>
      <c r="J22" s="123"/>
      <c r="K22" s="123"/>
      <c r="L22" s="123"/>
      <c r="M22" s="123"/>
      <c r="N22" s="123"/>
      <c r="O22" s="123"/>
      <c r="P22" s="123"/>
      <c r="Q22" s="123"/>
      <c r="R22" s="123"/>
      <c r="S22" s="123"/>
      <c r="T22" s="123"/>
      <c r="U22" s="123"/>
      <c r="V22" s="123"/>
      <c r="W22" s="123"/>
      <c r="X22" s="123"/>
      <c r="Y22" s="123"/>
      <c r="Z22" s="123"/>
    </row>
    <row r="23" ht="15.75" hidden="1" customHeight="1">
      <c r="A23" s="1129" t="s">
        <v>121</v>
      </c>
      <c r="B23" s="1130">
        <v>9.0</v>
      </c>
      <c r="C23" s="1130">
        <v>1.03</v>
      </c>
      <c r="D23" s="1131">
        <v>0.0758</v>
      </c>
      <c r="E23" s="1130">
        <v>2.27</v>
      </c>
      <c r="F23" s="1132">
        <v>0.1817</v>
      </c>
      <c r="G23" s="123"/>
      <c r="H23" s="123"/>
      <c r="I23" s="123"/>
      <c r="J23" s="123"/>
      <c r="K23" s="123"/>
      <c r="L23" s="123"/>
      <c r="M23" s="123"/>
      <c r="N23" s="123"/>
      <c r="O23" s="123"/>
      <c r="P23" s="123"/>
      <c r="Q23" s="123"/>
      <c r="R23" s="123"/>
      <c r="S23" s="123"/>
      <c r="T23" s="123"/>
      <c r="U23" s="123"/>
      <c r="V23" s="123"/>
      <c r="W23" s="123"/>
      <c r="X23" s="123"/>
      <c r="Y23" s="123"/>
      <c r="Z23" s="123"/>
    </row>
    <row r="24" ht="15.75" hidden="1" customHeight="1">
      <c r="A24" s="1133" t="s">
        <v>122</v>
      </c>
      <c r="B24" s="1134">
        <v>31.0</v>
      </c>
      <c r="C24" s="1134">
        <v>0.7</v>
      </c>
      <c r="D24" s="1135">
        <v>0.0276</v>
      </c>
      <c r="E24" s="1134">
        <v>1.03</v>
      </c>
      <c r="F24" s="1136">
        <v>0.0625</v>
      </c>
      <c r="G24" s="123"/>
      <c r="H24" s="123"/>
      <c r="I24" s="123"/>
      <c r="J24" s="123"/>
      <c r="K24" s="123"/>
      <c r="L24" s="123"/>
      <c r="M24" s="123"/>
      <c r="N24" s="123"/>
      <c r="O24" s="123"/>
      <c r="P24" s="123"/>
      <c r="Q24" s="123"/>
      <c r="R24" s="123"/>
      <c r="S24" s="123"/>
      <c r="T24" s="123"/>
      <c r="U24" s="123"/>
      <c r="V24" s="123"/>
      <c r="W24" s="123"/>
      <c r="X24" s="123"/>
      <c r="Y24" s="123"/>
      <c r="Z24" s="123"/>
    </row>
    <row r="25" ht="15.75" hidden="1" customHeight="1">
      <c r="A25" s="1129" t="s">
        <v>123</v>
      </c>
      <c r="B25" s="1130">
        <v>4.0</v>
      </c>
      <c r="C25" s="1130">
        <v>0.51</v>
      </c>
      <c r="D25" s="1131">
        <v>-0.005</v>
      </c>
      <c r="E25" s="1130">
        <v>1.0</v>
      </c>
      <c r="F25" s="1132">
        <v>0.0448</v>
      </c>
      <c r="G25" s="123"/>
      <c r="H25" s="123"/>
      <c r="I25" s="123"/>
      <c r="J25" s="123"/>
      <c r="K25" s="123"/>
      <c r="L25" s="123"/>
      <c r="M25" s="123"/>
      <c r="N25" s="123"/>
      <c r="O25" s="123"/>
      <c r="P25" s="123"/>
      <c r="Q25" s="123"/>
      <c r="R25" s="123"/>
      <c r="S25" s="123"/>
      <c r="T25" s="123"/>
      <c r="U25" s="123"/>
      <c r="V25" s="123"/>
      <c r="W25" s="123"/>
      <c r="X25" s="123"/>
      <c r="Y25" s="123"/>
      <c r="Z25" s="123"/>
    </row>
    <row r="26" ht="15.75" hidden="1" customHeight="1">
      <c r="A26" s="1133" t="s">
        <v>124</v>
      </c>
      <c r="B26" s="1134">
        <v>60.0</v>
      </c>
      <c r="C26" s="1134">
        <v>2.26</v>
      </c>
      <c r="D26" s="1135">
        <v>0.0646</v>
      </c>
      <c r="E26" s="1134">
        <v>2.77</v>
      </c>
      <c r="F26" s="1136">
        <v>0.1217</v>
      </c>
      <c r="G26" s="123"/>
      <c r="H26" s="123"/>
      <c r="I26" s="123"/>
      <c r="J26" s="123"/>
      <c r="K26" s="123"/>
      <c r="L26" s="123"/>
      <c r="M26" s="123"/>
      <c r="N26" s="123"/>
      <c r="O26" s="123"/>
      <c r="P26" s="123"/>
      <c r="Q26" s="123"/>
      <c r="R26" s="123"/>
      <c r="S26" s="123"/>
      <c r="T26" s="123"/>
      <c r="U26" s="123"/>
      <c r="V26" s="123"/>
      <c r="W26" s="123"/>
      <c r="X26" s="123"/>
      <c r="Y26" s="123"/>
      <c r="Z26" s="123"/>
    </row>
    <row r="27" ht="15.75" hidden="1" customHeight="1">
      <c r="A27" s="1129" t="s">
        <v>125</v>
      </c>
      <c r="B27" s="1130">
        <v>16.0</v>
      </c>
      <c r="C27" s="1130">
        <v>1.64</v>
      </c>
      <c r="D27" s="1131">
        <v>0.1006</v>
      </c>
      <c r="E27" s="1130">
        <v>1.57</v>
      </c>
      <c r="F27" s="1132">
        <v>0.1111</v>
      </c>
      <c r="G27" s="123"/>
      <c r="H27" s="123"/>
      <c r="I27" s="123"/>
      <c r="J27" s="123"/>
      <c r="K27" s="123"/>
      <c r="L27" s="123"/>
      <c r="M27" s="123"/>
      <c r="N27" s="123"/>
      <c r="O27" s="123"/>
      <c r="P27" s="123"/>
      <c r="Q27" s="123"/>
      <c r="R27" s="123"/>
      <c r="S27" s="123"/>
      <c r="T27" s="123"/>
      <c r="U27" s="123"/>
      <c r="V27" s="123"/>
      <c r="W27" s="123"/>
      <c r="X27" s="123"/>
      <c r="Y27" s="123"/>
      <c r="Z27" s="123"/>
    </row>
    <row r="28" ht="15.75" hidden="1" customHeight="1">
      <c r="A28" s="1133" t="s">
        <v>126</v>
      </c>
      <c r="B28" s="1134">
        <v>63.0</v>
      </c>
      <c r="C28" s="1134">
        <v>1.16</v>
      </c>
      <c r="D28" s="1135">
        <v>0.0415</v>
      </c>
      <c r="E28" s="1134">
        <v>1.38</v>
      </c>
      <c r="F28" s="1136">
        <v>0.0631</v>
      </c>
      <c r="G28" s="123"/>
      <c r="H28" s="123"/>
      <c r="I28" s="123"/>
      <c r="J28" s="123"/>
      <c r="K28" s="123"/>
      <c r="L28" s="123"/>
      <c r="M28" s="123"/>
      <c r="N28" s="123"/>
      <c r="O28" s="123"/>
      <c r="P28" s="123"/>
      <c r="Q28" s="123"/>
      <c r="R28" s="123"/>
      <c r="S28" s="123"/>
      <c r="T28" s="123"/>
      <c r="U28" s="123"/>
      <c r="V28" s="123"/>
      <c r="W28" s="123"/>
      <c r="X28" s="123"/>
      <c r="Y28" s="123"/>
      <c r="Z28" s="123"/>
    </row>
    <row r="29" ht="15.75" hidden="1" customHeight="1">
      <c r="A29" s="1129" t="s">
        <v>127</v>
      </c>
      <c r="B29" s="1130">
        <v>35.0</v>
      </c>
      <c r="C29" s="1130">
        <v>6.46</v>
      </c>
      <c r="D29" s="1131">
        <v>0.1678</v>
      </c>
      <c r="E29" s="1130">
        <v>6.68</v>
      </c>
      <c r="F29" s="1132">
        <v>0.2267</v>
      </c>
      <c r="G29" s="123"/>
      <c r="H29" s="123"/>
      <c r="I29" s="123"/>
      <c r="J29" s="123"/>
      <c r="K29" s="123"/>
      <c r="L29" s="123"/>
      <c r="M29" s="123"/>
      <c r="N29" s="123"/>
      <c r="O29" s="123"/>
      <c r="P29" s="123"/>
      <c r="Q29" s="123"/>
      <c r="R29" s="123"/>
      <c r="S29" s="123"/>
      <c r="T29" s="123"/>
      <c r="U29" s="123"/>
      <c r="V29" s="123"/>
      <c r="W29" s="123"/>
      <c r="X29" s="123"/>
      <c r="Y29" s="123"/>
      <c r="Z29" s="123"/>
    </row>
    <row r="30" ht="15.75" hidden="1" customHeight="1">
      <c r="A30" s="1133" t="s">
        <v>128</v>
      </c>
      <c r="B30" s="1134">
        <v>46.0</v>
      </c>
      <c r="C30" s="1134">
        <v>2.1</v>
      </c>
      <c r="D30" s="1135">
        <v>0.1123</v>
      </c>
      <c r="E30" s="1134">
        <v>2.46</v>
      </c>
      <c r="F30" s="1136">
        <v>0.1519</v>
      </c>
      <c r="G30" s="123"/>
      <c r="H30" s="123"/>
      <c r="I30" s="123"/>
      <c r="J30" s="123"/>
      <c r="K30" s="123"/>
      <c r="L30" s="123"/>
      <c r="M30" s="123"/>
      <c r="N30" s="123"/>
      <c r="O30" s="123"/>
      <c r="P30" s="123"/>
      <c r="Q30" s="123"/>
      <c r="R30" s="123"/>
      <c r="S30" s="123"/>
      <c r="T30" s="123"/>
      <c r="U30" s="123"/>
      <c r="V30" s="123"/>
      <c r="W30" s="123"/>
      <c r="X30" s="123"/>
      <c r="Y30" s="123"/>
      <c r="Z30" s="123"/>
    </row>
    <row r="31" ht="15.75" hidden="1" customHeight="1">
      <c r="A31" s="1129" t="s">
        <v>129</v>
      </c>
      <c r="B31" s="1130">
        <v>21.0</v>
      </c>
      <c r="C31" s="1130">
        <v>2.61</v>
      </c>
      <c r="D31" s="1131">
        <v>0.2515</v>
      </c>
      <c r="E31" s="1130">
        <v>2.91</v>
      </c>
      <c r="F31" s="1132">
        <v>0.3297</v>
      </c>
      <c r="G31" s="123"/>
      <c r="H31" s="123"/>
      <c r="I31" s="123"/>
      <c r="J31" s="123"/>
      <c r="K31" s="123"/>
      <c r="L31" s="123"/>
      <c r="M31" s="123"/>
      <c r="N31" s="123"/>
      <c r="O31" s="123"/>
      <c r="P31" s="123"/>
      <c r="Q31" s="123"/>
      <c r="R31" s="123"/>
      <c r="S31" s="123"/>
      <c r="T31" s="123"/>
      <c r="U31" s="123"/>
      <c r="V31" s="123"/>
      <c r="W31" s="123"/>
      <c r="X31" s="123"/>
      <c r="Y31" s="123"/>
      <c r="Z31" s="123"/>
    </row>
    <row r="32" ht="15.75" hidden="1" customHeight="1">
      <c r="A32" s="1133" t="s">
        <v>130</v>
      </c>
      <c r="B32" s="1134">
        <v>535.0</v>
      </c>
      <c r="C32" s="1134">
        <v>6.11</v>
      </c>
      <c r="D32" s="1135">
        <v>-0.132</v>
      </c>
      <c r="E32" s="1134">
        <v>6.79</v>
      </c>
      <c r="F32" s="1136">
        <v>0.013</v>
      </c>
      <c r="G32" s="123"/>
      <c r="H32" s="123"/>
      <c r="I32" s="123"/>
      <c r="J32" s="123"/>
      <c r="K32" s="123"/>
      <c r="L32" s="123"/>
      <c r="M32" s="123"/>
      <c r="N32" s="123"/>
      <c r="O32" s="123"/>
      <c r="P32" s="123"/>
      <c r="Q32" s="123"/>
      <c r="R32" s="123"/>
      <c r="S32" s="123"/>
      <c r="T32" s="123"/>
      <c r="U32" s="123"/>
      <c r="V32" s="123"/>
      <c r="W32" s="123"/>
      <c r="X32" s="123"/>
      <c r="Y32" s="123"/>
      <c r="Z32" s="123"/>
    </row>
    <row r="33" ht="15.75" hidden="1" customHeight="1">
      <c r="A33" s="1129" t="s">
        <v>131</v>
      </c>
      <c r="B33" s="1130">
        <v>231.0</v>
      </c>
      <c r="C33" s="1130">
        <v>4.84</v>
      </c>
      <c r="D33" s="1131">
        <v>0.089</v>
      </c>
      <c r="E33" s="1130">
        <v>5.48</v>
      </c>
      <c r="F33" s="1132">
        <v>0.228</v>
      </c>
      <c r="G33" s="123"/>
      <c r="H33" s="123"/>
      <c r="I33" s="123"/>
      <c r="J33" s="123"/>
      <c r="K33" s="123"/>
      <c r="L33" s="123"/>
      <c r="M33" s="123"/>
      <c r="N33" s="123"/>
      <c r="O33" s="123"/>
      <c r="P33" s="123"/>
      <c r="Q33" s="123"/>
      <c r="R33" s="123"/>
      <c r="S33" s="123"/>
      <c r="T33" s="123"/>
      <c r="U33" s="123"/>
      <c r="V33" s="123"/>
      <c r="W33" s="123"/>
      <c r="X33" s="123"/>
      <c r="Y33" s="123"/>
      <c r="Z33" s="123"/>
    </row>
    <row r="34" ht="15.75" hidden="1" customHeight="1">
      <c r="A34" s="1133" t="s">
        <v>132</v>
      </c>
      <c r="B34" s="1134">
        <v>29.0</v>
      </c>
      <c r="C34" s="1134">
        <v>2.24</v>
      </c>
      <c r="D34" s="1135">
        <v>0.0265</v>
      </c>
      <c r="E34" s="1134">
        <v>2.49</v>
      </c>
      <c r="F34" s="1136">
        <v>0.0841</v>
      </c>
      <c r="G34" s="123"/>
      <c r="H34" s="123"/>
      <c r="I34" s="123"/>
      <c r="J34" s="123"/>
      <c r="K34" s="123"/>
      <c r="L34" s="123"/>
      <c r="M34" s="123"/>
      <c r="N34" s="123"/>
      <c r="O34" s="123"/>
      <c r="P34" s="123"/>
      <c r="Q34" s="123"/>
      <c r="R34" s="123"/>
      <c r="S34" s="123"/>
      <c r="T34" s="123"/>
      <c r="U34" s="123"/>
      <c r="V34" s="123"/>
      <c r="W34" s="123"/>
      <c r="X34" s="123"/>
      <c r="Y34" s="123"/>
      <c r="Z34" s="123"/>
    </row>
    <row r="35" ht="15.75" hidden="1" customHeight="1">
      <c r="A35" s="1129" t="s">
        <v>133</v>
      </c>
      <c r="B35" s="1130">
        <v>101.0</v>
      </c>
      <c r="C35" s="1130">
        <v>3.03</v>
      </c>
      <c r="D35" s="1131">
        <v>0.0259</v>
      </c>
      <c r="E35" s="1130">
        <v>3.31</v>
      </c>
      <c r="F35" s="1132">
        <v>0.0738</v>
      </c>
      <c r="G35" s="123"/>
      <c r="H35" s="123"/>
      <c r="I35" s="123"/>
      <c r="J35" s="123"/>
      <c r="K35" s="123"/>
      <c r="L35" s="123"/>
      <c r="M35" s="123"/>
      <c r="N35" s="123"/>
      <c r="O35" s="123"/>
      <c r="P35" s="123"/>
      <c r="Q35" s="123"/>
      <c r="R35" s="123"/>
      <c r="S35" s="123"/>
      <c r="T35" s="123"/>
      <c r="U35" s="123"/>
      <c r="V35" s="123"/>
      <c r="W35" s="123"/>
      <c r="X35" s="123"/>
      <c r="Y35" s="123"/>
      <c r="Z35" s="123"/>
    </row>
    <row r="36" ht="15.75" hidden="1" customHeight="1">
      <c r="A36" s="1133" t="s">
        <v>134</v>
      </c>
      <c r="B36" s="1134">
        <v>11.0</v>
      </c>
      <c r="C36" s="1134">
        <v>0.73</v>
      </c>
      <c r="D36" s="1135">
        <v>-0.1537</v>
      </c>
      <c r="E36" s="1134">
        <v>0.72</v>
      </c>
      <c r="F36" s="1136">
        <v>-0.052</v>
      </c>
      <c r="G36" s="123"/>
      <c r="H36" s="123"/>
      <c r="I36" s="123"/>
      <c r="J36" s="123"/>
      <c r="K36" s="123"/>
      <c r="L36" s="123"/>
      <c r="M36" s="123"/>
      <c r="N36" s="123"/>
      <c r="O36" s="123"/>
      <c r="P36" s="123"/>
      <c r="Q36" s="123"/>
      <c r="R36" s="123"/>
      <c r="S36" s="123"/>
      <c r="T36" s="123"/>
      <c r="U36" s="123"/>
      <c r="V36" s="123"/>
      <c r="W36" s="123"/>
      <c r="X36" s="123"/>
      <c r="Y36" s="123"/>
      <c r="Z36" s="123"/>
    </row>
    <row r="37" ht="15.75" hidden="1" customHeight="1">
      <c r="A37" s="1129" t="s">
        <v>135</v>
      </c>
      <c r="B37" s="1130">
        <v>122.0</v>
      </c>
      <c r="C37" s="1130">
        <v>2.27</v>
      </c>
      <c r="D37" s="1131">
        <v>0.0562</v>
      </c>
      <c r="E37" s="1130">
        <v>2.46</v>
      </c>
      <c r="F37" s="1132">
        <v>0.0827</v>
      </c>
      <c r="G37" s="123"/>
      <c r="H37" s="123"/>
      <c r="I37" s="123"/>
      <c r="J37" s="123"/>
      <c r="K37" s="123"/>
      <c r="L37" s="123"/>
      <c r="M37" s="123"/>
      <c r="N37" s="123"/>
      <c r="O37" s="123"/>
      <c r="P37" s="123"/>
      <c r="Q37" s="123"/>
      <c r="R37" s="123"/>
      <c r="S37" s="123"/>
      <c r="T37" s="123"/>
      <c r="U37" s="123"/>
      <c r="V37" s="123"/>
      <c r="W37" s="123"/>
      <c r="X37" s="123"/>
      <c r="Y37" s="123"/>
      <c r="Z37" s="123"/>
    </row>
    <row r="38" ht="15.75" hidden="1" customHeight="1">
      <c r="A38" s="1133" t="s">
        <v>136</v>
      </c>
      <c r="B38" s="1134">
        <v>42.0</v>
      </c>
      <c r="C38" s="1134">
        <v>1.26</v>
      </c>
      <c r="D38" s="1135">
        <v>0.0295</v>
      </c>
      <c r="E38" s="1134">
        <v>1.41</v>
      </c>
      <c r="F38" s="1136">
        <v>0.0584</v>
      </c>
      <c r="G38" s="123"/>
      <c r="H38" s="123"/>
      <c r="I38" s="123"/>
      <c r="J38" s="123"/>
      <c r="K38" s="123"/>
      <c r="L38" s="123"/>
      <c r="M38" s="123"/>
      <c r="N38" s="123"/>
      <c r="O38" s="123"/>
      <c r="P38" s="123"/>
      <c r="Q38" s="123"/>
      <c r="R38" s="123"/>
      <c r="S38" s="123"/>
      <c r="T38" s="123"/>
      <c r="U38" s="123"/>
      <c r="V38" s="123"/>
      <c r="W38" s="123"/>
      <c r="X38" s="123"/>
      <c r="Y38" s="123"/>
      <c r="Z38" s="123"/>
    </row>
    <row r="39" ht="15.75" hidden="1" customHeight="1">
      <c r="A39" s="1129" t="s">
        <v>137</v>
      </c>
      <c r="B39" s="1130">
        <v>96.0</v>
      </c>
      <c r="C39" s="1130">
        <v>3.37</v>
      </c>
      <c r="D39" s="1131">
        <v>-0.0316</v>
      </c>
      <c r="E39" s="1130">
        <v>3.9</v>
      </c>
      <c r="F39" s="1132">
        <v>0.0813</v>
      </c>
      <c r="G39" s="123"/>
      <c r="H39" s="123"/>
      <c r="I39" s="123"/>
      <c r="J39" s="123"/>
      <c r="K39" s="123"/>
      <c r="L39" s="123"/>
      <c r="M39" s="123"/>
      <c r="N39" s="123"/>
      <c r="O39" s="123"/>
      <c r="P39" s="123"/>
      <c r="Q39" s="123"/>
      <c r="R39" s="123"/>
      <c r="S39" s="123"/>
      <c r="T39" s="123"/>
      <c r="U39" s="123"/>
      <c r="V39" s="123"/>
      <c r="W39" s="123"/>
      <c r="X39" s="123"/>
      <c r="Y39" s="123"/>
      <c r="Z39" s="123"/>
    </row>
    <row r="40" ht="15.75" hidden="1" customHeight="1">
      <c r="A40" s="1133" t="s">
        <v>138</v>
      </c>
      <c r="B40" s="1134">
        <v>50.0</v>
      </c>
      <c r="C40" s="1134">
        <v>3.13</v>
      </c>
      <c r="D40" s="1135">
        <v>0.0881</v>
      </c>
      <c r="E40" s="1134">
        <v>3.68</v>
      </c>
      <c r="F40" s="1136">
        <v>0.1508</v>
      </c>
      <c r="G40" s="123"/>
      <c r="H40" s="123"/>
      <c r="I40" s="123"/>
      <c r="J40" s="123"/>
      <c r="K40" s="123"/>
      <c r="L40" s="123"/>
      <c r="M40" s="123"/>
      <c r="N40" s="123"/>
      <c r="O40" s="123"/>
      <c r="P40" s="123"/>
      <c r="Q40" s="123"/>
      <c r="R40" s="123"/>
      <c r="S40" s="123"/>
      <c r="T40" s="123"/>
      <c r="U40" s="123"/>
      <c r="V40" s="123"/>
      <c r="W40" s="123"/>
      <c r="X40" s="123"/>
      <c r="Y40" s="123"/>
      <c r="Z40" s="123"/>
    </row>
    <row r="41" ht="15.75" hidden="1" customHeight="1">
      <c r="A41" s="1129" t="s">
        <v>139</v>
      </c>
      <c r="B41" s="1130">
        <v>35.0</v>
      </c>
      <c r="C41" s="1130">
        <v>0.8</v>
      </c>
      <c r="D41" s="1131">
        <v>0.049</v>
      </c>
      <c r="E41" s="1130">
        <v>1.18</v>
      </c>
      <c r="F41" s="1132">
        <v>0.0742</v>
      </c>
      <c r="G41" s="123"/>
      <c r="H41" s="123"/>
      <c r="I41" s="123"/>
      <c r="J41" s="123"/>
      <c r="K41" s="123"/>
      <c r="L41" s="123"/>
      <c r="M41" s="123"/>
      <c r="N41" s="123"/>
      <c r="O41" s="123"/>
      <c r="P41" s="123"/>
      <c r="Q41" s="123"/>
      <c r="R41" s="123"/>
      <c r="S41" s="123"/>
      <c r="T41" s="123"/>
      <c r="U41" s="123"/>
      <c r="V41" s="123"/>
      <c r="W41" s="123"/>
      <c r="X41" s="123"/>
      <c r="Y41" s="123"/>
      <c r="Z41" s="123"/>
    </row>
    <row r="42" ht="15.75" hidden="1" customHeight="1">
      <c r="A42" s="1133" t="s">
        <v>254</v>
      </c>
      <c r="B42" s="1134">
        <v>166.0</v>
      </c>
      <c r="C42" s="1134">
        <v>5.14</v>
      </c>
      <c r="D42" s="1135">
        <v>0.2228</v>
      </c>
      <c r="E42" s="1134">
        <v>19.3</v>
      </c>
      <c r="F42" s="1136">
        <v>0.1641</v>
      </c>
      <c r="G42" s="123"/>
      <c r="H42" s="123"/>
      <c r="I42" s="123"/>
      <c r="J42" s="123"/>
      <c r="K42" s="123"/>
      <c r="L42" s="123"/>
      <c r="M42" s="123"/>
      <c r="N42" s="123"/>
      <c r="O42" s="123"/>
      <c r="P42" s="123"/>
      <c r="Q42" s="123"/>
      <c r="R42" s="123"/>
      <c r="S42" s="123"/>
      <c r="T42" s="123"/>
      <c r="U42" s="123"/>
      <c r="V42" s="123"/>
      <c r="W42" s="123"/>
      <c r="X42" s="123"/>
      <c r="Y42" s="123"/>
      <c r="Z42" s="123"/>
    </row>
    <row r="43" ht="15.75" hidden="1" customHeight="1">
      <c r="A43" s="1129" t="s">
        <v>141</v>
      </c>
      <c r="B43" s="1130">
        <v>77.0</v>
      </c>
      <c r="C43" s="1130">
        <v>1.35</v>
      </c>
      <c r="D43" s="1131">
        <v>0.0601</v>
      </c>
      <c r="E43" s="1130">
        <v>1.79</v>
      </c>
      <c r="F43" s="1132">
        <v>0.121</v>
      </c>
      <c r="G43" s="123"/>
      <c r="H43" s="123"/>
      <c r="I43" s="123"/>
      <c r="J43" s="123"/>
      <c r="K43" s="123"/>
      <c r="L43" s="123"/>
      <c r="M43" s="123"/>
      <c r="N43" s="123"/>
      <c r="O43" s="123"/>
      <c r="P43" s="123"/>
      <c r="Q43" s="123"/>
      <c r="R43" s="123"/>
      <c r="S43" s="123"/>
      <c r="T43" s="123"/>
      <c r="U43" s="123"/>
      <c r="V43" s="123"/>
      <c r="W43" s="123"/>
      <c r="X43" s="123"/>
      <c r="Y43" s="123"/>
      <c r="Z43" s="123"/>
    </row>
    <row r="44" ht="15.75" hidden="1" customHeight="1">
      <c r="A44" s="1133" t="s">
        <v>142</v>
      </c>
      <c r="B44" s="1134">
        <v>14.0</v>
      </c>
      <c r="C44" s="1134">
        <v>0.31</v>
      </c>
      <c r="D44" s="1135">
        <v>0.0134</v>
      </c>
      <c r="E44" s="1134">
        <v>0.44</v>
      </c>
      <c r="F44" s="1136">
        <v>0.0263</v>
      </c>
      <c r="G44" s="123"/>
      <c r="H44" s="123"/>
      <c r="I44" s="123"/>
      <c r="J44" s="123"/>
      <c r="K44" s="123"/>
      <c r="L44" s="123"/>
      <c r="M44" s="123"/>
      <c r="N44" s="123"/>
      <c r="O44" s="123"/>
      <c r="P44" s="123"/>
      <c r="Q44" s="123"/>
      <c r="R44" s="123"/>
      <c r="S44" s="123"/>
      <c r="T44" s="123"/>
      <c r="U44" s="123"/>
      <c r="V44" s="123"/>
      <c r="W44" s="123"/>
      <c r="X44" s="123"/>
      <c r="Y44" s="123"/>
      <c r="Z44" s="123"/>
    </row>
    <row r="45" ht="15.75" hidden="1" customHeight="1">
      <c r="A45" s="1129" t="s">
        <v>143</v>
      </c>
      <c r="B45" s="1130">
        <v>28.0</v>
      </c>
      <c r="C45" s="1130">
        <v>0.87</v>
      </c>
      <c r="D45" s="1131">
        <v>0.0211</v>
      </c>
      <c r="E45" s="1130">
        <v>1.18</v>
      </c>
      <c r="F45" s="1132">
        <v>0.0679</v>
      </c>
      <c r="G45" s="123"/>
      <c r="H45" s="123"/>
      <c r="I45" s="123"/>
      <c r="J45" s="123"/>
      <c r="K45" s="123"/>
      <c r="L45" s="123"/>
      <c r="M45" s="123"/>
      <c r="N45" s="123"/>
      <c r="O45" s="123"/>
      <c r="P45" s="123"/>
      <c r="Q45" s="123"/>
      <c r="R45" s="123"/>
      <c r="S45" s="123"/>
      <c r="T45" s="123"/>
      <c r="U45" s="123"/>
      <c r="V45" s="123"/>
      <c r="W45" s="123"/>
      <c r="X45" s="123"/>
      <c r="Y45" s="123"/>
      <c r="Z45" s="123"/>
    </row>
    <row r="46" ht="15.75" hidden="1" customHeight="1">
      <c r="A46" s="1133" t="s">
        <v>144</v>
      </c>
      <c r="B46" s="1134">
        <v>18.0</v>
      </c>
      <c r="C46" s="1134">
        <v>2.38</v>
      </c>
      <c r="D46" s="1135">
        <v>-0.1883</v>
      </c>
      <c r="E46" s="1134">
        <v>6.38</v>
      </c>
      <c r="F46" s="1136">
        <v>0.1978</v>
      </c>
      <c r="G46" s="123"/>
      <c r="H46" s="123"/>
      <c r="I46" s="123"/>
      <c r="J46" s="123"/>
      <c r="K46" s="123"/>
      <c r="L46" s="123"/>
      <c r="M46" s="123"/>
      <c r="N46" s="123"/>
      <c r="O46" s="123"/>
      <c r="P46" s="123"/>
      <c r="Q46" s="123"/>
      <c r="R46" s="123"/>
      <c r="S46" s="123"/>
      <c r="T46" s="123"/>
      <c r="U46" s="123"/>
      <c r="V46" s="123"/>
      <c r="W46" s="123"/>
      <c r="X46" s="123"/>
      <c r="Y46" s="123"/>
      <c r="Z46" s="123"/>
    </row>
    <row r="47" ht="15.75" hidden="1" customHeight="1">
      <c r="A47" s="1129" t="s">
        <v>145</v>
      </c>
      <c r="B47" s="1130">
        <v>218.0</v>
      </c>
      <c r="C47" s="1130">
        <v>4.77</v>
      </c>
      <c r="D47" s="1131">
        <v>0.0873</v>
      </c>
      <c r="E47" s="1130">
        <v>5.2</v>
      </c>
      <c r="F47" s="1132">
        <v>0.1499</v>
      </c>
      <c r="G47" s="123"/>
      <c r="H47" s="123"/>
      <c r="I47" s="123"/>
      <c r="J47" s="123"/>
      <c r="K47" s="123"/>
      <c r="L47" s="123"/>
      <c r="M47" s="123"/>
      <c r="N47" s="123"/>
      <c r="O47" s="123"/>
      <c r="P47" s="123"/>
      <c r="Q47" s="123"/>
      <c r="R47" s="123"/>
      <c r="S47" s="123"/>
      <c r="T47" s="123"/>
      <c r="U47" s="123"/>
      <c r="V47" s="123"/>
      <c r="W47" s="123"/>
      <c r="X47" s="123"/>
      <c r="Y47" s="123"/>
      <c r="Z47" s="123"/>
    </row>
    <row r="48" ht="15.75" hidden="1" customHeight="1">
      <c r="A48" s="1133" t="s">
        <v>146</v>
      </c>
      <c r="B48" s="1134">
        <v>113.0</v>
      </c>
      <c r="C48" s="1134">
        <v>0.43</v>
      </c>
      <c r="D48" s="1135">
        <v>0.0158</v>
      </c>
      <c r="E48" s="1134">
        <v>0.53</v>
      </c>
      <c r="F48" s="1136">
        <v>0.0343</v>
      </c>
      <c r="G48" s="123"/>
      <c r="H48" s="123"/>
      <c r="I48" s="123"/>
      <c r="J48" s="123"/>
      <c r="K48" s="123"/>
      <c r="L48" s="123"/>
      <c r="M48" s="123"/>
      <c r="N48" s="123"/>
      <c r="O48" s="123"/>
      <c r="P48" s="123"/>
      <c r="Q48" s="123"/>
      <c r="R48" s="123"/>
      <c r="S48" s="123"/>
      <c r="T48" s="123"/>
      <c r="U48" s="123"/>
      <c r="V48" s="123"/>
      <c r="W48" s="123"/>
      <c r="X48" s="123"/>
      <c r="Y48" s="123"/>
      <c r="Z48" s="123"/>
    </row>
    <row r="49" ht="15.75" hidden="1" customHeight="1">
      <c r="A49" s="1129" t="s">
        <v>255</v>
      </c>
      <c r="B49" s="1130">
        <v>116.0</v>
      </c>
      <c r="C49" s="1130">
        <v>4.71</v>
      </c>
      <c r="D49" s="1131">
        <v>0.0469</v>
      </c>
      <c r="E49" s="1130">
        <v>5.31</v>
      </c>
      <c r="F49" s="1132">
        <v>0.134</v>
      </c>
      <c r="G49" s="123"/>
      <c r="H49" s="123"/>
      <c r="I49" s="123"/>
      <c r="J49" s="123"/>
      <c r="K49" s="123"/>
      <c r="L49" s="123"/>
      <c r="M49" s="123"/>
      <c r="N49" s="123"/>
      <c r="O49" s="123"/>
      <c r="P49" s="123"/>
      <c r="Q49" s="123"/>
      <c r="R49" s="123"/>
      <c r="S49" s="123"/>
      <c r="T49" s="123"/>
      <c r="U49" s="123"/>
      <c r="V49" s="123"/>
      <c r="W49" s="123"/>
      <c r="X49" s="123"/>
      <c r="Y49" s="123"/>
      <c r="Z49" s="123"/>
    </row>
    <row r="50" ht="15.75" hidden="1" customHeight="1">
      <c r="A50" s="1133" t="s">
        <v>148</v>
      </c>
      <c r="B50" s="1134">
        <v>30.0</v>
      </c>
      <c r="C50" s="1134">
        <v>1.15</v>
      </c>
      <c r="D50" s="1135">
        <v>0.12</v>
      </c>
      <c r="E50" s="1134">
        <v>1.24</v>
      </c>
      <c r="F50" s="1136">
        <v>0.1559</v>
      </c>
      <c r="G50" s="123"/>
      <c r="H50" s="123"/>
      <c r="I50" s="123"/>
      <c r="J50" s="123"/>
      <c r="K50" s="123"/>
      <c r="L50" s="123"/>
      <c r="M50" s="123"/>
      <c r="N50" s="123"/>
      <c r="O50" s="123"/>
      <c r="P50" s="123"/>
      <c r="Q50" s="123"/>
      <c r="R50" s="123"/>
      <c r="S50" s="123"/>
      <c r="T50" s="123"/>
      <c r="U50" s="123"/>
      <c r="V50" s="123"/>
      <c r="W50" s="123"/>
      <c r="X50" s="123"/>
      <c r="Y50" s="123"/>
      <c r="Z50" s="123"/>
    </row>
    <row r="51" ht="15.75" customHeight="1">
      <c r="A51" s="1129" t="s">
        <v>149</v>
      </c>
      <c r="B51" s="1130">
        <v>33.0</v>
      </c>
      <c r="C51" s="1130">
        <v>0.87</v>
      </c>
      <c r="D51" s="1131">
        <v>0.0697</v>
      </c>
      <c r="E51" s="1130">
        <v>1.48</v>
      </c>
      <c r="F51" s="1132">
        <v>0.1214</v>
      </c>
      <c r="G51" s="123"/>
      <c r="H51" s="123"/>
      <c r="I51" s="123"/>
      <c r="J51" s="123"/>
      <c r="K51" s="123"/>
      <c r="L51" s="123"/>
      <c r="M51" s="123"/>
      <c r="N51" s="123"/>
      <c r="O51" s="123"/>
      <c r="P51" s="123"/>
      <c r="Q51" s="123"/>
      <c r="R51" s="123"/>
      <c r="S51" s="123"/>
      <c r="T51" s="123"/>
      <c r="U51" s="123"/>
      <c r="V51" s="123"/>
      <c r="W51" s="123"/>
      <c r="X51" s="123"/>
      <c r="Y51" s="123"/>
      <c r="Z51" s="123"/>
    </row>
    <row r="52" ht="15.75" hidden="1" customHeight="1">
      <c r="A52" s="1133" t="s">
        <v>150</v>
      </c>
      <c r="B52" s="1134">
        <v>65.0</v>
      </c>
      <c r="C52" s="1134">
        <v>3.15</v>
      </c>
      <c r="D52" s="1135">
        <v>0.098</v>
      </c>
      <c r="E52" s="1134">
        <v>4.28</v>
      </c>
      <c r="F52" s="1136">
        <v>0.1485</v>
      </c>
      <c r="G52" s="123"/>
      <c r="H52" s="123"/>
      <c r="I52" s="123"/>
      <c r="J52" s="123"/>
      <c r="K52" s="123"/>
      <c r="L52" s="123"/>
      <c r="M52" s="123"/>
      <c r="N52" s="123"/>
      <c r="O52" s="123"/>
      <c r="P52" s="123"/>
      <c r="Q52" s="123"/>
      <c r="R52" s="123"/>
      <c r="S52" s="123"/>
      <c r="T52" s="123"/>
      <c r="U52" s="123"/>
      <c r="V52" s="123"/>
      <c r="W52" s="123"/>
      <c r="X52" s="123"/>
      <c r="Y52" s="123"/>
      <c r="Z52" s="123"/>
    </row>
    <row r="53" ht="15.75" hidden="1" customHeight="1">
      <c r="A53" s="1129" t="s">
        <v>151</v>
      </c>
      <c r="B53" s="1130">
        <v>101.0</v>
      </c>
      <c r="C53" s="1130">
        <v>3.16</v>
      </c>
      <c r="D53" s="1131">
        <v>0.1038</v>
      </c>
      <c r="E53" s="1130">
        <v>3.53</v>
      </c>
      <c r="F53" s="1132">
        <v>0.1853</v>
      </c>
      <c r="G53" s="123"/>
      <c r="H53" s="123"/>
      <c r="I53" s="123"/>
      <c r="J53" s="123"/>
      <c r="K53" s="123"/>
      <c r="L53" s="123"/>
      <c r="M53" s="123"/>
      <c r="N53" s="123"/>
      <c r="O53" s="123"/>
      <c r="P53" s="123"/>
      <c r="Q53" s="123"/>
      <c r="R53" s="123"/>
      <c r="S53" s="123"/>
      <c r="T53" s="123"/>
      <c r="U53" s="123"/>
      <c r="V53" s="123"/>
      <c r="W53" s="123"/>
      <c r="X53" s="123"/>
      <c r="Y53" s="123"/>
      <c r="Z53" s="123"/>
    </row>
    <row r="54" ht="15.75" hidden="1" customHeight="1">
      <c r="A54" s="1133" t="s">
        <v>152</v>
      </c>
      <c r="B54" s="1134">
        <v>16.0</v>
      </c>
      <c r="C54" s="1134">
        <v>1.73</v>
      </c>
      <c r="D54" s="1135">
        <v>0.0623</v>
      </c>
      <c r="E54" s="1134">
        <v>2.27</v>
      </c>
      <c r="F54" s="1136">
        <v>0.1215</v>
      </c>
      <c r="G54" s="123"/>
      <c r="H54" s="123"/>
      <c r="I54" s="123"/>
      <c r="J54" s="123"/>
      <c r="K54" s="123"/>
      <c r="L54" s="123"/>
      <c r="M54" s="123"/>
      <c r="N54" s="123"/>
      <c r="O54" s="123"/>
      <c r="P54" s="123"/>
      <c r="Q54" s="123"/>
      <c r="R54" s="123"/>
      <c r="S54" s="123"/>
      <c r="T54" s="123"/>
      <c r="U54" s="123"/>
      <c r="V54" s="123"/>
      <c r="W54" s="123"/>
      <c r="X54" s="123"/>
      <c r="Y54" s="123"/>
      <c r="Z54" s="123"/>
    </row>
    <row r="55" ht="15.75" hidden="1" customHeight="1">
      <c r="A55" s="1129" t="s">
        <v>153</v>
      </c>
      <c r="B55" s="1130">
        <v>22.0</v>
      </c>
      <c r="C55" s="1130">
        <v>2.72</v>
      </c>
      <c r="D55" s="1131">
        <v>0.0416</v>
      </c>
      <c r="E55" s="1130">
        <v>3.11</v>
      </c>
      <c r="F55" s="1132">
        <v>0.1649</v>
      </c>
      <c r="G55" s="123"/>
      <c r="H55" s="123"/>
      <c r="I55" s="123"/>
      <c r="J55" s="123"/>
      <c r="K55" s="123"/>
      <c r="L55" s="123"/>
      <c r="M55" s="123"/>
      <c r="N55" s="123"/>
      <c r="O55" s="123"/>
      <c r="P55" s="123"/>
      <c r="Q55" s="123"/>
      <c r="R55" s="123"/>
      <c r="S55" s="123"/>
      <c r="T55" s="123"/>
      <c r="U55" s="123"/>
      <c r="V55" s="123"/>
      <c r="W55" s="123"/>
      <c r="X55" s="123"/>
      <c r="Y55" s="123"/>
      <c r="Z55" s="123"/>
    </row>
    <row r="56" ht="15.75" hidden="1" customHeight="1">
      <c r="A56" s="1133" t="s">
        <v>154</v>
      </c>
      <c r="B56" s="1134">
        <v>19.0</v>
      </c>
      <c r="C56" s="1134">
        <v>0.95</v>
      </c>
      <c r="D56" s="1135">
        <v>0.0595</v>
      </c>
      <c r="E56" s="1134">
        <v>1.24</v>
      </c>
      <c r="F56" s="1136">
        <v>0.0825</v>
      </c>
      <c r="G56" s="123"/>
      <c r="H56" s="123"/>
      <c r="I56" s="123"/>
      <c r="J56" s="123"/>
      <c r="K56" s="123"/>
      <c r="L56" s="123"/>
      <c r="M56" s="123"/>
      <c r="N56" s="123"/>
      <c r="O56" s="123"/>
      <c r="P56" s="123"/>
      <c r="Q56" s="123"/>
      <c r="R56" s="123"/>
      <c r="S56" s="123"/>
      <c r="T56" s="123"/>
      <c r="U56" s="123"/>
      <c r="V56" s="123"/>
      <c r="W56" s="123"/>
      <c r="X56" s="123"/>
      <c r="Y56" s="123"/>
      <c r="Z56" s="123"/>
    </row>
    <row r="57" ht="15.75" hidden="1" customHeight="1">
      <c r="A57" s="1129" t="s">
        <v>155</v>
      </c>
      <c r="B57" s="1130">
        <v>53.0</v>
      </c>
      <c r="C57" s="1130">
        <v>1.37</v>
      </c>
      <c r="D57" s="1131">
        <v>0.0988</v>
      </c>
      <c r="E57" s="1130">
        <v>1.51</v>
      </c>
      <c r="F57" s="1132">
        <v>0.137</v>
      </c>
      <c r="G57" s="123"/>
      <c r="H57" s="123"/>
      <c r="I57" s="123"/>
      <c r="J57" s="123"/>
      <c r="K57" s="123"/>
      <c r="L57" s="123"/>
      <c r="M57" s="123"/>
      <c r="N57" s="123"/>
      <c r="O57" s="123"/>
      <c r="P57" s="123"/>
      <c r="Q57" s="123"/>
      <c r="R57" s="123"/>
      <c r="S57" s="123"/>
      <c r="T57" s="123"/>
      <c r="U57" s="123"/>
      <c r="V57" s="123"/>
      <c r="W57" s="123"/>
      <c r="X57" s="123"/>
      <c r="Y57" s="123"/>
      <c r="Z57" s="123"/>
    </row>
    <row r="58" ht="15.75" hidden="1" customHeight="1">
      <c r="A58" s="1133" t="s">
        <v>156</v>
      </c>
      <c r="B58" s="1134">
        <v>231.0</v>
      </c>
      <c r="C58" s="1134">
        <v>4.95</v>
      </c>
      <c r="D58" s="1135">
        <v>0.1759</v>
      </c>
      <c r="E58" s="1134">
        <v>6.01</v>
      </c>
      <c r="F58" s="1136">
        <v>0.1408</v>
      </c>
      <c r="G58" s="123"/>
      <c r="H58" s="123"/>
      <c r="I58" s="123"/>
      <c r="J58" s="123"/>
      <c r="K58" s="123"/>
      <c r="L58" s="123"/>
      <c r="M58" s="123"/>
      <c r="N58" s="123"/>
      <c r="O58" s="123"/>
      <c r="P58" s="123"/>
      <c r="Q58" s="123"/>
      <c r="R58" s="123"/>
      <c r="S58" s="123"/>
      <c r="T58" s="123"/>
      <c r="U58" s="123"/>
      <c r="V58" s="123"/>
      <c r="W58" s="123"/>
      <c r="X58" s="123"/>
      <c r="Y58" s="123"/>
      <c r="Z58" s="123"/>
    </row>
    <row r="59" ht="15.75" hidden="1" customHeight="1">
      <c r="A59" s="1129" t="s">
        <v>157</v>
      </c>
      <c r="B59" s="1130">
        <v>109.0</v>
      </c>
      <c r="C59" s="1130">
        <v>2.87</v>
      </c>
      <c r="D59" s="1131">
        <v>0.1004</v>
      </c>
      <c r="E59" s="1130">
        <v>3.23</v>
      </c>
      <c r="F59" s="1132">
        <v>0.1598</v>
      </c>
      <c r="G59" s="123"/>
      <c r="H59" s="123"/>
      <c r="I59" s="123"/>
      <c r="J59" s="123"/>
      <c r="K59" s="123"/>
      <c r="L59" s="123"/>
      <c r="M59" s="123"/>
      <c r="N59" s="123"/>
      <c r="O59" s="123"/>
      <c r="P59" s="123"/>
      <c r="Q59" s="123"/>
      <c r="R59" s="123"/>
      <c r="S59" s="123"/>
      <c r="T59" s="123"/>
      <c r="U59" s="123"/>
      <c r="V59" s="123"/>
      <c r="W59" s="123"/>
      <c r="X59" s="123"/>
      <c r="Y59" s="123"/>
      <c r="Z59" s="123"/>
    </row>
    <row r="60" ht="15.75" hidden="1" customHeight="1">
      <c r="A60" s="1133" t="s">
        <v>158</v>
      </c>
      <c r="B60" s="1134">
        <v>64.0</v>
      </c>
      <c r="C60" s="1134">
        <v>2.62</v>
      </c>
      <c r="D60" s="1135">
        <v>0.0739</v>
      </c>
      <c r="E60" s="1134">
        <v>2.89</v>
      </c>
      <c r="F60" s="1136">
        <v>0.2262</v>
      </c>
      <c r="G60" s="123"/>
      <c r="H60" s="123"/>
      <c r="I60" s="123"/>
      <c r="J60" s="123"/>
      <c r="K60" s="123"/>
      <c r="L60" s="123"/>
      <c r="M60" s="123"/>
      <c r="N60" s="123"/>
      <c r="O60" s="123"/>
      <c r="P60" s="123"/>
      <c r="Q60" s="123"/>
      <c r="R60" s="123"/>
      <c r="S60" s="123"/>
      <c r="T60" s="123"/>
      <c r="U60" s="123"/>
      <c r="V60" s="123"/>
      <c r="W60" s="123"/>
      <c r="X60" s="123"/>
      <c r="Y60" s="123"/>
      <c r="Z60" s="123"/>
    </row>
    <row r="61" ht="15.75" hidden="1" customHeight="1">
      <c r="A61" s="1129" t="s">
        <v>159</v>
      </c>
      <c r="B61" s="1130">
        <v>14.0</v>
      </c>
      <c r="C61" s="1130">
        <v>0.89</v>
      </c>
      <c r="D61" s="1131">
        <v>0.0106</v>
      </c>
      <c r="E61" s="1130">
        <v>1.2</v>
      </c>
      <c r="F61" s="1132">
        <v>0.0846</v>
      </c>
      <c r="G61" s="123"/>
      <c r="H61" s="123"/>
      <c r="I61" s="123"/>
      <c r="J61" s="123"/>
      <c r="K61" s="123"/>
      <c r="L61" s="123"/>
      <c r="M61" s="123"/>
      <c r="N61" s="123"/>
      <c r="O61" s="123"/>
      <c r="P61" s="123"/>
      <c r="Q61" s="123"/>
      <c r="R61" s="123"/>
      <c r="S61" s="123"/>
      <c r="T61" s="123"/>
      <c r="U61" s="123"/>
      <c r="V61" s="123"/>
      <c r="W61" s="123"/>
      <c r="X61" s="123"/>
      <c r="Y61" s="123"/>
      <c r="Z61" s="123"/>
    </row>
    <row r="62" ht="15.75" hidden="1" customHeight="1">
      <c r="A62" s="1133" t="s">
        <v>160</v>
      </c>
      <c r="B62" s="1134">
        <v>4.0</v>
      </c>
      <c r="C62" s="1134">
        <v>1.39</v>
      </c>
      <c r="D62" s="1135">
        <v>0.0975</v>
      </c>
      <c r="E62" s="1134">
        <v>1.52</v>
      </c>
      <c r="F62" s="1136">
        <v>0.1371</v>
      </c>
      <c r="G62" s="123"/>
      <c r="H62" s="123"/>
      <c r="I62" s="123"/>
      <c r="J62" s="123"/>
      <c r="K62" s="123"/>
      <c r="L62" s="123"/>
      <c r="M62" s="123"/>
      <c r="N62" s="123"/>
      <c r="O62" s="123"/>
      <c r="P62" s="123"/>
      <c r="Q62" s="123"/>
      <c r="R62" s="123"/>
      <c r="S62" s="123"/>
      <c r="T62" s="123"/>
      <c r="U62" s="123"/>
      <c r="V62" s="123"/>
      <c r="W62" s="123"/>
      <c r="X62" s="123"/>
      <c r="Y62" s="123"/>
      <c r="Z62" s="123"/>
    </row>
    <row r="63" ht="15.75" hidden="1" customHeight="1">
      <c r="A63" s="1129" t="s">
        <v>256</v>
      </c>
      <c r="B63" s="1130">
        <v>147.0</v>
      </c>
      <c r="C63" s="1130">
        <v>2.51</v>
      </c>
      <c r="D63" s="1131">
        <v>0.1952</v>
      </c>
      <c r="E63" s="1130">
        <v>3.08</v>
      </c>
      <c r="F63" s="1132">
        <v>0.3006</v>
      </c>
      <c r="G63" s="123"/>
      <c r="H63" s="123"/>
      <c r="I63" s="123"/>
      <c r="J63" s="123"/>
      <c r="K63" s="123"/>
      <c r="L63" s="123"/>
      <c r="M63" s="123"/>
      <c r="N63" s="123"/>
      <c r="O63" s="123"/>
      <c r="P63" s="123"/>
      <c r="Q63" s="123"/>
      <c r="R63" s="123"/>
      <c r="S63" s="123"/>
      <c r="T63" s="123"/>
      <c r="U63" s="123"/>
      <c r="V63" s="123"/>
      <c r="W63" s="123"/>
      <c r="X63" s="123"/>
      <c r="Y63" s="123"/>
      <c r="Z63" s="123"/>
    </row>
    <row r="64" ht="15.75" hidden="1" customHeight="1">
      <c r="A64" s="1133" t="s">
        <v>162</v>
      </c>
      <c r="B64" s="1134">
        <v>24.0</v>
      </c>
      <c r="C64" s="1134">
        <v>3.33</v>
      </c>
      <c r="D64" s="1135">
        <v>0.1624</v>
      </c>
      <c r="E64" s="1134">
        <v>4.98</v>
      </c>
      <c r="F64" s="1136">
        <v>0.2845</v>
      </c>
      <c r="G64" s="123"/>
      <c r="H64" s="123"/>
      <c r="I64" s="123"/>
      <c r="J64" s="123"/>
      <c r="K64" s="123"/>
      <c r="L64" s="123"/>
      <c r="M64" s="123"/>
      <c r="N64" s="123"/>
      <c r="O64" s="123"/>
      <c r="P64" s="123"/>
      <c r="Q64" s="123"/>
      <c r="R64" s="123"/>
      <c r="S64" s="123"/>
      <c r="T64" s="123"/>
      <c r="U64" s="123"/>
      <c r="V64" s="123"/>
      <c r="W64" s="123"/>
      <c r="X64" s="123"/>
      <c r="Y64" s="123"/>
      <c r="Z64" s="123"/>
    </row>
    <row r="65" ht="15.75" hidden="1" customHeight="1">
      <c r="A65" s="1129" t="s">
        <v>163</v>
      </c>
      <c r="B65" s="1130">
        <v>97.0</v>
      </c>
      <c r="C65" s="1130">
        <v>0.47</v>
      </c>
      <c r="D65" s="1131">
        <v>0.0331</v>
      </c>
      <c r="E65" s="1130">
        <v>0.61</v>
      </c>
      <c r="F65" s="1132">
        <v>0.0517</v>
      </c>
      <c r="G65" s="123"/>
      <c r="H65" s="123"/>
      <c r="I65" s="123"/>
      <c r="J65" s="123"/>
      <c r="K65" s="123"/>
      <c r="L65" s="123"/>
      <c r="M65" s="123"/>
      <c r="N65" s="123"/>
      <c r="O65" s="123"/>
      <c r="P65" s="123"/>
      <c r="Q65" s="123"/>
      <c r="R65" s="123"/>
      <c r="S65" s="123"/>
      <c r="T65" s="123"/>
      <c r="U65" s="123"/>
      <c r="V65" s="123"/>
      <c r="W65" s="123"/>
      <c r="X65" s="123"/>
      <c r="Y65" s="123"/>
      <c r="Z65" s="123"/>
    </row>
    <row r="66" ht="15.75" hidden="1" customHeight="1">
      <c r="A66" s="1133" t="s">
        <v>164</v>
      </c>
      <c r="B66" s="1134">
        <v>22.0</v>
      </c>
      <c r="C66" s="1134">
        <v>1.06</v>
      </c>
      <c r="D66" s="1135">
        <v>0.0682</v>
      </c>
      <c r="E66" s="1134">
        <v>1.54</v>
      </c>
      <c r="F66" s="1136">
        <v>0.0999</v>
      </c>
      <c r="G66" s="123"/>
      <c r="H66" s="123"/>
      <c r="I66" s="123"/>
      <c r="J66" s="123"/>
      <c r="K66" s="123"/>
      <c r="L66" s="123"/>
      <c r="M66" s="123"/>
      <c r="N66" s="123"/>
      <c r="O66" s="123"/>
      <c r="P66" s="123"/>
      <c r="Q66" s="123"/>
      <c r="R66" s="123"/>
      <c r="S66" s="123"/>
      <c r="T66" s="123"/>
      <c r="U66" s="123"/>
      <c r="V66" s="123"/>
      <c r="W66" s="123"/>
      <c r="X66" s="123"/>
      <c r="Y66" s="123"/>
      <c r="Z66" s="123"/>
    </row>
    <row r="67" ht="15.75" hidden="1" customHeight="1">
      <c r="A67" s="1129" t="s">
        <v>165</v>
      </c>
      <c r="B67" s="1130">
        <v>6.0</v>
      </c>
      <c r="C67" s="1130">
        <v>1.05</v>
      </c>
      <c r="D67" s="1131">
        <v>0.0653</v>
      </c>
      <c r="E67" s="1130">
        <v>1.23</v>
      </c>
      <c r="F67" s="1132">
        <v>0.1031</v>
      </c>
      <c r="G67" s="123"/>
      <c r="H67" s="123"/>
      <c r="I67" s="123"/>
      <c r="J67" s="123"/>
      <c r="K67" s="123"/>
      <c r="L67" s="123"/>
      <c r="M67" s="123"/>
      <c r="N67" s="123"/>
      <c r="O67" s="123"/>
      <c r="P67" s="123"/>
      <c r="Q67" s="123"/>
      <c r="R67" s="123"/>
      <c r="S67" s="123"/>
      <c r="T67" s="123"/>
      <c r="U67" s="123"/>
      <c r="V67" s="123"/>
      <c r="W67" s="123"/>
      <c r="X67" s="123"/>
      <c r="Y67" s="123"/>
      <c r="Z67" s="123"/>
    </row>
    <row r="68" ht="15.75" hidden="1" customHeight="1">
      <c r="A68" s="1133" t="s">
        <v>166</v>
      </c>
      <c r="B68" s="1134">
        <v>48.0</v>
      </c>
      <c r="C68" s="1134">
        <v>2.43</v>
      </c>
      <c r="D68" s="1135">
        <v>0.113</v>
      </c>
      <c r="E68" s="1134">
        <v>4.33</v>
      </c>
      <c r="F68" s="1136">
        <v>0.1967</v>
      </c>
      <c r="G68" s="123"/>
      <c r="H68" s="123"/>
      <c r="I68" s="123"/>
      <c r="J68" s="123"/>
      <c r="K68" s="123"/>
      <c r="L68" s="123"/>
      <c r="M68" s="123"/>
      <c r="N68" s="123"/>
      <c r="O68" s="123"/>
      <c r="P68" s="123"/>
      <c r="Q68" s="123"/>
      <c r="R68" s="123"/>
      <c r="S68" s="123"/>
      <c r="T68" s="123"/>
      <c r="U68" s="123"/>
      <c r="V68" s="123"/>
      <c r="W68" s="123"/>
      <c r="X68" s="123"/>
      <c r="Y68" s="123"/>
      <c r="Z68" s="123"/>
    </row>
    <row r="69" ht="15.75" hidden="1" customHeight="1">
      <c r="A69" s="1129" t="s">
        <v>167</v>
      </c>
      <c r="B69" s="1130">
        <v>60.0</v>
      </c>
      <c r="C69" s="1130">
        <v>2.74</v>
      </c>
      <c r="D69" s="1131">
        <v>-0.0484</v>
      </c>
      <c r="E69" s="1130">
        <v>3.06</v>
      </c>
      <c r="F69" s="1132">
        <v>0.1889</v>
      </c>
      <c r="G69" s="123"/>
      <c r="H69" s="123"/>
      <c r="I69" s="123"/>
      <c r="J69" s="123"/>
      <c r="K69" s="123"/>
      <c r="L69" s="123"/>
      <c r="M69" s="123"/>
      <c r="N69" s="123"/>
      <c r="O69" s="123"/>
      <c r="P69" s="123"/>
      <c r="Q69" s="123"/>
      <c r="R69" s="123"/>
      <c r="S69" s="123"/>
      <c r="T69" s="123"/>
      <c r="U69" s="123"/>
      <c r="V69" s="123"/>
      <c r="W69" s="123"/>
      <c r="X69" s="123"/>
      <c r="Y69" s="123"/>
      <c r="Z69" s="123"/>
    </row>
    <row r="70" ht="15.75" hidden="1" customHeight="1">
      <c r="A70" s="1133" t="s">
        <v>168</v>
      </c>
      <c r="B70" s="1134">
        <v>19.0</v>
      </c>
      <c r="C70" s="1134">
        <v>1.32</v>
      </c>
      <c r="D70" s="1135">
        <v>0.0226</v>
      </c>
      <c r="E70" s="1134">
        <v>1.59</v>
      </c>
      <c r="F70" s="1136">
        <v>0.0823</v>
      </c>
      <c r="G70" s="123"/>
      <c r="H70" s="123"/>
      <c r="I70" s="123"/>
      <c r="J70" s="123"/>
      <c r="K70" s="123"/>
      <c r="L70" s="123"/>
      <c r="M70" s="123"/>
      <c r="N70" s="123"/>
      <c r="O70" s="123"/>
      <c r="P70" s="123"/>
      <c r="Q70" s="123"/>
      <c r="R70" s="123"/>
      <c r="S70" s="123"/>
      <c r="T70" s="123"/>
      <c r="U70" s="123"/>
      <c r="V70" s="123"/>
      <c r="W70" s="123"/>
      <c r="X70" s="123"/>
      <c r="Y70" s="123"/>
      <c r="Z70" s="123"/>
    </row>
    <row r="71" ht="15.75" hidden="1" customHeight="1">
      <c r="A71" s="1129" t="s">
        <v>169</v>
      </c>
      <c r="B71" s="1130">
        <v>192.0</v>
      </c>
      <c r="C71" s="1130">
        <v>6.02</v>
      </c>
      <c r="D71" s="1131">
        <v>0.1253</v>
      </c>
      <c r="E71" s="1130">
        <v>10.83</v>
      </c>
      <c r="F71" s="1132">
        <v>0.2223</v>
      </c>
      <c r="G71" s="123"/>
      <c r="H71" s="123"/>
      <c r="I71" s="123"/>
      <c r="J71" s="123"/>
      <c r="K71" s="123"/>
      <c r="L71" s="123"/>
      <c r="M71" s="123"/>
      <c r="N71" s="123"/>
      <c r="O71" s="123"/>
      <c r="P71" s="123"/>
      <c r="Q71" s="123"/>
      <c r="R71" s="123"/>
      <c r="S71" s="123"/>
      <c r="T71" s="123"/>
      <c r="U71" s="123"/>
      <c r="V71" s="123"/>
      <c r="W71" s="123"/>
      <c r="X71" s="123"/>
      <c r="Y71" s="123"/>
      <c r="Z71" s="123"/>
    </row>
    <row r="72" ht="15.75" customHeight="1">
      <c r="A72" s="1133" t="s">
        <v>170</v>
      </c>
      <c r="B72" s="1134">
        <v>15.0</v>
      </c>
      <c r="C72" s="1134">
        <v>2.06</v>
      </c>
      <c r="D72" s="1135">
        <v>0.1112</v>
      </c>
      <c r="E72" s="1134">
        <v>3.96</v>
      </c>
      <c r="F72" s="1136">
        <v>0.1348</v>
      </c>
      <c r="G72" s="123"/>
      <c r="H72" s="123"/>
      <c r="I72" s="123"/>
      <c r="J72" s="123"/>
      <c r="K72" s="123"/>
      <c r="L72" s="123"/>
      <c r="M72" s="123"/>
      <c r="N72" s="123"/>
      <c r="O72" s="123"/>
      <c r="P72" s="123"/>
      <c r="Q72" s="123"/>
      <c r="R72" s="123"/>
      <c r="S72" s="123"/>
      <c r="T72" s="123"/>
      <c r="U72" s="123"/>
      <c r="V72" s="123"/>
      <c r="W72" s="123"/>
      <c r="X72" s="123"/>
      <c r="Y72" s="123"/>
      <c r="Z72" s="123"/>
    </row>
    <row r="73" ht="15.75" customHeight="1">
      <c r="A73" s="1129" t="s">
        <v>171</v>
      </c>
      <c r="B73" s="1130">
        <v>11.0</v>
      </c>
      <c r="C73" s="1130">
        <v>3.24</v>
      </c>
      <c r="D73" s="1131">
        <v>0.0864</v>
      </c>
      <c r="E73" s="1130">
        <v>4.1</v>
      </c>
      <c r="F73" s="1132">
        <v>0.1124</v>
      </c>
      <c r="G73" s="123"/>
      <c r="H73" s="123"/>
      <c r="I73" s="123"/>
      <c r="J73" s="123"/>
      <c r="K73" s="123"/>
      <c r="L73" s="123"/>
      <c r="M73" s="123"/>
      <c r="N73" s="123"/>
      <c r="O73" s="123"/>
      <c r="P73" s="123"/>
      <c r="Q73" s="123"/>
      <c r="R73" s="123"/>
      <c r="S73" s="123"/>
      <c r="T73" s="123"/>
      <c r="U73" s="123"/>
      <c r="V73" s="123"/>
      <c r="W73" s="123"/>
      <c r="X73" s="123"/>
      <c r="Y73" s="123"/>
      <c r="Z73" s="123"/>
    </row>
    <row r="74" ht="15.75" customHeight="1">
      <c r="A74" s="1133" t="s">
        <v>257</v>
      </c>
      <c r="B74" s="1134">
        <v>60.0</v>
      </c>
      <c r="C74" s="1134">
        <v>1.28</v>
      </c>
      <c r="D74" s="1135">
        <v>-0.0079</v>
      </c>
      <c r="E74" s="1134">
        <v>1.53</v>
      </c>
      <c r="F74" s="1136">
        <v>0.0136</v>
      </c>
      <c r="G74" s="123"/>
      <c r="H74" s="123"/>
      <c r="I74" s="123"/>
      <c r="J74" s="123"/>
      <c r="K74" s="123"/>
      <c r="L74" s="123"/>
      <c r="M74" s="123"/>
      <c r="N74" s="123"/>
      <c r="O74" s="123"/>
      <c r="P74" s="123"/>
      <c r="Q74" s="123"/>
      <c r="R74" s="123"/>
      <c r="S74" s="123"/>
      <c r="T74" s="123"/>
      <c r="U74" s="123"/>
      <c r="V74" s="123"/>
      <c r="W74" s="123"/>
      <c r="X74" s="123"/>
      <c r="Y74" s="123"/>
      <c r="Z74" s="123"/>
    </row>
    <row r="75" ht="15.75" hidden="1" customHeight="1">
      <c r="A75" s="1129" t="s">
        <v>173</v>
      </c>
      <c r="B75" s="1130">
        <v>50.0</v>
      </c>
      <c r="C75" s="1130">
        <v>1.26</v>
      </c>
      <c r="D75" s="1131">
        <v>0.0065</v>
      </c>
      <c r="E75" s="1130">
        <v>1.99</v>
      </c>
      <c r="F75" s="1132">
        <v>0.0748</v>
      </c>
      <c r="G75" s="123"/>
      <c r="H75" s="123"/>
      <c r="I75" s="123"/>
      <c r="J75" s="123"/>
      <c r="K75" s="123"/>
      <c r="L75" s="123"/>
      <c r="M75" s="123"/>
      <c r="N75" s="123"/>
      <c r="O75" s="123"/>
      <c r="P75" s="123"/>
      <c r="Q75" s="123"/>
      <c r="R75" s="123"/>
      <c r="S75" s="123"/>
      <c r="T75" s="123"/>
      <c r="U75" s="123"/>
      <c r="V75" s="123"/>
      <c r="W75" s="123"/>
      <c r="X75" s="123"/>
      <c r="Y75" s="123"/>
      <c r="Z75" s="123"/>
    </row>
    <row r="76" ht="15.75" hidden="1" customHeight="1">
      <c r="A76" s="1133" t="s">
        <v>174</v>
      </c>
      <c r="B76" s="1134">
        <v>1.0</v>
      </c>
      <c r="C76" s="1134">
        <v>0.64</v>
      </c>
      <c r="D76" s="1135">
        <v>0.0332</v>
      </c>
      <c r="E76" s="1134">
        <v>0.64</v>
      </c>
      <c r="F76" s="1136">
        <v>0.0553</v>
      </c>
      <c r="G76" s="123"/>
      <c r="H76" s="123"/>
      <c r="I76" s="123"/>
      <c r="J76" s="123"/>
      <c r="K76" s="123"/>
      <c r="L76" s="123"/>
      <c r="M76" s="123"/>
      <c r="N76" s="123"/>
      <c r="O76" s="123"/>
      <c r="P76" s="123"/>
      <c r="Q76" s="123"/>
      <c r="R76" s="123"/>
      <c r="S76" s="123"/>
      <c r="T76" s="123"/>
      <c r="U76" s="123"/>
      <c r="V76" s="123"/>
      <c r="W76" s="123"/>
      <c r="X76" s="123"/>
      <c r="Y76" s="123"/>
      <c r="Z76" s="123"/>
    </row>
    <row r="77" ht="15.75" hidden="1" customHeight="1">
      <c r="A77" s="1129" t="s">
        <v>175</v>
      </c>
      <c r="B77" s="1130">
        <v>62.0</v>
      </c>
      <c r="C77" s="1130">
        <v>3.69</v>
      </c>
      <c r="D77" s="1131">
        <v>0.1062</v>
      </c>
      <c r="E77" s="1130">
        <v>4.47</v>
      </c>
      <c r="F77" s="1132">
        <v>0.139</v>
      </c>
      <c r="G77" s="123"/>
      <c r="H77" s="123"/>
      <c r="I77" s="123"/>
      <c r="J77" s="123"/>
      <c r="K77" s="123"/>
      <c r="L77" s="123"/>
      <c r="M77" s="123"/>
      <c r="N77" s="123"/>
      <c r="O77" s="123"/>
      <c r="P77" s="123"/>
      <c r="Q77" s="123"/>
      <c r="R77" s="123"/>
      <c r="S77" s="123"/>
      <c r="T77" s="123"/>
      <c r="U77" s="123"/>
      <c r="V77" s="123"/>
      <c r="W77" s="123"/>
      <c r="X77" s="123"/>
      <c r="Y77" s="123"/>
      <c r="Z77" s="123"/>
    </row>
    <row r="78" ht="15.75" hidden="1" customHeight="1">
      <c r="A78" s="1133" t="s">
        <v>176</v>
      </c>
      <c r="B78" s="1134">
        <v>29.0</v>
      </c>
      <c r="C78" s="1134">
        <v>0.82</v>
      </c>
      <c r="D78" s="1135">
        <v>0.0333</v>
      </c>
      <c r="E78" s="1134">
        <v>1.22</v>
      </c>
      <c r="F78" s="1136">
        <v>0.056</v>
      </c>
      <c r="G78" s="123"/>
      <c r="H78" s="123"/>
      <c r="I78" s="123"/>
      <c r="J78" s="123"/>
      <c r="K78" s="123"/>
      <c r="L78" s="123"/>
      <c r="M78" s="123"/>
      <c r="N78" s="123"/>
      <c r="O78" s="123"/>
      <c r="P78" s="123"/>
      <c r="Q78" s="123"/>
      <c r="R78" s="123"/>
      <c r="S78" s="123"/>
      <c r="T78" s="123"/>
      <c r="U78" s="123"/>
      <c r="V78" s="123"/>
      <c r="W78" s="123"/>
      <c r="X78" s="123"/>
      <c r="Y78" s="123"/>
      <c r="Z78" s="123"/>
    </row>
    <row r="79" ht="15.75" hidden="1" customHeight="1">
      <c r="A79" s="1129" t="s">
        <v>177</v>
      </c>
      <c r="B79" s="1130">
        <v>13.0</v>
      </c>
      <c r="C79" s="1130">
        <v>2.12</v>
      </c>
      <c r="D79" s="1131">
        <v>0.0808</v>
      </c>
      <c r="E79" s="1130">
        <v>2.52</v>
      </c>
      <c r="F79" s="1132">
        <v>0.1197</v>
      </c>
      <c r="G79" s="123"/>
      <c r="H79" s="123"/>
      <c r="I79" s="123"/>
      <c r="J79" s="123"/>
      <c r="K79" s="123"/>
      <c r="L79" s="123"/>
      <c r="M79" s="123"/>
      <c r="N79" s="123"/>
      <c r="O79" s="123"/>
      <c r="P79" s="123"/>
      <c r="Q79" s="123"/>
      <c r="R79" s="123"/>
      <c r="S79" s="123"/>
      <c r="T79" s="123"/>
      <c r="U79" s="123"/>
      <c r="V79" s="123"/>
      <c r="W79" s="123"/>
      <c r="X79" s="123"/>
      <c r="Y79" s="123"/>
      <c r="Z79" s="123"/>
    </row>
    <row r="80" ht="15.75" hidden="1" customHeight="1">
      <c r="A80" s="1133" t="s">
        <v>178</v>
      </c>
      <c r="B80" s="1134">
        <v>66.0</v>
      </c>
      <c r="C80" s="1134">
        <v>1.41</v>
      </c>
      <c r="D80" s="1135">
        <v>0.0645</v>
      </c>
      <c r="E80" s="1134">
        <v>1.81</v>
      </c>
      <c r="F80" s="1136">
        <v>0.1079</v>
      </c>
      <c r="G80" s="123"/>
      <c r="H80" s="123"/>
      <c r="I80" s="123"/>
      <c r="J80" s="123"/>
      <c r="K80" s="123"/>
      <c r="L80" s="123"/>
      <c r="M80" s="123"/>
      <c r="N80" s="123"/>
      <c r="O80" s="123"/>
      <c r="P80" s="123"/>
      <c r="Q80" s="123"/>
      <c r="R80" s="123"/>
      <c r="S80" s="123"/>
      <c r="T80" s="123"/>
      <c r="U80" s="123"/>
      <c r="V80" s="123"/>
      <c r="W80" s="123"/>
      <c r="X80" s="123"/>
      <c r="Y80" s="123"/>
      <c r="Z80" s="123"/>
    </row>
    <row r="81" ht="15.75" hidden="1" customHeight="1">
      <c r="A81" s="1129" t="s">
        <v>179</v>
      </c>
      <c r="B81" s="1130">
        <v>24.0</v>
      </c>
      <c r="C81" s="1130">
        <v>1.94</v>
      </c>
      <c r="D81" s="1131">
        <v>0.046</v>
      </c>
      <c r="E81" s="1130">
        <v>2.05</v>
      </c>
      <c r="F81" s="1132">
        <v>0.0592</v>
      </c>
      <c r="G81" s="123"/>
      <c r="H81" s="123"/>
      <c r="I81" s="123"/>
      <c r="J81" s="123"/>
      <c r="K81" s="123"/>
      <c r="L81" s="123"/>
      <c r="M81" s="123"/>
      <c r="N81" s="123"/>
      <c r="O81" s="123"/>
      <c r="P81" s="123"/>
      <c r="Q81" s="123"/>
      <c r="R81" s="123"/>
      <c r="S81" s="123"/>
      <c r="T81" s="123"/>
      <c r="U81" s="123"/>
      <c r="V81" s="123"/>
      <c r="W81" s="123"/>
      <c r="X81" s="123"/>
      <c r="Y81" s="123"/>
      <c r="Z81" s="123"/>
    </row>
    <row r="82" ht="15.75" hidden="1" customHeight="1">
      <c r="A82" s="1133" t="s">
        <v>180</v>
      </c>
      <c r="B82" s="1134">
        <v>17.0</v>
      </c>
      <c r="C82" s="1134">
        <v>0.36</v>
      </c>
      <c r="D82" s="1135">
        <v>0.0197</v>
      </c>
      <c r="E82" s="1134">
        <v>0.49</v>
      </c>
      <c r="F82" s="1136">
        <v>0.0293</v>
      </c>
      <c r="G82" s="123"/>
      <c r="H82" s="123"/>
      <c r="I82" s="123"/>
      <c r="J82" s="123"/>
      <c r="K82" s="123"/>
      <c r="L82" s="123"/>
      <c r="M82" s="123"/>
      <c r="N82" s="123"/>
      <c r="O82" s="123"/>
      <c r="P82" s="123"/>
      <c r="Q82" s="123"/>
      <c r="R82" s="123"/>
      <c r="S82" s="123"/>
      <c r="T82" s="123"/>
      <c r="U82" s="123"/>
      <c r="V82" s="123"/>
      <c r="W82" s="123"/>
      <c r="X82" s="123"/>
      <c r="Y82" s="123"/>
      <c r="Z82" s="123"/>
    </row>
    <row r="83" ht="15.75" hidden="1" customHeight="1">
      <c r="A83" s="1129" t="s">
        <v>181</v>
      </c>
      <c r="B83" s="1130">
        <v>28.0</v>
      </c>
      <c r="C83" s="1130">
        <v>8.06</v>
      </c>
      <c r="D83" s="1131">
        <v>0.2547</v>
      </c>
      <c r="E83" s="1130">
        <v>12.22</v>
      </c>
      <c r="F83" s="1132">
        <v>0.3728</v>
      </c>
      <c r="G83" s="123"/>
      <c r="H83" s="123"/>
      <c r="I83" s="123"/>
      <c r="J83" s="123"/>
      <c r="K83" s="123"/>
      <c r="L83" s="123"/>
      <c r="M83" s="123"/>
      <c r="N83" s="123"/>
      <c r="O83" s="123"/>
      <c r="P83" s="123"/>
      <c r="Q83" s="123"/>
      <c r="R83" s="123"/>
      <c r="S83" s="123"/>
      <c r="T83" s="123"/>
      <c r="U83" s="123"/>
      <c r="V83" s="123"/>
      <c r="W83" s="123"/>
      <c r="X83" s="123"/>
      <c r="Y83" s="123"/>
      <c r="Z83" s="123"/>
    </row>
    <row r="84" ht="15.75" hidden="1" customHeight="1">
      <c r="A84" s="1133" t="s">
        <v>182</v>
      </c>
      <c r="B84" s="1134">
        <v>98.0</v>
      </c>
      <c r="C84" s="1134">
        <v>0.87</v>
      </c>
      <c r="D84" s="1135">
        <v>0.0149</v>
      </c>
      <c r="E84" s="1134">
        <v>1.07</v>
      </c>
      <c r="F84" s="1136">
        <v>0.053</v>
      </c>
      <c r="G84" s="123"/>
      <c r="H84" s="123"/>
      <c r="I84" s="123"/>
      <c r="J84" s="123"/>
      <c r="K84" s="123"/>
      <c r="L84" s="123"/>
      <c r="M84" s="123"/>
      <c r="N84" s="123"/>
      <c r="O84" s="123"/>
      <c r="P84" s="123"/>
      <c r="Q84" s="123"/>
      <c r="R84" s="123"/>
      <c r="S84" s="123"/>
      <c r="T84" s="123"/>
      <c r="U84" s="123"/>
      <c r="V84" s="123"/>
      <c r="W84" s="123"/>
      <c r="X84" s="123"/>
      <c r="Y84" s="123"/>
      <c r="Z84" s="123"/>
    </row>
    <row r="85" ht="15.75" hidden="1" customHeight="1">
      <c r="A85" s="1129" t="s">
        <v>183</v>
      </c>
      <c r="B85" s="1130">
        <v>3.0</v>
      </c>
      <c r="C85" s="1130">
        <v>0.14</v>
      </c>
      <c r="D85" s="1131">
        <v>-0.017</v>
      </c>
      <c r="E85" s="1130">
        <v>0.62</v>
      </c>
      <c r="F85" s="1132">
        <v>0.0434</v>
      </c>
      <c r="G85" s="123"/>
      <c r="H85" s="123"/>
      <c r="I85" s="123"/>
      <c r="J85" s="123"/>
      <c r="K85" s="123"/>
      <c r="L85" s="123"/>
      <c r="M85" s="123"/>
      <c r="N85" s="123"/>
      <c r="O85" s="123"/>
      <c r="P85" s="123"/>
      <c r="Q85" s="123"/>
      <c r="R85" s="123"/>
      <c r="S85" s="123"/>
      <c r="T85" s="123"/>
      <c r="U85" s="123"/>
      <c r="V85" s="123"/>
      <c r="W85" s="123"/>
      <c r="X85" s="123"/>
      <c r="Y85" s="123"/>
      <c r="Z85" s="123"/>
    </row>
    <row r="86" ht="15.75" hidden="1" customHeight="1">
      <c r="A86" s="1133" t="s">
        <v>184</v>
      </c>
      <c r="B86" s="1134">
        <v>63.0</v>
      </c>
      <c r="C86" s="1134">
        <v>14.26</v>
      </c>
      <c r="D86" s="1135">
        <v>0.1996</v>
      </c>
      <c r="E86" s="1134">
        <v>14.65</v>
      </c>
      <c r="F86" s="1136">
        <v>0.2973</v>
      </c>
      <c r="G86" s="123"/>
      <c r="H86" s="123"/>
      <c r="I86" s="123"/>
      <c r="J86" s="123"/>
      <c r="K86" s="123"/>
      <c r="L86" s="123"/>
      <c r="M86" s="123"/>
      <c r="N86" s="123"/>
      <c r="O86" s="123"/>
      <c r="P86" s="123"/>
      <c r="Q86" s="123"/>
      <c r="R86" s="123"/>
      <c r="S86" s="123"/>
      <c r="T86" s="123"/>
      <c r="U86" s="123"/>
      <c r="V86" s="123"/>
      <c r="W86" s="123"/>
      <c r="X86" s="123"/>
      <c r="Y86" s="123"/>
      <c r="Z86" s="123"/>
    </row>
    <row r="87" ht="15.75" hidden="1" customHeight="1">
      <c r="A87" s="1129" t="s">
        <v>185</v>
      </c>
      <c r="B87" s="1130">
        <v>30.0</v>
      </c>
      <c r="C87" s="1130">
        <v>4.94</v>
      </c>
      <c r="D87" s="1131">
        <v>0.2014</v>
      </c>
      <c r="E87" s="1130">
        <v>5.07</v>
      </c>
      <c r="F87" s="1132">
        <v>0.2419</v>
      </c>
      <c r="G87" s="123"/>
      <c r="H87" s="123"/>
      <c r="I87" s="123"/>
      <c r="J87" s="123"/>
      <c r="K87" s="123"/>
      <c r="L87" s="123"/>
      <c r="M87" s="123"/>
      <c r="N87" s="123"/>
      <c r="O87" s="123"/>
      <c r="P87" s="123"/>
      <c r="Q87" s="123"/>
      <c r="R87" s="123"/>
      <c r="S87" s="123"/>
      <c r="T87" s="123"/>
      <c r="U87" s="123"/>
      <c r="V87" s="123"/>
      <c r="W87" s="123"/>
      <c r="X87" s="123"/>
      <c r="Y87" s="123"/>
      <c r="Z87" s="123"/>
    </row>
    <row r="88" ht="15.75" hidden="1" customHeight="1">
      <c r="A88" s="1133" t="s">
        <v>186</v>
      </c>
      <c r="B88" s="1134">
        <v>8.0</v>
      </c>
      <c r="C88" s="1134">
        <v>1.52</v>
      </c>
      <c r="D88" s="1135">
        <v>0.1052</v>
      </c>
      <c r="E88" s="1134">
        <v>1.75</v>
      </c>
      <c r="F88" s="1136">
        <v>0.1498</v>
      </c>
      <c r="G88" s="123"/>
      <c r="H88" s="123"/>
      <c r="I88" s="123"/>
      <c r="J88" s="123"/>
      <c r="K88" s="123"/>
      <c r="L88" s="123"/>
      <c r="M88" s="123"/>
      <c r="N88" s="123"/>
      <c r="O88" s="123"/>
      <c r="P88" s="123"/>
      <c r="Q88" s="123"/>
      <c r="R88" s="123"/>
      <c r="S88" s="123"/>
      <c r="T88" s="123"/>
      <c r="U88" s="123"/>
      <c r="V88" s="123"/>
      <c r="W88" s="123"/>
      <c r="X88" s="123"/>
      <c r="Y88" s="123"/>
      <c r="Z88" s="123"/>
    </row>
    <row r="89" ht="15.75" hidden="1" customHeight="1">
      <c r="A89" s="1129" t="s">
        <v>187</v>
      </c>
      <c r="B89" s="1130">
        <v>12.0</v>
      </c>
      <c r="C89" s="1130">
        <v>2.32</v>
      </c>
      <c r="D89" s="1131">
        <v>0.1015</v>
      </c>
      <c r="E89" s="1130">
        <v>2.4</v>
      </c>
      <c r="F89" s="1132">
        <v>0.1301</v>
      </c>
      <c r="G89" s="123"/>
      <c r="H89" s="123"/>
      <c r="I89" s="123"/>
      <c r="J89" s="123"/>
      <c r="K89" s="123"/>
      <c r="L89" s="123"/>
      <c r="M89" s="123"/>
      <c r="N89" s="123"/>
      <c r="O89" s="123"/>
      <c r="P89" s="123"/>
      <c r="Q89" s="123"/>
      <c r="R89" s="123"/>
      <c r="S89" s="123"/>
      <c r="T89" s="123"/>
      <c r="U89" s="123"/>
      <c r="V89" s="123"/>
      <c r="W89" s="123"/>
      <c r="X89" s="123"/>
      <c r="Y89" s="123"/>
      <c r="Z89" s="123"/>
    </row>
    <row r="90" ht="15.75" hidden="1" customHeight="1">
      <c r="A90" s="1133" t="s">
        <v>188</v>
      </c>
      <c r="B90" s="1134">
        <v>81.0</v>
      </c>
      <c r="C90" s="1134">
        <v>7.3</v>
      </c>
      <c r="D90" s="1135">
        <v>0.2743</v>
      </c>
      <c r="E90" s="1134">
        <v>7.35</v>
      </c>
      <c r="F90" s="1136">
        <v>0.3216</v>
      </c>
      <c r="G90" s="123"/>
      <c r="H90" s="123"/>
      <c r="I90" s="123"/>
      <c r="J90" s="123"/>
      <c r="K90" s="123"/>
      <c r="L90" s="123"/>
      <c r="M90" s="123"/>
      <c r="N90" s="123"/>
      <c r="O90" s="123"/>
      <c r="P90" s="123"/>
      <c r="Q90" s="123"/>
      <c r="R90" s="123"/>
      <c r="S90" s="123"/>
      <c r="T90" s="123"/>
      <c r="U90" s="123"/>
      <c r="V90" s="123"/>
      <c r="W90" s="123"/>
      <c r="X90" s="123"/>
      <c r="Y90" s="123"/>
      <c r="Z90" s="123"/>
    </row>
    <row r="91" ht="15.75" hidden="1" customHeight="1">
      <c r="A91" s="1129" t="s">
        <v>189</v>
      </c>
      <c r="B91" s="1130">
        <v>29.0</v>
      </c>
      <c r="C91" s="1130">
        <v>7.01</v>
      </c>
      <c r="D91" s="1131">
        <v>-0.026</v>
      </c>
      <c r="E91" s="1130">
        <v>7.59</v>
      </c>
      <c r="F91" s="1132">
        <v>0.0205</v>
      </c>
      <c r="G91" s="123"/>
      <c r="H91" s="123"/>
      <c r="I91" s="123"/>
      <c r="J91" s="123"/>
      <c r="K91" s="123"/>
      <c r="L91" s="123"/>
      <c r="M91" s="123"/>
      <c r="N91" s="123"/>
      <c r="O91" s="123"/>
      <c r="P91" s="123"/>
      <c r="Q91" s="123"/>
      <c r="R91" s="123"/>
      <c r="S91" s="123"/>
      <c r="T91" s="123"/>
      <c r="U91" s="123"/>
      <c r="V91" s="123"/>
      <c r="W91" s="123"/>
      <c r="X91" s="123"/>
      <c r="Y91" s="123"/>
      <c r="Z91" s="123"/>
    </row>
    <row r="92" ht="15.75" hidden="1" customHeight="1">
      <c r="A92" s="1133" t="s">
        <v>190</v>
      </c>
      <c r="B92" s="1134">
        <v>333.0</v>
      </c>
      <c r="C92" s="1134">
        <v>11.2</v>
      </c>
      <c r="D92" s="1135">
        <v>0.2294</v>
      </c>
      <c r="E92" s="1134">
        <v>11.54</v>
      </c>
      <c r="F92" s="1136">
        <v>0.2877</v>
      </c>
      <c r="G92" s="123"/>
      <c r="H92" s="123"/>
      <c r="I92" s="123"/>
      <c r="J92" s="123"/>
      <c r="K92" s="123"/>
      <c r="L92" s="123"/>
      <c r="M92" s="123"/>
      <c r="N92" s="123"/>
      <c r="O92" s="123"/>
      <c r="P92" s="123"/>
      <c r="Q92" s="123"/>
      <c r="R92" s="123"/>
      <c r="S92" s="123"/>
      <c r="T92" s="123"/>
      <c r="U92" s="123"/>
      <c r="V92" s="123"/>
      <c r="W92" s="123"/>
      <c r="X92" s="123"/>
      <c r="Y92" s="123"/>
      <c r="Z92" s="123"/>
    </row>
    <row r="93" ht="15.75" hidden="1" customHeight="1">
      <c r="A93" s="1129" t="s">
        <v>191</v>
      </c>
      <c r="B93" s="1130">
        <v>27.0</v>
      </c>
      <c r="C93" s="1130">
        <v>0.77</v>
      </c>
      <c r="D93" s="1131">
        <v>0.0525</v>
      </c>
      <c r="E93" s="1130">
        <v>0.89</v>
      </c>
      <c r="F93" s="1132">
        <v>0.0765</v>
      </c>
      <c r="G93" s="123"/>
      <c r="H93" s="123"/>
      <c r="I93" s="123"/>
      <c r="J93" s="123"/>
      <c r="K93" s="123"/>
      <c r="L93" s="123"/>
      <c r="M93" s="123"/>
      <c r="N93" s="123"/>
      <c r="O93" s="123"/>
      <c r="P93" s="123"/>
      <c r="Q93" s="123"/>
      <c r="R93" s="123"/>
      <c r="S93" s="123"/>
      <c r="T93" s="123"/>
      <c r="U93" s="123"/>
      <c r="V93" s="123"/>
      <c r="W93" s="123"/>
      <c r="X93" s="123"/>
      <c r="Y93" s="123"/>
      <c r="Z93" s="123"/>
    </row>
    <row r="94" ht="15.75" hidden="1" customHeight="1">
      <c r="A94" s="1133" t="s">
        <v>192</v>
      </c>
      <c r="B94" s="1134">
        <v>11.0</v>
      </c>
      <c r="C94" s="1134">
        <v>2.89</v>
      </c>
      <c r="D94" s="1135">
        <v>0.1081</v>
      </c>
      <c r="E94" s="1134">
        <v>4.15</v>
      </c>
      <c r="F94" s="1136">
        <v>0.189</v>
      </c>
      <c r="G94" s="123"/>
      <c r="H94" s="123"/>
      <c r="I94" s="123"/>
      <c r="J94" s="123"/>
      <c r="K94" s="123"/>
      <c r="L94" s="123"/>
      <c r="M94" s="123"/>
      <c r="N94" s="123"/>
      <c r="O94" s="123"/>
      <c r="P94" s="123"/>
      <c r="Q94" s="123"/>
      <c r="R94" s="123"/>
      <c r="S94" s="123"/>
      <c r="T94" s="123"/>
      <c r="U94" s="123"/>
      <c r="V94" s="123"/>
      <c r="W94" s="123"/>
      <c r="X94" s="123"/>
      <c r="Y94" s="123"/>
      <c r="Z94" s="123"/>
    </row>
    <row r="95" ht="15.75" hidden="1" customHeight="1">
      <c r="A95" s="1129" t="s">
        <v>193</v>
      </c>
      <c r="B95" s="1130">
        <v>61.0</v>
      </c>
      <c r="C95" s="1130">
        <v>5.05</v>
      </c>
      <c r="D95" s="1131">
        <v>0.1048</v>
      </c>
      <c r="E95" s="1130">
        <v>5.48</v>
      </c>
      <c r="F95" s="1132">
        <v>0.178</v>
      </c>
      <c r="G95" s="123"/>
      <c r="H95" s="123"/>
      <c r="I95" s="123"/>
      <c r="J95" s="123"/>
      <c r="K95" s="123"/>
      <c r="L95" s="123"/>
      <c r="M95" s="123"/>
      <c r="N95" s="123"/>
      <c r="O95" s="123"/>
      <c r="P95" s="123"/>
      <c r="Q95" s="123"/>
      <c r="R95" s="123"/>
      <c r="S95" s="123"/>
      <c r="T95" s="123"/>
      <c r="U95" s="123"/>
      <c r="V95" s="123"/>
      <c r="W95" s="123"/>
      <c r="X95" s="123"/>
      <c r="Y95" s="123"/>
      <c r="Z95" s="123"/>
    </row>
    <row r="96" ht="15.75" hidden="1" customHeight="1">
      <c r="A96" s="1133" t="s">
        <v>194</v>
      </c>
      <c r="B96" s="1134">
        <v>32.0</v>
      </c>
      <c r="C96" s="1134">
        <v>1.3</v>
      </c>
      <c r="D96" s="1135">
        <v>0.0587</v>
      </c>
      <c r="E96" s="1134">
        <v>2.56</v>
      </c>
      <c r="F96" s="1136">
        <v>0.2068</v>
      </c>
      <c r="G96" s="123"/>
      <c r="H96" s="123"/>
      <c r="I96" s="123"/>
      <c r="J96" s="123"/>
      <c r="K96" s="123"/>
      <c r="L96" s="123"/>
      <c r="M96" s="123"/>
      <c r="N96" s="123"/>
      <c r="O96" s="123"/>
      <c r="P96" s="123"/>
      <c r="Q96" s="123"/>
      <c r="R96" s="123"/>
      <c r="S96" s="123"/>
      <c r="T96" s="123"/>
      <c r="U96" s="123"/>
      <c r="V96" s="123"/>
      <c r="W96" s="123"/>
      <c r="X96" s="123"/>
      <c r="Y96" s="123"/>
      <c r="Z96" s="123"/>
    </row>
    <row r="97" ht="15.75" hidden="1" customHeight="1">
      <c r="A97" s="1129" t="s">
        <v>195</v>
      </c>
      <c r="B97" s="1130">
        <v>12.0</v>
      </c>
      <c r="C97" s="1130">
        <v>4.41</v>
      </c>
      <c r="D97" s="1131">
        <v>0.3196</v>
      </c>
      <c r="E97" s="1130">
        <v>5.54</v>
      </c>
      <c r="F97" s="1132">
        <v>0.4122</v>
      </c>
      <c r="G97" s="123"/>
      <c r="H97" s="123"/>
      <c r="I97" s="123"/>
      <c r="J97" s="123"/>
      <c r="K97" s="123"/>
      <c r="L97" s="123"/>
      <c r="M97" s="123"/>
      <c r="N97" s="123"/>
      <c r="O97" s="123"/>
      <c r="P97" s="123"/>
      <c r="Q97" s="123"/>
      <c r="R97" s="123"/>
      <c r="S97" s="123"/>
      <c r="T97" s="123"/>
      <c r="U97" s="123"/>
      <c r="V97" s="123"/>
      <c r="W97" s="123"/>
      <c r="X97" s="123"/>
      <c r="Y97" s="123"/>
      <c r="Z97" s="123"/>
    </row>
    <row r="98" ht="15.75" hidden="1" customHeight="1">
      <c r="A98" s="1133" t="s">
        <v>196</v>
      </c>
      <c r="B98" s="1134">
        <v>21.0</v>
      </c>
      <c r="C98" s="1134">
        <v>1.19</v>
      </c>
      <c r="D98" s="1135">
        <v>0.0409</v>
      </c>
      <c r="E98" s="1134">
        <v>1.58</v>
      </c>
      <c r="F98" s="1136">
        <v>0.069</v>
      </c>
      <c r="G98" s="123"/>
      <c r="H98" s="123"/>
      <c r="I98" s="123"/>
      <c r="J98" s="123"/>
      <c r="K98" s="123"/>
      <c r="L98" s="123"/>
      <c r="M98" s="123"/>
      <c r="N98" s="123"/>
      <c r="O98" s="123"/>
      <c r="P98" s="123"/>
      <c r="Q98" s="123"/>
      <c r="R98" s="123"/>
      <c r="S98" s="123"/>
      <c r="T98" s="123"/>
      <c r="U98" s="123"/>
      <c r="V98" s="123"/>
      <c r="W98" s="123"/>
      <c r="X98" s="123"/>
      <c r="Y98" s="123"/>
      <c r="Z98" s="123"/>
    </row>
    <row r="99" ht="15.75" hidden="1" customHeight="1">
      <c r="A99" s="1129" t="s">
        <v>197</v>
      </c>
      <c r="B99" s="1130">
        <v>4.0</v>
      </c>
      <c r="C99" s="1130">
        <v>4.94</v>
      </c>
      <c r="D99" s="1131">
        <v>0.243</v>
      </c>
      <c r="E99" s="1130">
        <v>6.28</v>
      </c>
      <c r="F99" s="1132">
        <v>0.3826</v>
      </c>
      <c r="G99" s="123"/>
      <c r="H99" s="123"/>
      <c r="I99" s="123"/>
      <c r="J99" s="123"/>
      <c r="K99" s="123"/>
      <c r="L99" s="123"/>
      <c r="M99" s="123"/>
      <c r="N99" s="123"/>
      <c r="O99" s="123"/>
      <c r="P99" s="123"/>
      <c r="Q99" s="123"/>
      <c r="R99" s="123"/>
      <c r="S99" s="123"/>
      <c r="T99" s="123"/>
      <c r="U99" s="123"/>
      <c r="V99" s="123"/>
      <c r="W99" s="123"/>
      <c r="X99" s="123"/>
      <c r="Y99" s="123"/>
      <c r="Z99" s="123"/>
    </row>
    <row r="100" ht="15.75" hidden="1" customHeight="1">
      <c r="A100" s="1133" t="s">
        <v>198</v>
      </c>
      <c r="B100" s="1134">
        <v>24.0</v>
      </c>
      <c r="C100" s="1134">
        <v>1.54</v>
      </c>
      <c r="D100" s="1135">
        <v>0.042</v>
      </c>
      <c r="E100" s="1134">
        <v>1.85</v>
      </c>
      <c r="F100" s="1136">
        <v>0.0732</v>
      </c>
      <c r="G100" s="123"/>
      <c r="H100" s="123"/>
      <c r="I100" s="123"/>
      <c r="J100" s="123"/>
      <c r="K100" s="123"/>
      <c r="L100" s="123"/>
      <c r="M100" s="123"/>
      <c r="N100" s="123"/>
      <c r="O100" s="123"/>
      <c r="P100" s="123"/>
      <c r="Q100" s="123"/>
      <c r="R100" s="123"/>
      <c r="S100" s="123"/>
      <c r="T100" s="123"/>
      <c r="U100" s="123"/>
      <c r="V100" s="123"/>
      <c r="W100" s="123"/>
      <c r="X100" s="123"/>
      <c r="Y100" s="123"/>
      <c r="Z100" s="123"/>
    </row>
    <row r="101" ht="15.75" hidden="1" customHeight="1">
      <c r="A101" s="1129" t="s">
        <v>199</v>
      </c>
      <c r="B101" s="1130">
        <v>14.0</v>
      </c>
      <c r="C101" s="1130">
        <v>2.97</v>
      </c>
      <c r="D101" s="1131">
        <v>0.1546</v>
      </c>
      <c r="E101" s="1130">
        <v>5.24</v>
      </c>
      <c r="F101" s="1132">
        <v>0.2307</v>
      </c>
      <c r="G101" s="123"/>
      <c r="H101" s="123"/>
      <c r="I101" s="123"/>
      <c r="J101" s="123"/>
      <c r="K101" s="123"/>
      <c r="L101" s="123"/>
      <c r="M101" s="123"/>
      <c r="N101" s="123"/>
      <c r="O101" s="123"/>
      <c r="P101" s="123"/>
      <c r="Q101" s="123"/>
      <c r="R101" s="123"/>
      <c r="S101" s="123"/>
      <c r="T101" s="123"/>
      <c r="U101" s="123"/>
      <c r="V101" s="123"/>
      <c r="W101" s="123"/>
      <c r="X101" s="123"/>
      <c r="Y101" s="123"/>
      <c r="Z101" s="123"/>
    </row>
    <row r="102" ht="15.75" hidden="1" customHeight="1">
      <c r="A102" s="1133" t="s">
        <v>200</v>
      </c>
      <c r="B102" s="1134">
        <v>15.0</v>
      </c>
      <c r="C102" s="1134">
        <v>4.75</v>
      </c>
      <c r="D102" s="1135">
        <v>0.2132</v>
      </c>
      <c r="E102" s="1134">
        <v>7.51</v>
      </c>
      <c r="F102" s="1136">
        <v>0.3303</v>
      </c>
      <c r="G102" s="123"/>
      <c r="H102" s="123"/>
      <c r="I102" s="123"/>
      <c r="J102" s="123"/>
      <c r="K102" s="133"/>
      <c r="L102" s="133"/>
      <c r="M102" s="133"/>
      <c r="N102" s="133"/>
      <c r="O102" s="133"/>
      <c r="P102" s="133"/>
      <c r="Q102" s="133"/>
      <c r="R102" s="133"/>
      <c r="S102" s="133"/>
      <c r="T102" s="133"/>
      <c r="U102" s="133"/>
      <c r="V102" s="133"/>
      <c r="W102" s="133"/>
      <c r="X102" s="133"/>
      <c r="Y102" s="133"/>
      <c r="Z102" s="133"/>
    </row>
    <row r="103" ht="15.75" hidden="1" customHeight="1">
      <c r="A103" s="1129" t="s">
        <v>201</v>
      </c>
      <c r="B103" s="1130">
        <v>6062.0</v>
      </c>
      <c r="C103" s="1130">
        <v>2.76</v>
      </c>
      <c r="D103" s="1131">
        <v>0.0867</v>
      </c>
      <c r="E103" s="1130">
        <v>3.65</v>
      </c>
      <c r="F103" s="1132">
        <v>0.1202</v>
      </c>
      <c r="G103" s="133"/>
      <c r="H103" s="133"/>
      <c r="I103" s="133"/>
      <c r="J103" s="133"/>
      <c r="K103" s="133"/>
      <c r="L103" s="133"/>
      <c r="M103" s="133"/>
      <c r="N103" s="133"/>
      <c r="O103" s="133"/>
      <c r="P103" s="133"/>
      <c r="Q103" s="133"/>
      <c r="R103" s="133"/>
      <c r="S103" s="133"/>
      <c r="T103" s="133"/>
      <c r="U103" s="133"/>
      <c r="V103" s="133"/>
      <c r="W103" s="133"/>
      <c r="X103" s="133"/>
      <c r="Y103" s="133"/>
      <c r="Z103" s="133"/>
    </row>
    <row r="104" ht="15.75" hidden="1" customHeight="1">
      <c r="A104" s="1137" t="s">
        <v>258</v>
      </c>
      <c r="B104" s="1138">
        <v>4935.0</v>
      </c>
      <c r="C104" s="1138">
        <v>2.58</v>
      </c>
      <c r="D104" s="1139">
        <v>0.0733</v>
      </c>
      <c r="E104" s="1138">
        <v>2.99</v>
      </c>
      <c r="F104" s="1140">
        <v>0.1187</v>
      </c>
      <c r="G104" s="133"/>
      <c r="H104" s="133"/>
      <c r="I104" s="133"/>
      <c r="J104" s="133"/>
      <c r="K104" s="133"/>
      <c r="L104" s="133"/>
      <c r="M104" s="133"/>
      <c r="N104" s="133"/>
      <c r="O104" s="133"/>
      <c r="P104" s="133"/>
      <c r="Q104" s="133"/>
      <c r="R104" s="133"/>
      <c r="S104" s="133"/>
      <c r="T104" s="133"/>
      <c r="U104" s="133"/>
      <c r="V104" s="133"/>
      <c r="W104" s="133"/>
      <c r="X104" s="133"/>
      <c r="Y104" s="133"/>
      <c r="Z104" s="133"/>
    </row>
    <row r="105" ht="15.75" customHeight="1">
      <c r="A105" s="289"/>
      <c r="B105" s="123"/>
      <c r="C105" s="123"/>
      <c r="D105" s="123"/>
      <c r="E105" s="123"/>
      <c r="F105" s="123"/>
      <c r="G105" s="123"/>
      <c r="H105" s="123"/>
      <c r="I105" s="123"/>
      <c r="J105" s="123"/>
      <c r="K105" s="123"/>
      <c r="L105" s="123"/>
      <c r="M105" s="123"/>
      <c r="N105" s="123"/>
      <c r="O105" s="123"/>
      <c r="P105" s="123"/>
      <c r="Q105" s="123"/>
      <c r="R105" s="123"/>
      <c r="S105" s="123"/>
      <c r="T105" s="123"/>
      <c r="U105" s="123"/>
      <c r="V105" s="123"/>
      <c r="W105" s="123"/>
      <c r="X105" s="123"/>
      <c r="Y105" s="123"/>
      <c r="Z105" s="123"/>
    </row>
    <row r="106" ht="15.75" customHeight="1">
      <c r="A106" s="289"/>
      <c r="B106" s="123"/>
      <c r="C106" s="123"/>
      <c r="D106" s="123"/>
      <c r="E106" s="123"/>
      <c r="F106" s="123"/>
      <c r="G106" s="123"/>
      <c r="H106" s="123"/>
      <c r="I106" s="123"/>
      <c r="J106" s="123"/>
      <c r="K106" s="123"/>
      <c r="L106" s="123"/>
      <c r="M106" s="123"/>
      <c r="N106" s="123"/>
      <c r="O106" s="123"/>
      <c r="P106" s="123"/>
      <c r="Q106" s="123"/>
      <c r="R106" s="123"/>
      <c r="S106" s="123"/>
      <c r="T106" s="123"/>
      <c r="U106" s="123"/>
      <c r="V106" s="123"/>
      <c r="W106" s="123"/>
      <c r="X106" s="123"/>
      <c r="Y106" s="123"/>
      <c r="Z106" s="123"/>
    </row>
    <row r="107" ht="15.75" customHeight="1">
      <c r="A107" s="289"/>
      <c r="B107" s="123"/>
      <c r="C107" s="123"/>
      <c r="D107" s="123"/>
      <c r="E107" s="123"/>
      <c r="F107" s="123"/>
      <c r="G107" s="123"/>
      <c r="H107" s="123"/>
      <c r="I107" s="123"/>
      <c r="J107" s="123"/>
      <c r="K107" s="123"/>
      <c r="L107" s="123"/>
      <c r="M107" s="123"/>
      <c r="N107" s="123"/>
      <c r="O107" s="123"/>
      <c r="P107" s="123"/>
      <c r="Q107" s="123"/>
      <c r="R107" s="123"/>
      <c r="S107" s="123"/>
      <c r="T107" s="123"/>
      <c r="U107" s="123"/>
      <c r="V107" s="123"/>
      <c r="W107" s="123"/>
      <c r="X107" s="123"/>
      <c r="Y107" s="123"/>
      <c r="Z107" s="123"/>
    </row>
    <row r="108" ht="15.75" customHeight="1">
      <c r="A108" s="289"/>
      <c r="B108" s="123"/>
      <c r="C108" s="123"/>
      <c r="D108" s="123"/>
      <c r="E108" s="123"/>
      <c r="F108" s="123"/>
      <c r="G108" s="123"/>
      <c r="H108" s="123"/>
      <c r="I108" s="123"/>
      <c r="J108" s="123"/>
      <c r="K108" s="123"/>
      <c r="L108" s="123"/>
      <c r="M108" s="123"/>
      <c r="N108" s="123"/>
      <c r="O108" s="123"/>
      <c r="P108" s="123"/>
      <c r="Q108" s="123"/>
      <c r="R108" s="123"/>
      <c r="S108" s="123"/>
      <c r="T108" s="123"/>
      <c r="U108" s="123"/>
      <c r="V108" s="123"/>
      <c r="W108" s="123"/>
      <c r="X108" s="123"/>
      <c r="Y108" s="123"/>
      <c r="Z108" s="123"/>
    </row>
    <row r="109" ht="15.75" customHeight="1">
      <c r="A109" s="289"/>
      <c r="B109" s="123"/>
      <c r="C109" s="123"/>
      <c r="D109" s="123"/>
      <c r="E109" s="123"/>
      <c r="F109" s="123"/>
      <c r="G109" s="123"/>
      <c r="H109" s="123"/>
      <c r="I109" s="123"/>
      <c r="J109" s="123"/>
      <c r="K109" s="123"/>
      <c r="L109" s="123"/>
      <c r="M109" s="123"/>
      <c r="N109" s="123"/>
      <c r="O109" s="123"/>
      <c r="P109" s="123"/>
      <c r="Q109" s="123"/>
      <c r="R109" s="123"/>
      <c r="S109" s="123"/>
      <c r="T109" s="123"/>
      <c r="U109" s="123"/>
      <c r="V109" s="123"/>
      <c r="W109" s="123"/>
      <c r="X109" s="123"/>
      <c r="Y109" s="123"/>
      <c r="Z109" s="123"/>
    </row>
    <row r="110" ht="15.75" customHeight="1">
      <c r="A110" s="289"/>
      <c r="B110" s="123"/>
      <c r="C110" s="123"/>
      <c r="D110" s="123"/>
      <c r="E110" s="123"/>
      <c r="F110" s="123"/>
      <c r="G110" s="123"/>
      <c r="H110" s="123"/>
      <c r="I110" s="123"/>
      <c r="J110" s="123"/>
      <c r="K110" s="123"/>
      <c r="L110" s="123"/>
      <c r="M110" s="123"/>
      <c r="N110" s="123"/>
      <c r="O110" s="123"/>
      <c r="P110" s="123"/>
      <c r="Q110" s="123"/>
      <c r="R110" s="123"/>
      <c r="S110" s="123"/>
      <c r="T110" s="123"/>
      <c r="U110" s="123"/>
      <c r="V110" s="123"/>
      <c r="W110" s="123"/>
      <c r="X110" s="123"/>
      <c r="Y110" s="123"/>
      <c r="Z110" s="123"/>
    </row>
    <row r="111" ht="15.75" customHeight="1">
      <c r="A111" s="289"/>
      <c r="B111" s="123"/>
      <c r="C111" s="123"/>
      <c r="D111" s="123"/>
      <c r="E111" s="123"/>
      <c r="F111" s="123"/>
      <c r="G111" s="123"/>
      <c r="H111" s="123"/>
      <c r="I111" s="123"/>
      <c r="J111" s="123"/>
      <c r="K111" s="123"/>
      <c r="L111" s="123"/>
      <c r="M111" s="123"/>
      <c r="N111" s="123"/>
      <c r="O111" s="123"/>
      <c r="P111" s="123"/>
      <c r="Q111" s="123"/>
      <c r="R111" s="123"/>
      <c r="S111" s="123"/>
      <c r="T111" s="123"/>
      <c r="U111" s="123"/>
      <c r="V111" s="123"/>
      <c r="W111" s="123"/>
      <c r="X111" s="123"/>
      <c r="Y111" s="123"/>
      <c r="Z111" s="123"/>
    </row>
    <row r="112" ht="15.75" customHeight="1">
      <c r="A112" s="289"/>
      <c r="B112" s="123"/>
      <c r="C112" s="123"/>
      <c r="D112" s="123"/>
      <c r="E112" s="123"/>
      <c r="F112" s="123"/>
      <c r="G112" s="123"/>
      <c r="H112" s="123"/>
      <c r="I112" s="123"/>
      <c r="J112" s="123"/>
      <c r="K112" s="123"/>
      <c r="L112" s="123"/>
      <c r="M112" s="123"/>
      <c r="N112" s="123"/>
      <c r="O112" s="123"/>
      <c r="P112" s="123"/>
      <c r="Q112" s="123"/>
      <c r="R112" s="123"/>
      <c r="S112" s="123"/>
      <c r="T112" s="123"/>
      <c r="U112" s="123"/>
      <c r="V112" s="123"/>
      <c r="W112" s="123"/>
      <c r="X112" s="123"/>
      <c r="Y112" s="123"/>
      <c r="Z112" s="123"/>
    </row>
    <row r="113" ht="15.75" customHeight="1">
      <c r="A113" s="289"/>
      <c r="B113" s="123"/>
      <c r="C113" s="123"/>
      <c r="D113" s="123"/>
      <c r="E113" s="123"/>
      <c r="F113" s="123"/>
      <c r="G113" s="123"/>
      <c r="H113" s="123"/>
      <c r="I113" s="123"/>
      <c r="J113" s="123"/>
      <c r="K113" s="123"/>
      <c r="L113" s="123"/>
      <c r="M113" s="123"/>
      <c r="N113" s="123"/>
      <c r="O113" s="123"/>
      <c r="P113" s="123"/>
      <c r="Q113" s="123"/>
      <c r="R113" s="123"/>
      <c r="S113" s="123"/>
      <c r="T113" s="123"/>
      <c r="U113" s="123"/>
      <c r="V113" s="123"/>
      <c r="W113" s="123"/>
      <c r="X113" s="123"/>
      <c r="Y113" s="123"/>
      <c r="Z113" s="123"/>
    </row>
    <row r="114" ht="15.75" customHeight="1">
      <c r="A114" s="289"/>
      <c r="B114" s="123"/>
      <c r="C114" s="123"/>
      <c r="D114" s="123"/>
      <c r="E114" s="123"/>
      <c r="F114" s="123"/>
      <c r="G114" s="123"/>
      <c r="H114" s="123"/>
      <c r="I114" s="123"/>
      <c r="J114" s="123"/>
      <c r="K114" s="123"/>
      <c r="L114" s="123"/>
      <c r="M114" s="123"/>
      <c r="N114" s="123"/>
      <c r="O114" s="123"/>
      <c r="P114" s="123"/>
      <c r="Q114" s="123"/>
      <c r="R114" s="123"/>
      <c r="S114" s="123"/>
      <c r="T114" s="123"/>
      <c r="U114" s="123"/>
      <c r="V114" s="123"/>
      <c r="W114" s="123"/>
      <c r="X114" s="123"/>
      <c r="Y114" s="123"/>
      <c r="Z114" s="123"/>
    </row>
    <row r="115" ht="15.75" customHeight="1">
      <c r="A115" s="289"/>
      <c r="B115" s="123"/>
      <c r="C115" s="123"/>
      <c r="D115" s="123"/>
      <c r="E115" s="123"/>
      <c r="F115" s="123"/>
      <c r="G115" s="123"/>
      <c r="H115" s="123"/>
      <c r="I115" s="123"/>
      <c r="J115" s="123"/>
      <c r="K115" s="123"/>
      <c r="L115" s="123"/>
      <c r="M115" s="123"/>
      <c r="N115" s="123"/>
      <c r="O115" s="123"/>
      <c r="P115" s="123"/>
      <c r="Q115" s="123"/>
      <c r="R115" s="123"/>
      <c r="S115" s="123"/>
      <c r="T115" s="123"/>
      <c r="U115" s="123"/>
      <c r="V115" s="123"/>
      <c r="W115" s="123"/>
      <c r="X115" s="123"/>
      <c r="Y115" s="123"/>
      <c r="Z115" s="123"/>
    </row>
    <row r="116" ht="15.75" customHeight="1">
      <c r="A116" s="289"/>
      <c r="B116" s="123"/>
      <c r="C116" s="123"/>
      <c r="D116" s="123"/>
      <c r="E116" s="123"/>
      <c r="F116" s="123"/>
      <c r="G116" s="123"/>
      <c r="H116" s="123"/>
      <c r="I116" s="123"/>
      <c r="J116" s="123"/>
      <c r="K116" s="123"/>
      <c r="L116" s="123"/>
      <c r="M116" s="123"/>
      <c r="N116" s="123"/>
      <c r="O116" s="123"/>
      <c r="P116" s="123"/>
      <c r="Q116" s="123"/>
      <c r="R116" s="123"/>
      <c r="S116" s="123"/>
      <c r="T116" s="123"/>
      <c r="U116" s="123"/>
      <c r="V116" s="123"/>
      <c r="W116" s="123"/>
      <c r="X116" s="123"/>
      <c r="Y116" s="123"/>
      <c r="Z116" s="123"/>
    </row>
    <row r="117" ht="15.75" customHeight="1">
      <c r="A117" s="289"/>
      <c r="B117" s="123"/>
      <c r="C117" s="123"/>
      <c r="D117" s="123"/>
      <c r="E117" s="123"/>
      <c r="F117" s="123"/>
      <c r="G117" s="123"/>
      <c r="H117" s="123"/>
      <c r="I117" s="123"/>
      <c r="J117" s="123"/>
      <c r="K117" s="123"/>
      <c r="L117" s="123"/>
      <c r="M117" s="123"/>
      <c r="N117" s="123"/>
      <c r="O117" s="123"/>
      <c r="P117" s="123"/>
      <c r="Q117" s="123"/>
      <c r="R117" s="123"/>
      <c r="S117" s="123"/>
      <c r="T117" s="123"/>
      <c r="U117" s="123"/>
      <c r="V117" s="123"/>
      <c r="W117" s="123"/>
      <c r="X117" s="123"/>
      <c r="Y117" s="123"/>
      <c r="Z117" s="123"/>
    </row>
    <row r="118" ht="15.75" customHeight="1">
      <c r="A118" s="289"/>
      <c r="B118" s="123"/>
      <c r="C118" s="123"/>
      <c r="D118" s="123"/>
      <c r="E118" s="123"/>
      <c r="F118" s="123"/>
      <c r="G118" s="123"/>
      <c r="H118" s="123"/>
      <c r="I118" s="123"/>
      <c r="J118" s="123"/>
      <c r="K118" s="123"/>
      <c r="L118" s="123"/>
      <c r="M118" s="123"/>
      <c r="N118" s="123"/>
      <c r="O118" s="123"/>
      <c r="P118" s="123"/>
      <c r="Q118" s="123"/>
      <c r="R118" s="123"/>
      <c r="S118" s="123"/>
      <c r="T118" s="123"/>
      <c r="U118" s="123"/>
      <c r="V118" s="123"/>
      <c r="W118" s="123"/>
      <c r="X118" s="123"/>
      <c r="Y118" s="123"/>
      <c r="Z118" s="123"/>
    </row>
    <row r="119" ht="15.75" customHeight="1">
      <c r="A119" s="289"/>
      <c r="B119" s="123"/>
      <c r="C119" s="123"/>
      <c r="D119" s="123"/>
      <c r="E119" s="123"/>
      <c r="F119" s="123"/>
      <c r="G119" s="123"/>
      <c r="H119" s="123"/>
      <c r="I119" s="123"/>
      <c r="J119" s="123"/>
      <c r="K119" s="123"/>
      <c r="L119" s="123"/>
      <c r="M119" s="123"/>
      <c r="N119" s="123"/>
      <c r="O119" s="123"/>
      <c r="P119" s="123"/>
      <c r="Q119" s="123"/>
      <c r="R119" s="123"/>
      <c r="S119" s="123"/>
      <c r="T119" s="123"/>
      <c r="U119" s="123"/>
      <c r="V119" s="123"/>
      <c r="W119" s="123"/>
      <c r="X119" s="123"/>
      <c r="Y119" s="123"/>
      <c r="Z119" s="123"/>
    </row>
    <row r="120" ht="15.75" customHeight="1">
      <c r="A120" s="289"/>
      <c r="B120" s="123"/>
      <c r="C120" s="123"/>
      <c r="D120" s="123"/>
      <c r="E120" s="123"/>
      <c r="F120" s="123"/>
      <c r="G120" s="123"/>
      <c r="H120" s="123"/>
      <c r="I120" s="123"/>
      <c r="J120" s="123"/>
      <c r="K120" s="123"/>
      <c r="L120" s="123"/>
      <c r="M120" s="123"/>
      <c r="N120" s="123"/>
      <c r="O120" s="123"/>
      <c r="P120" s="123"/>
      <c r="Q120" s="123"/>
      <c r="R120" s="123"/>
      <c r="S120" s="123"/>
      <c r="T120" s="123"/>
      <c r="U120" s="123"/>
      <c r="V120" s="123"/>
      <c r="W120" s="123"/>
      <c r="X120" s="123"/>
      <c r="Y120" s="123"/>
      <c r="Z120" s="123"/>
    </row>
    <row r="121" ht="15.75" customHeight="1">
      <c r="A121" s="289"/>
      <c r="B121" s="123"/>
      <c r="C121" s="123"/>
      <c r="D121" s="123"/>
      <c r="E121" s="123"/>
      <c r="F121" s="123"/>
      <c r="G121" s="123"/>
      <c r="H121" s="123"/>
      <c r="I121" s="123"/>
      <c r="J121" s="123"/>
      <c r="K121" s="123"/>
      <c r="L121" s="123"/>
      <c r="M121" s="123"/>
      <c r="N121" s="123"/>
      <c r="O121" s="123"/>
      <c r="P121" s="123"/>
      <c r="Q121" s="123"/>
      <c r="R121" s="123"/>
      <c r="S121" s="123"/>
      <c r="T121" s="123"/>
      <c r="U121" s="123"/>
      <c r="V121" s="123"/>
      <c r="W121" s="123"/>
      <c r="X121" s="123"/>
      <c r="Y121" s="123"/>
      <c r="Z121" s="123"/>
    </row>
    <row r="122" ht="15.75" customHeight="1">
      <c r="A122" s="289"/>
      <c r="B122" s="123"/>
      <c r="C122" s="123"/>
      <c r="D122" s="123"/>
      <c r="E122" s="123"/>
      <c r="F122" s="123"/>
      <c r="G122" s="123"/>
      <c r="H122" s="123"/>
      <c r="I122" s="123"/>
      <c r="J122" s="123"/>
      <c r="K122" s="123"/>
      <c r="L122" s="123"/>
      <c r="M122" s="123"/>
      <c r="N122" s="123"/>
      <c r="O122" s="123"/>
      <c r="P122" s="123"/>
      <c r="Q122" s="123"/>
      <c r="R122" s="123"/>
      <c r="S122" s="123"/>
      <c r="T122" s="123"/>
      <c r="U122" s="123"/>
      <c r="V122" s="123"/>
      <c r="W122" s="123"/>
      <c r="X122" s="123"/>
      <c r="Y122" s="123"/>
      <c r="Z122" s="123"/>
    </row>
    <row r="123" ht="15.75" customHeight="1">
      <c r="A123" s="289"/>
      <c r="B123" s="123"/>
      <c r="C123" s="123"/>
      <c r="D123" s="123"/>
      <c r="E123" s="123"/>
      <c r="F123" s="123"/>
      <c r="G123" s="123"/>
      <c r="H123" s="123"/>
      <c r="I123" s="123"/>
      <c r="J123" s="123"/>
      <c r="K123" s="123"/>
      <c r="L123" s="123"/>
      <c r="M123" s="123"/>
      <c r="N123" s="123"/>
      <c r="O123" s="123"/>
      <c r="P123" s="123"/>
      <c r="Q123" s="123"/>
      <c r="R123" s="123"/>
      <c r="S123" s="123"/>
      <c r="T123" s="123"/>
      <c r="U123" s="123"/>
      <c r="V123" s="123"/>
      <c r="W123" s="123"/>
      <c r="X123" s="123"/>
      <c r="Y123" s="123"/>
      <c r="Z123" s="123"/>
    </row>
    <row r="124" ht="15.75" customHeight="1">
      <c r="A124" s="289"/>
      <c r="B124" s="123"/>
      <c r="C124" s="123"/>
      <c r="D124" s="123"/>
      <c r="E124" s="123"/>
      <c r="F124" s="123"/>
      <c r="G124" s="123"/>
      <c r="H124" s="123"/>
      <c r="I124" s="123"/>
      <c r="J124" s="123"/>
      <c r="K124" s="123"/>
      <c r="L124" s="123"/>
      <c r="M124" s="123"/>
      <c r="N124" s="123"/>
      <c r="O124" s="123"/>
      <c r="P124" s="123"/>
      <c r="Q124" s="123"/>
      <c r="R124" s="123"/>
      <c r="S124" s="123"/>
      <c r="T124" s="123"/>
      <c r="U124" s="123"/>
      <c r="V124" s="123"/>
      <c r="W124" s="123"/>
      <c r="X124" s="123"/>
      <c r="Y124" s="123"/>
      <c r="Z124" s="123"/>
    </row>
    <row r="125" ht="15.75" customHeight="1">
      <c r="A125" s="289"/>
      <c r="B125" s="123"/>
      <c r="C125" s="123"/>
      <c r="D125" s="123"/>
      <c r="E125" s="123"/>
      <c r="F125" s="123"/>
      <c r="G125" s="123"/>
      <c r="H125" s="123"/>
      <c r="I125" s="123"/>
      <c r="J125" s="123"/>
      <c r="K125" s="123"/>
      <c r="L125" s="123"/>
      <c r="M125" s="123"/>
      <c r="N125" s="123"/>
      <c r="O125" s="123"/>
      <c r="P125" s="123"/>
      <c r="Q125" s="123"/>
      <c r="R125" s="123"/>
      <c r="S125" s="123"/>
      <c r="T125" s="123"/>
      <c r="U125" s="123"/>
      <c r="V125" s="123"/>
      <c r="W125" s="123"/>
      <c r="X125" s="123"/>
      <c r="Y125" s="123"/>
      <c r="Z125" s="123"/>
    </row>
    <row r="126" ht="15.75" customHeight="1">
      <c r="A126" s="289"/>
      <c r="B126" s="123"/>
      <c r="C126" s="123"/>
      <c r="D126" s="123"/>
      <c r="E126" s="123"/>
      <c r="F126" s="123"/>
      <c r="G126" s="123"/>
      <c r="H126" s="123"/>
      <c r="I126" s="123"/>
      <c r="J126" s="123"/>
      <c r="K126" s="123"/>
      <c r="L126" s="123"/>
      <c r="M126" s="123"/>
      <c r="N126" s="123"/>
      <c r="O126" s="123"/>
      <c r="P126" s="123"/>
      <c r="Q126" s="123"/>
      <c r="R126" s="123"/>
      <c r="S126" s="123"/>
      <c r="T126" s="123"/>
      <c r="U126" s="123"/>
      <c r="V126" s="123"/>
      <c r="W126" s="123"/>
      <c r="X126" s="123"/>
      <c r="Y126" s="123"/>
      <c r="Z126" s="123"/>
    </row>
    <row r="127" ht="15.75" customHeight="1">
      <c r="A127" s="289"/>
      <c r="B127" s="123"/>
      <c r="C127" s="123"/>
      <c r="D127" s="123"/>
      <c r="E127" s="123"/>
      <c r="F127" s="123"/>
      <c r="G127" s="123"/>
      <c r="H127" s="123"/>
      <c r="I127" s="123"/>
      <c r="J127" s="123"/>
      <c r="K127" s="123"/>
      <c r="L127" s="123"/>
      <c r="M127" s="123"/>
      <c r="N127" s="123"/>
      <c r="O127" s="123"/>
      <c r="P127" s="123"/>
      <c r="Q127" s="123"/>
      <c r="R127" s="123"/>
      <c r="S127" s="123"/>
      <c r="T127" s="123"/>
      <c r="U127" s="123"/>
      <c r="V127" s="123"/>
      <c r="W127" s="123"/>
      <c r="X127" s="123"/>
      <c r="Y127" s="123"/>
      <c r="Z127" s="123"/>
    </row>
    <row r="128" ht="15.75" customHeight="1">
      <c r="A128" s="289"/>
      <c r="B128" s="123"/>
      <c r="C128" s="123"/>
      <c r="D128" s="123"/>
      <c r="E128" s="123"/>
      <c r="F128" s="123"/>
      <c r="G128" s="123"/>
      <c r="H128" s="123"/>
      <c r="I128" s="123"/>
      <c r="J128" s="123"/>
      <c r="K128" s="123"/>
      <c r="L128" s="123"/>
      <c r="M128" s="123"/>
      <c r="N128" s="123"/>
      <c r="O128" s="123"/>
      <c r="P128" s="123"/>
      <c r="Q128" s="123"/>
      <c r="R128" s="123"/>
      <c r="S128" s="123"/>
      <c r="T128" s="123"/>
      <c r="U128" s="123"/>
      <c r="V128" s="123"/>
      <c r="W128" s="123"/>
      <c r="X128" s="123"/>
      <c r="Y128" s="123"/>
      <c r="Z128" s="123"/>
    </row>
    <row r="129" ht="15.75" customHeight="1">
      <c r="A129" s="289"/>
      <c r="B129" s="123"/>
      <c r="C129" s="123"/>
      <c r="D129" s="123"/>
      <c r="E129" s="123"/>
      <c r="F129" s="123"/>
      <c r="G129" s="123"/>
      <c r="H129" s="123"/>
      <c r="I129" s="123"/>
      <c r="J129" s="123"/>
      <c r="K129" s="123"/>
      <c r="L129" s="123"/>
      <c r="M129" s="123"/>
      <c r="N129" s="123"/>
      <c r="O129" s="123"/>
      <c r="P129" s="123"/>
      <c r="Q129" s="123"/>
      <c r="R129" s="123"/>
      <c r="S129" s="123"/>
      <c r="T129" s="123"/>
      <c r="U129" s="123"/>
      <c r="V129" s="123"/>
      <c r="W129" s="123"/>
      <c r="X129" s="123"/>
      <c r="Y129" s="123"/>
      <c r="Z129" s="123"/>
    </row>
    <row r="130" ht="15.75" customHeight="1">
      <c r="A130" s="289"/>
      <c r="B130" s="123"/>
      <c r="C130" s="123"/>
      <c r="D130" s="123"/>
      <c r="E130" s="123"/>
      <c r="F130" s="123"/>
      <c r="G130" s="123"/>
      <c r="H130" s="123"/>
      <c r="I130" s="123"/>
      <c r="J130" s="123"/>
      <c r="K130" s="123"/>
      <c r="L130" s="123"/>
      <c r="M130" s="123"/>
      <c r="N130" s="123"/>
      <c r="O130" s="123"/>
      <c r="P130" s="123"/>
      <c r="Q130" s="123"/>
      <c r="R130" s="123"/>
      <c r="S130" s="123"/>
      <c r="T130" s="123"/>
      <c r="U130" s="123"/>
      <c r="V130" s="123"/>
      <c r="W130" s="123"/>
      <c r="X130" s="123"/>
      <c r="Y130" s="123"/>
      <c r="Z130" s="123"/>
    </row>
    <row r="131" ht="15.75" customHeight="1">
      <c r="A131" s="289"/>
      <c r="B131" s="123"/>
      <c r="C131" s="123"/>
      <c r="D131" s="123"/>
      <c r="E131" s="123"/>
      <c r="F131" s="123"/>
      <c r="G131" s="123"/>
      <c r="H131" s="123"/>
      <c r="I131" s="123"/>
      <c r="J131" s="123"/>
      <c r="K131" s="123"/>
      <c r="L131" s="123"/>
      <c r="M131" s="123"/>
      <c r="N131" s="123"/>
      <c r="O131" s="123"/>
      <c r="P131" s="123"/>
      <c r="Q131" s="123"/>
      <c r="R131" s="123"/>
      <c r="S131" s="123"/>
      <c r="T131" s="123"/>
      <c r="U131" s="123"/>
      <c r="V131" s="123"/>
      <c r="W131" s="123"/>
      <c r="X131" s="123"/>
      <c r="Y131" s="123"/>
      <c r="Z131" s="123"/>
    </row>
    <row r="132" ht="15.75" customHeight="1">
      <c r="A132" s="289"/>
      <c r="B132" s="123"/>
      <c r="C132" s="123"/>
      <c r="D132" s="123"/>
      <c r="E132" s="123"/>
      <c r="F132" s="123"/>
      <c r="G132" s="123"/>
      <c r="H132" s="123"/>
      <c r="I132" s="123"/>
      <c r="J132" s="123"/>
      <c r="K132" s="123"/>
      <c r="L132" s="123"/>
      <c r="M132" s="123"/>
      <c r="N132" s="123"/>
      <c r="O132" s="123"/>
      <c r="P132" s="123"/>
      <c r="Q132" s="123"/>
      <c r="R132" s="123"/>
      <c r="S132" s="123"/>
      <c r="T132" s="123"/>
      <c r="U132" s="123"/>
      <c r="V132" s="123"/>
      <c r="W132" s="123"/>
      <c r="X132" s="123"/>
      <c r="Y132" s="123"/>
      <c r="Z132" s="123"/>
    </row>
    <row r="133" ht="15.75" customHeight="1">
      <c r="A133" s="289"/>
      <c r="B133" s="123"/>
      <c r="C133" s="123"/>
      <c r="D133" s="123"/>
      <c r="E133" s="123"/>
      <c r="F133" s="123"/>
      <c r="G133" s="123"/>
      <c r="H133" s="123"/>
      <c r="I133" s="123"/>
      <c r="J133" s="123"/>
      <c r="K133" s="123"/>
      <c r="L133" s="123"/>
      <c r="M133" s="123"/>
      <c r="N133" s="123"/>
      <c r="O133" s="123"/>
      <c r="P133" s="123"/>
      <c r="Q133" s="123"/>
      <c r="R133" s="123"/>
      <c r="S133" s="123"/>
      <c r="T133" s="123"/>
      <c r="U133" s="123"/>
      <c r="V133" s="123"/>
      <c r="W133" s="123"/>
      <c r="X133" s="123"/>
      <c r="Y133" s="123"/>
      <c r="Z133" s="123"/>
    </row>
    <row r="134" ht="15.75" customHeight="1">
      <c r="A134" s="289"/>
      <c r="B134" s="123"/>
      <c r="C134" s="123"/>
      <c r="D134" s="123"/>
      <c r="E134" s="123"/>
      <c r="F134" s="123"/>
      <c r="G134" s="123"/>
      <c r="H134" s="123"/>
      <c r="I134" s="123"/>
      <c r="J134" s="123"/>
      <c r="K134" s="123"/>
      <c r="L134" s="123"/>
      <c r="M134" s="123"/>
      <c r="N134" s="123"/>
      <c r="O134" s="123"/>
      <c r="P134" s="123"/>
      <c r="Q134" s="123"/>
      <c r="R134" s="123"/>
      <c r="S134" s="123"/>
      <c r="T134" s="123"/>
      <c r="U134" s="123"/>
      <c r="V134" s="123"/>
      <c r="W134" s="123"/>
      <c r="X134" s="123"/>
      <c r="Y134" s="123"/>
      <c r="Z134" s="123"/>
    </row>
    <row r="135" ht="15.75" customHeight="1">
      <c r="A135" s="289"/>
      <c r="B135" s="123"/>
      <c r="C135" s="123"/>
      <c r="D135" s="123"/>
      <c r="E135" s="123"/>
      <c r="F135" s="123"/>
      <c r="G135" s="123"/>
      <c r="H135" s="123"/>
      <c r="I135" s="123"/>
      <c r="J135" s="123"/>
      <c r="K135" s="123"/>
      <c r="L135" s="123"/>
      <c r="M135" s="123"/>
      <c r="N135" s="123"/>
      <c r="O135" s="123"/>
      <c r="P135" s="123"/>
      <c r="Q135" s="123"/>
      <c r="R135" s="123"/>
      <c r="S135" s="123"/>
      <c r="T135" s="123"/>
      <c r="U135" s="123"/>
      <c r="V135" s="123"/>
      <c r="W135" s="123"/>
      <c r="X135" s="123"/>
      <c r="Y135" s="123"/>
      <c r="Z135" s="123"/>
    </row>
    <row r="136" ht="15.75" customHeight="1">
      <c r="A136" s="289"/>
      <c r="B136" s="123"/>
      <c r="C136" s="123"/>
      <c r="D136" s="123"/>
      <c r="E136" s="123"/>
      <c r="F136" s="123"/>
      <c r="G136" s="123"/>
      <c r="H136" s="123"/>
      <c r="I136" s="123"/>
      <c r="J136" s="123"/>
      <c r="K136" s="123"/>
      <c r="L136" s="123"/>
      <c r="M136" s="123"/>
      <c r="N136" s="123"/>
      <c r="O136" s="123"/>
      <c r="P136" s="123"/>
      <c r="Q136" s="123"/>
      <c r="R136" s="123"/>
      <c r="S136" s="123"/>
      <c r="T136" s="123"/>
      <c r="U136" s="123"/>
      <c r="V136" s="123"/>
      <c r="W136" s="123"/>
      <c r="X136" s="123"/>
      <c r="Y136" s="123"/>
      <c r="Z136" s="123"/>
    </row>
    <row r="137" ht="15.75" customHeight="1">
      <c r="A137" s="289"/>
      <c r="B137" s="123"/>
      <c r="C137" s="123"/>
      <c r="D137" s="123"/>
      <c r="E137" s="123"/>
      <c r="F137" s="123"/>
      <c r="G137" s="123"/>
      <c r="H137" s="123"/>
      <c r="I137" s="123"/>
      <c r="J137" s="123"/>
      <c r="K137" s="123"/>
      <c r="L137" s="123"/>
      <c r="M137" s="123"/>
      <c r="N137" s="123"/>
      <c r="O137" s="123"/>
      <c r="P137" s="123"/>
      <c r="Q137" s="123"/>
      <c r="R137" s="123"/>
      <c r="S137" s="123"/>
      <c r="T137" s="123"/>
      <c r="U137" s="123"/>
      <c r="V137" s="123"/>
      <c r="W137" s="123"/>
      <c r="X137" s="123"/>
      <c r="Y137" s="123"/>
      <c r="Z137" s="123"/>
    </row>
    <row r="138" ht="15.75" customHeight="1">
      <c r="A138" s="289"/>
      <c r="B138" s="123"/>
      <c r="C138" s="123"/>
      <c r="D138" s="123"/>
      <c r="E138" s="123"/>
      <c r="F138" s="123"/>
      <c r="G138" s="123"/>
      <c r="H138" s="123"/>
      <c r="I138" s="123"/>
      <c r="J138" s="123"/>
      <c r="K138" s="123"/>
      <c r="L138" s="123"/>
      <c r="M138" s="123"/>
      <c r="N138" s="123"/>
      <c r="O138" s="123"/>
      <c r="P138" s="123"/>
      <c r="Q138" s="123"/>
      <c r="R138" s="123"/>
      <c r="S138" s="123"/>
      <c r="T138" s="123"/>
      <c r="U138" s="123"/>
      <c r="V138" s="123"/>
      <c r="W138" s="123"/>
      <c r="X138" s="123"/>
      <c r="Y138" s="123"/>
      <c r="Z138" s="123"/>
    </row>
    <row r="139" ht="15.75" customHeight="1">
      <c r="A139" s="289"/>
      <c r="B139" s="123"/>
      <c r="C139" s="123"/>
      <c r="D139" s="123"/>
      <c r="E139" s="123"/>
      <c r="F139" s="123"/>
      <c r="G139" s="123"/>
      <c r="H139" s="123"/>
      <c r="I139" s="123"/>
      <c r="J139" s="123"/>
      <c r="K139" s="123"/>
      <c r="L139" s="123"/>
      <c r="M139" s="123"/>
      <c r="N139" s="123"/>
      <c r="O139" s="123"/>
      <c r="P139" s="123"/>
      <c r="Q139" s="123"/>
      <c r="R139" s="123"/>
      <c r="S139" s="123"/>
      <c r="T139" s="123"/>
      <c r="U139" s="123"/>
      <c r="V139" s="123"/>
      <c r="W139" s="123"/>
      <c r="X139" s="123"/>
      <c r="Y139" s="123"/>
      <c r="Z139" s="123"/>
    </row>
    <row r="140" ht="15.75" customHeight="1">
      <c r="A140" s="289"/>
      <c r="B140" s="123"/>
      <c r="C140" s="123"/>
      <c r="D140" s="123"/>
      <c r="E140" s="123"/>
      <c r="F140" s="123"/>
      <c r="G140" s="123"/>
      <c r="H140" s="123"/>
      <c r="I140" s="123"/>
      <c r="J140" s="123"/>
      <c r="K140" s="123"/>
      <c r="L140" s="123"/>
      <c r="M140" s="123"/>
      <c r="N140" s="123"/>
      <c r="O140" s="123"/>
      <c r="P140" s="123"/>
      <c r="Q140" s="123"/>
      <c r="R140" s="123"/>
      <c r="S140" s="123"/>
      <c r="T140" s="123"/>
      <c r="U140" s="123"/>
      <c r="V140" s="123"/>
      <c r="W140" s="123"/>
      <c r="X140" s="123"/>
      <c r="Y140" s="123"/>
      <c r="Z140" s="123"/>
    </row>
    <row r="141" ht="15.75" customHeight="1">
      <c r="A141" s="289"/>
      <c r="B141" s="123"/>
      <c r="C141" s="123"/>
      <c r="D141" s="123"/>
      <c r="E141" s="123"/>
      <c r="F141" s="123"/>
      <c r="G141" s="123"/>
      <c r="H141" s="123"/>
      <c r="I141" s="123"/>
      <c r="J141" s="123"/>
      <c r="K141" s="123"/>
      <c r="L141" s="123"/>
      <c r="M141" s="123"/>
      <c r="N141" s="123"/>
      <c r="O141" s="123"/>
      <c r="P141" s="123"/>
      <c r="Q141" s="123"/>
      <c r="R141" s="123"/>
      <c r="S141" s="123"/>
      <c r="T141" s="123"/>
      <c r="U141" s="123"/>
      <c r="V141" s="123"/>
      <c r="W141" s="123"/>
      <c r="X141" s="123"/>
      <c r="Y141" s="123"/>
      <c r="Z141" s="123"/>
    </row>
    <row r="142" ht="15.75" customHeight="1">
      <c r="A142" s="289"/>
      <c r="B142" s="123"/>
      <c r="C142" s="123"/>
      <c r="D142" s="123"/>
      <c r="E142" s="123"/>
      <c r="F142" s="123"/>
      <c r="G142" s="123"/>
      <c r="H142" s="123"/>
      <c r="I142" s="123"/>
      <c r="J142" s="123"/>
      <c r="K142" s="123"/>
      <c r="L142" s="123"/>
      <c r="M142" s="123"/>
      <c r="N142" s="123"/>
      <c r="O142" s="123"/>
      <c r="P142" s="123"/>
      <c r="Q142" s="123"/>
      <c r="R142" s="123"/>
      <c r="S142" s="123"/>
      <c r="T142" s="123"/>
      <c r="U142" s="123"/>
      <c r="V142" s="123"/>
      <c r="W142" s="123"/>
      <c r="X142" s="123"/>
      <c r="Y142" s="123"/>
      <c r="Z142" s="123"/>
    </row>
    <row r="143" ht="15.75" customHeight="1">
      <c r="A143" s="289"/>
      <c r="B143" s="123"/>
      <c r="C143" s="123"/>
      <c r="D143" s="123"/>
      <c r="E143" s="123"/>
      <c r="F143" s="123"/>
      <c r="G143" s="123"/>
      <c r="H143" s="123"/>
      <c r="I143" s="123"/>
      <c r="J143" s="123"/>
      <c r="K143" s="123"/>
      <c r="L143" s="123"/>
      <c r="M143" s="123"/>
      <c r="N143" s="123"/>
      <c r="O143" s="123"/>
      <c r="P143" s="123"/>
      <c r="Q143" s="123"/>
      <c r="R143" s="123"/>
      <c r="S143" s="123"/>
      <c r="T143" s="123"/>
      <c r="U143" s="123"/>
      <c r="V143" s="123"/>
      <c r="W143" s="123"/>
      <c r="X143" s="123"/>
      <c r="Y143" s="123"/>
      <c r="Z143" s="123"/>
    </row>
    <row r="144" ht="15.75" customHeight="1">
      <c r="A144" s="289"/>
      <c r="B144" s="123"/>
      <c r="C144" s="123"/>
      <c r="D144" s="123"/>
      <c r="E144" s="123"/>
      <c r="F144" s="123"/>
      <c r="G144" s="123"/>
      <c r="H144" s="123"/>
      <c r="I144" s="123"/>
      <c r="J144" s="123"/>
      <c r="K144" s="123"/>
      <c r="L144" s="123"/>
      <c r="M144" s="123"/>
      <c r="N144" s="123"/>
      <c r="O144" s="123"/>
      <c r="P144" s="123"/>
      <c r="Q144" s="123"/>
      <c r="R144" s="123"/>
      <c r="S144" s="123"/>
      <c r="T144" s="123"/>
      <c r="U144" s="123"/>
      <c r="V144" s="123"/>
      <c r="W144" s="123"/>
      <c r="X144" s="123"/>
      <c r="Y144" s="123"/>
      <c r="Z144" s="123"/>
    </row>
    <row r="145" ht="15.75" customHeight="1">
      <c r="A145" s="289"/>
      <c r="B145" s="123"/>
      <c r="C145" s="123"/>
      <c r="D145" s="123"/>
      <c r="E145" s="123"/>
      <c r="F145" s="123"/>
      <c r="G145" s="123"/>
      <c r="H145" s="123"/>
      <c r="I145" s="123"/>
      <c r="J145" s="123"/>
      <c r="K145" s="123"/>
      <c r="L145" s="123"/>
      <c r="M145" s="123"/>
      <c r="N145" s="123"/>
      <c r="O145" s="123"/>
      <c r="P145" s="123"/>
      <c r="Q145" s="123"/>
      <c r="R145" s="123"/>
      <c r="S145" s="123"/>
      <c r="T145" s="123"/>
      <c r="U145" s="123"/>
      <c r="V145" s="123"/>
      <c r="W145" s="123"/>
      <c r="X145" s="123"/>
      <c r="Y145" s="123"/>
      <c r="Z145" s="123"/>
    </row>
    <row r="146" ht="15.75" customHeight="1">
      <c r="A146" s="289"/>
      <c r="B146" s="123"/>
      <c r="C146" s="123"/>
      <c r="D146" s="123"/>
      <c r="E146" s="123"/>
      <c r="F146" s="123"/>
      <c r="G146" s="123"/>
      <c r="H146" s="123"/>
      <c r="I146" s="123"/>
      <c r="J146" s="123"/>
      <c r="K146" s="123"/>
      <c r="L146" s="123"/>
      <c r="M146" s="123"/>
      <c r="N146" s="123"/>
      <c r="O146" s="123"/>
      <c r="P146" s="123"/>
      <c r="Q146" s="123"/>
      <c r="R146" s="123"/>
      <c r="S146" s="123"/>
      <c r="T146" s="123"/>
      <c r="U146" s="123"/>
      <c r="V146" s="123"/>
      <c r="W146" s="123"/>
      <c r="X146" s="123"/>
      <c r="Y146" s="123"/>
      <c r="Z146" s="123"/>
    </row>
    <row r="147" ht="15.75" customHeight="1">
      <c r="A147" s="289"/>
      <c r="B147" s="123"/>
      <c r="C147" s="123"/>
      <c r="D147" s="123"/>
      <c r="E147" s="123"/>
      <c r="F147" s="123"/>
      <c r="G147" s="123"/>
      <c r="H147" s="123"/>
      <c r="I147" s="123"/>
      <c r="J147" s="123"/>
      <c r="K147" s="123"/>
      <c r="L147" s="123"/>
      <c r="M147" s="123"/>
      <c r="N147" s="123"/>
      <c r="O147" s="123"/>
      <c r="P147" s="123"/>
      <c r="Q147" s="123"/>
      <c r="R147" s="123"/>
      <c r="S147" s="123"/>
      <c r="T147" s="123"/>
      <c r="U147" s="123"/>
      <c r="V147" s="123"/>
      <c r="W147" s="123"/>
      <c r="X147" s="123"/>
      <c r="Y147" s="123"/>
      <c r="Z147" s="123"/>
    </row>
    <row r="148" ht="15.75" customHeight="1">
      <c r="A148" s="289"/>
      <c r="B148" s="123"/>
      <c r="C148" s="123"/>
      <c r="D148" s="123"/>
      <c r="E148" s="123"/>
      <c r="F148" s="123"/>
      <c r="G148" s="123"/>
      <c r="H148" s="123"/>
      <c r="I148" s="123"/>
      <c r="J148" s="123"/>
      <c r="K148" s="123"/>
      <c r="L148" s="123"/>
      <c r="M148" s="123"/>
      <c r="N148" s="123"/>
      <c r="O148" s="123"/>
      <c r="P148" s="123"/>
      <c r="Q148" s="123"/>
      <c r="R148" s="123"/>
      <c r="S148" s="123"/>
      <c r="T148" s="123"/>
      <c r="U148" s="123"/>
      <c r="V148" s="123"/>
      <c r="W148" s="123"/>
      <c r="X148" s="123"/>
      <c r="Y148" s="123"/>
      <c r="Z148" s="123"/>
    </row>
    <row r="149" ht="15.75" customHeight="1">
      <c r="A149" s="289"/>
      <c r="B149" s="123"/>
      <c r="C149" s="123"/>
      <c r="D149" s="123"/>
      <c r="E149" s="123"/>
      <c r="F149" s="123"/>
      <c r="G149" s="123"/>
      <c r="H149" s="123"/>
      <c r="I149" s="123"/>
      <c r="J149" s="123"/>
      <c r="K149" s="123"/>
      <c r="L149" s="123"/>
      <c r="M149" s="123"/>
      <c r="N149" s="123"/>
      <c r="O149" s="123"/>
      <c r="P149" s="123"/>
      <c r="Q149" s="123"/>
      <c r="R149" s="123"/>
      <c r="S149" s="123"/>
      <c r="T149" s="123"/>
      <c r="U149" s="123"/>
      <c r="V149" s="123"/>
      <c r="W149" s="123"/>
      <c r="X149" s="123"/>
      <c r="Y149" s="123"/>
      <c r="Z149" s="123"/>
    </row>
    <row r="150" ht="15.75" customHeight="1">
      <c r="A150" s="289"/>
      <c r="B150" s="123"/>
      <c r="C150" s="123"/>
      <c r="D150" s="123"/>
      <c r="E150" s="123"/>
      <c r="F150" s="123"/>
      <c r="G150" s="123"/>
      <c r="H150" s="123"/>
      <c r="I150" s="123"/>
      <c r="J150" s="123"/>
      <c r="K150" s="123"/>
      <c r="L150" s="123"/>
      <c r="M150" s="123"/>
      <c r="N150" s="123"/>
      <c r="O150" s="123"/>
      <c r="P150" s="123"/>
      <c r="Q150" s="123"/>
      <c r="R150" s="123"/>
      <c r="S150" s="123"/>
      <c r="T150" s="123"/>
      <c r="U150" s="123"/>
      <c r="V150" s="123"/>
      <c r="W150" s="123"/>
      <c r="X150" s="123"/>
      <c r="Y150" s="123"/>
      <c r="Z150" s="123"/>
    </row>
    <row r="151" ht="15.75" customHeight="1">
      <c r="A151" s="289"/>
      <c r="B151" s="123"/>
      <c r="C151" s="123"/>
      <c r="D151" s="123"/>
      <c r="E151" s="123"/>
      <c r="F151" s="123"/>
      <c r="G151" s="123"/>
      <c r="H151" s="123"/>
      <c r="I151" s="123"/>
      <c r="J151" s="123"/>
      <c r="K151" s="123"/>
      <c r="L151" s="123"/>
      <c r="M151" s="123"/>
      <c r="N151" s="123"/>
      <c r="O151" s="123"/>
      <c r="P151" s="123"/>
      <c r="Q151" s="123"/>
      <c r="R151" s="123"/>
      <c r="S151" s="123"/>
      <c r="T151" s="123"/>
      <c r="U151" s="123"/>
      <c r="V151" s="123"/>
      <c r="W151" s="123"/>
      <c r="X151" s="123"/>
      <c r="Y151" s="123"/>
      <c r="Z151" s="123"/>
    </row>
    <row r="152" ht="15.75" customHeight="1">
      <c r="A152" s="289"/>
      <c r="B152" s="123"/>
      <c r="C152" s="123"/>
      <c r="D152" s="123"/>
      <c r="E152" s="123"/>
      <c r="F152" s="123"/>
      <c r="G152" s="123"/>
      <c r="H152" s="123"/>
      <c r="I152" s="123"/>
      <c r="J152" s="123"/>
      <c r="K152" s="123"/>
      <c r="L152" s="123"/>
      <c r="M152" s="123"/>
      <c r="N152" s="123"/>
      <c r="O152" s="123"/>
      <c r="P152" s="123"/>
      <c r="Q152" s="123"/>
      <c r="R152" s="123"/>
      <c r="S152" s="123"/>
      <c r="T152" s="123"/>
      <c r="U152" s="123"/>
      <c r="V152" s="123"/>
      <c r="W152" s="123"/>
      <c r="X152" s="123"/>
      <c r="Y152" s="123"/>
      <c r="Z152" s="123"/>
    </row>
    <row r="153" ht="15.75" customHeight="1">
      <c r="A153" s="289"/>
      <c r="B153" s="123"/>
      <c r="C153" s="123"/>
      <c r="D153" s="123"/>
      <c r="E153" s="123"/>
      <c r="F153" s="123"/>
      <c r="G153" s="123"/>
      <c r="H153" s="123"/>
      <c r="I153" s="123"/>
      <c r="J153" s="123"/>
      <c r="K153" s="123"/>
      <c r="L153" s="123"/>
      <c r="M153" s="123"/>
      <c r="N153" s="123"/>
      <c r="O153" s="123"/>
      <c r="P153" s="123"/>
      <c r="Q153" s="123"/>
      <c r="R153" s="123"/>
      <c r="S153" s="123"/>
      <c r="T153" s="123"/>
      <c r="U153" s="123"/>
      <c r="V153" s="123"/>
      <c r="W153" s="123"/>
      <c r="X153" s="123"/>
      <c r="Y153" s="123"/>
      <c r="Z153" s="123"/>
    </row>
    <row r="154" ht="15.75" customHeight="1">
      <c r="A154" s="289"/>
      <c r="B154" s="123"/>
      <c r="C154" s="123"/>
      <c r="D154" s="123"/>
      <c r="E154" s="123"/>
      <c r="F154" s="123"/>
      <c r="G154" s="123"/>
      <c r="H154" s="123"/>
      <c r="I154" s="123"/>
      <c r="J154" s="123"/>
      <c r="K154" s="123"/>
      <c r="L154" s="123"/>
      <c r="M154" s="123"/>
      <c r="N154" s="123"/>
      <c r="O154" s="123"/>
      <c r="P154" s="123"/>
      <c r="Q154" s="123"/>
      <c r="R154" s="123"/>
      <c r="S154" s="123"/>
      <c r="T154" s="123"/>
      <c r="U154" s="123"/>
      <c r="V154" s="123"/>
      <c r="W154" s="123"/>
      <c r="X154" s="123"/>
      <c r="Y154" s="123"/>
      <c r="Z154" s="123"/>
    </row>
    <row r="155" ht="15.75" customHeight="1">
      <c r="A155" s="289"/>
      <c r="B155" s="123"/>
      <c r="C155" s="123"/>
      <c r="D155" s="123"/>
      <c r="E155" s="123"/>
      <c r="F155" s="123"/>
      <c r="G155" s="123"/>
      <c r="H155" s="123"/>
      <c r="I155" s="123"/>
      <c r="J155" s="123"/>
      <c r="K155" s="123"/>
      <c r="L155" s="123"/>
      <c r="M155" s="123"/>
      <c r="N155" s="123"/>
      <c r="O155" s="123"/>
      <c r="P155" s="123"/>
      <c r="Q155" s="123"/>
      <c r="R155" s="123"/>
      <c r="S155" s="123"/>
      <c r="T155" s="123"/>
      <c r="U155" s="123"/>
      <c r="V155" s="123"/>
      <c r="W155" s="123"/>
      <c r="X155" s="123"/>
      <c r="Y155" s="123"/>
      <c r="Z155" s="123"/>
    </row>
    <row r="156" ht="15.75" customHeight="1">
      <c r="A156" s="289"/>
      <c r="B156" s="123"/>
      <c r="C156" s="123"/>
      <c r="D156" s="123"/>
      <c r="E156" s="123"/>
      <c r="F156" s="123"/>
      <c r="G156" s="123"/>
      <c r="H156" s="123"/>
      <c r="I156" s="123"/>
      <c r="J156" s="123"/>
      <c r="K156" s="123"/>
      <c r="L156" s="123"/>
      <c r="M156" s="123"/>
      <c r="N156" s="123"/>
      <c r="O156" s="123"/>
      <c r="P156" s="123"/>
      <c r="Q156" s="123"/>
      <c r="R156" s="123"/>
      <c r="S156" s="123"/>
      <c r="T156" s="123"/>
      <c r="U156" s="123"/>
      <c r="V156" s="123"/>
      <c r="W156" s="123"/>
      <c r="X156" s="123"/>
      <c r="Y156" s="123"/>
      <c r="Z156" s="123"/>
    </row>
    <row r="157" ht="15.75" customHeight="1">
      <c r="A157" s="289"/>
      <c r="B157" s="123"/>
      <c r="C157" s="123"/>
      <c r="D157" s="123"/>
      <c r="E157" s="123"/>
      <c r="F157" s="123"/>
      <c r="G157" s="123"/>
      <c r="H157" s="123"/>
      <c r="I157" s="123"/>
      <c r="J157" s="123"/>
      <c r="K157" s="123"/>
      <c r="L157" s="123"/>
      <c r="M157" s="123"/>
      <c r="N157" s="123"/>
      <c r="O157" s="123"/>
      <c r="P157" s="123"/>
      <c r="Q157" s="123"/>
      <c r="R157" s="123"/>
      <c r="S157" s="123"/>
      <c r="T157" s="123"/>
      <c r="U157" s="123"/>
      <c r="V157" s="123"/>
      <c r="W157" s="123"/>
      <c r="X157" s="123"/>
      <c r="Y157" s="123"/>
      <c r="Z157" s="123"/>
    </row>
    <row r="158" ht="15.75" customHeight="1">
      <c r="A158" s="289"/>
      <c r="B158" s="123"/>
      <c r="C158" s="123"/>
      <c r="D158" s="123"/>
      <c r="E158" s="123"/>
      <c r="F158" s="123"/>
      <c r="G158" s="123"/>
      <c r="H158" s="123"/>
      <c r="I158" s="123"/>
      <c r="J158" s="123"/>
      <c r="K158" s="123"/>
      <c r="L158" s="123"/>
      <c r="M158" s="123"/>
      <c r="N158" s="123"/>
      <c r="O158" s="123"/>
      <c r="P158" s="123"/>
      <c r="Q158" s="123"/>
      <c r="R158" s="123"/>
      <c r="S158" s="123"/>
      <c r="T158" s="123"/>
      <c r="U158" s="123"/>
      <c r="V158" s="123"/>
      <c r="W158" s="123"/>
      <c r="X158" s="123"/>
      <c r="Y158" s="123"/>
      <c r="Z158" s="123"/>
    </row>
    <row r="159" ht="15.75" customHeight="1">
      <c r="A159" s="289"/>
      <c r="B159" s="123"/>
      <c r="C159" s="123"/>
      <c r="D159" s="123"/>
      <c r="E159" s="123"/>
      <c r="F159" s="123"/>
      <c r="G159" s="123"/>
      <c r="H159" s="123"/>
      <c r="I159" s="123"/>
      <c r="J159" s="123"/>
      <c r="K159" s="123"/>
      <c r="L159" s="123"/>
      <c r="M159" s="123"/>
      <c r="N159" s="123"/>
      <c r="O159" s="123"/>
      <c r="P159" s="123"/>
      <c r="Q159" s="123"/>
      <c r="R159" s="123"/>
      <c r="S159" s="123"/>
      <c r="T159" s="123"/>
      <c r="U159" s="123"/>
      <c r="V159" s="123"/>
      <c r="W159" s="123"/>
      <c r="X159" s="123"/>
      <c r="Y159" s="123"/>
      <c r="Z159" s="123"/>
    </row>
    <row r="160" ht="15.75" customHeight="1">
      <c r="A160" s="289"/>
      <c r="B160" s="123"/>
      <c r="C160" s="123"/>
      <c r="D160" s="123"/>
      <c r="E160" s="123"/>
      <c r="F160" s="123"/>
      <c r="G160" s="123"/>
      <c r="H160" s="123"/>
      <c r="I160" s="123"/>
      <c r="J160" s="123"/>
      <c r="K160" s="123"/>
      <c r="L160" s="123"/>
      <c r="M160" s="123"/>
      <c r="N160" s="123"/>
      <c r="O160" s="123"/>
      <c r="P160" s="123"/>
      <c r="Q160" s="123"/>
      <c r="R160" s="123"/>
      <c r="S160" s="123"/>
      <c r="T160" s="123"/>
      <c r="U160" s="123"/>
      <c r="V160" s="123"/>
      <c r="W160" s="123"/>
      <c r="X160" s="123"/>
      <c r="Y160" s="123"/>
      <c r="Z160" s="123"/>
    </row>
    <row r="161" ht="15.75" customHeight="1">
      <c r="A161" s="289"/>
      <c r="B161" s="123"/>
      <c r="C161" s="123"/>
      <c r="D161" s="123"/>
      <c r="E161" s="123"/>
      <c r="F161" s="123"/>
      <c r="G161" s="123"/>
      <c r="H161" s="123"/>
      <c r="I161" s="123"/>
      <c r="J161" s="123"/>
      <c r="K161" s="123"/>
      <c r="L161" s="123"/>
      <c r="M161" s="123"/>
      <c r="N161" s="123"/>
      <c r="O161" s="123"/>
      <c r="P161" s="123"/>
      <c r="Q161" s="123"/>
      <c r="R161" s="123"/>
      <c r="S161" s="123"/>
      <c r="T161" s="123"/>
      <c r="U161" s="123"/>
      <c r="V161" s="123"/>
      <c r="W161" s="123"/>
      <c r="X161" s="123"/>
      <c r="Y161" s="123"/>
      <c r="Z161" s="123"/>
    </row>
    <row r="162" ht="15.75" customHeight="1">
      <c r="A162" s="289"/>
      <c r="B162" s="123"/>
      <c r="C162" s="123"/>
      <c r="D162" s="123"/>
      <c r="E162" s="123"/>
      <c r="F162" s="123"/>
      <c r="G162" s="123"/>
      <c r="H162" s="123"/>
      <c r="I162" s="123"/>
      <c r="J162" s="123"/>
      <c r="K162" s="123"/>
      <c r="L162" s="123"/>
      <c r="M162" s="123"/>
      <c r="N162" s="123"/>
      <c r="O162" s="123"/>
      <c r="P162" s="123"/>
      <c r="Q162" s="123"/>
      <c r="R162" s="123"/>
      <c r="S162" s="123"/>
      <c r="T162" s="123"/>
      <c r="U162" s="123"/>
      <c r="V162" s="123"/>
      <c r="W162" s="123"/>
      <c r="X162" s="123"/>
      <c r="Y162" s="123"/>
      <c r="Z162" s="123"/>
    </row>
    <row r="163" ht="15.75" customHeight="1">
      <c r="A163" s="289"/>
      <c r="B163" s="123"/>
      <c r="C163" s="123"/>
      <c r="D163" s="123"/>
      <c r="E163" s="123"/>
      <c r="F163" s="123"/>
      <c r="G163" s="123"/>
      <c r="H163" s="123"/>
      <c r="I163" s="123"/>
      <c r="J163" s="123"/>
      <c r="K163" s="123"/>
      <c r="L163" s="123"/>
      <c r="M163" s="123"/>
      <c r="N163" s="123"/>
      <c r="O163" s="123"/>
      <c r="P163" s="123"/>
      <c r="Q163" s="123"/>
      <c r="R163" s="123"/>
      <c r="S163" s="123"/>
      <c r="T163" s="123"/>
      <c r="U163" s="123"/>
      <c r="V163" s="123"/>
      <c r="W163" s="123"/>
      <c r="X163" s="123"/>
      <c r="Y163" s="123"/>
      <c r="Z163" s="123"/>
    </row>
    <row r="164" ht="15.75" customHeight="1">
      <c r="A164" s="289"/>
      <c r="B164" s="123"/>
      <c r="C164" s="123"/>
      <c r="D164" s="123"/>
      <c r="E164" s="123"/>
      <c r="F164" s="123"/>
      <c r="G164" s="123"/>
      <c r="H164" s="123"/>
      <c r="I164" s="123"/>
      <c r="J164" s="123"/>
      <c r="K164" s="123"/>
      <c r="L164" s="123"/>
      <c r="M164" s="123"/>
      <c r="N164" s="123"/>
      <c r="O164" s="123"/>
      <c r="P164" s="123"/>
      <c r="Q164" s="123"/>
      <c r="R164" s="123"/>
      <c r="S164" s="123"/>
      <c r="T164" s="123"/>
      <c r="U164" s="123"/>
      <c r="V164" s="123"/>
      <c r="W164" s="123"/>
      <c r="X164" s="123"/>
      <c r="Y164" s="123"/>
      <c r="Z164" s="123"/>
    </row>
    <row r="165" ht="15.75" customHeight="1">
      <c r="A165" s="289"/>
      <c r="B165" s="123"/>
      <c r="C165" s="123"/>
      <c r="D165" s="123"/>
      <c r="E165" s="123"/>
      <c r="F165" s="123"/>
      <c r="G165" s="123"/>
      <c r="H165" s="123"/>
      <c r="I165" s="123"/>
      <c r="J165" s="123"/>
      <c r="K165" s="123"/>
      <c r="L165" s="123"/>
      <c r="M165" s="123"/>
      <c r="N165" s="123"/>
      <c r="O165" s="123"/>
      <c r="P165" s="123"/>
      <c r="Q165" s="123"/>
      <c r="R165" s="123"/>
      <c r="S165" s="123"/>
      <c r="T165" s="123"/>
      <c r="U165" s="123"/>
      <c r="V165" s="123"/>
      <c r="W165" s="123"/>
      <c r="X165" s="123"/>
      <c r="Y165" s="123"/>
      <c r="Z165" s="123"/>
    </row>
    <row r="166" ht="15.75" customHeight="1">
      <c r="A166" s="289"/>
      <c r="B166" s="123"/>
      <c r="C166" s="123"/>
      <c r="D166" s="123"/>
      <c r="E166" s="123"/>
      <c r="F166" s="123"/>
      <c r="G166" s="123"/>
      <c r="H166" s="123"/>
      <c r="I166" s="123"/>
      <c r="J166" s="123"/>
      <c r="K166" s="123"/>
      <c r="L166" s="123"/>
      <c r="M166" s="123"/>
      <c r="N166" s="123"/>
      <c r="O166" s="123"/>
      <c r="P166" s="123"/>
      <c r="Q166" s="123"/>
      <c r="R166" s="123"/>
      <c r="S166" s="123"/>
      <c r="T166" s="123"/>
      <c r="U166" s="123"/>
      <c r="V166" s="123"/>
      <c r="W166" s="123"/>
      <c r="X166" s="123"/>
      <c r="Y166" s="123"/>
      <c r="Z166" s="123"/>
    </row>
    <row r="167" ht="15.75" customHeight="1">
      <c r="A167" s="289"/>
      <c r="B167" s="123"/>
      <c r="C167" s="123"/>
      <c r="D167" s="123"/>
      <c r="E167" s="123"/>
      <c r="F167" s="123"/>
      <c r="G167" s="123"/>
      <c r="H167" s="123"/>
      <c r="I167" s="123"/>
      <c r="J167" s="123"/>
      <c r="K167" s="123"/>
      <c r="L167" s="123"/>
      <c r="M167" s="123"/>
      <c r="N167" s="123"/>
      <c r="O167" s="123"/>
      <c r="P167" s="123"/>
      <c r="Q167" s="123"/>
      <c r="R167" s="123"/>
      <c r="S167" s="123"/>
      <c r="T167" s="123"/>
      <c r="U167" s="123"/>
      <c r="V167" s="123"/>
      <c r="W167" s="123"/>
      <c r="X167" s="123"/>
      <c r="Y167" s="123"/>
      <c r="Z167" s="123"/>
    </row>
    <row r="168" ht="15.75" customHeight="1">
      <c r="A168" s="289"/>
      <c r="B168" s="123"/>
      <c r="C168" s="123"/>
      <c r="D168" s="123"/>
      <c r="E168" s="123"/>
      <c r="F168" s="123"/>
      <c r="G168" s="123"/>
      <c r="H168" s="123"/>
      <c r="I168" s="123"/>
      <c r="J168" s="123"/>
      <c r="K168" s="123"/>
      <c r="L168" s="123"/>
      <c r="M168" s="123"/>
      <c r="N168" s="123"/>
      <c r="O168" s="123"/>
      <c r="P168" s="123"/>
      <c r="Q168" s="123"/>
      <c r="R168" s="123"/>
      <c r="S168" s="123"/>
      <c r="T168" s="123"/>
      <c r="U168" s="123"/>
      <c r="V168" s="123"/>
      <c r="W168" s="123"/>
      <c r="X168" s="123"/>
      <c r="Y168" s="123"/>
      <c r="Z168" s="123"/>
    </row>
    <row r="169" ht="15.75" customHeight="1">
      <c r="A169" s="289"/>
      <c r="B169" s="123"/>
      <c r="C169" s="123"/>
      <c r="D169" s="123"/>
      <c r="E169" s="123"/>
      <c r="F169" s="123"/>
      <c r="G169" s="123"/>
      <c r="H169" s="123"/>
      <c r="I169" s="123"/>
      <c r="J169" s="123"/>
      <c r="K169" s="123"/>
      <c r="L169" s="123"/>
      <c r="M169" s="123"/>
      <c r="N169" s="123"/>
      <c r="O169" s="123"/>
      <c r="P169" s="123"/>
      <c r="Q169" s="123"/>
      <c r="R169" s="123"/>
      <c r="S169" s="123"/>
      <c r="T169" s="123"/>
      <c r="U169" s="123"/>
      <c r="V169" s="123"/>
      <c r="W169" s="123"/>
      <c r="X169" s="123"/>
      <c r="Y169" s="123"/>
      <c r="Z169" s="123"/>
    </row>
    <row r="170" ht="15.75" customHeight="1">
      <c r="A170" s="289"/>
      <c r="B170" s="123"/>
      <c r="C170" s="123"/>
      <c r="D170" s="123"/>
      <c r="E170" s="123"/>
      <c r="F170" s="123"/>
      <c r="G170" s="123"/>
      <c r="H170" s="123"/>
      <c r="I170" s="123"/>
      <c r="J170" s="123"/>
      <c r="K170" s="123"/>
      <c r="L170" s="123"/>
      <c r="M170" s="123"/>
      <c r="N170" s="123"/>
      <c r="O170" s="123"/>
      <c r="P170" s="123"/>
      <c r="Q170" s="123"/>
      <c r="R170" s="123"/>
      <c r="S170" s="123"/>
      <c r="T170" s="123"/>
      <c r="U170" s="123"/>
      <c r="V170" s="123"/>
      <c r="W170" s="123"/>
      <c r="X170" s="123"/>
      <c r="Y170" s="123"/>
      <c r="Z170" s="123"/>
    </row>
    <row r="171" ht="15.75" customHeight="1">
      <c r="A171" s="289"/>
      <c r="B171" s="123"/>
      <c r="C171" s="123"/>
      <c r="D171" s="123"/>
      <c r="E171" s="123"/>
      <c r="F171" s="123"/>
      <c r="G171" s="123"/>
      <c r="H171" s="123"/>
      <c r="I171" s="123"/>
      <c r="J171" s="123"/>
      <c r="K171" s="123"/>
      <c r="L171" s="123"/>
      <c r="M171" s="123"/>
      <c r="N171" s="123"/>
      <c r="O171" s="123"/>
      <c r="P171" s="123"/>
      <c r="Q171" s="123"/>
      <c r="R171" s="123"/>
      <c r="S171" s="123"/>
      <c r="T171" s="123"/>
      <c r="U171" s="123"/>
      <c r="V171" s="123"/>
      <c r="W171" s="123"/>
      <c r="X171" s="123"/>
      <c r="Y171" s="123"/>
      <c r="Z171" s="123"/>
    </row>
    <row r="172" ht="15.75" customHeight="1">
      <c r="A172" s="289"/>
      <c r="B172" s="123"/>
      <c r="C172" s="123"/>
      <c r="D172" s="123"/>
      <c r="E172" s="123"/>
      <c r="F172" s="123"/>
      <c r="G172" s="123"/>
      <c r="H172" s="123"/>
      <c r="I172" s="123"/>
      <c r="J172" s="123"/>
      <c r="K172" s="123"/>
      <c r="L172" s="123"/>
      <c r="M172" s="123"/>
      <c r="N172" s="123"/>
      <c r="O172" s="123"/>
      <c r="P172" s="123"/>
      <c r="Q172" s="123"/>
      <c r="R172" s="123"/>
      <c r="S172" s="123"/>
      <c r="T172" s="123"/>
      <c r="U172" s="123"/>
      <c r="V172" s="123"/>
      <c r="W172" s="123"/>
      <c r="X172" s="123"/>
      <c r="Y172" s="123"/>
      <c r="Z172" s="123"/>
    </row>
    <row r="173" ht="15.75" customHeight="1">
      <c r="A173" s="289"/>
      <c r="B173" s="123"/>
      <c r="C173" s="123"/>
      <c r="D173" s="123"/>
      <c r="E173" s="123"/>
      <c r="F173" s="123"/>
      <c r="G173" s="123"/>
      <c r="H173" s="123"/>
      <c r="I173" s="123"/>
      <c r="J173" s="123"/>
      <c r="K173" s="123"/>
      <c r="L173" s="123"/>
      <c r="M173" s="123"/>
      <c r="N173" s="123"/>
      <c r="O173" s="123"/>
      <c r="P173" s="123"/>
      <c r="Q173" s="123"/>
      <c r="R173" s="123"/>
      <c r="S173" s="123"/>
      <c r="T173" s="123"/>
      <c r="U173" s="123"/>
      <c r="V173" s="123"/>
      <c r="W173" s="123"/>
      <c r="X173" s="123"/>
      <c r="Y173" s="123"/>
      <c r="Z173" s="123"/>
    </row>
    <row r="174" ht="15.75" customHeight="1">
      <c r="A174" s="289"/>
      <c r="B174" s="123"/>
      <c r="C174" s="123"/>
      <c r="D174" s="123"/>
      <c r="E174" s="123"/>
      <c r="F174" s="123"/>
      <c r="G174" s="123"/>
      <c r="H174" s="123"/>
      <c r="I174" s="123"/>
      <c r="J174" s="123"/>
      <c r="K174" s="123"/>
      <c r="L174" s="123"/>
      <c r="M174" s="123"/>
      <c r="N174" s="123"/>
      <c r="O174" s="123"/>
      <c r="P174" s="123"/>
      <c r="Q174" s="123"/>
      <c r="R174" s="123"/>
      <c r="S174" s="123"/>
      <c r="T174" s="123"/>
      <c r="U174" s="123"/>
      <c r="V174" s="123"/>
      <c r="W174" s="123"/>
      <c r="X174" s="123"/>
      <c r="Y174" s="123"/>
      <c r="Z174" s="123"/>
    </row>
    <row r="175" ht="15.75" customHeight="1">
      <c r="A175" s="289"/>
      <c r="B175" s="123"/>
      <c r="C175" s="123"/>
      <c r="D175" s="123"/>
      <c r="E175" s="123"/>
      <c r="F175" s="123"/>
      <c r="G175" s="123"/>
      <c r="H175" s="123"/>
      <c r="I175" s="123"/>
      <c r="J175" s="123"/>
      <c r="K175" s="123"/>
      <c r="L175" s="123"/>
      <c r="M175" s="123"/>
      <c r="N175" s="123"/>
      <c r="O175" s="123"/>
      <c r="P175" s="123"/>
      <c r="Q175" s="123"/>
      <c r="R175" s="123"/>
      <c r="S175" s="123"/>
      <c r="T175" s="123"/>
      <c r="U175" s="123"/>
      <c r="V175" s="123"/>
      <c r="W175" s="123"/>
      <c r="X175" s="123"/>
      <c r="Y175" s="123"/>
      <c r="Z175" s="123"/>
    </row>
    <row r="176" ht="15.75" customHeight="1">
      <c r="A176" s="289"/>
      <c r="B176" s="123"/>
      <c r="C176" s="123"/>
      <c r="D176" s="123"/>
      <c r="E176" s="123"/>
      <c r="F176" s="123"/>
      <c r="G176" s="123"/>
      <c r="H176" s="123"/>
      <c r="I176" s="123"/>
      <c r="J176" s="123"/>
      <c r="K176" s="123"/>
      <c r="L176" s="123"/>
      <c r="M176" s="123"/>
      <c r="N176" s="123"/>
      <c r="O176" s="123"/>
      <c r="P176" s="123"/>
      <c r="Q176" s="123"/>
      <c r="R176" s="123"/>
      <c r="S176" s="123"/>
      <c r="T176" s="123"/>
      <c r="U176" s="123"/>
      <c r="V176" s="123"/>
      <c r="W176" s="123"/>
      <c r="X176" s="123"/>
      <c r="Y176" s="123"/>
      <c r="Z176" s="123"/>
    </row>
    <row r="177" ht="15.75" customHeight="1">
      <c r="A177" s="289"/>
      <c r="B177" s="123"/>
      <c r="C177" s="123"/>
      <c r="D177" s="123"/>
      <c r="E177" s="123"/>
      <c r="F177" s="123"/>
      <c r="G177" s="123"/>
      <c r="H177" s="123"/>
      <c r="I177" s="123"/>
      <c r="J177" s="123"/>
      <c r="K177" s="123"/>
      <c r="L177" s="123"/>
      <c r="M177" s="123"/>
      <c r="N177" s="123"/>
      <c r="O177" s="123"/>
      <c r="P177" s="123"/>
      <c r="Q177" s="123"/>
      <c r="R177" s="123"/>
      <c r="S177" s="123"/>
      <c r="T177" s="123"/>
      <c r="U177" s="123"/>
      <c r="V177" s="123"/>
      <c r="W177" s="123"/>
      <c r="X177" s="123"/>
      <c r="Y177" s="123"/>
      <c r="Z177" s="123"/>
    </row>
    <row r="178" ht="15.75" customHeight="1">
      <c r="A178" s="289"/>
      <c r="B178" s="123"/>
      <c r="C178" s="123"/>
      <c r="D178" s="123"/>
      <c r="E178" s="123"/>
      <c r="F178" s="123"/>
      <c r="G178" s="123"/>
      <c r="H178" s="123"/>
      <c r="I178" s="123"/>
      <c r="J178" s="123"/>
      <c r="K178" s="123"/>
      <c r="L178" s="123"/>
      <c r="M178" s="123"/>
      <c r="N178" s="123"/>
      <c r="O178" s="123"/>
      <c r="P178" s="123"/>
      <c r="Q178" s="123"/>
      <c r="R178" s="123"/>
      <c r="S178" s="123"/>
      <c r="T178" s="123"/>
      <c r="U178" s="123"/>
      <c r="V178" s="123"/>
      <c r="W178" s="123"/>
      <c r="X178" s="123"/>
      <c r="Y178" s="123"/>
      <c r="Z178" s="123"/>
    </row>
    <row r="179" ht="15.75" customHeight="1">
      <c r="A179" s="289"/>
      <c r="B179" s="123"/>
      <c r="C179" s="123"/>
      <c r="D179" s="123"/>
      <c r="E179" s="123"/>
      <c r="F179" s="123"/>
      <c r="G179" s="123"/>
      <c r="H179" s="123"/>
      <c r="I179" s="123"/>
      <c r="J179" s="123"/>
      <c r="K179" s="123"/>
      <c r="L179" s="123"/>
      <c r="M179" s="123"/>
      <c r="N179" s="123"/>
      <c r="O179" s="123"/>
      <c r="P179" s="123"/>
      <c r="Q179" s="123"/>
      <c r="R179" s="123"/>
      <c r="S179" s="123"/>
      <c r="T179" s="123"/>
      <c r="U179" s="123"/>
      <c r="V179" s="123"/>
      <c r="W179" s="123"/>
      <c r="X179" s="123"/>
      <c r="Y179" s="123"/>
      <c r="Z179" s="123"/>
    </row>
    <row r="180" ht="15.75" customHeight="1">
      <c r="A180" s="289"/>
      <c r="B180" s="123"/>
      <c r="C180" s="123"/>
      <c r="D180" s="123"/>
      <c r="E180" s="123"/>
      <c r="F180" s="123"/>
      <c r="G180" s="123"/>
      <c r="H180" s="123"/>
      <c r="I180" s="123"/>
      <c r="J180" s="123"/>
      <c r="K180" s="123"/>
      <c r="L180" s="123"/>
      <c r="M180" s="123"/>
      <c r="N180" s="123"/>
      <c r="O180" s="123"/>
      <c r="P180" s="123"/>
      <c r="Q180" s="123"/>
      <c r="R180" s="123"/>
      <c r="S180" s="123"/>
      <c r="T180" s="123"/>
      <c r="U180" s="123"/>
      <c r="V180" s="123"/>
      <c r="W180" s="123"/>
      <c r="X180" s="123"/>
      <c r="Y180" s="123"/>
      <c r="Z180" s="123"/>
    </row>
    <row r="181" ht="15.75" customHeight="1">
      <c r="A181" s="289"/>
      <c r="B181" s="123"/>
      <c r="C181" s="123"/>
      <c r="D181" s="123"/>
      <c r="E181" s="123"/>
      <c r="F181" s="123"/>
      <c r="G181" s="123"/>
      <c r="H181" s="123"/>
      <c r="I181" s="123"/>
      <c r="J181" s="123"/>
      <c r="K181" s="123"/>
      <c r="L181" s="123"/>
      <c r="M181" s="123"/>
      <c r="N181" s="123"/>
      <c r="O181" s="123"/>
      <c r="P181" s="123"/>
      <c r="Q181" s="123"/>
      <c r="R181" s="123"/>
      <c r="S181" s="123"/>
      <c r="T181" s="123"/>
      <c r="U181" s="123"/>
      <c r="V181" s="123"/>
      <c r="W181" s="123"/>
      <c r="X181" s="123"/>
      <c r="Y181" s="123"/>
      <c r="Z181" s="123"/>
    </row>
    <row r="182" ht="15.75" customHeight="1">
      <c r="A182" s="289"/>
      <c r="B182" s="123"/>
      <c r="C182" s="123"/>
      <c r="D182" s="123"/>
      <c r="E182" s="123"/>
      <c r="F182" s="123"/>
      <c r="G182" s="123"/>
      <c r="H182" s="123"/>
      <c r="I182" s="123"/>
      <c r="J182" s="123"/>
      <c r="K182" s="123"/>
      <c r="L182" s="123"/>
      <c r="M182" s="123"/>
      <c r="N182" s="123"/>
      <c r="O182" s="123"/>
      <c r="P182" s="123"/>
      <c r="Q182" s="123"/>
      <c r="R182" s="123"/>
      <c r="S182" s="123"/>
      <c r="T182" s="123"/>
      <c r="U182" s="123"/>
      <c r="V182" s="123"/>
      <c r="W182" s="123"/>
      <c r="X182" s="123"/>
      <c r="Y182" s="123"/>
      <c r="Z182" s="123"/>
    </row>
    <row r="183" ht="15.75" customHeight="1">
      <c r="A183" s="289"/>
      <c r="B183" s="123"/>
      <c r="C183" s="123"/>
      <c r="D183" s="123"/>
      <c r="E183" s="123"/>
      <c r="F183" s="123"/>
      <c r="G183" s="123"/>
      <c r="H183" s="123"/>
      <c r="I183" s="123"/>
      <c r="J183" s="123"/>
      <c r="K183" s="123"/>
      <c r="L183" s="123"/>
      <c r="M183" s="123"/>
      <c r="N183" s="123"/>
      <c r="O183" s="123"/>
      <c r="P183" s="123"/>
      <c r="Q183" s="123"/>
      <c r="R183" s="123"/>
      <c r="S183" s="123"/>
      <c r="T183" s="123"/>
      <c r="U183" s="123"/>
      <c r="V183" s="123"/>
      <c r="W183" s="123"/>
      <c r="X183" s="123"/>
      <c r="Y183" s="123"/>
      <c r="Z183" s="123"/>
    </row>
    <row r="184" ht="15.75" customHeight="1">
      <c r="A184" s="289"/>
      <c r="B184" s="123"/>
      <c r="C184" s="123"/>
      <c r="D184" s="123"/>
      <c r="E184" s="123"/>
      <c r="F184" s="123"/>
      <c r="G184" s="123"/>
      <c r="H184" s="123"/>
      <c r="I184" s="123"/>
      <c r="J184" s="123"/>
      <c r="K184" s="123"/>
      <c r="L184" s="123"/>
      <c r="M184" s="123"/>
      <c r="N184" s="123"/>
      <c r="O184" s="123"/>
      <c r="P184" s="123"/>
      <c r="Q184" s="123"/>
      <c r="R184" s="123"/>
      <c r="S184" s="123"/>
      <c r="T184" s="123"/>
      <c r="U184" s="123"/>
      <c r="V184" s="123"/>
      <c r="W184" s="123"/>
      <c r="X184" s="123"/>
      <c r="Y184" s="123"/>
      <c r="Z184" s="123"/>
    </row>
    <row r="185" ht="15.75" customHeight="1">
      <c r="A185" s="289"/>
      <c r="B185" s="123"/>
      <c r="C185" s="123"/>
      <c r="D185" s="123"/>
      <c r="E185" s="123"/>
      <c r="F185" s="123"/>
      <c r="G185" s="123"/>
      <c r="H185" s="123"/>
      <c r="I185" s="123"/>
      <c r="J185" s="123"/>
      <c r="K185" s="123"/>
      <c r="L185" s="123"/>
      <c r="M185" s="123"/>
      <c r="N185" s="123"/>
      <c r="O185" s="123"/>
      <c r="P185" s="123"/>
      <c r="Q185" s="123"/>
      <c r="R185" s="123"/>
      <c r="S185" s="123"/>
      <c r="T185" s="123"/>
      <c r="U185" s="123"/>
      <c r="V185" s="123"/>
      <c r="W185" s="123"/>
      <c r="X185" s="123"/>
      <c r="Y185" s="123"/>
      <c r="Z185" s="123"/>
    </row>
    <row r="186" ht="15.75" customHeight="1">
      <c r="A186" s="289"/>
      <c r="B186" s="123"/>
      <c r="C186" s="123"/>
      <c r="D186" s="123"/>
      <c r="E186" s="123"/>
      <c r="F186" s="123"/>
      <c r="G186" s="123"/>
      <c r="H186" s="123"/>
      <c r="I186" s="123"/>
      <c r="J186" s="123"/>
      <c r="K186" s="123"/>
      <c r="L186" s="123"/>
      <c r="M186" s="123"/>
      <c r="N186" s="123"/>
      <c r="O186" s="123"/>
      <c r="P186" s="123"/>
      <c r="Q186" s="123"/>
      <c r="R186" s="123"/>
      <c r="S186" s="123"/>
      <c r="T186" s="123"/>
      <c r="U186" s="123"/>
      <c r="V186" s="123"/>
      <c r="W186" s="123"/>
      <c r="X186" s="123"/>
      <c r="Y186" s="123"/>
      <c r="Z186" s="123"/>
    </row>
    <row r="187" ht="15.75" customHeight="1">
      <c r="A187" s="289"/>
      <c r="B187" s="123"/>
      <c r="C187" s="123"/>
      <c r="D187" s="123"/>
      <c r="E187" s="123"/>
      <c r="F187" s="123"/>
      <c r="G187" s="123"/>
      <c r="H187" s="123"/>
      <c r="I187" s="123"/>
      <c r="J187" s="123"/>
      <c r="K187" s="123"/>
      <c r="L187" s="123"/>
      <c r="M187" s="123"/>
      <c r="N187" s="123"/>
      <c r="O187" s="123"/>
      <c r="P187" s="123"/>
      <c r="Q187" s="123"/>
      <c r="R187" s="123"/>
      <c r="S187" s="123"/>
      <c r="T187" s="123"/>
      <c r="U187" s="123"/>
      <c r="V187" s="123"/>
      <c r="W187" s="123"/>
      <c r="X187" s="123"/>
      <c r="Y187" s="123"/>
      <c r="Z187" s="123"/>
    </row>
    <row r="188" ht="15.75" customHeight="1">
      <c r="A188" s="289"/>
      <c r="B188" s="123"/>
      <c r="C188" s="123"/>
      <c r="D188" s="123"/>
      <c r="E188" s="123"/>
      <c r="F188" s="123"/>
      <c r="G188" s="123"/>
      <c r="H188" s="123"/>
      <c r="I188" s="123"/>
      <c r="J188" s="123"/>
      <c r="K188" s="123"/>
      <c r="L188" s="123"/>
      <c r="M188" s="123"/>
      <c r="N188" s="123"/>
      <c r="O188" s="123"/>
      <c r="P188" s="123"/>
      <c r="Q188" s="123"/>
      <c r="R188" s="123"/>
      <c r="S188" s="123"/>
      <c r="T188" s="123"/>
      <c r="U188" s="123"/>
      <c r="V188" s="123"/>
      <c r="W188" s="123"/>
      <c r="X188" s="123"/>
      <c r="Y188" s="123"/>
      <c r="Z188" s="123"/>
    </row>
    <row r="189" ht="15.75" customHeight="1">
      <c r="A189" s="289"/>
      <c r="B189" s="123"/>
      <c r="C189" s="123"/>
      <c r="D189" s="123"/>
      <c r="E189" s="123"/>
      <c r="F189" s="123"/>
      <c r="G189" s="123"/>
      <c r="H189" s="123"/>
      <c r="I189" s="123"/>
      <c r="J189" s="123"/>
      <c r="K189" s="123"/>
      <c r="L189" s="123"/>
      <c r="M189" s="123"/>
      <c r="N189" s="123"/>
      <c r="O189" s="123"/>
      <c r="P189" s="123"/>
      <c r="Q189" s="123"/>
      <c r="R189" s="123"/>
      <c r="S189" s="123"/>
      <c r="T189" s="123"/>
      <c r="U189" s="123"/>
      <c r="V189" s="123"/>
      <c r="W189" s="123"/>
      <c r="X189" s="123"/>
      <c r="Y189" s="123"/>
      <c r="Z189" s="123"/>
    </row>
    <row r="190" ht="15.75" customHeight="1">
      <c r="A190" s="289"/>
      <c r="B190" s="123"/>
      <c r="C190" s="123"/>
      <c r="D190" s="123"/>
      <c r="E190" s="123"/>
      <c r="F190" s="123"/>
      <c r="G190" s="123"/>
      <c r="H190" s="123"/>
      <c r="I190" s="123"/>
      <c r="J190" s="123"/>
      <c r="K190" s="123"/>
      <c r="L190" s="123"/>
      <c r="M190" s="123"/>
      <c r="N190" s="123"/>
      <c r="O190" s="123"/>
      <c r="P190" s="123"/>
      <c r="Q190" s="123"/>
      <c r="R190" s="123"/>
      <c r="S190" s="123"/>
      <c r="T190" s="123"/>
      <c r="U190" s="123"/>
      <c r="V190" s="123"/>
      <c r="W190" s="123"/>
      <c r="X190" s="123"/>
      <c r="Y190" s="123"/>
      <c r="Z190" s="123"/>
    </row>
    <row r="191" ht="15.75" customHeight="1">
      <c r="A191" s="289"/>
      <c r="B191" s="123"/>
      <c r="C191" s="123"/>
      <c r="D191" s="123"/>
      <c r="E191" s="123"/>
      <c r="F191" s="123"/>
      <c r="G191" s="123"/>
      <c r="H191" s="123"/>
      <c r="I191" s="123"/>
      <c r="J191" s="123"/>
      <c r="K191" s="123"/>
      <c r="L191" s="123"/>
      <c r="M191" s="123"/>
      <c r="N191" s="123"/>
      <c r="O191" s="123"/>
      <c r="P191" s="123"/>
      <c r="Q191" s="123"/>
      <c r="R191" s="123"/>
      <c r="S191" s="123"/>
      <c r="T191" s="123"/>
      <c r="U191" s="123"/>
      <c r="V191" s="123"/>
      <c r="W191" s="123"/>
      <c r="X191" s="123"/>
      <c r="Y191" s="123"/>
      <c r="Z191" s="123"/>
    </row>
    <row r="192" ht="15.75" customHeight="1">
      <c r="A192" s="289"/>
      <c r="B192" s="123"/>
      <c r="C192" s="123"/>
      <c r="D192" s="123"/>
      <c r="E192" s="123"/>
      <c r="F192" s="123"/>
      <c r="G192" s="123"/>
      <c r="H192" s="123"/>
      <c r="I192" s="123"/>
      <c r="J192" s="123"/>
      <c r="K192" s="123"/>
      <c r="L192" s="123"/>
      <c r="M192" s="123"/>
      <c r="N192" s="123"/>
      <c r="O192" s="123"/>
      <c r="P192" s="123"/>
      <c r="Q192" s="123"/>
      <c r="R192" s="123"/>
      <c r="S192" s="123"/>
      <c r="T192" s="123"/>
      <c r="U192" s="123"/>
      <c r="V192" s="123"/>
      <c r="W192" s="123"/>
      <c r="X192" s="123"/>
      <c r="Y192" s="123"/>
      <c r="Z192" s="123"/>
    </row>
    <row r="193" ht="15.75" customHeight="1">
      <c r="A193" s="289"/>
      <c r="B193" s="123"/>
      <c r="C193" s="123"/>
      <c r="D193" s="123"/>
      <c r="E193" s="123"/>
      <c r="F193" s="123"/>
      <c r="G193" s="123"/>
      <c r="H193" s="123"/>
      <c r="I193" s="123"/>
      <c r="J193" s="123"/>
      <c r="K193" s="123"/>
      <c r="L193" s="123"/>
      <c r="M193" s="123"/>
      <c r="N193" s="123"/>
      <c r="O193" s="123"/>
      <c r="P193" s="123"/>
      <c r="Q193" s="123"/>
      <c r="R193" s="123"/>
      <c r="S193" s="123"/>
      <c r="T193" s="123"/>
      <c r="U193" s="123"/>
      <c r="V193" s="123"/>
      <c r="W193" s="123"/>
      <c r="X193" s="123"/>
      <c r="Y193" s="123"/>
      <c r="Z193" s="123"/>
    </row>
    <row r="194" ht="15.75" customHeight="1">
      <c r="A194" s="289"/>
      <c r="B194" s="123"/>
      <c r="C194" s="123"/>
      <c r="D194" s="123"/>
      <c r="E194" s="123"/>
      <c r="F194" s="123"/>
      <c r="G194" s="123"/>
      <c r="H194" s="123"/>
      <c r="I194" s="123"/>
      <c r="J194" s="123"/>
      <c r="K194" s="123"/>
      <c r="L194" s="123"/>
      <c r="M194" s="123"/>
      <c r="N194" s="123"/>
      <c r="O194" s="123"/>
      <c r="P194" s="123"/>
      <c r="Q194" s="123"/>
      <c r="R194" s="123"/>
      <c r="S194" s="123"/>
      <c r="T194" s="123"/>
      <c r="U194" s="123"/>
      <c r="V194" s="123"/>
      <c r="W194" s="123"/>
      <c r="X194" s="123"/>
      <c r="Y194" s="123"/>
      <c r="Z194" s="123"/>
    </row>
    <row r="195" ht="15.75" customHeight="1">
      <c r="A195" s="289"/>
      <c r="B195" s="123"/>
      <c r="C195" s="123"/>
      <c r="D195" s="123"/>
      <c r="E195" s="123"/>
      <c r="F195" s="123"/>
      <c r="G195" s="123"/>
      <c r="H195" s="123"/>
      <c r="I195" s="123"/>
      <c r="J195" s="123"/>
      <c r="K195" s="123"/>
      <c r="L195" s="123"/>
      <c r="M195" s="123"/>
      <c r="N195" s="123"/>
      <c r="O195" s="123"/>
      <c r="P195" s="123"/>
      <c r="Q195" s="123"/>
      <c r="R195" s="123"/>
      <c r="S195" s="123"/>
      <c r="T195" s="123"/>
      <c r="U195" s="123"/>
      <c r="V195" s="123"/>
      <c r="W195" s="123"/>
      <c r="X195" s="123"/>
      <c r="Y195" s="123"/>
      <c r="Z195" s="123"/>
    </row>
    <row r="196" ht="15.75" customHeight="1">
      <c r="A196" s="289"/>
      <c r="B196" s="123"/>
      <c r="C196" s="123"/>
      <c r="D196" s="123"/>
      <c r="E196" s="123"/>
      <c r="F196" s="123"/>
      <c r="G196" s="123"/>
      <c r="H196" s="123"/>
      <c r="I196" s="123"/>
      <c r="J196" s="123"/>
      <c r="K196" s="123"/>
      <c r="L196" s="123"/>
      <c r="M196" s="123"/>
      <c r="N196" s="123"/>
      <c r="O196" s="123"/>
      <c r="P196" s="123"/>
      <c r="Q196" s="123"/>
      <c r="R196" s="123"/>
      <c r="S196" s="123"/>
      <c r="T196" s="123"/>
      <c r="U196" s="123"/>
      <c r="V196" s="123"/>
      <c r="W196" s="123"/>
      <c r="X196" s="123"/>
      <c r="Y196" s="123"/>
      <c r="Z196" s="123"/>
    </row>
    <row r="197" ht="15.75" customHeight="1">
      <c r="A197" s="289"/>
      <c r="B197" s="123"/>
      <c r="C197" s="123"/>
      <c r="D197" s="123"/>
      <c r="E197" s="123"/>
      <c r="F197" s="123"/>
      <c r="G197" s="123"/>
      <c r="H197" s="123"/>
      <c r="I197" s="123"/>
      <c r="J197" s="123"/>
      <c r="K197" s="123"/>
      <c r="L197" s="123"/>
      <c r="M197" s="123"/>
      <c r="N197" s="123"/>
      <c r="O197" s="123"/>
      <c r="P197" s="123"/>
      <c r="Q197" s="123"/>
      <c r="R197" s="123"/>
      <c r="S197" s="123"/>
      <c r="T197" s="123"/>
      <c r="U197" s="123"/>
      <c r="V197" s="123"/>
      <c r="W197" s="123"/>
      <c r="X197" s="123"/>
      <c r="Y197" s="123"/>
      <c r="Z197" s="123"/>
    </row>
    <row r="198" ht="15.75" customHeight="1">
      <c r="A198" s="289"/>
      <c r="B198" s="123"/>
      <c r="C198" s="123"/>
      <c r="D198" s="123"/>
      <c r="E198" s="123"/>
      <c r="F198" s="123"/>
      <c r="G198" s="123"/>
      <c r="H198" s="123"/>
      <c r="I198" s="123"/>
      <c r="J198" s="123"/>
      <c r="K198" s="123"/>
      <c r="L198" s="123"/>
      <c r="M198" s="123"/>
      <c r="N198" s="123"/>
      <c r="O198" s="123"/>
      <c r="P198" s="123"/>
      <c r="Q198" s="123"/>
      <c r="R198" s="123"/>
      <c r="S198" s="123"/>
      <c r="T198" s="123"/>
      <c r="U198" s="123"/>
      <c r="V198" s="123"/>
      <c r="W198" s="123"/>
      <c r="X198" s="123"/>
      <c r="Y198" s="123"/>
      <c r="Z198" s="123"/>
    </row>
    <row r="199" ht="15.75" customHeight="1">
      <c r="A199" s="289"/>
      <c r="B199" s="123"/>
      <c r="C199" s="123"/>
      <c r="D199" s="123"/>
      <c r="E199" s="123"/>
      <c r="F199" s="123"/>
      <c r="G199" s="123"/>
      <c r="H199" s="123"/>
      <c r="I199" s="123"/>
      <c r="J199" s="123"/>
      <c r="K199" s="123"/>
      <c r="L199" s="123"/>
      <c r="M199" s="123"/>
      <c r="N199" s="123"/>
      <c r="O199" s="123"/>
      <c r="P199" s="123"/>
      <c r="Q199" s="123"/>
      <c r="R199" s="123"/>
      <c r="S199" s="123"/>
      <c r="T199" s="123"/>
      <c r="U199" s="123"/>
      <c r="V199" s="123"/>
      <c r="W199" s="123"/>
      <c r="X199" s="123"/>
      <c r="Y199" s="123"/>
      <c r="Z199" s="123"/>
    </row>
    <row r="200" ht="15.75" customHeight="1">
      <c r="A200" s="289"/>
      <c r="B200" s="123"/>
      <c r="C200" s="123"/>
      <c r="D200" s="123"/>
      <c r="E200" s="123"/>
      <c r="F200" s="123"/>
      <c r="G200" s="123"/>
      <c r="H200" s="123"/>
      <c r="I200" s="123"/>
      <c r="J200" s="123"/>
      <c r="K200" s="123"/>
      <c r="L200" s="123"/>
      <c r="M200" s="123"/>
      <c r="N200" s="123"/>
      <c r="O200" s="123"/>
      <c r="P200" s="123"/>
      <c r="Q200" s="123"/>
      <c r="R200" s="123"/>
      <c r="S200" s="123"/>
      <c r="T200" s="123"/>
      <c r="U200" s="123"/>
      <c r="V200" s="123"/>
      <c r="W200" s="123"/>
      <c r="X200" s="123"/>
      <c r="Y200" s="123"/>
      <c r="Z200" s="123"/>
    </row>
    <row r="201" ht="15.75" customHeight="1">
      <c r="A201" s="289"/>
      <c r="B201" s="123"/>
      <c r="C201" s="123"/>
      <c r="D201" s="123"/>
      <c r="E201" s="123"/>
      <c r="F201" s="123"/>
      <c r="G201" s="123"/>
      <c r="H201" s="123"/>
      <c r="I201" s="123"/>
      <c r="J201" s="123"/>
      <c r="K201" s="123"/>
      <c r="L201" s="123"/>
      <c r="M201" s="123"/>
      <c r="N201" s="123"/>
      <c r="O201" s="123"/>
      <c r="P201" s="123"/>
      <c r="Q201" s="123"/>
      <c r="R201" s="123"/>
      <c r="S201" s="123"/>
      <c r="T201" s="123"/>
      <c r="U201" s="123"/>
      <c r="V201" s="123"/>
      <c r="W201" s="123"/>
      <c r="X201" s="123"/>
      <c r="Y201" s="123"/>
      <c r="Z201" s="123"/>
    </row>
    <row r="202" ht="15.75" customHeight="1">
      <c r="A202" s="289"/>
      <c r="B202" s="123"/>
      <c r="C202" s="123"/>
      <c r="D202" s="123"/>
      <c r="E202" s="123"/>
      <c r="F202" s="123"/>
      <c r="G202" s="123"/>
      <c r="H202" s="123"/>
      <c r="I202" s="123"/>
      <c r="J202" s="123"/>
      <c r="K202" s="123"/>
      <c r="L202" s="123"/>
      <c r="M202" s="123"/>
      <c r="N202" s="123"/>
      <c r="O202" s="123"/>
      <c r="P202" s="123"/>
      <c r="Q202" s="123"/>
      <c r="R202" s="123"/>
      <c r="S202" s="123"/>
      <c r="T202" s="123"/>
      <c r="U202" s="123"/>
      <c r="V202" s="123"/>
      <c r="W202" s="123"/>
      <c r="X202" s="123"/>
      <c r="Y202" s="123"/>
      <c r="Z202" s="123"/>
    </row>
    <row r="203" ht="15.75" customHeight="1">
      <c r="A203" s="289"/>
      <c r="B203" s="123"/>
      <c r="C203" s="123"/>
      <c r="D203" s="123"/>
      <c r="E203" s="123"/>
      <c r="F203" s="123"/>
      <c r="G203" s="123"/>
      <c r="H203" s="123"/>
      <c r="I203" s="123"/>
      <c r="J203" s="123"/>
      <c r="K203" s="123"/>
      <c r="L203" s="123"/>
      <c r="M203" s="123"/>
      <c r="N203" s="123"/>
      <c r="O203" s="123"/>
      <c r="P203" s="123"/>
      <c r="Q203" s="123"/>
      <c r="R203" s="123"/>
      <c r="S203" s="123"/>
      <c r="T203" s="123"/>
      <c r="U203" s="123"/>
      <c r="V203" s="123"/>
      <c r="W203" s="123"/>
      <c r="X203" s="123"/>
      <c r="Y203" s="123"/>
      <c r="Z203" s="123"/>
    </row>
    <row r="204" ht="15.75" customHeight="1">
      <c r="A204" s="289"/>
      <c r="B204" s="123"/>
      <c r="C204" s="123"/>
      <c r="D204" s="123"/>
      <c r="E204" s="123"/>
      <c r="F204" s="123"/>
      <c r="G204" s="123"/>
      <c r="H204" s="123"/>
      <c r="I204" s="123"/>
      <c r="J204" s="123"/>
      <c r="K204" s="123"/>
      <c r="L204" s="123"/>
      <c r="M204" s="123"/>
      <c r="N204" s="123"/>
      <c r="O204" s="123"/>
      <c r="P204" s="123"/>
      <c r="Q204" s="123"/>
      <c r="R204" s="123"/>
      <c r="S204" s="123"/>
      <c r="T204" s="123"/>
      <c r="U204" s="123"/>
      <c r="V204" s="123"/>
      <c r="W204" s="123"/>
      <c r="X204" s="123"/>
      <c r="Y204" s="123"/>
      <c r="Z204" s="123"/>
    </row>
    <row r="205" ht="15.75" customHeight="1">
      <c r="A205" s="289"/>
      <c r="B205" s="123"/>
      <c r="C205" s="123"/>
      <c r="D205" s="123"/>
      <c r="E205" s="123"/>
      <c r="F205" s="123"/>
      <c r="G205" s="123"/>
      <c r="H205" s="123"/>
      <c r="I205" s="123"/>
      <c r="J205" s="123"/>
      <c r="K205" s="123"/>
      <c r="L205" s="123"/>
      <c r="M205" s="123"/>
      <c r="N205" s="123"/>
      <c r="O205" s="123"/>
      <c r="P205" s="123"/>
      <c r="Q205" s="123"/>
      <c r="R205" s="123"/>
      <c r="S205" s="123"/>
      <c r="T205" s="123"/>
      <c r="U205" s="123"/>
      <c r="V205" s="123"/>
      <c r="W205" s="123"/>
      <c r="X205" s="123"/>
      <c r="Y205" s="123"/>
      <c r="Z205" s="123"/>
    </row>
    <row r="206" ht="15.75" customHeight="1">
      <c r="A206" s="289"/>
      <c r="B206" s="123"/>
      <c r="C206" s="123"/>
      <c r="D206" s="123"/>
      <c r="E206" s="123"/>
      <c r="F206" s="123"/>
      <c r="G206" s="123"/>
      <c r="H206" s="123"/>
      <c r="I206" s="123"/>
      <c r="J206" s="123"/>
      <c r="K206" s="123"/>
      <c r="L206" s="123"/>
      <c r="M206" s="123"/>
      <c r="N206" s="123"/>
      <c r="O206" s="123"/>
      <c r="P206" s="123"/>
      <c r="Q206" s="123"/>
      <c r="R206" s="123"/>
      <c r="S206" s="123"/>
      <c r="T206" s="123"/>
      <c r="U206" s="123"/>
      <c r="V206" s="123"/>
      <c r="W206" s="123"/>
      <c r="X206" s="123"/>
      <c r="Y206" s="123"/>
      <c r="Z206" s="123"/>
    </row>
    <row r="207" ht="15.75" customHeight="1">
      <c r="A207" s="289"/>
      <c r="B207" s="123"/>
      <c r="C207" s="123"/>
      <c r="D207" s="123"/>
      <c r="E207" s="123"/>
      <c r="F207" s="123"/>
      <c r="G207" s="123"/>
      <c r="H207" s="123"/>
      <c r="I207" s="123"/>
      <c r="J207" s="123"/>
      <c r="K207" s="123"/>
      <c r="L207" s="123"/>
      <c r="M207" s="123"/>
      <c r="N207" s="123"/>
      <c r="O207" s="123"/>
      <c r="P207" s="123"/>
      <c r="Q207" s="123"/>
      <c r="R207" s="123"/>
      <c r="S207" s="123"/>
      <c r="T207" s="123"/>
      <c r="U207" s="123"/>
      <c r="V207" s="123"/>
      <c r="W207" s="123"/>
      <c r="X207" s="123"/>
      <c r="Y207" s="123"/>
      <c r="Z207" s="123"/>
    </row>
    <row r="208" ht="15.75" customHeight="1">
      <c r="A208" s="289"/>
      <c r="B208" s="123"/>
      <c r="C208" s="123"/>
      <c r="D208" s="123"/>
      <c r="E208" s="123"/>
      <c r="F208" s="123"/>
      <c r="G208" s="123"/>
      <c r="H208" s="123"/>
      <c r="I208" s="123"/>
      <c r="J208" s="123"/>
      <c r="K208" s="123"/>
      <c r="L208" s="123"/>
      <c r="M208" s="123"/>
      <c r="N208" s="123"/>
      <c r="O208" s="123"/>
      <c r="P208" s="123"/>
      <c r="Q208" s="123"/>
      <c r="R208" s="123"/>
      <c r="S208" s="123"/>
      <c r="T208" s="123"/>
      <c r="U208" s="123"/>
      <c r="V208" s="123"/>
      <c r="W208" s="123"/>
      <c r="X208" s="123"/>
      <c r="Y208" s="123"/>
      <c r="Z208" s="123"/>
    </row>
    <row r="209" ht="15.75" customHeight="1">
      <c r="A209" s="289"/>
      <c r="B209" s="123"/>
      <c r="C209" s="123"/>
      <c r="D209" s="123"/>
      <c r="E209" s="123"/>
      <c r="F209" s="123"/>
      <c r="G209" s="123"/>
      <c r="H209" s="123"/>
      <c r="I209" s="123"/>
      <c r="J209" s="123"/>
      <c r="K209" s="123"/>
      <c r="L209" s="123"/>
      <c r="M209" s="123"/>
      <c r="N209" s="123"/>
      <c r="O209" s="123"/>
      <c r="P209" s="123"/>
      <c r="Q209" s="123"/>
      <c r="R209" s="123"/>
      <c r="S209" s="123"/>
      <c r="T209" s="123"/>
      <c r="U209" s="123"/>
      <c r="V209" s="123"/>
      <c r="W209" s="123"/>
      <c r="X209" s="123"/>
      <c r="Y209" s="123"/>
      <c r="Z209" s="123"/>
    </row>
    <row r="210" ht="15.75" customHeight="1">
      <c r="A210" s="289"/>
      <c r="B210" s="123"/>
      <c r="C210" s="123"/>
      <c r="D210" s="123"/>
      <c r="E210" s="123"/>
      <c r="F210" s="123"/>
      <c r="G210" s="123"/>
      <c r="H210" s="123"/>
      <c r="I210" s="123"/>
      <c r="J210" s="123"/>
      <c r="K210" s="123"/>
      <c r="L210" s="123"/>
      <c r="M210" s="123"/>
      <c r="N210" s="123"/>
      <c r="O210" s="123"/>
      <c r="P210" s="123"/>
      <c r="Q210" s="123"/>
      <c r="R210" s="123"/>
      <c r="S210" s="123"/>
      <c r="T210" s="123"/>
      <c r="U210" s="123"/>
      <c r="V210" s="123"/>
      <c r="W210" s="123"/>
      <c r="X210" s="123"/>
      <c r="Y210" s="123"/>
      <c r="Z210" s="123"/>
    </row>
    <row r="211" ht="15.75" customHeight="1">
      <c r="A211" s="289"/>
      <c r="B211" s="123"/>
      <c r="C211" s="123"/>
      <c r="D211" s="123"/>
      <c r="E211" s="123"/>
      <c r="F211" s="123"/>
      <c r="G211" s="123"/>
      <c r="H211" s="123"/>
      <c r="I211" s="123"/>
      <c r="J211" s="123"/>
      <c r="K211" s="123"/>
      <c r="L211" s="123"/>
      <c r="M211" s="123"/>
      <c r="N211" s="123"/>
      <c r="O211" s="123"/>
      <c r="P211" s="123"/>
      <c r="Q211" s="123"/>
      <c r="R211" s="123"/>
      <c r="S211" s="123"/>
      <c r="T211" s="123"/>
      <c r="U211" s="123"/>
      <c r="V211" s="123"/>
      <c r="W211" s="123"/>
      <c r="X211" s="123"/>
      <c r="Y211" s="123"/>
      <c r="Z211" s="123"/>
    </row>
    <row r="212" ht="15.75" customHeight="1">
      <c r="A212" s="289"/>
      <c r="B212" s="123"/>
      <c r="C212" s="123"/>
      <c r="D212" s="123"/>
      <c r="E212" s="123"/>
      <c r="F212" s="123"/>
      <c r="G212" s="123"/>
      <c r="H212" s="123"/>
      <c r="I212" s="123"/>
      <c r="J212" s="123"/>
      <c r="K212" s="123"/>
      <c r="L212" s="123"/>
      <c r="M212" s="123"/>
      <c r="N212" s="123"/>
      <c r="O212" s="123"/>
      <c r="P212" s="123"/>
      <c r="Q212" s="123"/>
      <c r="R212" s="123"/>
      <c r="S212" s="123"/>
      <c r="T212" s="123"/>
      <c r="U212" s="123"/>
      <c r="V212" s="123"/>
      <c r="W212" s="123"/>
      <c r="X212" s="123"/>
      <c r="Y212" s="123"/>
      <c r="Z212" s="123"/>
    </row>
    <row r="213" ht="15.75" customHeight="1">
      <c r="A213" s="289"/>
      <c r="B213" s="123"/>
      <c r="C213" s="123"/>
      <c r="D213" s="123"/>
      <c r="E213" s="123"/>
      <c r="F213" s="123"/>
      <c r="G213" s="123"/>
      <c r="H213" s="123"/>
      <c r="I213" s="123"/>
      <c r="J213" s="123"/>
      <c r="K213" s="123"/>
      <c r="L213" s="123"/>
      <c r="M213" s="123"/>
      <c r="N213" s="123"/>
      <c r="O213" s="123"/>
      <c r="P213" s="123"/>
      <c r="Q213" s="123"/>
      <c r="R213" s="123"/>
      <c r="S213" s="123"/>
      <c r="T213" s="123"/>
      <c r="U213" s="123"/>
      <c r="V213" s="123"/>
      <c r="W213" s="123"/>
      <c r="X213" s="123"/>
      <c r="Y213" s="123"/>
      <c r="Z213" s="123"/>
    </row>
    <row r="214" ht="15.75" customHeight="1">
      <c r="A214" s="289"/>
      <c r="B214" s="123"/>
      <c r="C214" s="123"/>
      <c r="D214" s="123"/>
      <c r="E214" s="123"/>
      <c r="F214" s="123"/>
      <c r="G214" s="123"/>
      <c r="H214" s="123"/>
      <c r="I214" s="123"/>
      <c r="J214" s="123"/>
      <c r="K214" s="123"/>
      <c r="L214" s="123"/>
      <c r="M214" s="123"/>
      <c r="N214" s="123"/>
      <c r="O214" s="123"/>
      <c r="P214" s="123"/>
      <c r="Q214" s="123"/>
      <c r="R214" s="123"/>
      <c r="S214" s="123"/>
      <c r="T214" s="123"/>
      <c r="U214" s="123"/>
      <c r="V214" s="123"/>
      <c r="W214" s="123"/>
      <c r="X214" s="123"/>
      <c r="Y214" s="123"/>
      <c r="Z214" s="123"/>
    </row>
    <row r="215" ht="15.75" customHeight="1">
      <c r="A215" s="289"/>
      <c r="B215" s="123"/>
      <c r="C215" s="123"/>
      <c r="D215" s="123"/>
      <c r="E215" s="123"/>
      <c r="F215" s="123"/>
      <c r="G215" s="123"/>
      <c r="H215" s="123"/>
      <c r="I215" s="123"/>
      <c r="J215" s="123"/>
      <c r="K215" s="123"/>
      <c r="L215" s="123"/>
      <c r="M215" s="123"/>
      <c r="N215" s="123"/>
      <c r="O215" s="123"/>
      <c r="P215" s="123"/>
      <c r="Q215" s="123"/>
      <c r="R215" s="123"/>
      <c r="S215" s="123"/>
      <c r="T215" s="123"/>
      <c r="U215" s="123"/>
      <c r="V215" s="123"/>
      <c r="W215" s="123"/>
      <c r="X215" s="123"/>
      <c r="Y215" s="123"/>
      <c r="Z215" s="123"/>
    </row>
    <row r="216" ht="15.75" customHeight="1">
      <c r="A216" s="289"/>
      <c r="B216" s="123"/>
      <c r="C216" s="123"/>
      <c r="D216" s="123"/>
      <c r="E216" s="123"/>
      <c r="F216" s="123"/>
      <c r="G216" s="123"/>
      <c r="H216" s="123"/>
      <c r="I216" s="123"/>
      <c r="J216" s="123"/>
      <c r="K216" s="123"/>
      <c r="L216" s="123"/>
      <c r="M216" s="123"/>
      <c r="N216" s="123"/>
      <c r="O216" s="123"/>
      <c r="P216" s="123"/>
      <c r="Q216" s="123"/>
      <c r="R216" s="123"/>
      <c r="S216" s="123"/>
      <c r="T216" s="123"/>
      <c r="U216" s="123"/>
      <c r="V216" s="123"/>
      <c r="W216" s="123"/>
      <c r="X216" s="123"/>
      <c r="Y216" s="123"/>
      <c r="Z216" s="123"/>
    </row>
    <row r="217" ht="15.75" customHeight="1">
      <c r="A217" s="289"/>
      <c r="B217" s="123"/>
      <c r="C217" s="123"/>
      <c r="D217" s="123"/>
      <c r="E217" s="123"/>
      <c r="F217" s="123"/>
      <c r="G217" s="123"/>
      <c r="H217" s="123"/>
      <c r="I217" s="123"/>
      <c r="J217" s="123"/>
      <c r="K217" s="123"/>
      <c r="L217" s="123"/>
      <c r="M217" s="123"/>
      <c r="N217" s="123"/>
      <c r="O217" s="123"/>
      <c r="P217" s="123"/>
      <c r="Q217" s="123"/>
      <c r="R217" s="123"/>
      <c r="S217" s="123"/>
      <c r="T217" s="123"/>
      <c r="U217" s="123"/>
      <c r="V217" s="123"/>
      <c r="W217" s="123"/>
      <c r="X217" s="123"/>
      <c r="Y217" s="123"/>
      <c r="Z217" s="123"/>
    </row>
    <row r="218" ht="15.75" customHeight="1">
      <c r="A218" s="289"/>
      <c r="B218" s="123"/>
      <c r="C218" s="123"/>
      <c r="D218" s="123"/>
      <c r="E218" s="123"/>
      <c r="F218" s="123"/>
      <c r="G218" s="123"/>
      <c r="H218" s="123"/>
      <c r="I218" s="123"/>
      <c r="J218" s="123"/>
      <c r="K218" s="123"/>
      <c r="L218" s="123"/>
      <c r="M218" s="123"/>
      <c r="N218" s="123"/>
      <c r="O218" s="123"/>
      <c r="P218" s="123"/>
      <c r="Q218" s="123"/>
      <c r="R218" s="123"/>
      <c r="S218" s="123"/>
      <c r="T218" s="123"/>
      <c r="U218" s="123"/>
      <c r="V218" s="123"/>
      <c r="W218" s="123"/>
      <c r="X218" s="123"/>
      <c r="Y218" s="123"/>
      <c r="Z218" s="123"/>
    </row>
    <row r="219" ht="15.75" customHeight="1">
      <c r="A219" s="289"/>
      <c r="B219" s="123"/>
      <c r="C219" s="123"/>
      <c r="D219" s="123"/>
      <c r="E219" s="123"/>
      <c r="F219" s="123"/>
      <c r="G219" s="123"/>
      <c r="H219" s="123"/>
      <c r="I219" s="123"/>
      <c r="J219" s="123"/>
      <c r="K219" s="123"/>
      <c r="L219" s="123"/>
      <c r="M219" s="123"/>
      <c r="N219" s="123"/>
      <c r="O219" s="123"/>
      <c r="P219" s="123"/>
      <c r="Q219" s="123"/>
      <c r="R219" s="123"/>
      <c r="S219" s="123"/>
      <c r="T219" s="123"/>
      <c r="U219" s="123"/>
      <c r="V219" s="123"/>
      <c r="W219" s="123"/>
      <c r="X219" s="123"/>
      <c r="Y219" s="123"/>
      <c r="Z219" s="123"/>
    </row>
    <row r="220" ht="15.75" customHeight="1">
      <c r="A220" s="289"/>
      <c r="B220" s="123"/>
      <c r="C220" s="123"/>
      <c r="D220" s="123"/>
      <c r="E220" s="123"/>
      <c r="F220" s="123"/>
      <c r="G220" s="123"/>
      <c r="H220" s="123"/>
      <c r="I220" s="123"/>
      <c r="J220" s="123"/>
      <c r="K220" s="123"/>
      <c r="L220" s="123"/>
      <c r="M220" s="123"/>
      <c r="N220" s="123"/>
      <c r="O220" s="123"/>
      <c r="P220" s="123"/>
      <c r="Q220" s="123"/>
      <c r="R220" s="123"/>
      <c r="S220" s="123"/>
      <c r="T220" s="123"/>
      <c r="U220" s="123"/>
      <c r="V220" s="123"/>
      <c r="W220" s="123"/>
      <c r="X220" s="123"/>
      <c r="Y220" s="123"/>
      <c r="Z220" s="123"/>
    </row>
    <row r="221" ht="15.75" customHeight="1">
      <c r="A221" s="289"/>
      <c r="B221" s="123"/>
      <c r="C221" s="123"/>
      <c r="D221" s="123"/>
      <c r="E221" s="123"/>
      <c r="F221" s="123"/>
      <c r="G221" s="123"/>
      <c r="H221" s="123"/>
      <c r="I221" s="123"/>
      <c r="J221" s="123"/>
      <c r="K221" s="123"/>
      <c r="L221" s="123"/>
      <c r="M221" s="123"/>
      <c r="N221" s="123"/>
      <c r="O221" s="123"/>
      <c r="P221" s="123"/>
      <c r="Q221" s="123"/>
      <c r="R221" s="123"/>
      <c r="S221" s="123"/>
      <c r="T221" s="123"/>
      <c r="U221" s="123"/>
      <c r="V221" s="123"/>
      <c r="W221" s="123"/>
      <c r="X221" s="123"/>
      <c r="Y221" s="123"/>
      <c r="Z221" s="123"/>
    </row>
    <row r="222" ht="15.75" customHeight="1">
      <c r="A222" s="289"/>
      <c r="B222" s="123"/>
      <c r="C222" s="123"/>
      <c r="D222" s="123"/>
      <c r="E222" s="123"/>
      <c r="F222" s="123"/>
      <c r="G222" s="123"/>
      <c r="H222" s="123"/>
      <c r="I222" s="123"/>
      <c r="J222" s="123"/>
      <c r="K222" s="123"/>
      <c r="L222" s="123"/>
      <c r="M222" s="123"/>
      <c r="N222" s="123"/>
      <c r="O222" s="123"/>
      <c r="P222" s="123"/>
      <c r="Q222" s="123"/>
      <c r="R222" s="123"/>
      <c r="S222" s="123"/>
      <c r="T222" s="123"/>
      <c r="U222" s="123"/>
      <c r="V222" s="123"/>
      <c r="W222" s="123"/>
      <c r="X222" s="123"/>
      <c r="Y222" s="123"/>
      <c r="Z222" s="123"/>
    </row>
    <row r="223" ht="15.75" customHeight="1">
      <c r="A223" s="289"/>
      <c r="B223" s="123"/>
      <c r="C223" s="123"/>
      <c r="D223" s="123"/>
      <c r="E223" s="123"/>
      <c r="F223" s="123"/>
      <c r="G223" s="123"/>
      <c r="H223" s="123"/>
      <c r="I223" s="123"/>
      <c r="J223" s="123"/>
      <c r="K223" s="123"/>
      <c r="L223" s="123"/>
      <c r="M223" s="123"/>
      <c r="N223" s="123"/>
      <c r="O223" s="123"/>
      <c r="P223" s="123"/>
      <c r="Q223" s="123"/>
      <c r="R223" s="123"/>
      <c r="S223" s="123"/>
      <c r="T223" s="123"/>
      <c r="U223" s="123"/>
      <c r="V223" s="123"/>
      <c r="W223" s="123"/>
      <c r="X223" s="123"/>
      <c r="Y223" s="123"/>
      <c r="Z223" s="123"/>
    </row>
    <row r="224" ht="15.75" customHeight="1">
      <c r="A224" s="289"/>
      <c r="B224" s="123"/>
      <c r="C224" s="123"/>
      <c r="D224" s="123"/>
      <c r="E224" s="123"/>
      <c r="F224" s="123"/>
      <c r="G224" s="123"/>
      <c r="H224" s="123"/>
      <c r="I224" s="123"/>
      <c r="J224" s="123"/>
      <c r="K224" s="123"/>
      <c r="L224" s="123"/>
      <c r="M224" s="123"/>
      <c r="N224" s="123"/>
      <c r="O224" s="123"/>
      <c r="P224" s="123"/>
      <c r="Q224" s="123"/>
      <c r="R224" s="123"/>
      <c r="S224" s="123"/>
      <c r="T224" s="123"/>
      <c r="U224" s="123"/>
      <c r="V224" s="123"/>
      <c r="W224" s="123"/>
      <c r="X224" s="123"/>
      <c r="Y224" s="123"/>
      <c r="Z224" s="123"/>
    </row>
    <row r="225" ht="15.75" customHeight="1">
      <c r="A225" s="289"/>
      <c r="B225" s="123"/>
      <c r="C225" s="123"/>
      <c r="D225" s="123"/>
      <c r="E225" s="123"/>
      <c r="F225" s="123"/>
      <c r="G225" s="123"/>
      <c r="H225" s="123"/>
      <c r="I225" s="123"/>
      <c r="J225" s="123"/>
      <c r="K225" s="123"/>
      <c r="L225" s="123"/>
      <c r="M225" s="123"/>
      <c r="N225" s="123"/>
      <c r="O225" s="123"/>
      <c r="P225" s="123"/>
      <c r="Q225" s="123"/>
      <c r="R225" s="123"/>
      <c r="S225" s="123"/>
      <c r="T225" s="123"/>
      <c r="U225" s="123"/>
      <c r="V225" s="123"/>
      <c r="W225" s="123"/>
      <c r="X225" s="123"/>
      <c r="Y225" s="123"/>
      <c r="Z225" s="123"/>
    </row>
    <row r="226" ht="15.75" customHeight="1">
      <c r="A226" s="289"/>
      <c r="B226" s="123"/>
      <c r="C226" s="123"/>
      <c r="D226" s="123"/>
      <c r="E226" s="123"/>
      <c r="F226" s="123"/>
      <c r="G226" s="123"/>
      <c r="H226" s="123"/>
      <c r="I226" s="123"/>
      <c r="J226" s="123"/>
      <c r="K226" s="123"/>
      <c r="L226" s="123"/>
      <c r="M226" s="123"/>
      <c r="N226" s="123"/>
      <c r="O226" s="123"/>
      <c r="P226" s="123"/>
      <c r="Q226" s="123"/>
      <c r="R226" s="123"/>
      <c r="S226" s="123"/>
      <c r="T226" s="123"/>
      <c r="U226" s="123"/>
      <c r="V226" s="123"/>
      <c r="W226" s="123"/>
      <c r="X226" s="123"/>
      <c r="Y226" s="123"/>
      <c r="Z226" s="123"/>
    </row>
    <row r="227" ht="15.75" customHeight="1">
      <c r="A227" s="289"/>
      <c r="B227" s="123"/>
      <c r="C227" s="123"/>
      <c r="D227" s="123"/>
      <c r="E227" s="123"/>
      <c r="F227" s="123"/>
      <c r="G227" s="123"/>
      <c r="H227" s="123"/>
      <c r="I227" s="123"/>
      <c r="J227" s="123"/>
      <c r="K227" s="123"/>
      <c r="L227" s="123"/>
      <c r="M227" s="123"/>
      <c r="N227" s="123"/>
      <c r="O227" s="123"/>
      <c r="P227" s="123"/>
      <c r="Q227" s="123"/>
      <c r="R227" s="123"/>
      <c r="S227" s="123"/>
      <c r="T227" s="123"/>
      <c r="U227" s="123"/>
      <c r="V227" s="123"/>
      <c r="W227" s="123"/>
      <c r="X227" s="123"/>
      <c r="Y227" s="123"/>
      <c r="Z227" s="123"/>
    </row>
    <row r="228" ht="15.75" customHeight="1">
      <c r="A228" s="289"/>
      <c r="B228" s="123"/>
      <c r="C228" s="123"/>
      <c r="D228" s="123"/>
      <c r="E228" s="123"/>
      <c r="F228" s="123"/>
      <c r="G228" s="123"/>
      <c r="H228" s="123"/>
      <c r="I228" s="123"/>
      <c r="J228" s="123"/>
      <c r="K228" s="123"/>
      <c r="L228" s="123"/>
      <c r="M228" s="123"/>
      <c r="N228" s="123"/>
      <c r="O228" s="123"/>
      <c r="P228" s="123"/>
      <c r="Q228" s="123"/>
      <c r="R228" s="123"/>
      <c r="S228" s="123"/>
      <c r="T228" s="123"/>
      <c r="U228" s="123"/>
      <c r="V228" s="123"/>
      <c r="W228" s="123"/>
      <c r="X228" s="123"/>
      <c r="Y228" s="123"/>
      <c r="Z228" s="123"/>
    </row>
    <row r="229" ht="15.75" customHeight="1">
      <c r="A229" s="289"/>
      <c r="B229" s="123"/>
      <c r="C229" s="123"/>
      <c r="D229" s="123"/>
      <c r="E229" s="123"/>
      <c r="F229" s="123"/>
      <c r="G229" s="123"/>
      <c r="H229" s="123"/>
      <c r="I229" s="123"/>
      <c r="J229" s="123"/>
      <c r="K229" s="123"/>
      <c r="L229" s="123"/>
      <c r="M229" s="123"/>
      <c r="N229" s="123"/>
      <c r="O229" s="123"/>
      <c r="P229" s="123"/>
      <c r="Q229" s="123"/>
      <c r="R229" s="123"/>
      <c r="S229" s="123"/>
      <c r="T229" s="123"/>
      <c r="U229" s="123"/>
      <c r="V229" s="123"/>
      <c r="W229" s="123"/>
      <c r="X229" s="123"/>
      <c r="Y229" s="123"/>
      <c r="Z229" s="123"/>
    </row>
    <row r="230" ht="15.75" customHeight="1">
      <c r="A230" s="289"/>
      <c r="B230" s="123"/>
      <c r="C230" s="123"/>
      <c r="D230" s="123"/>
      <c r="E230" s="123"/>
      <c r="F230" s="123"/>
      <c r="G230" s="123"/>
      <c r="H230" s="123"/>
      <c r="I230" s="123"/>
      <c r="J230" s="123"/>
      <c r="K230" s="123"/>
      <c r="L230" s="123"/>
      <c r="M230" s="123"/>
      <c r="N230" s="123"/>
      <c r="O230" s="123"/>
      <c r="P230" s="123"/>
      <c r="Q230" s="123"/>
      <c r="R230" s="123"/>
      <c r="S230" s="123"/>
      <c r="T230" s="123"/>
      <c r="U230" s="123"/>
      <c r="V230" s="123"/>
      <c r="W230" s="123"/>
      <c r="X230" s="123"/>
      <c r="Y230" s="123"/>
      <c r="Z230" s="123"/>
    </row>
    <row r="231" ht="15.75" customHeight="1">
      <c r="A231" s="289"/>
      <c r="B231" s="123"/>
      <c r="C231" s="123"/>
      <c r="D231" s="123"/>
      <c r="E231" s="123"/>
      <c r="F231" s="123"/>
      <c r="G231" s="123"/>
      <c r="H231" s="123"/>
      <c r="I231" s="123"/>
      <c r="J231" s="123"/>
      <c r="K231" s="123"/>
      <c r="L231" s="123"/>
      <c r="M231" s="123"/>
      <c r="N231" s="123"/>
      <c r="O231" s="123"/>
      <c r="P231" s="123"/>
      <c r="Q231" s="123"/>
      <c r="R231" s="123"/>
      <c r="S231" s="123"/>
      <c r="T231" s="123"/>
      <c r="U231" s="123"/>
      <c r="V231" s="123"/>
      <c r="W231" s="123"/>
      <c r="X231" s="123"/>
      <c r="Y231" s="123"/>
      <c r="Z231" s="123"/>
    </row>
    <row r="232" ht="15.75" customHeight="1">
      <c r="A232" s="289"/>
      <c r="B232" s="123"/>
      <c r="C232" s="123"/>
      <c r="D232" s="123"/>
      <c r="E232" s="123"/>
      <c r="F232" s="123"/>
      <c r="G232" s="123"/>
      <c r="H232" s="123"/>
      <c r="I232" s="123"/>
      <c r="J232" s="123"/>
      <c r="K232" s="123"/>
      <c r="L232" s="123"/>
      <c r="M232" s="123"/>
      <c r="N232" s="123"/>
      <c r="O232" s="123"/>
      <c r="P232" s="123"/>
      <c r="Q232" s="123"/>
      <c r="R232" s="123"/>
      <c r="S232" s="123"/>
      <c r="T232" s="123"/>
      <c r="U232" s="123"/>
      <c r="V232" s="123"/>
      <c r="W232" s="123"/>
      <c r="X232" s="123"/>
      <c r="Y232" s="123"/>
      <c r="Z232" s="123"/>
    </row>
    <row r="233" ht="15.75" customHeight="1">
      <c r="A233" s="289"/>
      <c r="B233" s="123"/>
      <c r="C233" s="123"/>
      <c r="D233" s="123"/>
      <c r="E233" s="123"/>
      <c r="F233" s="123"/>
      <c r="G233" s="123"/>
      <c r="H233" s="123"/>
      <c r="I233" s="123"/>
      <c r="J233" s="123"/>
      <c r="K233" s="123"/>
      <c r="L233" s="123"/>
      <c r="M233" s="123"/>
      <c r="N233" s="123"/>
      <c r="O233" s="123"/>
      <c r="P233" s="123"/>
      <c r="Q233" s="123"/>
      <c r="R233" s="123"/>
      <c r="S233" s="123"/>
      <c r="T233" s="123"/>
      <c r="U233" s="123"/>
      <c r="V233" s="123"/>
      <c r="W233" s="123"/>
      <c r="X233" s="123"/>
      <c r="Y233" s="123"/>
      <c r="Z233" s="123"/>
    </row>
    <row r="234" ht="15.75" customHeight="1">
      <c r="A234" s="289"/>
      <c r="B234" s="123"/>
      <c r="C234" s="123"/>
      <c r="D234" s="123"/>
      <c r="E234" s="123"/>
      <c r="F234" s="123"/>
      <c r="G234" s="123"/>
      <c r="H234" s="123"/>
      <c r="I234" s="123"/>
      <c r="J234" s="123"/>
      <c r="K234" s="123"/>
      <c r="L234" s="123"/>
      <c r="M234" s="123"/>
      <c r="N234" s="123"/>
      <c r="O234" s="123"/>
      <c r="P234" s="123"/>
      <c r="Q234" s="123"/>
      <c r="R234" s="123"/>
      <c r="S234" s="123"/>
      <c r="T234" s="123"/>
      <c r="U234" s="123"/>
      <c r="V234" s="123"/>
      <c r="W234" s="123"/>
      <c r="X234" s="123"/>
      <c r="Y234" s="123"/>
      <c r="Z234" s="123"/>
    </row>
    <row r="235" ht="15.75" customHeight="1">
      <c r="A235" s="289"/>
      <c r="B235" s="123"/>
      <c r="C235" s="123"/>
      <c r="D235" s="123"/>
      <c r="E235" s="123"/>
      <c r="F235" s="123"/>
      <c r="G235" s="123"/>
      <c r="H235" s="123"/>
      <c r="I235" s="123"/>
      <c r="J235" s="123"/>
      <c r="K235" s="123"/>
      <c r="L235" s="123"/>
      <c r="M235" s="123"/>
      <c r="N235" s="123"/>
      <c r="O235" s="123"/>
      <c r="P235" s="123"/>
      <c r="Q235" s="123"/>
      <c r="R235" s="123"/>
      <c r="S235" s="123"/>
      <c r="T235" s="123"/>
      <c r="U235" s="123"/>
      <c r="V235" s="123"/>
      <c r="W235" s="123"/>
      <c r="X235" s="123"/>
      <c r="Y235" s="123"/>
      <c r="Z235" s="123"/>
    </row>
    <row r="236" ht="15.75" customHeight="1">
      <c r="A236" s="289"/>
      <c r="B236" s="123"/>
      <c r="C236" s="123"/>
      <c r="D236" s="123"/>
      <c r="E236" s="123"/>
      <c r="F236" s="123"/>
      <c r="G236" s="123"/>
      <c r="H236" s="123"/>
      <c r="I236" s="123"/>
      <c r="J236" s="123"/>
      <c r="K236" s="123"/>
      <c r="L236" s="123"/>
      <c r="M236" s="123"/>
      <c r="N236" s="123"/>
      <c r="O236" s="123"/>
      <c r="P236" s="123"/>
      <c r="Q236" s="123"/>
      <c r="R236" s="123"/>
      <c r="S236" s="123"/>
      <c r="T236" s="123"/>
      <c r="U236" s="123"/>
      <c r="V236" s="123"/>
      <c r="W236" s="123"/>
      <c r="X236" s="123"/>
      <c r="Y236" s="123"/>
      <c r="Z236" s="123"/>
    </row>
    <row r="237" ht="15.75" customHeight="1">
      <c r="A237" s="289"/>
      <c r="B237" s="123"/>
      <c r="C237" s="123"/>
      <c r="D237" s="123"/>
      <c r="E237" s="123"/>
      <c r="F237" s="123"/>
      <c r="G237" s="123"/>
      <c r="H237" s="123"/>
      <c r="I237" s="123"/>
      <c r="J237" s="123"/>
      <c r="K237" s="123"/>
      <c r="L237" s="123"/>
      <c r="M237" s="123"/>
      <c r="N237" s="123"/>
      <c r="O237" s="123"/>
      <c r="P237" s="123"/>
      <c r="Q237" s="123"/>
      <c r="R237" s="123"/>
      <c r="S237" s="123"/>
      <c r="T237" s="123"/>
      <c r="U237" s="123"/>
      <c r="V237" s="123"/>
      <c r="W237" s="123"/>
      <c r="X237" s="123"/>
      <c r="Y237" s="123"/>
      <c r="Z237" s="123"/>
    </row>
    <row r="238" ht="15.75" customHeight="1">
      <c r="A238" s="289"/>
      <c r="B238" s="123"/>
      <c r="C238" s="123"/>
      <c r="D238" s="123"/>
      <c r="E238" s="123"/>
      <c r="F238" s="123"/>
      <c r="G238" s="123"/>
      <c r="H238" s="123"/>
      <c r="I238" s="123"/>
      <c r="J238" s="123"/>
      <c r="K238" s="123"/>
      <c r="L238" s="123"/>
      <c r="M238" s="123"/>
      <c r="N238" s="123"/>
      <c r="O238" s="123"/>
      <c r="P238" s="123"/>
      <c r="Q238" s="123"/>
      <c r="R238" s="123"/>
      <c r="S238" s="123"/>
      <c r="T238" s="123"/>
      <c r="U238" s="123"/>
      <c r="V238" s="123"/>
      <c r="W238" s="123"/>
      <c r="X238" s="123"/>
      <c r="Y238" s="123"/>
      <c r="Z238" s="123"/>
    </row>
    <row r="239" ht="15.75" customHeight="1">
      <c r="A239" s="289"/>
      <c r="B239" s="123"/>
      <c r="C239" s="123"/>
      <c r="D239" s="123"/>
      <c r="E239" s="123"/>
      <c r="F239" s="123"/>
      <c r="G239" s="123"/>
      <c r="H239" s="123"/>
      <c r="I239" s="123"/>
      <c r="J239" s="123"/>
      <c r="K239" s="123"/>
      <c r="L239" s="123"/>
      <c r="M239" s="123"/>
      <c r="N239" s="123"/>
      <c r="O239" s="123"/>
      <c r="P239" s="123"/>
      <c r="Q239" s="123"/>
      <c r="R239" s="123"/>
      <c r="S239" s="123"/>
      <c r="T239" s="123"/>
      <c r="U239" s="123"/>
      <c r="V239" s="123"/>
      <c r="W239" s="123"/>
      <c r="X239" s="123"/>
      <c r="Y239" s="123"/>
      <c r="Z239" s="123"/>
    </row>
    <row r="240" ht="15.75" customHeight="1">
      <c r="A240" s="289"/>
      <c r="B240" s="123"/>
      <c r="C240" s="123"/>
      <c r="D240" s="123"/>
      <c r="E240" s="123"/>
      <c r="F240" s="123"/>
      <c r="G240" s="123"/>
      <c r="H240" s="123"/>
      <c r="I240" s="123"/>
      <c r="J240" s="123"/>
      <c r="K240" s="123"/>
      <c r="L240" s="123"/>
      <c r="M240" s="123"/>
      <c r="N240" s="123"/>
      <c r="O240" s="123"/>
      <c r="P240" s="123"/>
      <c r="Q240" s="123"/>
      <c r="R240" s="123"/>
      <c r="S240" s="123"/>
      <c r="T240" s="123"/>
      <c r="U240" s="123"/>
      <c r="V240" s="123"/>
      <c r="W240" s="123"/>
      <c r="X240" s="123"/>
      <c r="Y240" s="123"/>
      <c r="Z240" s="123"/>
    </row>
    <row r="241" ht="15.75" customHeight="1">
      <c r="A241" s="289"/>
      <c r="B241" s="123"/>
      <c r="C241" s="123"/>
      <c r="D241" s="123"/>
      <c r="E241" s="123"/>
      <c r="F241" s="123"/>
      <c r="G241" s="123"/>
      <c r="H241" s="123"/>
      <c r="I241" s="123"/>
      <c r="J241" s="123"/>
      <c r="K241" s="123"/>
      <c r="L241" s="123"/>
      <c r="M241" s="123"/>
      <c r="N241" s="123"/>
      <c r="O241" s="123"/>
      <c r="P241" s="123"/>
      <c r="Q241" s="123"/>
      <c r="R241" s="123"/>
      <c r="S241" s="123"/>
      <c r="T241" s="123"/>
      <c r="U241" s="123"/>
      <c r="V241" s="123"/>
      <c r="W241" s="123"/>
      <c r="X241" s="123"/>
      <c r="Y241" s="123"/>
      <c r="Z241" s="123"/>
    </row>
    <row r="242" ht="15.75" customHeight="1">
      <c r="A242" s="289"/>
      <c r="B242" s="123"/>
      <c r="C242" s="123"/>
      <c r="D242" s="123"/>
      <c r="E242" s="123"/>
      <c r="F242" s="123"/>
      <c r="G242" s="123"/>
      <c r="H242" s="123"/>
      <c r="I242" s="123"/>
      <c r="J242" s="123"/>
      <c r="K242" s="123"/>
      <c r="L242" s="123"/>
      <c r="M242" s="123"/>
      <c r="N242" s="123"/>
      <c r="O242" s="123"/>
      <c r="P242" s="123"/>
      <c r="Q242" s="123"/>
      <c r="R242" s="123"/>
      <c r="S242" s="123"/>
      <c r="T242" s="123"/>
      <c r="U242" s="123"/>
      <c r="V242" s="123"/>
      <c r="W242" s="123"/>
      <c r="X242" s="123"/>
      <c r="Y242" s="123"/>
      <c r="Z242" s="123"/>
    </row>
    <row r="243" ht="15.75" customHeight="1">
      <c r="A243" s="289"/>
      <c r="B243" s="123"/>
      <c r="C243" s="123"/>
      <c r="D243" s="123"/>
      <c r="E243" s="123"/>
      <c r="F243" s="123"/>
      <c r="G243" s="123"/>
      <c r="H243" s="123"/>
      <c r="I243" s="123"/>
      <c r="J243" s="123"/>
      <c r="K243" s="123"/>
      <c r="L243" s="123"/>
      <c r="M243" s="123"/>
      <c r="N243" s="123"/>
      <c r="O243" s="123"/>
      <c r="P243" s="123"/>
      <c r="Q243" s="123"/>
      <c r="R243" s="123"/>
      <c r="S243" s="123"/>
      <c r="T243" s="123"/>
      <c r="U243" s="123"/>
      <c r="V243" s="123"/>
      <c r="W243" s="123"/>
      <c r="X243" s="123"/>
      <c r="Y243" s="123"/>
      <c r="Z243" s="123"/>
    </row>
    <row r="244" ht="15.75" customHeight="1">
      <c r="A244" s="289"/>
      <c r="B244" s="123"/>
      <c r="C244" s="123"/>
      <c r="D244" s="123"/>
      <c r="E244" s="123"/>
      <c r="F244" s="123"/>
      <c r="G244" s="123"/>
      <c r="H244" s="123"/>
      <c r="I244" s="123"/>
      <c r="J244" s="123"/>
      <c r="K244" s="123"/>
      <c r="L244" s="123"/>
      <c r="M244" s="123"/>
      <c r="N244" s="123"/>
      <c r="O244" s="123"/>
      <c r="P244" s="123"/>
      <c r="Q244" s="123"/>
      <c r="R244" s="123"/>
      <c r="S244" s="123"/>
      <c r="T244" s="123"/>
      <c r="U244" s="123"/>
      <c r="V244" s="123"/>
      <c r="W244" s="123"/>
      <c r="X244" s="123"/>
      <c r="Y244" s="123"/>
      <c r="Z244" s="123"/>
    </row>
    <row r="245" ht="15.75" customHeight="1">
      <c r="A245" s="289"/>
      <c r="B245" s="123"/>
      <c r="C245" s="123"/>
      <c r="D245" s="123"/>
      <c r="E245" s="123"/>
      <c r="F245" s="123"/>
      <c r="G245" s="123"/>
      <c r="H245" s="123"/>
      <c r="I245" s="123"/>
      <c r="J245" s="123"/>
      <c r="K245" s="123"/>
      <c r="L245" s="123"/>
      <c r="M245" s="123"/>
      <c r="N245" s="123"/>
      <c r="O245" s="123"/>
      <c r="P245" s="123"/>
      <c r="Q245" s="123"/>
      <c r="R245" s="123"/>
      <c r="S245" s="123"/>
      <c r="T245" s="123"/>
      <c r="U245" s="123"/>
      <c r="V245" s="123"/>
      <c r="W245" s="123"/>
      <c r="X245" s="123"/>
      <c r="Y245" s="123"/>
      <c r="Z245" s="123"/>
    </row>
    <row r="246" ht="15.75" customHeight="1">
      <c r="A246" s="289"/>
      <c r="B246" s="123"/>
      <c r="C246" s="123"/>
      <c r="D246" s="123"/>
      <c r="E246" s="123"/>
      <c r="F246" s="123"/>
      <c r="G246" s="123"/>
      <c r="H246" s="123"/>
      <c r="I246" s="123"/>
      <c r="J246" s="123"/>
      <c r="K246" s="123"/>
      <c r="L246" s="123"/>
      <c r="M246" s="123"/>
      <c r="N246" s="123"/>
      <c r="O246" s="123"/>
      <c r="P246" s="123"/>
      <c r="Q246" s="123"/>
      <c r="R246" s="123"/>
      <c r="S246" s="123"/>
      <c r="T246" s="123"/>
      <c r="U246" s="123"/>
      <c r="V246" s="123"/>
      <c r="W246" s="123"/>
      <c r="X246" s="123"/>
      <c r="Y246" s="123"/>
      <c r="Z246" s="123"/>
    </row>
    <row r="247" ht="15.75" customHeight="1">
      <c r="A247" s="289"/>
      <c r="B247" s="123"/>
      <c r="C247" s="123"/>
      <c r="D247" s="123"/>
      <c r="E247" s="123"/>
      <c r="F247" s="123"/>
      <c r="G247" s="123"/>
      <c r="H247" s="123"/>
      <c r="I247" s="123"/>
      <c r="J247" s="123"/>
      <c r="K247" s="123"/>
      <c r="L247" s="123"/>
      <c r="M247" s="123"/>
      <c r="N247" s="123"/>
      <c r="O247" s="123"/>
      <c r="P247" s="123"/>
      <c r="Q247" s="123"/>
      <c r="R247" s="123"/>
      <c r="S247" s="123"/>
      <c r="T247" s="123"/>
      <c r="U247" s="123"/>
      <c r="V247" s="123"/>
      <c r="W247" s="123"/>
      <c r="X247" s="123"/>
      <c r="Y247" s="123"/>
      <c r="Z247" s="123"/>
    </row>
    <row r="248" ht="15.75" customHeight="1">
      <c r="A248" s="289"/>
      <c r="B248" s="123"/>
      <c r="C248" s="123"/>
      <c r="D248" s="123"/>
      <c r="E248" s="123"/>
      <c r="F248" s="123"/>
      <c r="G248" s="123"/>
      <c r="H248" s="123"/>
      <c r="I248" s="123"/>
      <c r="J248" s="123"/>
      <c r="K248" s="123"/>
      <c r="L248" s="123"/>
      <c r="M248" s="123"/>
      <c r="N248" s="123"/>
      <c r="O248" s="123"/>
      <c r="P248" s="123"/>
      <c r="Q248" s="123"/>
      <c r="R248" s="123"/>
      <c r="S248" s="123"/>
      <c r="T248" s="123"/>
      <c r="U248" s="123"/>
      <c r="V248" s="123"/>
      <c r="W248" s="123"/>
      <c r="X248" s="123"/>
      <c r="Y248" s="123"/>
      <c r="Z248" s="123"/>
    </row>
    <row r="249" ht="15.75" customHeight="1">
      <c r="A249" s="289"/>
      <c r="B249" s="123"/>
      <c r="C249" s="123"/>
      <c r="D249" s="123"/>
      <c r="E249" s="123"/>
      <c r="F249" s="123"/>
      <c r="G249" s="123"/>
      <c r="H249" s="123"/>
      <c r="I249" s="123"/>
      <c r="J249" s="123"/>
      <c r="K249" s="123"/>
      <c r="L249" s="123"/>
      <c r="M249" s="123"/>
      <c r="N249" s="123"/>
      <c r="O249" s="123"/>
      <c r="P249" s="123"/>
      <c r="Q249" s="123"/>
      <c r="R249" s="123"/>
      <c r="S249" s="123"/>
      <c r="T249" s="123"/>
      <c r="U249" s="123"/>
      <c r="V249" s="123"/>
      <c r="W249" s="123"/>
      <c r="X249" s="123"/>
      <c r="Y249" s="123"/>
      <c r="Z249" s="123"/>
    </row>
    <row r="250" ht="15.75" customHeight="1">
      <c r="A250" s="289"/>
      <c r="B250" s="123"/>
      <c r="C250" s="123"/>
      <c r="D250" s="123"/>
      <c r="E250" s="123"/>
      <c r="F250" s="123"/>
      <c r="G250" s="123"/>
      <c r="H250" s="123"/>
      <c r="I250" s="123"/>
      <c r="J250" s="123"/>
      <c r="K250" s="123"/>
      <c r="L250" s="123"/>
      <c r="M250" s="123"/>
      <c r="N250" s="123"/>
      <c r="O250" s="123"/>
      <c r="P250" s="123"/>
      <c r="Q250" s="123"/>
      <c r="R250" s="123"/>
      <c r="S250" s="123"/>
      <c r="T250" s="123"/>
      <c r="U250" s="123"/>
      <c r="V250" s="123"/>
      <c r="W250" s="123"/>
      <c r="X250" s="123"/>
      <c r="Y250" s="123"/>
      <c r="Z250" s="123"/>
    </row>
    <row r="251" ht="15.75" customHeight="1">
      <c r="A251" s="289"/>
      <c r="B251" s="123"/>
      <c r="C251" s="123"/>
      <c r="D251" s="123"/>
      <c r="E251" s="123"/>
      <c r="F251" s="123"/>
      <c r="G251" s="123"/>
      <c r="H251" s="123"/>
      <c r="I251" s="123"/>
      <c r="J251" s="123"/>
      <c r="K251" s="123"/>
      <c r="L251" s="123"/>
      <c r="M251" s="123"/>
      <c r="N251" s="123"/>
      <c r="O251" s="123"/>
      <c r="P251" s="123"/>
      <c r="Q251" s="123"/>
      <c r="R251" s="123"/>
      <c r="S251" s="123"/>
      <c r="T251" s="123"/>
      <c r="U251" s="123"/>
      <c r="V251" s="123"/>
      <c r="W251" s="123"/>
      <c r="X251" s="123"/>
      <c r="Y251" s="123"/>
      <c r="Z251" s="123"/>
    </row>
    <row r="252" ht="15.75" customHeight="1">
      <c r="A252" s="289"/>
      <c r="B252" s="123"/>
      <c r="C252" s="123"/>
      <c r="D252" s="123"/>
      <c r="E252" s="123"/>
      <c r="F252" s="123"/>
      <c r="G252" s="123"/>
      <c r="H252" s="123"/>
      <c r="I252" s="123"/>
      <c r="J252" s="123"/>
      <c r="K252" s="123"/>
      <c r="L252" s="123"/>
      <c r="M252" s="123"/>
      <c r="N252" s="123"/>
      <c r="O252" s="123"/>
      <c r="P252" s="123"/>
      <c r="Q252" s="123"/>
      <c r="R252" s="123"/>
      <c r="S252" s="123"/>
      <c r="T252" s="123"/>
      <c r="U252" s="123"/>
      <c r="V252" s="123"/>
      <c r="W252" s="123"/>
      <c r="X252" s="123"/>
      <c r="Y252" s="123"/>
      <c r="Z252" s="123"/>
    </row>
    <row r="253" ht="15.75" customHeight="1">
      <c r="A253" s="289"/>
      <c r="B253" s="123"/>
      <c r="C253" s="123"/>
      <c r="D253" s="123"/>
      <c r="E253" s="123"/>
      <c r="F253" s="123"/>
      <c r="G253" s="123"/>
      <c r="H253" s="123"/>
      <c r="I253" s="123"/>
      <c r="J253" s="123"/>
      <c r="K253" s="123"/>
      <c r="L253" s="123"/>
      <c r="M253" s="123"/>
      <c r="N253" s="123"/>
      <c r="O253" s="123"/>
      <c r="P253" s="123"/>
      <c r="Q253" s="123"/>
      <c r="R253" s="123"/>
      <c r="S253" s="123"/>
      <c r="T253" s="123"/>
      <c r="U253" s="123"/>
      <c r="V253" s="123"/>
      <c r="W253" s="123"/>
      <c r="X253" s="123"/>
      <c r="Y253" s="123"/>
      <c r="Z253" s="123"/>
    </row>
    <row r="254" ht="15.75" customHeight="1">
      <c r="A254" s="289"/>
      <c r="B254" s="123"/>
      <c r="C254" s="123"/>
      <c r="D254" s="123"/>
      <c r="E254" s="123"/>
      <c r="F254" s="123"/>
      <c r="G254" s="123"/>
      <c r="H254" s="123"/>
      <c r="I254" s="123"/>
      <c r="J254" s="123"/>
      <c r="K254" s="123"/>
      <c r="L254" s="123"/>
      <c r="M254" s="123"/>
      <c r="N254" s="123"/>
      <c r="O254" s="123"/>
      <c r="P254" s="123"/>
      <c r="Q254" s="123"/>
      <c r="R254" s="123"/>
      <c r="S254" s="123"/>
      <c r="T254" s="123"/>
      <c r="U254" s="123"/>
      <c r="V254" s="123"/>
      <c r="W254" s="123"/>
      <c r="X254" s="123"/>
      <c r="Y254" s="123"/>
      <c r="Z254" s="123"/>
    </row>
    <row r="255" ht="15.75" customHeight="1">
      <c r="A255" s="289"/>
      <c r="B255" s="123"/>
      <c r="C255" s="123"/>
      <c r="D255" s="123"/>
      <c r="E255" s="123"/>
      <c r="F255" s="123"/>
      <c r="G255" s="123"/>
      <c r="H255" s="123"/>
      <c r="I255" s="123"/>
      <c r="J255" s="123"/>
      <c r="K255" s="123"/>
      <c r="L255" s="123"/>
      <c r="M255" s="123"/>
      <c r="N255" s="123"/>
      <c r="O255" s="123"/>
      <c r="P255" s="123"/>
      <c r="Q255" s="123"/>
      <c r="R255" s="123"/>
      <c r="S255" s="123"/>
      <c r="T255" s="123"/>
      <c r="U255" s="123"/>
      <c r="V255" s="123"/>
      <c r="W255" s="123"/>
      <c r="X255" s="123"/>
      <c r="Y255" s="123"/>
      <c r="Z255" s="123"/>
    </row>
    <row r="256" ht="15.75" customHeight="1">
      <c r="A256" s="289"/>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3"/>
    </row>
    <row r="257" ht="15.75" customHeight="1">
      <c r="A257" s="289"/>
      <c r="B257" s="123"/>
      <c r="C257" s="123"/>
      <c r="D257" s="123"/>
      <c r="E257" s="123"/>
      <c r="F257" s="123"/>
      <c r="G257" s="123"/>
      <c r="H257" s="123"/>
      <c r="I257" s="123"/>
      <c r="J257" s="123"/>
      <c r="K257" s="123"/>
      <c r="L257" s="123"/>
      <c r="M257" s="123"/>
      <c r="N257" s="123"/>
      <c r="O257" s="123"/>
      <c r="P257" s="123"/>
      <c r="Q257" s="123"/>
      <c r="R257" s="123"/>
      <c r="S257" s="123"/>
      <c r="T257" s="123"/>
      <c r="U257" s="123"/>
      <c r="V257" s="123"/>
      <c r="W257" s="123"/>
      <c r="X257" s="123"/>
      <c r="Y257" s="123"/>
      <c r="Z257" s="123"/>
    </row>
    <row r="258" ht="15.75" customHeight="1">
      <c r="A258" s="289"/>
      <c r="B258" s="123"/>
      <c r="C258" s="123"/>
      <c r="D258" s="123"/>
      <c r="E258" s="123"/>
      <c r="F258" s="123"/>
      <c r="G258" s="123"/>
      <c r="H258" s="123"/>
      <c r="I258" s="123"/>
      <c r="J258" s="123"/>
      <c r="K258" s="123"/>
      <c r="L258" s="123"/>
      <c r="M258" s="123"/>
      <c r="N258" s="123"/>
      <c r="O258" s="123"/>
      <c r="P258" s="123"/>
      <c r="Q258" s="123"/>
      <c r="R258" s="123"/>
      <c r="S258" s="123"/>
      <c r="T258" s="123"/>
      <c r="U258" s="123"/>
      <c r="V258" s="123"/>
      <c r="W258" s="123"/>
      <c r="X258" s="123"/>
      <c r="Y258" s="123"/>
      <c r="Z258" s="123"/>
    </row>
    <row r="259" ht="15.75" customHeight="1">
      <c r="A259" s="289"/>
      <c r="B259" s="123"/>
      <c r="C259" s="123"/>
      <c r="D259" s="123"/>
      <c r="E259" s="123"/>
      <c r="F259" s="123"/>
      <c r="G259" s="123"/>
      <c r="H259" s="123"/>
      <c r="I259" s="123"/>
      <c r="J259" s="123"/>
      <c r="K259" s="123"/>
      <c r="L259" s="123"/>
      <c r="M259" s="123"/>
      <c r="N259" s="123"/>
      <c r="O259" s="123"/>
      <c r="P259" s="123"/>
      <c r="Q259" s="123"/>
      <c r="R259" s="123"/>
      <c r="S259" s="123"/>
      <c r="T259" s="123"/>
      <c r="U259" s="123"/>
      <c r="V259" s="123"/>
      <c r="W259" s="123"/>
      <c r="X259" s="123"/>
      <c r="Y259" s="123"/>
      <c r="Z259" s="123"/>
    </row>
    <row r="260" ht="15.75" customHeight="1">
      <c r="A260" s="289"/>
      <c r="B260" s="123"/>
      <c r="C260" s="123"/>
      <c r="D260" s="123"/>
      <c r="E260" s="123"/>
      <c r="F260" s="123"/>
      <c r="G260" s="123"/>
      <c r="H260" s="123"/>
      <c r="I260" s="123"/>
      <c r="J260" s="123"/>
      <c r="K260" s="123"/>
      <c r="L260" s="123"/>
      <c r="M260" s="123"/>
      <c r="N260" s="123"/>
      <c r="O260" s="123"/>
      <c r="P260" s="123"/>
      <c r="Q260" s="123"/>
      <c r="R260" s="123"/>
      <c r="S260" s="123"/>
      <c r="T260" s="123"/>
      <c r="U260" s="123"/>
      <c r="V260" s="123"/>
      <c r="W260" s="123"/>
      <c r="X260" s="123"/>
      <c r="Y260" s="123"/>
      <c r="Z260" s="123"/>
    </row>
    <row r="261" ht="15.75" customHeight="1">
      <c r="A261" s="289"/>
      <c r="B261" s="123"/>
      <c r="C261" s="123"/>
      <c r="D261" s="123"/>
      <c r="E261" s="123"/>
      <c r="F261" s="123"/>
      <c r="G261" s="123"/>
      <c r="H261" s="123"/>
      <c r="I261" s="123"/>
      <c r="J261" s="123"/>
      <c r="K261" s="123"/>
      <c r="L261" s="123"/>
      <c r="M261" s="123"/>
      <c r="N261" s="123"/>
      <c r="O261" s="123"/>
      <c r="P261" s="123"/>
      <c r="Q261" s="123"/>
      <c r="R261" s="123"/>
      <c r="S261" s="123"/>
      <c r="T261" s="123"/>
      <c r="U261" s="123"/>
      <c r="V261" s="123"/>
      <c r="W261" s="123"/>
      <c r="X261" s="123"/>
      <c r="Y261" s="123"/>
      <c r="Z261" s="123"/>
    </row>
    <row r="262" ht="15.75" customHeight="1">
      <c r="A262" s="289"/>
      <c r="B262" s="123"/>
      <c r="C262" s="123"/>
      <c r="D262" s="123"/>
      <c r="E262" s="123"/>
      <c r="F262" s="123"/>
      <c r="G262" s="123"/>
      <c r="H262" s="123"/>
      <c r="I262" s="123"/>
      <c r="J262" s="123"/>
      <c r="K262" s="123"/>
      <c r="L262" s="123"/>
      <c r="M262" s="123"/>
      <c r="N262" s="123"/>
      <c r="O262" s="123"/>
      <c r="P262" s="123"/>
      <c r="Q262" s="123"/>
      <c r="R262" s="123"/>
      <c r="S262" s="123"/>
      <c r="T262" s="123"/>
      <c r="U262" s="123"/>
      <c r="V262" s="123"/>
      <c r="W262" s="123"/>
      <c r="X262" s="123"/>
      <c r="Y262" s="123"/>
      <c r="Z262" s="123"/>
    </row>
    <row r="263" ht="15.75" customHeight="1">
      <c r="A263" s="289"/>
      <c r="B263" s="123"/>
      <c r="C263" s="123"/>
      <c r="D263" s="123"/>
      <c r="E263" s="123"/>
      <c r="F263" s="123"/>
      <c r="G263" s="123"/>
      <c r="H263" s="123"/>
      <c r="I263" s="123"/>
      <c r="J263" s="123"/>
      <c r="K263" s="123"/>
      <c r="L263" s="123"/>
      <c r="M263" s="123"/>
      <c r="N263" s="123"/>
      <c r="O263" s="123"/>
      <c r="P263" s="123"/>
      <c r="Q263" s="123"/>
      <c r="R263" s="123"/>
      <c r="S263" s="123"/>
      <c r="T263" s="123"/>
      <c r="U263" s="123"/>
      <c r="V263" s="123"/>
      <c r="W263" s="123"/>
      <c r="X263" s="123"/>
      <c r="Y263" s="123"/>
      <c r="Z263" s="123"/>
    </row>
    <row r="264" ht="15.75" customHeight="1">
      <c r="A264" s="289"/>
      <c r="B264" s="123"/>
      <c r="C264" s="123"/>
      <c r="D264" s="123"/>
      <c r="E264" s="123"/>
      <c r="F264" s="123"/>
      <c r="G264" s="123"/>
      <c r="H264" s="123"/>
      <c r="I264" s="123"/>
      <c r="J264" s="123"/>
      <c r="K264" s="123"/>
      <c r="L264" s="123"/>
      <c r="M264" s="123"/>
      <c r="N264" s="123"/>
      <c r="O264" s="123"/>
      <c r="P264" s="123"/>
      <c r="Q264" s="123"/>
      <c r="R264" s="123"/>
      <c r="S264" s="123"/>
      <c r="T264" s="123"/>
      <c r="U264" s="123"/>
      <c r="V264" s="123"/>
      <c r="W264" s="123"/>
      <c r="X264" s="123"/>
      <c r="Y264" s="123"/>
      <c r="Z264" s="123"/>
    </row>
    <row r="265" ht="15.75" customHeight="1">
      <c r="A265" s="289"/>
      <c r="B265" s="123"/>
      <c r="C265" s="123"/>
      <c r="D265" s="123"/>
      <c r="E265" s="123"/>
      <c r="F265" s="123"/>
      <c r="G265" s="123"/>
      <c r="H265" s="123"/>
      <c r="I265" s="123"/>
      <c r="J265" s="123"/>
      <c r="K265" s="123"/>
      <c r="L265" s="123"/>
      <c r="M265" s="123"/>
      <c r="N265" s="123"/>
      <c r="O265" s="123"/>
      <c r="P265" s="123"/>
      <c r="Q265" s="123"/>
      <c r="R265" s="123"/>
      <c r="S265" s="123"/>
      <c r="T265" s="123"/>
      <c r="U265" s="123"/>
      <c r="V265" s="123"/>
      <c r="W265" s="123"/>
      <c r="X265" s="123"/>
      <c r="Y265" s="123"/>
      <c r="Z265" s="123"/>
    </row>
    <row r="266" ht="15.75" customHeight="1">
      <c r="A266" s="289"/>
      <c r="B266" s="123"/>
      <c r="C266" s="123"/>
      <c r="D266" s="123"/>
      <c r="E266" s="123"/>
      <c r="F266" s="123"/>
      <c r="G266" s="123"/>
      <c r="H266" s="123"/>
      <c r="I266" s="123"/>
      <c r="J266" s="123"/>
      <c r="K266" s="123"/>
      <c r="L266" s="123"/>
      <c r="M266" s="123"/>
      <c r="N266" s="123"/>
      <c r="O266" s="123"/>
      <c r="P266" s="123"/>
      <c r="Q266" s="123"/>
      <c r="R266" s="123"/>
      <c r="S266" s="123"/>
      <c r="T266" s="123"/>
      <c r="U266" s="123"/>
      <c r="V266" s="123"/>
      <c r="W266" s="123"/>
      <c r="X266" s="123"/>
      <c r="Y266" s="123"/>
      <c r="Z266" s="123"/>
    </row>
    <row r="267" ht="15.75" customHeight="1">
      <c r="A267" s="289"/>
      <c r="B267" s="123"/>
      <c r="C267" s="123"/>
      <c r="D267" s="123"/>
      <c r="E267" s="123"/>
      <c r="F267" s="123"/>
      <c r="G267" s="123"/>
      <c r="H267" s="123"/>
      <c r="I267" s="123"/>
      <c r="J267" s="123"/>
      <c r="K267" s="123"/>
      <c r="L267" s="123"/>
      <c r="M267" s="123"/>
      <c r="N267" s="123"/>
      <c r="O267" s="123"/>
      <c r="P267" s="123"/>
      <c r="Q267" s="123"/>
      <c r="R267" s="123"/>
      <c r="S267" s="123"/>
      <c r="T267" s="123"/>
      <c r="U267" s="123"/>
      <c r="V267" s="123"/>
      <c r="W267" s="123"/>
      <c r="X267" s="123"/>
      <c r="Y267" s="123"/>
      <c r="Z267" s="123"/>
    </row>
    <row r="268" ht="15.75" customHeight="1">
      <c r="A268" s="289"/>
      <c r="B268" s="123"/>
      <c r="C268" s="123"/>
      <c r="D268" s="123"/>
      <c r="E268" s="123"/>
      <c r="F268" s="123"/>
      <c r="G268" s="123"/>
      <c r="H268" s="123"/>
      <c r="I268" s="123"/>
      <c r="J268" s="123"/>
      <c r="K268" s="123"/>
      <c r="L268" s="123"/>
      <c r="M268" s="123"/>
      <c r="N268" s="123"/>
      <c r="O268" s="123"/>
      <c r="P268" s="123"/>
      <c r="Q268" s="123"/>
      <c r="R268" s="123"/>
      <c r="S268" s="123"/>
      <c r="T268" s="123"/>
      <c r="U268" s="123"/>
      <c r="V268" s="123"/>
      <c r="W268" s="123"/>
      <c r="X268" s="123"/>
      <c r="Y268" s="123"/>
      <c r="Z268" s="123"/>
    </row>
    <row r="269" ht="15.75" customHeight="1">
      <c r="A269" s="289"/>
      <c r="B269" s="123"/>
      <c r="C269" s="123"/>
      <c r="D269" s="123"/>
      <c r="E269" s="123"/>
      <c r="F269" s="123"/>
      <c r="G269" s="123"/>
      <c r="H269" s="123"/>
      <c r="I269" s="123"/>
      <c r="J269" s="123"/>
      <c r="K269" s="123"/>
      <c r="L269" s="123"/>
      <c r="M269" s="123"/>
      <c r="N269" s="123"/>
      <c r="O269" s="123"/>
      <c r="P269" s="123"/>
      <c r="Q269" s="123"/>
      <c r="R269" s="123"/>
      <c r="S269" s="123"/>
      <c r="T269" s="123"/>
      <c r="U269" s="123"/>
      <c r="V269" s="123"/>
      <c r="W269" s="123"/>
      <c r="X269" s="123"/>
      <c r="Y269" s="123"/>
      <c r="Z269" s="123"/>
    </row>
    <row r="270" ht="15.75" customHeight="1">
      <c r="A270" s="289"/>
      <c r="B270" s="123"/>
      <c r="C270" s="123"/>
      <c r="D270" s="123"/>
      <c r="E270" s="123"/>
      <c r="F270" s="123"/>
      <c r="G270" s="123"/>
      <c r="H270" s="123"/>
      <c r="I270" s="123"/>
      <c r="J270" s="123"/>
      <c r="K270" s="123"/>
      <c r="L270" s="123"/>
      <c r="M270" s="123"/>
      <c r="N270" s="123"/>
      <c r="O270" s="123"/>
      <c r="P270" s="123"/>
      <c r="Q270" s="123"/>
      <c r="R270" s="123"/>
      <c r="S270" s="123"/>
      <c r="T270" s="123"/>
      <c r="U270" s="123"/>
      <c r="V270" s="123"/>
      <c r="W270" s="123"/>
      <c r="X270" s="123"/>
      <c r="Y270" s="123"/>
      <c r="Z270" s="123"/>
    </row>
    <row r="271" ht="15.75" customHeight="1">
      <c r="A271" s="289"/>
      <c r="B271" s="123"/>
      <c r="C271" s="123"/>
      <c r="D271" s="123"/>
      <c r="E271" s="123"/>
      <c r="F271" s="123"/>
      <c r="G271" s="123"/>
      <c r="H271" s="123"/>
      <c r="I271" s="123"/>
      <c r="J271" s="123"/>
      <c r="K271" s="123"/>
      <c r="L271" s="123"/>
      <c r="M271" s="123"/>
      <c r="N271" s="123"/>
      <c r="O271" s="123"/>
      <c r="P271" s="123"/>
      <c r="Q271" s="123"/>
      <c r="R271" s="123"/>
      <c r="S271" s="123"/>
      <c r="T271" s="123"/>
      <c r="U271" s="123"/>
      <c r="V271" s="123"/>
      <c r="W271" s="123"/>
      <c r="X271" s="123"/>
      <c r="Y271" s="123"/>
      <c r="Z271" s="123"/>
    </row>
    <row r="272" ht="15.75" customHeight="1">
      <c r="A272" s="289"/>
      <c r="B272" s="123"/>
      <c r="C272" s="123"/>
      <c r="D272" s="123"/>
      <c r="E272" s="123"/>
      <c r="F272" s="123"/>
      <c r="G272" s="123"/>
      <c r="H272" s="123"/>
      <c r="I272" s="123"/>
      <c r="J272" s="123"/>
      <c r="K272" s="123"/>
      <c r="L272" s="123"/>
      <c r="M272" s="123"/>
      <c r="N272" s="123"/>
      <c r="O272" s="123"/>
      <c r="P272" s="123"/>
      <c r="Q272" s="123"/>
      <c r="R272" s="123"/>
      <c r="S272" s="123"/>
      <c r="T272" s="123"/>
      <c r="U272" s="123"/>
      <c r="V272" s="123"/>
      <c r="W272" s="123"/>
      <c r="X272" s="123"/>
      <c r="Y272" s="123"/>
      <c r="Z272" s="123"/>
    </row>
    <row r="273" ht="15.75" customHeight="1">
      <c r="A273" s="289"/>
      <c r="B273" s="123"/>
      <c r="C273" s="123"/>
      <c r="D273" s="123"/>
      <c r="E273" s="123"/>
      <c r="F273" s="123"/>
      <c r="G273" s="123"/>
      <c r="H273" s="123"/>
      <c r="I273" s="123"/>
      <c r="J273" s="123"/>
      <c r="K273" s="123"/>
      <c r="L273" s="123"/>
      <c r="M273" s="123"/>
      <c r="N273" s="123"/>
      <c r="O273" s="123"/>
      <c r="P273" s="123"/>
      <c r="Q273" s="123"/>
      <c r="R273" s="123"/>
      <c r="S273" s="123"/>
      <c r="T273" s="123"/>
      <c r="U273" s="123"/>
      <c r="V273" s="123"/>
      <c r="W273" s="123"/>
      <c r="X273" s="123"/>
      <c r="Y273" s="123"/>
      <c r="Z273" s="123"/>
    </row>
    <row r="274" ht="15.75" customHeight="1">
      <c r="A274" s="289"/>
      <c r="B274" s="123"/>
      <c r="C274" s="123"/>
      <c r="D274" s="123"/>
      <c r="E274" s="123"/>
      <c r="F274" s="123"/>
      <c r="G274" s="123"/>
      <c r="H274" s="123"/>
      <c r="I274" s="123"/>
      <c r="J274" s="123"/>
      <c r="K274" s="123"/>
      <c r="L274" s="123"/>
      <c r="M274" s="123"/>
      <c r="N274" s="123"/>
      <c r="O274" s="123"/>
      <c r="P274" s="123"/>
      <c r="Q274" s="123"/>
      <c r="R274" s="123"/>
      <c r="S274" s="123"/>
      <c r="T274" s="123"/>
      <c r="U274" s="123"/>
      <c r="V274" s="123"/>
      <c r="W274" s="123"/>
      <c r="X274" s="123"/>
      <c r="Y274" s="123"/>
      <c r="Z274" s="123"/>
    </row>
    <row r="275" ht="15.75" customHeight="1">
      <c r="A275" s="289"/>
      <c r="B275" s="123"/>
      <c r="C275" s="123"/>
      <c r="D275" s="123"/>
      <c r="E275" s="123"/>
      <c r="F275" s="123"/>
      <c r="G275" s="123"/>
      <c r="H275" s="123"/>
      <c r="I275" s="123"/>
      <c r="J275" s="123"/>
      <c r="K275" s="123"/>
      <c r="L275" s="123"/>
      <c r="M275" s="123"/>
      <c r="N275" s="123"/>
      <c r="O275" s="123"/>
      <c r="P275" s="123"/>
      <c r="Q275" s="123"/>
      <c r="R275" s="123"/>
      <c r="S275" s="123"/>
      <c r="T275" s="123"/>
      <c r="U275" s="123"/>
      <c r="V275" s="123"/>
      <c r="W275" s="123"/>
      <c r="X275" s="123"/>
      <c r="Y275" s="123"/>
      <c r="Z275" s="123"/>
    </row>
    <row r="276" ht="15.75" customHeight="1">
      <c r="A276" s="289"/>
      <c r="B276" s="123"/>
      <c r="C276" s="123"/>
      <c r="D276" s="123"/>
      <c r="E276" s="123"/>
      <c r="F276" s="123"/>
      <c r="G276" s="123"/>
      <c r="H276" s="123"/>
      <c r="I276" s="123"/>
      <c r="J276" s="123"/>
      <c r="K276" s="123"/>
      <c r="L276" s="123"/>
      <c r="M276" s="123"/>
      <c r="N276" s="123"/>
      <c r="O276" s="123"/>
      <c r="P276" s="123"/>
      <c r="Q276" s="123"/>
      <c r="R276" s="123"/>
      <c r="S276" s="123"/>
      <c r="T276" s="123"/>
      <c r="U276" s="123"/>
      <c r="V276" s="123"/>
      <c r="W276" s="123"/>
      <c r="X276" s="123"/>
      <c r="Y276" s="123"/>
      <c r="Z276" s="123"/>
    </row>
    <row r="277" ht="15.75" customHeight="1">
      <c r="A277" s="289"/>
      <c r="B277" s="123"/>
      <c r="C277" s="123"/>
      <c r="D277" s="123"/>
      <c r="E277" s="123"/>
      <c r="F277" s="123"/>
      <c r="G277" s="123"/>
      <c r="H277" s="123"/>
      <c r="I277" s="123"/>
      <c r="J277" s="123"/>
      <c r="K277" s="123"/>
      <c r="L277" s="123"/>
      <c r="M277" s="123"/>
      <c r="N277" s="123"/>
      <c r="O277" s="123"/>
      <c r="P277" s="123"/>
      <c r="Q277" s="123"/>
      <c r="R277" s="123"/>
      <c r="S277" s="123"/>
      <c r="T277" s="123"/>
      <c r="U277" s="123"/>
      <c r="V277" s="123"/>
      <c r="W277" s="123"/>
      <c r="X277" s="123"/>
      <c r="Y277" s="123"/>
      <c r="Z277" s="123"/>
    </row>
    <row r="278" ht="15.75" customHeight="1">
      <c r="A278" s="289"/>
      <c r="B278" s="123"/>
      <c r="C278" s="123"/>
      <c r="D278" s="123"/>
      <c r="E278" s="123"/>
      <c r="F278" s="123"/>
      <c r="G278" s="123"/>
      <c r="H278" s="123"/>
      <c r="I278" s="123"/>
      <c r="J278" s="123"/>
      <c r="K278" s="123"/>
      <c r="L278" s="123"/>
      <c r="M278" s="123"/>
      <c r="N278" s="123"/>
      <c r="O278" s="123"/>
      <c r="P278" s="123"/>
      <c r="Q278" s="123"/>
      <c r="R278" s="123"/>
      <c r="S278" s="123"/>
      <c r="T278" s="123"/>
      <c r="U278" s="123"/>
      <c r="V278" s="123"/>
      <c r="W278" s="123"/>
      <c r="X278" s="123"/>
      <c r="Y278" s="123"/>
      <c r="Z278" s="123"/>
    </row>
    <row r="279" ht="15.75" customHeight="1">
      <c r="A279" s="289"/>
      <c r="B279" s="123"/>
      <c r="C279" s="123"/>
      <c r="D279" s="123"/>
      <c r="E279" s="123"/>
      <c r="F279" s="123"/>
      <c r="G279" s="123"/>
      <c r="H279" s="123"/>
      <c r="I279" s="123"/>
      <c r="J279" s="123"/>
      <c r="K279" s="123"/>
      <c r="L279" s="123"/>
      <c r="M279" s="123"/>
      <c r="N279" s="123"/>
      <c r="O279" s="123"/>
      <c r="P279" s="123"/>
      <c r="Q279" s="123"/>
      <c r="R279" s="123"/>
      <c r="S279" s="123"/>
      <c r="T279" s="123"/>
      <c r="U279" s="123"/>
      <c r="V279" s="123"/>
      <c r="W279" s="123"/>
      <c r="X279" s="123"/>
      <c r="Y279" s="123"/>
      <c r="Z279" s="123"/>
    </row>
    <row r="280" ht="15.75" customHeight="1">
      <c r="A280" s="289"/>
      <c r="B280" s="123"/>
      <c r="C280" s="123"/>
      <c r="D280" s="123"/>
      <c r="E280" s="123"/>
      <c r="F280" s="123"/>
      <c r="G280" s="123"/>
      <c r="H280" s="123"/>
      <c r="I280" s="123"/>
      <c r="J280" s="123"/>
      <c r="K280" s="123"/>
      <c r="L280" s="123"/>
      <c r="M280" s="123"/>
      <c r="N280" s="123"/>
      <c r="O280" s="123"/>
      <c r="P280" s="123"/>
      <c r="Q280" s="123"/>
      <c r="R280" s="123"/>
      <c r="S280" s="123"/>
      <c r="T280" s="123"/>
      <c r="U280" s="123"/>
      <c r="V280" s="123"/>
      <c r="W280" s="123"/>
      <c r="X280" s="123"/>
      <c r="Y280" s="123"/>
      <c r="Z280" s="123"/>
    </row>
    <row r="281" ht="15.75" customHeight="1">
      <c r="A281" s="289"/>
      <c r="B281" s="123"/>
      <c r="C281" s="123"/>
      <c r="D281" s="123"/>
      <c r="E281" s="123"/>
      <c r="F281" s="123"/>
      <c r="G281" s="123"/>
      <c r="H281" s="123"/>
      <c r="I281" s="123"/>
      <c r="J281" s="123"/>
      <c r="K281" s="123"/>
      <c r="L281" s="123"/>
      <c r="M281" s="123"/>
      <c r="N281" s="123"/>
      <c r="O281" s="123"/>
      <c r="P281" s="123"/>
      <c r="Q281" s="123"/>
      <c r="R281" s="123"/>
      <c r="S281" s="123"/>
      <c r="T281" s="123"/>
      <c r="U281" s="123"/>
      <c r="V281" s="123"/>
      <c r="W281" s="123"/>
      <c r="X281" s="123"/>
      <c r="Y281" s="123"/>
      <c r="Z281" s="123"/>
    </row>
    <row r="282" ht="15.75" customHeight="1">
      <c r="A282" s="289"/>
      <c r="B282" s="123"/>
      <c r="C282" s="123"/>
      <c r="D282" s="123"/>
      <c r="E282" s="123"/>
      <c r="F282" s="123"/>
      <c r="G282" s="123"/>
      <c r="H282" s="123"/>
      <c r="I282" s="123"/>
      <c r="J282" s="123"/>
      <c r="K282" s="123"/>
      <c r="L282" s="123"/>
      <c r="M282" s="123"/>
      <c r="N282" s="123"/>
      <c r="O282" s="123"/>
      <c r="P282" s="123"/>
      <c r="Q282" s="123"/>
      <c r="R282" s="123"/>
      <c r="S282" s="123"/>
      <c r="T282" s="123"/>
      <c r="U282" s="123"/>
      <c r="V282" s="123"/>
      <c r="W282" s="123"/>
      <c r="X282" s="123"/>
      <c r="Y282" s="123"/>
      <c r="Z282" s="123"/>
    </row>
    <row r="283" ht="15.75" customHeight="1">
      <c r="A283" s="289"/>
      <c r="B283" s="123"/>
      <c r="C283" s="123"/>
      <c r="D283" s="123"/>
      <c r="E283" s="123"/>
      <c r="F283" s="123"/>
      <c r="G283" s="123"/>
      <c r="H283" s="123"/>
      <c r="I283" s="123"/>
      <c r="J283" s="123"/>
      <c r="K283" s="123"/>
      <c r="L283" s="123"/>
      <c r="M283" s="123"/>
      <c r="N283" s="123"/>
      <c r="O283" s="123"/>
      <c r="P283" s="123"/>
      <c r="Q283" s="123"/>
      <c r="R283" s="123"/>
      <c r="S283" s="123"/>
      <c r="T283" s="123"/>
      <c r="U283" s="123"/>
      <c r="V283" s="123"/>
      <c r="W283" s="123"/>
      <c r="X283" s="123"/>
      <c r="Y283" s="123"/>
      <c r="Z283" s="123"/>
    </row>
    <row r="284" ht="15.75" customHeight="1">
      <c r="A284" s="289"/>
      <c r="B284" s="123"/>
      <c r="C284" s="123"/>
      <c r="D284" s="123"/>
      <c r="E284" s="123"/>
      <c r="F284" s="123"/>
      <c r="G284" s="123"/>
      <c r="H284" s="123"/>
      <c r="I284" s="123"/>
      <c r="J284" s="123"/>
      <c r="K284" s="123"/>
      <c r="L284" s="123"/>
      <c r="M284" s="123"/>
      <c r="N284" s="123"/>
      <c r="O284" s="123"/>
      <c r="P284" s="123"/>
      <c r="Q284" s="123"/>
      <c r="R284" s="123"/>
      <c r="S284" s="123"/>
      <c r="T284" s="123"/>
      <c r="U284" s="123"/>
      <c r="V284" s="123"/>
      <c r="W284" s="123"/>
      <c r="X284" s="123"/>
      <c r="Y284" s="123"/>
      <c r="Z284" s="123"/>
    </row>
    <row r="285" ht="15.75" customHeight="1">
      <c r="A285" s="289"/>
      <c r="B285" s="123"/>
      <c r="C285" s="123"/>
      <c r="D285" s="123"/>
      <c r="E285" s="123"/>
      <c r="F285" s="123"/>
      <c r="G285" s="123"/>
      <c r="H285" s="123"/>
      <c r="I285" s="123"/>
      <c r="J285" s="123"/>
      <c r="K285" s="123"/>
      <c r="L285" s="123"/>
      <c r="M285" s="123"/>
      <c r="N285" s="123"/>
      <c r="O285" s="123"/>
      <c r="P285" s="123"/>
      <c r="Q285" s="123"/>
      <c r="R285" s="123"/>
      <c r="S285" s="123"/>
      <c r="T285" s="123"/>
      <c r="U285" s="123"/>
      <c r="V285" s="123"/>
      <c r="W285" s="123"/>
      <c r="X285" s="123"/>
      <c r="Y285" s="123"/>
      <c r="Z285" s="123"/>
    </row>
    <row r="286" ht="15.75" customHeight="1">
      <c r="A286" s="289"/>
      <c r="B286" s="123"/>
      <c r="C286" s="123"/>
      <c r="D286" s="123"/>
      <c r="E286" s="123"/>
      <c r="F286" s="123"/>
      <c r="G286" s="123"/>
      <c r="H286" s="123"/>
      <c r="I286" s="123"/>
      <c r="J286" s="123"/>
      <c r="K286" s="123"/>
      <c r="L286" s="123"/>
      <c r="M286" s="123"/>
      <c r="N286" s="123"/>
      <c r="O286" s="123"/>
      <c r="P286" s="123"/>
      <c r="Q286" s="123"/>
      <c r="R286" s="123"/>
      <c r="S286" s="123"/>
      <c r="T286" s="123"/>
      <c r="U286" s="123"/>
      <c r="V286" s="123"/>
      <c r="W286" s="123"/>
      <c r="X286" s="123"/>
      <c r="Y286" s="123"/>
      <c r="Z286" s="123"/>
    </row>
    <row r="287" ht="15.75" customHeight="1">
      <c r="A287" s="289"/>
      <c r="B287" s="123"/>
      <c r="C287" s="123"/>
      <c r="D287" s="123"/>
      <c r="E287" s="123"/>
      <c r="F287" s="123"/>
      <c r="G287" s="123"/>
      <c r="H287" s="123"/>
      <c r="I287" s="123"/>
      <c r="J287" s="123"/>
      <c r="K287" s="123"/>
      <c r="L287" s="123"/>
      <c r="M287" s="123"/>
      <c r="N287" s="123"/>
      <c r="O287" s="123"/>
      <c r="P287" s="123"/>
      <c r="Q287" s="123"/>
      <c r="R287" s="123"/>
      <c r="S287" s="123"/>
      <c r="T287" s="123"/>
      <c r="U287" s="123"/>
      <c r="V287" s="123"/>
      <c r="W287" s="123"/>
      <c r="X287" s="123"/>
      <c r="Y287" s="123"/>
      <c r="Z287" s="123"/>
    </row>
    <row r="288" ht="15.75" customHeight="1">
      <c r="A288" s="289"/>
      <c r="B288" s="123"/>
      <c r="C288" s="123"/>
      <c r="D288" s="123"/>
      <c r="E288" s="123"/>
      <c r="F288" s="123"/>
      <c r="G288" s="123"/>
      <c r="H288" s="123"/>
      <c r="I288" s="123"/>
      <c r="J288" s="123"/>
      <c r="K288" s="123"/>
      <c r="L288" s="123"/>
      <c r="M288" s="123"/>
      <c r="N288" s="123"/>
      <c r="O288" s="123"/>
      <c r="P288" s="123"/>
      <c r="Q288" s="123"/>
      <c r="R288" s="123"/>
      <c r="S288" s="123"/>
      <c r="T288" s="123"/>
      <c r="U288" s="123"/>
      <c r="V288" s="123"/>
      <c r="W288" s="123"/>
      <c r="X288" s="123"/>
      <c r="Y288" s="123"/>
      <c r="Z288" s="123"/>
    </row>
    <row r="289" ht="15.75" customHeight="1">
      <c r="A289" s="289"/>
      <c r="B289" s="123"/>
      <c r="C289" s="123"/>
      <c r="D289" s="123"/>
      <c r="E289" s="123"/>
      <c r="F289" s="123"/>
      <c r="G289" s="123"/>
      <c r="H289" s="123"/>
      <c r="I289" s="123"/>
      <c r="J289" s="123"/>
      <c r="K289" s="123"/>
      <c r="L289" s="123"/>
      <c r="M289" s="123"/>
      <c r="N289" s="123"/>
      <c r="O289" s="123"/>
      <c r="P289" s="123"/>
      <c r="Q289" s="123"/>
      <c r="R289" s="123"/>
      <c r="S289" s="123"/>
      <c r="T289" s="123"/>
      <c r="U289" s="123"/>
      <c r="V289" s="123"/>
      <c r="W289" s="123"/>
      <c r="X289" s="123"/>
      <c r="Y289" s="123"/>
      <c r="Z289" s="123"/>
    </row>
    <row r="290" ht="15.75" customHeight="1">
      <c r="A290" s="289"/>
      <c r="B290" s="123"/>
      <c r="C290" s="123"/>
      <c r="D290" s="123"/>
      <c r="E290" s="123"/>
      <c r="F290" s="123"/>
      <c r="G290" s="123"/>
      <c r="H290" s="123"/>
      <c r="I290" s="123"/>
      <c r="J290" s="123"/>
      <c r="K290" s="123"/>
      <c r="L290" s="123"/>
      <c r="M290" s="123"/>
      <c r="N290" s="123"/>
      <c r="O290" s="123"/>
      <c r="P290" s="123"/>
      <c r="Q290" s="123"/>
      <c r="R290" s="123"/>
      <c r="S290" s="123"/>
      <c r="T290" s="123"/>
      <c r="U290" s="123"/>
      <c r="V290" s="123"/>
      <c r="W290" s="123"/>
      <c r="X290" s="123"/>
      <c r="Y290" s="123"/>
      <c r="Z290" s="123"/>
    </row>
    <row r="291" ht="15.75" customHeight="1">
      <c r="A291" s="289"/>
      <c r="B291" s="123"/>
      <c r="C291" s="123"/>
      <c r="D291" s="123"/>
      <c r="E291" s="123"/>
      <c r="F291" s="123"/>
      <c r="G291" s="123"/>
      <c r="H291" s="123"/>
      <c r="I291" s="123"/>
      <c r="J291" s="123"/>
      <c r="K291" s="123"/>
      <c r="L291" s="123"/>
      <c r="M291" s="123"/>
      <c r="N291" s="123"/>
      <c r="O291" s="123"/>
      <c r="P291" s="123"/>
      <c r="Q291" s="123"/>
      <c r="R291" s="123"/>
      <c r="S291" s="123"/>
      <c r="T291" s="123"/>
      <c r="U291" s="123"/>
      <c r="V291" s="123"/>
      <c r="W291" s="123"/>
      <c r="X291" s="123"/>
      <c r="Y291" s="123"/>
      <c r="Z291" s="123"/>
    </row>
    <row r="292" ht="15.75" customHeight="1">
      <c r="A292" s="289"/>
      <c r="B292" s="123"/>
      <c r="C292" s="123"/>
      <c r="D292" s="123"/>
      <c r="E292" s="123"/>
      <c r="F292" s="123"/>
      <c r="G292" s="123"/>
      <c r="H292" s="123"/>
      <c r="I292" s="123"/>
      <c r="J292" s="123"/>
      <c r="K292" s="123"/>
      <c r="L292" s="123"/>
      <c r="M292" s="123"/>
      <c r="N292" s="123"/>
      <c r="O292" s="123"/>
      <c r="P292" s="123"/>
      <c r="Q292" s="123"/>
      <c r="R292" s="123"/>
      <c r="S292" s="123"/>
      <c r="T292" s="123"/>
      <c r="U292" s="123"/>
      <c r="V292" s="123"/>
      <c r="W292" s="123"/>
      <c r="X292" s="123"/>
      <c r="Y292" s="123"/>
      <c r="Z292" s="123"/>
    </row>
    <row r="293" ht="15.75" customHeight="1">
      <c r="A293" s="289"/>
      <c r="B293" s="123"/>
      <c r="C293" s="123"/>
      <c r="D293" s="123"/>
      <c r="E293" s="123"/>
      <c r="F293" s="123"/>
      <c r="G293" s="123"/>
      <c r="H293" s="123"/>
      <c r="I293" s="123"/>
      <c r="J293" s="123"/>
      <c r="K293" s="123"/>
      <c r="L293" s="123"/>
      <c r="M293" s="123"/>
      <c r="N293" s="123"/>
      <c r="O293" s="123"/>
      <c r="P293" s="123"/>
      <c r="Q293" s="123"/>
      <c r="R293" s="123"/>
      <c r="S293" s="123"/>
      <c r="T293" s="123"/>
      <c r="U293" s="123"/>
      <c r="V293" s="123"/>
      <c r="W293" s="123"/>
      <c r="X293" s="123"/>
      <c r="Y293" s="123"/>
      <c r="Z293" s="123"/>
    </row>
    <row r="294" ht="15.75" customHeight="1">
      <c r="A294" s="289"/>
      <c r="B294" s="123"/>
      <c r="C294" s="123"/>
      <c r="D294" s="123"/>
      <c r="E294" s="123"/>
      <c r="F294" s="123"/>
      <c r="G294" s="123"/>
      <c r="H294" s="123"/>
      <c r="I294" s="123"/>
      <c r="J294" s="123"/>
      <c r="K294" s="123"/>
      <c r="L294" s="123"/>
      <c r="M294" s="123"/>
      <c r="N294" s="123"/>
      <c r="O294" s="123"/>
      <c r="P294" s="123"/>
      <c r="Q294" s="123"/>
      <c r="R294" s="123"/>
      <c r="S294" s="123"/>
      <c r="T294" s="123"/>
      <c r="U294" s="123"/>
      <c r="V294" s="123"/>
      <c r="W294" s="123"/>
      <c r="X294" s="123"/>
      <c r="Y294" s="123"/>
      <c r="Z294" s="123"/>
    </row>
    <row r="295" ht="15.75" customHeight="1">
      <c r="A295" s="289"/>
      <c r="B295" s="123"/>
      <c r="C295" s="123"/>
      <c r="D295" s="123"/>
      <c r="E295" s="123"/>
      <c r="F295" s="123"/>
      <c r="G295" s="123"/>
      <c r="H295" s="123"/>
      <c r="I295" s="123"/>
      <c r="J295" s="123"/>
      <c r="K295" s="123"/>
      <c r="L295" s="123"/>
      <c r="M295" s="123"/>
      <c r="N295" s="123"/>
      <c r="O295" s="123"/>
      <c r="P295" s="123"/>
      <c r="Q295" s="123"/>
      <c r="R295" s="123"/>
      <c r="S295" s="123"/>
      <c r="T295" s="123"/>
      <c r="U295" s="123"/>
      <c r="V295" s="123"/>
      <c r="W295" s="123"/>
      <c r="X295" s="123"/>
      <c r="Y295" s="123"/>
      <c r="Z295" s="123"/>
    </row>
    <row r="296" ht="15.75" customHeight="1">
      <c r="A296" s="289"/>
      <c r="B296" s="123"/>
      <c r="C296" s="123"/>
      <c r="D296" s="123"/>
      <c r="E296" s="123"/>
      <c r="F296" s="123"/>
      <c r="G296" s="123"/>
      <c r="H296" s="123"/>
      <c r="I296" s="123"/>
      <c r="J296" s="123"/>
      <c r="K296" s="123"/>
      <c r="L296" s="123"/>
      <c r="M296" s="123"/>
      <c r="N296" s="123"/>
      <c r="O296" s="123"/>
      <c r="P296" s="123"/>
      <c r="Q296" s="123"/>
      <c r="R296" s="123"/>
      <c r="S296" s="123"/>
      <c r="T296" s="123"/>
      <c r="U296" s="123"/>
      <c r="V296" s="123"/>
      <c r="W296" s="123"/>
      <c r="X296" s="123"/>
      <c r="Y296" s="123"/>
      <c r="Z296" s="123"/>
    </row>
    <row r="297" ht="15.75" customHeight="1">
      <c r="A297" s="289"/>
      <c r="B297" s="123"/>
      <c r="C297" s="123"/>
      <c r="D297" s="123"/>
      <c r="E297" s="123"/>
      <c r="F297" s="123"/>
      <c r="G297" s="123"/>
      <c r="H297" s="123"/>
      <c r="I297" s="123"/>
      <c r="J297" s="123"/>
      <c r="K297" s="123"/>
      <c r="L297" s="123"/>
      <c r="M297" s="123"/>
      <c r="N297" s="123"/>
      <c r="O297" s="123"/>
      <c r="P297" s="123"/>
      <c r="Q297" s="123"/>
      <c r="R297" s="123"/>
      <c r="S297" s="123"/>
      <c r="T297" s="123"/>
      <c r="U297" s="123"/>
      <c r="V297" s="123"/>
      <c r="W297" s="123"/>
      <c r="X297" s="123"/>
      <c r="Y297" s="123"/>
      <c r="Z297" s="123"/>
    </row>
    <row r="298" ht="15.75" customHeight="1">
      <c r="A298" s="289"/>
      <c r="B298" s="123"/>
      <c r="C298" s="123"/>
      <c r="D298" s="123"/>
      <c r="E298" s="123"/>
      <c r="F298" s="123"/>
      <c r="G298" s="123"/>
      <c r="H298" s="123"/>
      <c r="I298" s="123"/>
      <c r="J298" s="123"/>
      <c r="K298" s="123"/>
      <c r="L298" s="123"/>
      <c r="M298" s="123"/>
      <c r="N298" s="123"/>
      <c r="O298" s="123"/>
      <c r="P298" s="123"/>
      <c r="Q298" s="123"/>
      <c r="R298" s="123"/>
      <c r="S298" s="123"/>
      <c r="T298" s="123"/>
      <c r="U298" s="123"/>
      <c r="V298" s="123"/>
      <c r="W298" s="123"/>
      <c r="X298" s="123"/>
      <c r="Y298" s="123"/>
      <c r="Z298" s="123"/>
    </row>
    <row r="299" ht="15.75" customHeight="1">
      <c r="A299" s="289"/>
      <c r="B299" s="123"/>
      <c r="C299" s="123"/>
      <c r="D299" s="123"/>
      <c r="E299" s="123"/>
      <c r="F299" s="123"/>
      <c r="G299" s="123"/>
      <c r="H299" s="123"/>
      <c r="I299" s="123"/>
      <c r="J299" s="123"/>
      <c r="K299" s="123"/>
      <c r="L299" s="123"/>
      <c r="M299" s="123"/>
      <c r="N299" s="123"/>
      <c r="O299" s="123"/>
      <c r="P299" s="123"/>
      <c r="Q299" s="123"/>
      <c r="R299" s="123"/>
      <c r="S299" s="123"/>
      <c r="T299" s="123"/>
      <c r="U299" s="123"/>
      <c r="V299" s="123"/>
      <c r="W299" s="123"/>
      <c r="X299" s="123"/>
      <c r="Y299" s="123"/>
      <c r="Z299" s="123"/>
    </row>
    <row r="300" ht="15.75" customHeight="1">
      <c r="A300" s="289"/>
      <c r="B300" s="123"/>
      <c r="C300" s="123"/>
      <c r="D300" s="123"/>
      <c r="E300" s="123"/>
      <c r="F300" s="123"/>
      <c r="G300" s="123"/>
      <c r="H300" s="123"/>
      <c r="I300" s="123"/>
      <c r="J300" s="123"/>
      <c r="K300" s="123"/>
      <c r="L300" s="123"/>
      <c r="M300" s="123"/>
      <c r="N300" s="123"/>
      <c r="O300" s="123"/>
      <c r="P300" s="123"/>
      <c r="Q300" s="123"/>
      <c r="R300" s="123"/>
      <c r="S300" s="123"/>
      <c r="T300" s="123"/>
      <c r="U300" s="123"/>
      <c r="V300" s="123"/>
      <c r="W300" s="123"/>
      <c r="X300" s="123"/>
      <c r="Y300" s="123"/>
      <c r="Z300" s="123"/>
    </row>
    <row r="301" ht="15.75" customHeight="1">
      <c r="A301" s="289"/>
      <c r="B301" s="123"/>
      <c r="C301" s="123"/>
      <c r="D301" s="123"/>
      <c r="E301" s="123"/>
      <c r="F301" s="123"/>
      <c r="G301" s="123"/>
      <c r="H301" s="123"/>
      <c r="I301" s="123"/>
      <c r="J301" s="123"/>
      <c r="K301" s="123"/>
      <c r="L301" s="123"/>
      <c r="M301" s="123"/>
      <c r="N301" s="123"/>
      <c r="O301" s="123"/>
      <c r="P301" s="123"/>
      <c r="Q301" s="123"/>
      <c r="R301" s="123"/>
      <c r="S301" s="123"/>
      <c r="T301" s="123"/>
      <c r="U301" s="123"/>
      <c r="V301" s="123"/>
      <c r="W301" s="123"/>
      <c r="X301" s="123"/>
      <c r="Y301" s="123"/>
      <c r="Z301" s="123"/>
    </row>
    <row r="302" ht="15.75" customHeight="1">
      <c r="A302" s="289"/>
      <c r="B302" s="123"/>
      <c r="C302" s="123"/>
      <c r="D302" s="123"/>
      <c r="E302" s="123"/>
      <c r="F302" s="123"/>
      <c r="G302" s="123"/>
      <c r="H302" s="123"/>
      <c r="I302" s="123"/>
      <c r="J302" s="123"/>
      <c r="K302" s="123"/>
      <c r="L302" s="123"/>
      <c r="M302" s="123"/>
      <c r="N302" s="123"/>
      <c r="O302" s="123"/>
      <c r="P302" s="123"/>
      <c r="Q302" s="123"/>
      <c r="R302" s="123"/>
      <c r="S302" s="123"/>
      <c r="T302" s="123"/>
      <c r="U302" s="123"/>
      <c r="V302" s="123"/>
      <c r="W302" s="123"/>
      <c r="X302" s="123"/>
      <c r="Y302" s="123"/>
      <c r="Z302" s="123"/>
    </row>
    <row r="303" ht="15.75" customHeight="1">
      <c r="A303" s="289"/>
      <c r="B303" s="123"/>
      <c r="C303" s="123"/>
      <c r="D303" s="123"/>
      <c r="E303" s="123"/>
      <c r="F303" s="123"/>
      <c r="G303" s="123"/>
      <c r="H303" s="123"/>
      <c r="I303" s="123"/>
      <c r="J303" s="123"/>
      <c r="K303" s="123"/>
      <c r="L303" s="123"/>
      <c r="M303" s="123"/>
      <c r="N303" s="123"/>
      <c r="O303" s="123"/>
      <c r="P303" s="123"/>
      <c r="Q303" s="123"/>
      <c r="R303" s="123"/>
      <c r="S303" s="123"/>
      <c r="T303" s="123"/>
      <c r="U303" s="123"/>
      <c r="V303" s="123"/>
      <c r="W303" s="123"/>
      <c r="X303" s="123"/>
      <c r="Y303" s="123"/>
      <c r="Z303" s="123"/>
    </row>
    <row r="304" ht="15.75" customHeight="1">
      <c r="A304" s="289"/>
      <c r="B304" s="123"/>
      <c r="C304" s="123"/>
      <c r="D304" s="123"/>
      <c r="E304" s="123"/>
      <c r="F304" s="123"/>
      <c r="G304" s="123"/>
      <c r="H304" s="123"/>
      <c r="I304" s="123"/>
      <c r="J304" s="123"/>
      <c r="K304" s="123"/>
      <c r="L304" s="123"/>
      <c r="M304" s="123"/>
      <c r="N304" s="123"/>
      <c r="O304" s="123"/>
      <c r="P304" s="123"/>
      <c r="Q304" s="123"/>
      <c r="R304" s="123"/>
      <c r="S304" s="123"/>
      <c r="T304" s="123"/>
      <c r="U304" s="123"/>
      <c r="V304" s="123"/>
      <c r="W304" s="123"/>
      <c r="X304" s="123"/>
      <c r="Y304" s="123"/>
      <c r="Z304" s="123"/>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autoFilter ref="$A$8:$F$104">
    <filterColumn colId="0">
      <filters>
        <filter val="Real Estate (Operations &amp; Services)"/>
        <filter val="Real Estate (General/Diversified)"/>
        <filter val="Hospitals/Healthcare Facilities"/>
        <filter val="Real Estate (Development)"/>
      </filters>
    </filterColumn>
  </autoFilter>
  <mergeCells count="8">
    <mergeCell ref="B1:G1"/>
    <mergeCell ref="B2:G2"/>
    <mergeCell ref="B3:E3"/>
    <mergeCell ref="F3:G3"/>
    <mergeCell ref="B4:G4"/>
    <mergeCell ref="B5:G5"/>
    <mergeCell ref="B6:G6"/>
    <mergeCell ref="B7:G7"/>
  </mergeCells>
  <hyperlinks>
    <hyperlink r:id="rId1" ref="B2"/>
    <hyperlink r:id="rId2" ref="B4"/>
    <hyperlink r:id="rId3" ref="B6"/>
    <hyperlink r:id="rId4" ref="B7"/>
  </hyperlinks>
  <printOptions gridLines="1"/>
  <pageMargins bottom="1.0" footer="0.0" header="0.0" left="0.75" right="0.75" top="1.0"/>
  <pageSetup scale="60" orientation="landscape"/>
  <headerFooter>
    <oddHeader>&amp;C000000Revenue Multiples, by sector&amp;R000000Global 2016</oddHeader>
  </headerFooter>
  <drawing r:id="rId5"/>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86"/>
    <col customWidth="1" min="2" max="2" width="15.0"/>
    <col customWidth="1" min="3" max="3" width="21.43"/>
    <col customWidth="1" min="4" max="4" width="39.43"/>
    <col customWidth="1" min="5" max="5" width="58.43"/>
    <col customWidth="1" min="6" max="6" width="32.57"/>
    <col customWidth="1" min="7" max="11" width="11.43"/>
    <col customWidth="1" min="12" max="12" width="18.43"/>
    <col customWidth="1" min="13" max="13" width="21.29"/>
    <col customWidth="1" min="14" max="14" width="23.57"/>
    <col customWidth="1" min="15" max="15" width="24.14"/>
    <col customWidth="1" min="16" max="19" width="11.43"/>
    <col customWidth="1" min="20" max="26" width="10.71"/>
  </cols>
  <sheetData>
    <row r="1" ht="15.75" customHeight="1">
      <c r="A1" s="1108" t="s">
        <v>69</v>
      </c>
      <c r="B1" s="118">
        <v>45662.0</v>
      </c>
      <c r="C1" s="119"/>
      <c r="D1" s="119"/>
      <c r="E1" s="119"/>
      <c r="F1" s="119"/>
      <c r="G1" s="122"/>
      <c r="H1" s="123"/>
      <c r="I1" s="123"/>
      <c r="J1" s="123"/>
      <c r="K1" s="123"/>
      <c r="L1" s="123"/>
      <c r="M1" s="123"/>
      <c r="N1" s="123"/>
      <c r="O1" s="123"/>
      <c r="P1" s="123"/>
      <c r="Q1" s="123"/>
      <c r="R1" s="123"/>
      <c r="S1" s="123"/>
      <c r="T1" s="123"/>
      <c r="U1" s="123"/>
      <c r="V1" s="123"/>
      <c r="W1" s="123"/>
      <c r="X1" s="123"/>
      <c r="Y1" s="123"/>
      <c r="Z1" s="123"/>
    </row>
    <row r="2" ht="15.75" customHeight="1">
      <c r="A2" s="251" t="s">
        <v>72</v>
      </c>
      <c r="B2" s="126" t="s">
        <v>73</v>
      </c>
      <c r="C2" s="7"/>
      <c r="D2" s="7"/>
      <c r="E2" s="7"/>
      <c r="F2" s="7"/>
      <c r="G2" s="252"/>
      <c r="H2" s="123"/>
      <c r="I2" s="123"/>
      <c r="J2" s="123"/>
      <c r="K2" s="123"/>
      <c r="L2" s="123"/>
      <c r="M2" s="123"/>
      <c r="N2" s="123"/>
      <c r="O2" s="123"/>
      <c r="P2" s="123"/>
      <c r="Q2" s="123"/>
      <c r="R2" s="123"/>
      <c r="S2" s="123"/>
      <c r="T2" s="123"/>
      <c r="U2" s="123"/>
      <c r="V2" s="123"/>
      <c r="W2" s="123"/>
      <c r="X2" s="123"/>
      <c r="Y2" s="123"/>
      <c r="Z2" s="123"/>
    </row>
    <row r="3" ht="15.75" customHeight="1">
      <c r="A3" s="251" t="s">
        <v>75</v>
      </c>
      <c r="B3" s="131" t="s">
        <v>695</v>
      </c>
      <c r="C3" s="7"/>
      <c r="D3" s="7"/>
      <c r="E3" s="8"/>
      <c r="F3" s="131" t="s">
        <v>245</v>
      </c>
      <c r="G3" s="252"/>
      <c r="H3" s="110"/>
      <c r="I3" s="110"/>
      <c r="J3" s="110"/>
      <c r="K3" s="123"/>
      <c r="L3" s="123"/>
      <c r="M3" s="123"/>
      <c r="N3" s="123"/>
      <c r="O3" s="123"/>
      <c r="P3" s="123"/>
      <c r="Q3" s="123"/>
      <c r="R3" s="123"/>
      <c r="S3" s="123"/>
      <c r="T3" s="123"/>
      <c r="U3" s="123"/>
      <c r="V3" s="123"/>
      <c r="W3" s="123"/>
      <c r="X3" s="123"/>
      <c r="Y3" s="123"/>
      <c r="Z3" s="123"/>
    </row>
    <row r="4" ht="15.75" customHeight="1">
      <c r="A4" s="251" t="s">
        <v>78</v>
      </c>
      <c r="B4" s="132" t="s">
        <v>79</v>
      </c>
      <c r="C4" s="7"/>
      <c r="D4" s="7"/>
      <c r="E4" s="7"/>
      <c r="F4" s="7"/>
      <c r="G4" s="252"/>
      <c r="H4" s="123"/>
      <c r="I4" s="123"/>
      <c r="J4" s="123"/>
      <c r="K4" s="123"/>
      <c r="L4" s="123"/>
      <c r="M4" s="123"/>
      <c r="N4" s="123"/>
      <c r="O4" s="123"/>
      <c r="P4" s="123"/>
      <c r="Q4" s="123"/>
      <c r="R4" s="123"/>
      <c r="S4" s="123"/>
      <c r="T4" s="123"/>
      <c r="U4" s="123"/>
      <c r="V4" s="123"/>
      <c r="W4" s="123"/>
      <c r="X4" s="123"/>
      <c r="Y4" s="123"/>
      <c r="Z4" s="123"/>
    </row>
    <row r="5" ht="15.75" customHeight="1">
      <c r="A5" s="251" t="s">
        <v>80</v>
      </c>
      <c r="B5" s="90" t="s">
        <v>696</v>
      </c>
      <c r="C5" s="7"/>
      <c r="D5" s="7"/>
      <c r="E5" s="7"/>
      <c r="F5" s="7"/>
      <c r="G5" s="252"/>
      <c r="H5" s="123"/>
      <c r="I5" s="123"/>
      <c r="J5" s="123"/>
      <c r="K5" s="123"/>
      <c r="L5" s="123"/>
      <c r="M5" s="123"/>
      <c r="N5" s="123"/>
      <c r="O5" s="123"/>
      <c r="P5" s="123"/>
      <c r="Q5" s="123"/>
      <c r="R5" s="123"/>
      <c r="S5" s="123"/>
      <c r="T5" s="123"/>
      <c r="U5" s="123"/>
      <c r="V5" s="123"/>
      <c r="W5" s="123"/>
      <c r="X5" s="123"/>
      <c r="Y5" s="123"/>
      <c r="Z5" s="123"/>
    </row>
    <row r="6" ht="15.75" customHeight="1">
      <c r="A6" s="251" t="s">
        <v>82</v>
      </c>
      <c r="B6" s="126" t="s">
        <v>83</v>
      </c>
      <c r="C6" s="7"/>
      <c r="D6" s="7"/>
      <c r="E6" s="7"/>
      <c r="F6" s="7"/>
      <c r="G6" s="252"/>
      <c r="H6" s="133"/>
      <c r="I6" s="133"/>
      <c r="J6" s="133"/>
      <c r="K6" s="133"/>
      <c r="L6" s="133"/>
      <c r="M6" s="133"/>
      <c r="N6" s="133"/>
      <c r="O6" s="133"/>
      <c r="P6" s="133"/>
      <c r="Q6" s="133"/>
      <c r="R6" s="133"/>
      <c r="S6" s="133"/>
      <c r="T6" s="133"/>
      <c r="U6" s="133"/>
      <c r="V6" s="133"/>
      <c r="W6" s="133"/>
      <c r="X6" s="133"/>
      <c r="Y6" s="133"/>
      <c r="Z6" s="133"/>
    </row>
    <row r="7" ht="15.75" customHeight="1">
      <c r="A7" s="253" t="s">
        <v>84</v>
      </c>
      <c r="B7" s="136" t="s">
        <v>85</v>
      </c>
      <c r="C7" s="129"/>
      <c r="D7" s="129"/>
      <c r="E7" s="129"/>
      <c r="F7" s="129"/>
      <c r="G7" s="130"/>
      <c r="H7" s="123"/>
      <c r="I7" s="123"/>
      <c r="J7" s="123"/>
      <c r="K7" s="123"/>
      <c r="L7" s="123"/>
      <c r="M7" s="123"/>
      <c r="N7" s="123"/>
      <c r="O7" s="123"/>
      <c r="P7" s="123"/>
      <c r="Q7" s="123"/>
      <c r="R7" s="123"/>
      <c r="S7" s="123"/>
      <c r="T7" s="123"/>
      <c r="U7" s="123"/>
      <c r="V7" s="123"/>
      <c r="W7" s="123"/>
      <c r="X7" s="123"/>
      <c r="Y7" s="123"/>
      <c r="Z7" s="123"/>
    </row>
    <row r="8" ht="15.75" customHeight="1">
      <c r="A8" s="1284"/>
      <c r="B8" s="1285"/>
      <c r="C8" s="1286" t="s">
        <v>697</v>
      </c>
      <c r="D8" s="1287" t="s">
        <v>698</v>
      </c>
      <c r="E8" s="1288" t="s">
        <v>699</v>
      </c>
      <c r="F8" s="7"/>
      <c r="G8" s="7"/>
      <c r="H8" s="7"/>
      <c r="I8" s="7"/>
      <c r="J8" s="7"/>
      <c r="K8" s="8"/>
      <c r="L8" s="1288" t="s">
        <v>700</v>
      </c>
      <c r="M8" s="7"/>
      <c r="N8" s="8"/>
      <c r="O8" s="1288" t="s">
        <v>701</v>
      </c>
      <c r="P8" s="7"/>
      <c r="Q8" s="7"/>
      <c r="R8" s="7"/>
      <c r="S8" s="8"/>
      <c r="T8" s="1143"/>
      <c r="U8" s="1143"/>
      <c r="V8" s="1143"/>
      <c r="W8" s="1143"/>
      <c r="X8" s="1143"/>
      <c r="Y8" s="1143"/>
      <c r="Z8" s="1143"/>
    </row>
    <row r="9" ht="15.75" customHeight="1">
      <c r="A9" s="1112" t="s">
        <v>204</v>
      </c>
      <c r="B9" s="1113" t="s">
        <v>91</v>
      </c>
      <c r="C9" s="1113" t="s">
        <v>702</v>
      </c>
      <c r="D9" s="1113" t="s">
        <v>562</v>
      </c>
      <c r="E9" s="1289" t="s">
        <v>703</v>
      </c>
      <c r="F9" s="1289" t="s">
        <v>704</v>
      </c>
      <c r="G9" s="1289" t="s">
        <v>705</v>
      </c>
      <c r="H9" s="1289" t="s">
        <v>706</v>
      </c>
      <c r="I9" s="1289" t="s">
        <v>707</v>
      </c>
      <c r="J9" s="1289" t="s">
        <v>708</v>
      </c>
      <c r="K9" s="1289" t="s">
        <v>709</v>
      </c>
      <c r="L9" s="1113" t="s">
        <v>710</v>
      </c>
      <c r="M9" s="1289" t="s">
        <v>711</v>
      </c>
      <c r="N9" s="1289" t="s">
        <v>712</v>
      </c>
      <c r="O9" s="1289" t="s">
        <v>713</v>
      </c>
      <c r="P9" s="1289" t="s">
        <v>714</v>
      </c>
      <c r="Q9" s="1289" t="s">
        <v>715</v>
      </c>
      <c r="R9" s="1289" t="s">
        <v>716</v>
      </c>
      <c r="S9" s="1289" t="s">
        <v>717</v>
      </c>
      <c r="T9" s="123"/>
      <c r="U9" s="123"/>
      <c r="V9" s="123"/>
      <c r="W9" s="123"/>
      <c r="X9" s="123"/>
      <c r="Y9" s="123"/>
      <c r="Z9" s="123"/>
    </row>
    <row r="10" ht="15.75" hidden="1" customHeight="1">
      <c r="A10" s="1074" t="s">
        <v>106</v>
      </c>
      <c r="B10" s="22">
        <v>54.0</v>
      </c>
      <c r="C10" s="145">
        <v>0.299128276451217</v>
      </c>
      <c r="D10" s="1290">
        <v>0.02997737914953206</v>
      </c>
      <c r="E10" s="1290">
        <v>0.1361163679752804</v>
      </c>
      <c r="F10" s="1290">
        <v>0.109006022102624</v>
      </c>
      <c r="G10" s="1290">
        <v>0.1006493409567962</v>
      </c>
      <c r="H10" s="145">
        <v>0.1124821424300139</v>
      </c>
      <c r="I10" s="145">
        <v>0.1038589729871158</v>
      </c>
      <c r="J10" s="145">
        <v>0.1139590503615134</v>
      </c>
      <c r="K10" s="145">
        <v>0.1053358809186154</v>
      </c>
      <c r="L10" s="145">
        <v>0.1371755008522655</v>
      </c>
      <c r="M10" s="145">
        <v>0.2728721250550253</v>
      </c>
      <c r="N10" s="145">
        <v>0.1586666999930253</v>
      </c>
      <c r="O10" s="145">
        <v>0.700871723548783</v>
      </c>
      <c r="P10" s="145">
        <v>0.02149119914075981</v>
      </c>
      <c r="Q10" s="145">
        <v>0.1356966242027598</v>
      </c>
      <c r="R10" s="145">
        <v>0.02711034587265635</v>
      </c>
      <c r="S10" s="1290">
        <v>0.02995519015442722</v>
      </c>
      <c r="T10" s="123"/>
      <c r="U10" s="123"/>
      <c r="V10" s="123"/>
      <c r="W10" s="123"/>
      <c r="X10" s="123"/>
      <c r="Y10" s="123"/>
      <c r="Z10" s="123"/>
    </row>
    <row r="11" ht="15.75" hidden="1" customHeight="1">
      <c r="A11" s="1074" t="s">
        <v>107</v>
      </c>
      <c r="B11" s="22">
        <v>67.0</v>
      </c>
      <c r="C11" s="145">
        <v>0.1705322422574759</v>
      </c>
      <c r="D11" s="1290">
        <v>0.04367471443298303</v>
      </c>
      <c r="E11" s="1290">
        <v>0.0861697963880517</v>
      </c>
      <c r="F11" s="1290">
        <v>0.07586463137368067</v>
      </c>
      <c r="G11" s="1290">
        <v>0.06750120440733062</v>
      </c>
      <c r="H11" s="145">
        <v>0.07658051428203973</v>
      </c>
      <c r="I11" s="145">
        <v>0.06813816734584197</v>
      </c>
      <c r="J11" s="145">
        <v>0.07869697574772488</v>
      </c>
      <c r="K11" s="145">
        <v>0.07025462881152712</v>
      </c>
      <c r="L11" s="145">
        <v>0.112246988951773</v>
      </c>
      <c r="M11" s="145">
        <v>0.1838502882979991</v>
      </c>
      <c r="N11" s="145">
        <v>0.1530465727535362</v>
      </c>
      <c r="O11" s="145">
        <v>0.8294677577425241</v>
      </c>
      <c r="P11" s="145">
        <v>0.04079958380176314</v>
      </c>
      <c r="Q11" s="145">
        <v>0.07160329934622604</v>
      </c>
      <c r="R11" s="145">
        <v>0.01030516501437103</v>
      </c>
      <c r="S11" s="1290">
        <v>0.007883651680063575</v>
      </c>
      <c r="T11" s="123"/>
      <c r="U11" s="123"/>
      <c r="V11" s="123"/>
      <c r="W11" s="123"/>
      <c r="X11" s="123"/>
      <c r="Y11" s="123"/>
      <c r="Z11" s="123"/>
    </row>
    <row r="12" ht="15.75" hidden="1" customHeight="1">
      <c r="A12" s="1074" t="s">
        <v>108</v>
      </c>
      <c r="B12" s="22">
        <v>24.0</v>
      </c>
      <c r="C12" s="145">
        <v>0.2495945742838922</v>
      </c>
      <c r="D12" s="1290">
        <v>0.0221191167841746</v>
      </c>
      <c r="E12" s="1290">
        <v>0.05881668677732197</v>
      </c>
      <c r="F12" s="1290">
        <v>0.05536016188157612</v>
      </c>
      <c r="G12" s="1290">
        <v>0.04974233477835088</v>
      </c>
      <c r="H12" s="145">
        <v>0.05464186571403582</v>
      </c>
      <c r="I12" s="145">
        <v>0.04909692972133123</v>
      </c>
      <c r="J12" s="145">
        <v>0.05504600412176442</v>
      </c>
      <c r="K12" s="145">
        <v>0.04950106812905983</v>
      </c>
      <c r="L12" s="145">
        <v>0.1103095908719986</v>
      </c>
      <c r="M12" s="145">
        <v>0.1477320955019781</v>
      </c>
      <c r="N12" s="145">
        <v>0.1141159350265911</v>
      </c>
      <c r="O12" s="145">
        <v>0.7504054257161078</v>
      </c>
      <c r="P12" s="145">
        <v>0.00380634415459249</v>
      </c>
      <c r="Q12" s="145">
        <v>0.0374225046299795</v>
      </c>
      <c r="R12" s="145">
        <v>0.003456524895745853</v>
      </c>
      <c r="S12" s="1290">
        <v>0.07275143060210537</v>
      </c>
      <c r="T12" s="123"/>
      <c r="U12" s="123"/>
      <c r="V12" s="123"/>
      <c r="W12" s="123"/>
      <c r="X12" s="123"/>
      <c r="Y12" s="123"/>
      <c r="Z12" s="123"/>
    </row>
    <row r="13" ht="15.75" hidden="1" customHeight="1">
      <c r="A13" s="1074" t="s">
        <v>109</v>
      </c>
      <c r="B13" s="22">
        <v>37.0</v>
      </c>
      <c r="C13" s="145">
        <v>0.5427751953478576</v>
      </c>
      <c r="D13" s="1290">
        <v>0.02980206171789458</v>
      </c>
      <c r="E13" s="1290">
        <v>0.09673821176925337</v>
      </c>
      <c r="F13" s="1290">
        <v>0.08726286645130762</v>
      </c>
      <c r="G13" s="1290">
        <v>0.08021541237947168</v>
      </c>
      <c r="H13" s="145">
        <v>0.09610927215718336</v>
      </c>
      <c r="I13" s="145">
        <v>0.08834737171831482</v>
      </c>
      <c r="J13" s="145">
        <v>0.09619517534929006</v>
      </c>
      <c r="K13" s="145">
        <v>0.08843327491042154</v>
      </c>
      <c r="L13" s="145">
        <v>0.1178901809180616</v>
      </c>
      <c r="M13" s="145">
        <v>0.5710993629905717</v>
      </c>
      <c r="N13" s="145">
        <v>0.1190255356092484</v>
      </c>
      <c r="O13" s="145">
        <v>0.4572248046521424</v>
      </c>
      <c r="P13" s="145">
        <v>0.001135354691186856</v>
      </c>
      <c r="Q13" s="145">
        <v>0.4532091820725102</v>
      </c>
      <c r="R13" s="145">
        <v>0.00947534531794576</v>
      </c>
      <c r="S13" s="1290">
        <v>0.05998185744399035</v>
      </c>
      <c r="T13" s="123"/>
      <c r="U13" s="123"/>
      <c r="V13" s="123"/>
      <c r="W13" s="123"/>
      <c r="X13" s="123"/>
      <c r="Y13" s="123"/>
      <c r="Z13" s="123"/>
    </row>
    <row r="14" ht="15.75" hidden="1" customHeight="1">
      <c r="A14" s="1074" t="s">
        <v>110</v>
      </c>
      <c r="B14" s="22">
        <v>34.0</v>
      </c>
      <c r="C14" s="145">
        <v>0.1110709574517831</v>
      </c>
      <c r="D14" s="1290">
        <v>0.03772445902305138</v>
      </c>
      <c r="E14" s="1290">
        <v>0.03936795375821902</v>
      </c>
      <c r="F14" s="1290">
        <v>0.03131636370641931</v>
      </c>
      <c r="G14" s="1290">
        <v>0.03065606851206949</v>
      </c>
      <c r="H14" s="145">
        <v>0.03208985344391682</v>
      </c>
      <c r="I14" s="145">
        <v>0.03141324947370347</v>
      </c>
      <c r="J14" s="145">
        <v>0.03311549270623917</v>
      </c>
      <c r="K14" s="145">
        <v>0.03243888873602582</v>
      </c>
      <c r="L14" s="145">
        <v>0.07036828040066401</v>
      </c>
      <c r="M14" s="145">
        <v>0.1341798934948287</v>
      </c>
      <c r="N14" s="145">
        <v>0.1235712570327177</v>
      </c>
      <c r="O14" s="145">
        <v>0.8889290425482169</v>
      </c>
      <c r="P14" s="145">
        <v>0.05320297663205369</v>
      </c>
      <c r="Q14" s="145">
        <v>0.06381161309416472</v>
      </c>
      <c r="R14" s="145">
        <v>0.008051590051799708</v>
      </c>
      <c r="S14" s="1290">
        <v>0.005057294290784691</v>
      </c>
      <c r="T14" s="123"/>
      <c r="U14" s="123"/>
      <c r="V14" s="123"/>
      <c r="W14" s="123"/>
      <c r="X14" s="123"/>
      <c r="Y14" s="123"/>
      <c r="Z14" s="123"/>
    </row>
    <row r="15" ht="15.75" hidden="1" customHeight="1">
      <c r="A15" s="1074" t="s">
        <v>111</v>
      </c>
      <c r="B15" s="22">
        <v>33.0</v>
      </c>
      <c r="C15" s="145">
        <v>0.1521053071811598</v>
      </c>
      <c r="D15" s="1290">
        <v>0.02272494300649506</v>
      </c>
      <c r="E15" s="1290">
        <v>0.05865121761128708</v>
      </c>
      <c r="F15" s="1290">
        <v>0.05096843215474874</v>
      </c>
      <c r="G15" s="1290">
        <v>0.04446071866991121</v>
      </c>
      <c r="H15" s="145">
        <v>0.05206955911880832</v>
      </c>
      <c r="I15" s="145">
        <v>0.04542125235908306</v>
      </c>
      <c r="J15" s="145">
        <v>0.05411215492954066</v>
      </c>
      <c r="K15" s="145">
        <v>0.0474638481698154</v>
      </c>
      <c r="L15" s="145">
        <v>0.08704926338644886</v>
      </c>
      <c r="M15" s="145">
        <v>0.1686422454635</v>
      </c>
      <c r="N15" s="145">
        <v>0.1328858513651213</v>
      </c>
      <c r="O15" s="145">
        <v>0.8478946928188402</v>
      </c>
      <c r="P15" s="145">
        <v>0.04583658797867247</v>
      </c>
      <c r="Q15" s="145">
        <v>0.08159298207705112</v>
      </c>
      <c r="R15" s="145">
        <v>0.007682785456538341</v>
      </c>
      <c r="S15" s="1290">
        <v>0.008309311037506149</v>
      </c>
      <c r="T15" s="123"/>
      <c r="U15" s="123"/>
      <c r="V15" s="123"/>
      <c r="W15" s="123"/>
      <c r="X15" s="123"/>
      <c r="Y15" s="123"/>
      <c r="Z15" s="123"/>
    </row>
    <row r="16" ht="15.75" hidden="1" customHeight="1">
      <c r="A16" s="1074" t="s">
        <v>112</v>
      </c>
      <c r="B16" s="22">
        <v>15.0</v>
      </c>
      <c r="C16" s="145" t="s">
        <v>113</v>
      </c>
      <c r="D16" s="1290" t="s">
        <v>113</v>
      </c>
      <c r="E16" s="1290" t="s">
        <v>113</v>
      </c>
      <c r="F16" s="1290" t="s">
        <v>113</v>
      </c>
      <c r="G16" s="1290" t="s">
        <v>113</v>
      </c>
      <c r="H16" s="145" t="s">
        <v>113</v>
      </c>
      <c r="I16" s="145" t="s">
        <v>113</v>
      </c>
      <c r="J16" s="145" t="s">
        <v>113</v>
      </c>
      <c r="K16" s="145" t="s">
        <v>113</v>
      </c>
      <c r="L16" s="145" t="s">
        <v>113</v>
      </c>
      <c r="M16" s="145" t="s">
        <v>113</v>
      </c>
      <c r="N16" s="145" t="s">
        <v>113</v>
      </c>
      <c r="O16" s="145" t="s">
        <v>113</v>
      </c>
      <c r="P16" s="145" t="s">
        <v>113</v>
      </c>
      <c r="Q16" s="145" t="s">
        <v>113</v>
      </c>
      <c r="R16" s="145" t="s">
        <v>113</v>
      </c>
      <c r="S16" s="1290" t="s">
        <v>113</v>
      </c>
      <c r="T16" s="123"/>
      <c r="U16" s="123"/>
      <c r="V16" s="123"/>
      <c r="W16" s="123"/>
      <c r="X16" s="123"/>
      <c r="Y16" s="123"/>
      <c r="Z16" s="123"/>
    </row>
    <row r="17" ht="15.75" hidden="1" customHeight="1">
      <c r="A17" s="1074" t="s">
        <v>114</v>
      </c>
      <c r="B17" s="22">
        <v>591.0</v>
      </c>
      <c r="C17" s="145" t="s">
        <v>113</v>
      </c>
      <c r="D17" s="1290" t="s">
        <v>113</v>
      </c>
      <c r="E17" s="1290" t="s">
        <v>113</v>
      </c>
      <c r="F17" s="1290" t="s">
        <v>113</v>
      </c>
      <c r="G17" s="1290" t="s">
        <v>113</v>
      </c>
      <c r="H17" s="145" t="s">
        <v>113</v>
      </c>
      <c r="I17" s="145" t="s">
        <v>113</v>
      </c>
      <c r="J17" s="145" t="s">
        <v>113</v>
      </c>
      <c r="K17" s="145" t="s">
        <v>113</v>
      </c>
      <c r="L17" s="145" t="s">
        <v>113</v>
      </c>
      <c r="M17" s="145" t="s">
        <v>113</v>
      </c>
      <c r="N17" s="145" t="s">
        <v>113</v>
      </c>
      <c r="O17" s="145" t="s">
        <v>113</v>
      </c>
      <c r="P17" s="145" t="s">
        <v>113</v>
      </c>
      <c r="Q17" s="145" t="s">
        <v>113</v>
      </c>
      <c r="R17" s="145" t="s">
        <v>113</v>
      </c>
      <c r="S17" s="1290" t="s">
        <v>113</v>
      </c>
      <c r="T17" s="123"/>
      <c r="U17" s="123"/>
      <c r="V17" s="123"/>
      <c r="W17" s="123"/>
      <c r="X17" s="123"/>
      <c r="Y17" s="123"/>
      <c r="Z17" s="123"/>
    </row>
    <row r="18" ht="15.75" hidden="1" customHeight="1">
      <c r="A18" s="1074" t="s">
        <v>115</v>
      </c>
      <c r="B18" s="22">
        <v>18.0</v>
      </c>
      <c r="C18" s="145">
        <v>0.4652897282008155</v>
      </c>
      <c r="D18" s="1290">
        <v>0.09286027590241835</v>
      </c>
      <c r="E18" s="1290">
        <v>0.2345299584286563</v>
      </c>
      <c r="F18" s="1290">
        <v>0.2285154083543229</v>
      </c>
      <c r="G18" s="1290">
        <v>0.2095966775677055</v>
      </c>
      <c r="H18" s="145">
        <v>0.2288389143557621</v>
      </c>
      <c r="I18" s="145">
        <v>0.2098934005920441</v>
      </c>
      <c r="J18" s="145">
        <v>0.2288389143557621</v>
      </c>
      <c r="K18" s="145">
        <v>0.2098934005920441</v>
      </c>
      <c r="L18" s="145">
        <v>0.2604201850249791</v>
      </c>
      <c r="M18" s="145">
        <v>0.489432282385181</v>
      </c>
      <c r="N18" s="145">
        <v>0.2604201850249791</v>
      </c>
      <c r="O18" s="145">
        <v>0.5347102717991845</v>
      </c>
      <c r="P18" s="145">
        <v>0.0</v>
      </c>
      <c r="Q18" s="145">
        <v>0.229012097360202</v>
      </c>
      <c r="R18" s="145">
        <v>0.006014550074333394</v>
      </c>
      <c r="S18" s="1290">
        <v>0.01530915526172285</v>
      </c>
      <c r="T18" s="123"/>
      <c r="U18" s="123"/>
      <c r="V18" s="123"/>
      <c r="W18" s="123"/>
      <c r="X18" s="123"/>
      <c r="Y18" s="123"/>
      <c r="Z18" s="123"/>
    </row>
    <row r="19" ht="15.75" hidden="1" customHeight="1">
      <c r="A19" s="1074" t="s">
        <v>116</v>
      </c>
      <c r="B19" s="22">
        <v>29.0</v>
      </c>
      <c r="C19" s="145">
        <v>0.5489593820840666</v>
      </c>
      <c r="D19" s="1290">
        <v>0.1406944189538971</v>
      </c>
      <c r="E19" s="1290">
        <v>0.205274626197503</v>
      </c>
      <c r="F19" s="1290">
        <v>0.2000855530614492</v>
      </c>
      <c r="G19" s="1290">
        <v>0.1861990058182189</v>
      </c>
      <c r="H19" s="145">
        <v>0.2012930853347195</v>
      </c>
      <c r="I19" s="145">
        <v>0.1873227316711659</v>
      </c>
      <c r="J19" s="145">
        <v>0.2013709574362599</v>
      </c>
      <c r="K19" s="145">
        <v>0.1874006037727062</v>
      </c>
      <c r="L19" s="145">
        <v>0.2219267698169605</v>
      </c>
      <c r="M19" s="145">
        <v>0.5648384072840253</v>
      </c>
      <c r="N19" s="145">
        <v>0.226886164960479</v>
      </c>
      <c r="O19" s="145">
        <v>0.4510406179159334</v>
      </c>
      <c r="P19" s="145">
        <v>0.004959395143518571</v>
      </c>
      <c r="Q19" s="145">
        <v>0.3429116374670649</v>
      </c>
      <c r="R19" s="145">
        <v>0.00518907313605374</v>
      </c>
      <c r="S19" s="1290">
        <v>0.01258518796842928</v>
      </c>
      <c r="T19" s="123"/>
      <c r="U19" s="123"/>
      <c r="V19" s="123"/>
      <c r="W19" s="123"/>
      <c r="X19" s="123"/>
      <c r="Y19" s="123"/>
      <c r="Z19" s="123"/>
    </row>
    <row r="20" ht="15.75" hidden="1" customHeight="1">
      <c r="A20" s="1074" t="s">
        <v>117</v>
      </c>
      <c r="B20" s="22">
        <v>22.0</v>
      </c>
      <c r="C20" s="145">
        <v>0.3984310439647453</v>
      </c>
      <c r="D20" s="1290">
        <v>-0.05644006207871559</v>
      </c>
      <c r="E20" s="1290">
        <v>0.1343736701017273</v>
      </c>
      <c r="F20" s="1290">
        <v>0.1251192337482472</v>
      </c>
      <c r="G20" s="1290">
        <v>0.111686094865985</v>
      </c>
      <c r="H20" s="145">
        <v>0.1251248327387482</v>
      </c>
      <c r="I20" s="145">
        <v>0.111691092733743</v>
      </c>
      <c r="J20" s="145">
        <v>0.125125408608095</v>
      </c>
      <c r="K20" s="145">
        <v>0.1116916686030898</v>
      </c>
      <c r="L20" s="145">
        <v>0.1418399457531075</v>
      </c>
      <c r="M20" s="145">
        <v>0.3718699917362749</v>
      </c>
      <c r="N20" s="145">
        <v>0.1418831359541147</v>
      </c>
      <c r="O20" s="145">
        <v>0.6015689560352547</v>
      </c>
      <c r="P20" s="145">
        <v>4.319020100719549E-5</v>
      </c>
      <c r="Q20" s="145">
        <v>0.2300300459831674</v>
      </c>
      <c r="R20" s="145">
        <v>0.009254436353480123</v>
      </c>
      <c r="S20" s="1290">
        <v>0.008626666781840537</v>
      </c>
      <c r="T20" s="123"/>
      <c r="U20" s="123"/>
      <c r="V20" s="123"/>
      <c r="W20" s="123"/>
      <c r="X20" s="123"/>
      <c r="Y20" s="123"/>
      <c r="Z20" s="123"/>
    </row>
    <row r="21" ht="15.75" hidden="1" customHeight="1">
      <c r="A21" s="1074" t="s">
        <v>118</v>
      </c>
      <c r="B21" s="22">
        <v>30.0</v>
      </c>
      <c r="C21" s="145" t="s">
        <v>113</v>
      </c>
      <c r="D21" s="1290" t="s">
        <v>113</v>
      </c>
      <c r="E21" s="1290" t="s">
        <v>113</v>
      </c>
      <c r="F21" s="1290" t="s">
        <v>113</v>
      </c>
      <c r="G21" s="1290" t="s">
        <v>113</v>
      </c>
      <c r="H21" s="145" t="s">
        <v>113</v>
      </c>
      <c r="I21" s="145" t="s">
        <v>113</v>
      </c>
      <c r="J21" s="145" t="s">
        <v>113</v>
      </c>
      <c r="K21" s="145" t="s">
        <v>113</v>
      </c>
      <c r="L21" s="145" t="s">
        <v>113</v>
      </c>
      <c r="M21" s="145" t="s">
        <v>113</v>
      </c>
      <c r="N21" s="145" t="s">
        <v>113</v>
      </c>
      <c r="O21" s="145" t="s">
        <v>113</v>
      </c>
      <c r="P21" s="145" t="s">
        <v>113</v>
      </c>
      <c r="Q21" s="145" t="s">
        <v>113</v>
      </c>
      <c r="R21" s="145" t="s">
        <v>113</v>
      </c>
      <c r="S21" s="1290" t="s">
        <v>113</v>
      </c>
      <c r="T21" s="123"/>
      <c r="U21" s="123"/>
      <c r="V21" s="123"/>
      <c r="W21" s="123"/>
      <c r="X21" s="123"/>
      <c r="Y21" s="123"/>
      <c r="Z21" s="123"/>
    </row>
    <row r="22" ht="15.75" hidden="1" customHeight="1">
      <c r="A22" s="1074" t="s">
        <v>119</v>
      </c>
      <c r="B22" s="22">
        <v>39.0</v>
      </c>
      <c r="C22" s="145">
        <v>0.3204537780655116</v>
      </c>
      <c r="D22" s="1290">
        <v>0.105576751156995</v>
      </c>
      <c r="E22" s="1290">
        <v>0.1400081208498374</v>
      </c>
      <c r="F22" s="1290">
        <v>0.1333980784979433</v>
      </c>
      <c r="G22" s="1290">
        <v>0.1079102709794268</v>
      </c>
      <c r="H22" s="145">
        <v>0.1349681662862103</v>
      </c>
      <c r="I22" s="145">
        <v>0.1091803687244703</v>
      </c>
      <c r="J22" s="145">
        <v>0.1365953556320925</v>
      </c>
      <c r="K22" s="145">
        <v>0.1108075580703525</v>
      </c>
      <c r="L22" s="145">
        <v>0.1656499682074632</v>
      </c>
      <c r="M22" s="145">
        <v>0.3358187796565562</v>
      </c>
      <c r="N22" s="145">
        <v>0.1784326344449521</v>
      </c>
      <c r="O22" s="145">
        <v>0.6795462219344883</v>
      </c>
      <c r="P22" s="145">
        <v>0.01278266623748892</v>
      </c>
      <c r="Q22" s="145">
        <v>0.1701688114490931</v>
      </c>
      <c r="R22" s="145">
        <v>0.006610042351894157</v>
      </c>
      <c r="S22" s="1290">
        <v>0.009635938769594198</v>
      </c>
      <c r="T22" s="123"/>
      <c r="U22" s="123"/>
      <c r="V22" s="123"/>
      <c r="W22" s="123"/>
      <c r="X22" s="123"/>
      <c r="Y22" s="123"/>
      <c r="Z22" s="123"/>
    </row>
    <row r="23" ht="15.75" hidden="1" customHeight="1">
      <c r="A23" s="1074" t="s">
        <v>120</v>
      </c>
      <c r="B23" s="22">
        <v>152.0</v>
      </c>
      <c r="C23" s="145">
        <v>0.3370185322292383</v>
      </c>
      <c r="D23" s="1290">
        <v>0.0709213794045348</v>
      </c>
      <c r="E23" s="1290">
        <v>0.1340091760834125</v>
      </c>
      <c r="F23" s="1290">
        <v>0.1210671049743861</v>
      </c>
      <c r="G23" s="1290">
        <v>0.105955935450894</v>
      </c>
      <c r="H23" s="145">
        <v>0.1223623668008854</v>
      </c>
      <c r="I23" s="145">
        <v>0.1070895272594172</v>
      </c>
      <c r="J23" s="145">
        <v>0.1243426585381671</v>
      </c>
      <c r="K23" s="145">
        <v>0.1090698189966988</v>
      </c>
      <c r="L23" s="145">
        <v>0.1541170524515965</v>
      </c>
      <c r="M23" s="145">
        <v>0.3365022760927275</v>
      </c>
      <c r="N23" s="145">
        <v>0.165653068264796</v>
      </c>
      <c r="O23" s="145">
        <v>0.6629814677707617</v>
      </c>
      <c r="P23" s="145">
        <v>0.01153601581319944</v>
      </c>
      <c r="Q23" s="145">
        <v>0.1823852236411309</v>
      </c>
      <c r="R23" s="145">
        <v>0.01294207110902635</v>
      </c>
      <c r="S23" s="1290">
        <v>0.01429597360656664</v>
      </c>
      <c r="T23" s="123"/>
      <c r="U23" s="123"/>
      <c r="V23" s="123"/>
      <c r="W23" s="123"/>
      <c r="X23" s="123"/>
      <c r="Y23" s="123"/>
      <c r="Z23" s="123"/>
    </row>
    <row r="24" ht="15.75" hidden="1" customHeight="1">
      <c r="A24" s="1074" t="s">
        <v>121</v>
      </c>
      <c r="B24" s="22">
        <v>9.0</v>
      </c>
      <c r="C24" s="145">
        <v>0.5788981721149169</v>
      </c>
      <c r="D24" s="1290">
        <v>0.07582565475265933</v>
      </c>
      <c r="E24" s="1290">
        <v>0.1944600749457996</v>
      </c>
      <c r="F24" s="1290">
        <v>0.1845979778213262</v>
      </c>
      <c r="G24" s="1290">
        <v>0.1652755145540632</v>
      </c>
      <c r="H24" s="145">
        <v>0.1817006606819156</v>
      </c>
      <c r="I24" s="145">
        <v>0.1626814689058174</v>
      </c>
      <c r="J24" s="145">
        <v>0.1815602186895739</v>
      </c>
      <c r="K24" s="145">
        <v>0.1625410269134757</v>
      </c>
      <c r="L24" s="145">
        <v>0.3160437769781162</v>
      </c>
      <c r="M24" s="145">
        <v>0.5671898673427724</v>
      </c>
      <c r="N24" s="145">
        <v>0.3179736917735406</v>
      </c>
      <c r="O24" s="145">
        <v>0.4211018278850831</v>
      </c>
      <c r="P24" s="145">
        <v>0.001929914795424381</v>
      </c>
      <c r="Q24" s="145">
        <v>0.2511460903646562</v>
      </c>
      <c r="R24" s="145">
        <v>0.009862097124473458</v>
      </c>
      <c r="S24" s="1290">
        <v>0.01272767181589636</v>
      </c>
      <c r="T24" s="123"/>
      <c r="U24" s="123"/>
      <c r="V24" s="123"/>
      <c r="W24" s="123"/>
      <c r="X24" s="123"/>
      <c r="Y24" s="123"/>
      <c r="Z24" s="123"/>
    </row>
    <row r="25" ht="15.75" hidden="1" customHeight="1">
      <c r="A25" s="1074" t="s">
        <v>122</v>
      </c>
      <c r="B25" s="22">
        <v>31.0</v>
      </c>
      <c r="C25" s="145">
        <v>0.1254081865074687</v>
      </c>
      <c r="D25" s="1290">
        <v>0.02759083484463747</v>
      </c>
      <c r="E25" s="1290">
        <v>0.06486010468126847</v>
      </c>
      <c r="F25" s="1290">
        <v>0.06048689379806931</v>
      </c>
      <c r="G25" s="1290">
        <v>0.0556649928842296</v>
      </c>
      <c r="H25" s="145">
        <v>0.0624807500103496</v>
      </c>
      <c r="I25" s="145">
        <v>0.05749990264566129</v>
      </c>
      <c r="J25" s="145">
        <v>0.06246565909397009</v>
      </c>
      <c r="K25" s="145">
        <v>0.05748481172928178</v>
      </c>
      <c r="L25" s="145">
        <v>0.126726535714617</v>
      </c>
      <c r="M25" s="145">
        <v>0.1785766414182262</v>
      </c>
      <c r="N25" s="145">
        <v>0.1364784750071775</v>
      </c>
      <c r="O25" s="145">
        <v>0.8745918134925313</v>
      </c>
      <c r="P25" s="145">
        <v>0.009751939292560522</v>
      </c>
      <c r="Q25" s="145">
        <v>0.05185010570360922</v>
      </c>
      <c r="R25" s="145">
        <v>0.004373210883199159</v>
      </c>
      <c r="S25" s="1290">
        <v>0.02143447682424972</v>
      </c>
      <c r="T25" s="123"/>
      <c r="U25" s="123"/>
      <c r="V25" s="123"/>
      <c r="W25" s="123"/>
      <c r="X25" s="123"/>
      <c r="Y25" s="123"/>
      <c r="Z25" s="123"/>
    </row>
    <row r="26" ht="15.75" hidden="1" customHeight="1">
      <c r="A26" s="1074" t="s">
        <v>123</v>
      </c>
      <c r="B26" s="22">
        <v>4.0</v>
      </c>
      <c r="C26" s="145">
        <v>0.1646910493321231</v>
      </c>
      <c r="D26" s="1290">
        <v>-0.005004081719198923</v>
      </c>
      <c r="E26" s="1290">
        <v>0.04798535963575244</v>
      </c>
      <c r="F26" s="1290">
        <v>0.04360956092771238</v>
      </c>
      <c r="G26" s="1290">
        <v>0.04360956092771238</v>
      </c>
      <c r="H26" s="145">
        <v>0.04481168521585811</v>
      </c>
      <c r="I26" s="145">
        <v>0.04481168521585811</v>
      </c>
      <c r="J26" s="145">
        <v>0.04382430877859141</v>
      </c>
      <c r="K26" s="145">
        <v>0.04382430877859141</v>
      </c>
      <c r="L26" s="145">
        <v>0.1200025444483318</v>
      </c>
      <c r="M26" s="145">
        <v>0.2228732856575482</v>
      </c>
      <c r="N26" s="145">
        <v>0.1378291778088222</v>
      </c>
      <c r="O26" s="145">
        <v>0.8353089506678769</v>
      </c>
      <c r="P26" s="145">
        <v>0.01782663336049043</v>
      </c>
      <c r="Q26" s="145">
        <v>0.1028707412092165</v>
      </c>
      <c r="R26" s="145">
        <v>0.004375798708040049</v>
      </c>
      <c r="S26" s="1290">
        <v>0.01353255058925998</v>
      </c>
      <c r="T26" s="123"/>
      <c r="U26" s="123"/>
      <c r="V26" s="123"/>
      <c r="W26" s="123"/>
      <c r="X26" s="123"/>
      <c r="Y26" s="123"/>
      <c r="Z26" s="123"/>
    </row>
    <row r="27" ht="15.75" hidden="1" customHeight="1">
      <c r="A27" s="1074" t="s">
        <v>124</v>
      </c>
      <c r="B27" s="22">
        <v>60.0</v>
      </c>
      <c r="C27" s="145">
        <v>0.3376578382582704</v>
      </c>
      <c r="D27" s="1290">
        <v>0.06457017708548161</v>
      </c>
      <c r="E27" s="1290">
        <v>0.1276675221202163</v>
      </c>
      <c r="F27" s="1290">
        <v>0.1193494453676533</v>
      </c>
      <c r="G27" s="1290">
        <v>0.1074316672196635</v>
      </c>
      <c r="H27" s="145">
        <v>0.1217100203630271</v>
      </c>
      <c r="I27" s="145">
        <v>0.1095565242440833</v>
      </c>
      <c r="J27" s="145">
        <v>0.1212336991654428</v>
      </c>
      <c r="K27" s="145">
        <v>0.109080203046499</v>
      </c>
      <c r="L27" s="145">
        <v>0.1909471612455225</v>
      </c>
      <c r="M27" s="145">
        <v>0.3682940363522094</v>
      </c>
      <c r="N27" s="145">
        <v>0.2182594800222135</v>
      </c>
      <c r="O27" s="145">
        <v>0.6623421617417296</v>
      </c>
      <c r="P27" s="145">
        <v>0.02731231877669099</v>
      </c>
      <c r="Q27" s="145">
        <v>0.1773468751066869</v>
      </c>
      <c r="R27" s="145">
        <v>0.00831807675256305</v>
      </c>
      <c r="S27" s="1290">
        <v>0.01603603912470909</v>
      </c>
      <c r="T27" s="123"/>
      <c r="U27" s="123"/>
      <c r="V27" s="123"/>
      <c r="W27" s="123"/>
      <c r="X27" s="123"/>
      <c r="Y27" s="123"/>
      <c r="Z27" s="123"/>
    </row>
    <row r="28" ht="15.75" hidden="1" customHeight="1">
      <c r="A28" s="1074" t="s">
        <v>125</v>
      </c>
      <c r="B28" s="22">
        <v>16.0</v>
      </c>
      <c r="C28" s="145">
        <v>0.2507340525630615</v>
      </c>
      <c r="D28" s="1290">
        <v>0.100558756428599</v>
      </c>
      <c r="E28" s="1290">
        <v>0.1161723573463259</v>
      </c>
      <c r="F28" s="1290">
        <v>0.1097405359421523</v>
      </c>
      <c r="G28" s="1290">
        <v>0.1066994563615483</v>
      </c>
      <c r="H28" s="145">
        <v>0.1110720930100666</v>
      </c>
      <c r="I28" s="145">
        <v>0.1079941139285182</v>
      </c>
      <c r="J28" s="145">
        <v>0.1103616280886277</v>
      </c>
      <c r="K28" s="145">
        <v>0.1072836490070792</v>
      </c>
      <c r="L28" s="145">
        <v>0.3173285384684789</v>
      </c>
      <c r="M28" s="145">
        <v>0.363225191085676</v>
      </c>
      <c r="N28" s="145">
        <v>0.3207661472229741</v>
      </c>
      <c r="O28" s="145">
        <v>0.7492659474369385</v>
      </c>
      <c r="P28" s="145">
        <v>0.003437608754495186</v>
      </c>
      <c r="Q28" s="145">
        <v>0.04589665261719706</v>
      </c>
      <c r="R28" s="145">
        <v>0.006431821404173595</v>
      </c>
      <c r="S28" s="1290">
        <v>0.01215408014642383</v>
      </c>
      <c r="T28" s="123"/>
      <c r="U28" s="123"/>
      <c r="V28" s="123"/>
      <c r="W28" s="123"/>
      <c r="X28" s="123"/>
      <c r="Y28" s="123"/>
      <c r="Z28" s="123"/>
    </row>
    <row r="29" ht="15.75" hidden="1" customHeight="1">
      <c r="A29" s="1074" t="s">
        <v>126</v>
      </c>
      <c r="B29" s="22">
        <v>63.0</v>
      </c>
      <c r="C29" s="145">
        <v>0.2414078464147665</v>
      </c>
      <c r="D29" s="1290">
        <v>0.04146610548019457</v>
      </c>
      <c r="E29" s="1290">
        <v>0.06814900348293833</v>
      </c>
      <c r="F29" s="1290">
        <v>0.06055245267476086</v>
      </c>
      <c r="G29" s="1290">
        <v>0.05402401451337484</v>
      </c>
      <c r="H29" s="145">
        <v>0.0630772812274134</v>
      </c>
      <c r="I29" s="145">
        <v>0.05627662969817872</v>
      </c>
      <c r="J29" s="145">
        <v>0.0644742795490481</v>
      </c>
      <c r="K29" s="145">
        <v>0.05767362801981342</v>
      </c>
      <c r="L29" s="145">
        <v>0.0966160656207271</v>
      </c>
      <c r="M29" s="145">
        <v>0.2492899304308391</v>
      </c>
      <c r="N29" s="145">
        <v>0.1203067348907255</v>
      </c>
      <c r="O29" s="145">
        <v>0.7585921535852335</v>
      </c>
      <c r="P29" s="145">
        <v>0.02369066926999842</v>
      </c>
      <c r="Q29" s="145">
        <v>0.1526738648101121</v>
      </c>
      <c r="R29" s="145">
        <v>0.00759655080817747</v>
      </c>
      <c r="S29" s="1290">
        <v>0.01042322416542294</v>
      </c>
      <c r="T29" s="123"/>
      <c r="U29" s="123"/>
      <c r="V29" s="123"/>
      <c r="W29" s="123"/>
      <c r="X29" s="123"/>
      <c r="Y29" s="123"/>
      <c r="Z29" s="123"/>
    </row>
    <row r="30" ht="15.75" hidden="1" customHeight="1">
      <c r="A30" s="1074" t="s">
        <v>127</v>
      </c>
      <c r="B30" s="22">
        <v>35.0</v>
      </c>
      <c r="C30" s="145">
        <v>0.3872450893804482</v>
      </c>
      <c r="D30" s="1290">
        <v>0.1678252686157317</v>
      </c>
      <c r="E30" s="1290">
        <v>0.2504797792533463</v>
      </c>
      <c r="F30" s="1290">
        <v>0.2265065692330007</v>
      </c>
      <c r="G30" s="1290">
        <v>0.206137613777008</v>
      </c>
      <c r="H30" s="145">
        <v>0.2267323584048216</v>
      </c>
      <c r="I30" s="145">
        <v>0.2063430985064507</v>
      </c>
      <c r="J30" s="145">
        <v>0.2295081529994834</v>
      </c>
      <c r="K30" s="145">
        <v>0.2091188931011125</v>
      </c>
      <c r="L30" s="145">
        <v>0.2546012588398384</v>
      </c>
      <c r="M30" s="145">
        <v>0.3452607204314778</v>
      </c>
      <c r="N30" s="145">
        <v>0.3246807303532914</v>
      </c>
      <c r="O30" s="145">
        <v>0.6127549106195518</v>
      </c>
      <c r="P30" s="145">
        <v>0.07007947151345295</v>
      </c>
      <c r="Q30" s="145">
        <v>0.09065946159163939</v>
      </c>
      <c r="R30" s="145">
        <v>0.02397321002034559</v>
      </c>
      <c r="S30" s="1290">
        <v>0.02768165644053652</v>
      </c>
      <c r="T30" s="123"/>
      <c r="U30" s="123"/>
      <c r="V30" s="123"/>
      <c r="W30" s="123"/>
      <c r="X30" s="123"/>
      <c r="Y30" s="123"/>
      <c r="Z30" s="123"/>
    </row>
    <row r="31" ht="15.75" hidden="1" customHeight="1">
      <c r="A31" s="1074" t="s">
        <v>128</v>
      </c>
      <c r="B31" s="22">
        <v>46.0</v>
      </c>
      <c r="C31" s="145">
        <v>0.2598199699751911</v>
      </c>
      <c r="D31" s="1290">
        <v>0.112341370233659</v>
      </c>
      <c r="E31" s="1290">
        <v>0.1554638256908032</v>
      </c>
      <c r="F31" s="1290">
        <v>0.1513278935318021</v>
      </c>
      <c r="G31" s="1290">
        <v>0.1308190214126327</v>
      </c>
      <c r="H31" s="145">
        <v>0.1518847688334812</v>
      </c>
      <c r="I31" s="145">
        <v>0.1313004256026621</v>
      </c>
      <c r="J31" s="145">
        <v>0.1520683013791626</v>
      </c>
      <c r="K31" s="145">
        <v>0.1314839581483435</v>
      </c>
      <c r="L31" s="145">
        <v>0.1840255614157826</v>
      </c>
      <c r="M31" s="145">
        <v>0.2659205406465532</v>
      </c>
      <c r="N31" s="145">
        <v>0.2088807905373596</v>
      </c>
      <c r="O31" s="145">
        <v>0.7401800300248089</v>
      </c>
      <c r="P31" s="145">
        <v>0.02485522912157694</v>
      </c>
      <c r="Q31" s="145">
        <v>0.0818949792307706</v>
      </c>
      <c r="R31" s="145">
        <v>0.004135932159001115</v>
      </c>
      <c r="S31" s="1290">
        <v>0.00626693994201152</v>
      </c>
      <c r="T31" s="123"/>
      <c r="U31" s="123"/>
      <c r="V31" s="123"/>
      <c r="W31" s="123"/>
      <c r="X31" s="123"/>
      <c r="Y31" s="123"/>
      <c r="Z31" s="123"/>
    </row>
    <row r="32" ht="15.75" hidden="1" customHeight="1">
      <c r="A32" s="1074" t="s">
        <v>129</v>
      </c>
      <c r="B32" s="22">
        <v>21.0</v>
      </c>
      <c r="C32" s="145">
        <v>0.3646108541145205</v>
      </c>
      <c r="D32" s="1290">
        <v>0.2515009143793165</v>
      </c>
      <c r="E32" s="1290">
        <v>0.3296554688276664</v>
      </c>
      <c r="F32" s="1290">
        <v>0.3284732876420425</v>
      </c>
      <c r="G32" s="1290">
        <v>0.3120030716971425</v>
      </c>
      <c r="H32" s="145">
        <v>0.3296758916493568</v>
      </c>
      <c r="I32" s="145">
        <v>0.3131453750698486</v>
      </c>
      <c r="J32" s="145">
        <v>0.3300008853097672</v>
      </c>
      <c r="K32" s="145">
        <v>0.3134703687302589</v>
      </c>
      <c r="L32" s="145">
        <v>0.3342794413079728</v>
      </c>
      <c r="M32" s="145">
        <v>0.3628733729994308</v>
      </c>
      <c r="N32" s="145">
        <v>0.341381992825349</v>
      </c>
      <c r="O32" s="145">
        <v>0.6353891458854795</v>
      </c>
      <c r="P32" s="145">
        <v>0.007102551517376285</v>
      </c>
      <c r="Q32" s="145">
        <v>0.02859393169145801</v>
      </c>
      <c r="R32" s="145">
        <v>0.001182181185624009</v>
      </c>
      <c r="S32" s="1290">
        <v>0.005846642930942413</v>
      </c>
      <c r="T32" s="123"/>
      <c r="U32" s="123"/>
      <c r="V32" s="123"/>
      <c r="W32" s="123"/>
      <c r="X32" s="123"/>
      <c r="Y32" s="123"/>
      <c r="Z32" s="123"/>
    </row>
    <row r="33" ht="15.75" hidden="1" customHeight="1">
      <c r="A33" s="1074" t="s">
        <v>130</v>
      </c>
      <c r="B33" s="22">
        <v>535.0</v>
      </c>
      <c r="C33" s="145">
        <v>0.5602215752884055</v>
      </c>
      <c r="D33" s="1290">
        <v>-0.1320434847943735</v>
      </c>
      <c r="E33" s="1290">
        <v>0.08770544332260685</v>
      </c>
      <c r="F33" s="1290">
        <v>0.01422127271660656</v>
      </c>
      <c r="G33" s="1290">
        <v>0.01407131342043012</v>
      </c>
      <c r="H33" s="145">
        <v>0.01302014311256895</v>
      </c>
      <c r="I33" s="145">
        <v>0.01288284938814741</v>
      </c>
      <c r="J33" s="145">
        <v>0.07488265801874916</v>
      </c>
      <c r="K33" s="145">
        <v>0.07474536429432763</v>
      </c>
      <c r="L33" s="145">
        <v>0.1090967927205149</v>
      </c>
      <c r="M33" s="145">
        <v>0.43484798355137</v>
      </c>
      <c r="N33" s="145">
        <v>0.5912345476374672</v>
      </c>
      <c r="O33" s="145">
        <v>0.4397784247115945</v>
      </c>
      <c r="P33" s="145">
        <v>0.4821377549169522</v>
      </c>
      <c r="Q33" s="145">
        <v>0.3257511908308551</v>
      </c>
      <c r="R33" s="145">
        <v>0.07348417060600028</v>
      </c>
      <c r="S33" s="1290">
        <v>0.01510566588712398</v>
      </c>
      <c r="T33" s="123"/>
      <c r="U33" s="123"/>
      <c r="V33" s="123"/>
      <c r="W33" s="123"/>
      <c r="X33" s="123"/>
      <c r="Y33" s="123"/>
      <c r="Z33" s="123"/>
    </row>
    <row r="34" ht="15.75" hidden="1" customHeight="1">
      <c r="A34" s="1074" t="s">
        <v>131</v>
      </c>
      <c r="B34" s="22">
        <v>231.0</v>
      </c>
      <c r="C34" s="145">
        <v>0.7029525867216537</v>
      </c>
      <c r="D34" s="1290">
        <v>0.08899489289981467</v>
      </c>
      <c r="E34" s="1290">
        <v>0.2446396591461026</v>
      </c>
      <c r="F34" s="1290">
        <v>0.2280756235145167</v>
      </c>
      <c r="G34" s="1290">
        <v>0.2221999837762823</v>
      </c>
      <c r="H34" s="145">
        <v>0.228003490319722</v>
      </c>
      <c r="I34" s="145">
        <v>0.2221297088627859</v>
      </c>
      <c r="J34" s="145">
        <v>0.2559161155722693</v>
      </c>
      <c r="K34" s="145">
        <v>0.2500423341153332</v>
      </c>
      <c r="L34" s="145">
        <v>0.2892338738259529</v>
      </c>
      <c r="M34" s="145">
        <v>0.5176079553250119</v>
      </c>
      <c r="N34" s="145">
        <v>0.561216382207874</v>
      </c>
      <c r="O34" s="145">
        <v>0.2970474132783463</v>
      </c>
      <c r="P34" s="145">
        <v>0.271982508381921</v>
      </c>
      <c r="Q34" s="145">
        <v>0.2283740814990589</v>
      </c>
      <c r="R34" s="145">
        <v>0.01656403563158593</v>
      </c>
      <c r="S34" s="1290">
        <v>0.009090708789455984</v>
      </c>
      <c r="T34" s="123"/>
      <c r="U34" s="123"/>
      <c r="V34" s="123"/>
      <c r="W34" s="123"/>
      <c r="X34" s="123"/>
      <c r="Y34" s="123"/>
      <c r="Z34" s="123"/>
    </row>
    <row r="35" ht="15.75" hidden="1" customHeight="1">
      <c r="A35" s="1074" t="s">
        <v>132</v>
      </c>
      <c r="B35" s="22">
        <v>29.0</v>
      </c>
      <c r="C35" s="145">
        <v>0.4114540594304258</v>
      </c>
      <c r="D35" s="1290">
        <v>0.02654556879359476</v>
      </c>
      <c r="E35" s="1290">
        <v>0.1214226598544483</v>
      </c>
      <c r="F35" s="1290">
        <v>0.09240538407657353</v>
      </c>
      <c r="G35" s="1290">
        <v>0.08141892623706808</v>
      </c>
      <c r="H35" s="145">
        <v>0.08414045206934823</v>
      </c>
      <c r="I35" s="145">
        <v>0.07413664613861592</v>
      </c>
      <c r="J35" s="145">
        <v>0.08546563422373665</v>
      </c>
      <c r="K35" s="145">
        <v>0.07546182829300434</v>
      </c>
      <c r="L35" s="145">
        <v>0.1087399168351977</v>
      </c>
      <c r="M35" s="145">
        <v>0.3839713252476904</v>
      </c>
      <c r="N35" s="145">
        <v>0.1422524442230783</v>
      </c>
      <c r="O35" s="145">
        <v>0.5885459405695742</v>
      </c>
      <c r="P35" s="145">
        <v>0.03351252738788053</v>
      </c>
      <c r="Q35" s="145">
        <v>0.2752314084124927</v>
      </c>
      <c r="R35" s="145">
        <v>0.02901727577787483</v>
      </c>
      <c r="S35" s="1290">
        <v>0.04397997860920975</v>
      </c>
      <c r="T35" s="123"/>
      <c r="U35" s="123"/>
      <c r="V35" s="123"/>
      <c r="W35" s="123"/>
      <c r="X35" s="123"/>
      <c r="Y35" s="123"/>
      <c r="Z35" s="123"/>
    </row>
    <row r="36" ht="15.75" hidden="1" customHeight="1">
      <c r="A36" s="1074" t="s">
        <v>133</v>
      </c>
      <c r="B36" s="22">
        <v>101.0</v>
      </c>
      <c r="C36" s="145">
        <v>0.3009385170210747</v>
      </c>
      <c r="D36" s="1290">
        <v>0.02592522180449647</v>
      </c>
      <c r="E36" s="1290">
        <v>0.08536950782604921</v>
      </c>
      <c r="F36" s="1290">
        <v>0.07152181433780842</v>
      </c>
      <c r="G36" s="1290">
        <v>0.06784909085517526</v>
      </c>
      <c r="H36" s="145">
        <v>0.07384523017130898</v>
      </c>
      <c r="I36" s="145">
        <v>0.07005319674148523</v>
      </c>
      <c r="J36" s="145">
        <v>0.07643265546002215</v>
      </c>
      <c r="K36" s="145">
        <v>0.07264062203019839</v>
      </c>
      <c r="L36" s="145">
        <v>0.1087989192165465</v>
      </c>
      <c r="M36" s="145">
        <v>0.3011512596235926</v>
      </c>
      <c r="N36" s="145">
        <v>0.1485150287259128</v>
      </c>
      <c r="O36" s="145">
        <v>0.6990614829789252</v>
      </c>
      <c r="P36" s="145">
        <v>0.03971610950936628</v>
      </c>
      <c r="Q36" s="145">
        <v>0.1923523404070461</v>
      </c>
      <c r="R36" s="145">
        <v>0.01384769348824078</v>
      </c>
      <c r="S36" s="1290">
        <v>0.01127011113313137</v>
      </c>
      <c r="T36" s="123"/>
      <c r="U36" s="123"/>
      <c r="V36" s="123"/>
      <c r="W36" s="123"/>
      <c r="X36" s="123"/>
      <c r="Y36" s="123"/>
      <c r="Z36" s="123"/>
    </row>
    <row r="37" ht="15.75" hidden="1" customHeight="1">
      <c r="A37" s="1074" t="s">
        <v>134</v>
      </c>
      <c r="B37" s="22">
        <v>11.0</v>
      </c>
      <c r="C37" s="145">
        <v>0.3747682379003254</v>
      </c>
      <c r="D37" s="1290">
        <v>-0.1536740584464511</v>
      </c>
      <c r="E37" s="1290">
        <v>-0.01388620274996904</v>
      </c>
      <c r="F37" s="1290">
        <v>-0.05297232032984498</v>
      </c>
      <c r="G37" s="1290">
        <v>-0.05297232032984498</v>
      </c>
      <c r="H37" s="145">
        <v>-0.05202115277965044</v>
      </c>
      <c r="I37" s="145">
        <v>-0.05202115277965044</v>
      </c>
      <c r="J37" s="145">
        <v>-0.04868542581690992</v>
      </c>
      <c r="K37" s="145">
        <v>-0.04868542581690992</v>
      </c>
      <c r="L37" s="145">
        <v>-0.02603483798464132</v>
      </c>
      <c r="M37" s="145">
        <v>0.2404346847272818</v>
      </c>
      <c r="N37" s="145">
        <v>0.1330175654165495</v>
      </c>
      <c r="O37" s="145">
        <v>0.6252317620996746</v>
      </c>
      <c r="P37" s="145">
        <v>0.1590524034011908</v>
      </c>
      <c r="Q37" s="145">
        <v>0.2664695227119231</v>
      </c>
      <c r="R37" s="145">
        <v>0.03908611757987594</v>
      </c>
      <c r="S37" s="1290">
        <v>0.01150467367835356</v>
      </c>
      <c r="T37" s="123"/>
      <c r="U37" s="123"/>
      <c r="V37" s="123"/>
      <c r="W37" s="123"/>
      <c r="X37" s="123"/>
      <c r="Y37" s="123"/>
      <c r="Z37" s="123"/>
    </row>
    <row r="38" ht="15.75" hidden="1" customHeight="1">
      <c r="A38" s="1074" t="s">
        <v>135</v>
      </c>
      <c r="B38" s="22">
        <v>122.0</v>
      </c>
      <c r="C38" s="145">
        <v>0.2518992557313404</v>
      </c>
      <c r="D38" s="1290">
        <v>0.05621141119969462</v>
      </c>
      <c r="E38" s="1290">
        <v>0.0951377978207627</v>
      </c>
      <c r="F38" s="1290">
        <v>0.08154981683331164</v>
      </c>
      <c r="G38" s="1290">
        <v>0.07617708688704519</v>
      </c>
      <c r="H38" s="145">
        <v>0.08274117589393051</v>
      </c>
      <c r="I38" s="145">
        <v>0.07728995588171056</v>
      </c>
      <c r="J38" s="145">
        <v>0.08370023339953213</v>
      </c>
      <c r="K38" s="145">
        <v>0.07824901338731219</v>
      </c>
      <c r="L38" s="145">
        <v>0.1253116629404946</v>
      </c>
      <c r="M38" s="145">
        <v>0.2473054527319157</v>
      </c>
      <c r="N38" s="145">
        <v>0.1712742529493037</v>
      </c>
      <c r="O38" s="145">
        <v>0.7481007442686596</v>
      </c>
      <c r="P38" s="145">
        <v>0.04596259000880907</v>
      </c>
      <c r="Q38" s="145">
        <v>0.121993789791421</v>
      </c>
      <c r="R38" s="145">
        <v>0.01358798098745107</v>
      </c>
      <c r="S38" s="1290">
        <v>0.009088194556756293</v>
      </c>
      <c r="T38" s="123"/>
      <c r="U38" s="123"/>
      <c r="V38" s="123"/>
      <c r="W38" s="123"/>
      <c r="X38" s="123"/>
      <c r="Y38" s="123"/>
      <c r="Z38" s="123"/>
    </row>
    <row r="39" ht="15.75" customHeight="1">
      <c r="A39" s="1074" t="s">
        <v>136</v>
      </c>
      <c r="B39" s="22">
        <v>42.0</v>
      </c>
      <c r="C39" s="145">
        <v>0.1444961074935852</v>
      </c>
      <c r="D39" s="1290">
        <v>0.02946268767712006</v>
      </c>
      <c r="E39" s="1290">
        <v>0.06044590297845701</v>
      </c>
      <c r="F39" s="1290">
        <v>0.05567652186705069</v>
      </c>
      <c r="G39" s="1290">
        <v>0.04748475675653221</v>
      </c>
      <c r="H39" s="145">
        <v>0.05836970571833589</v>
      </c>
      <c r="I39" s="145">
        <v>0.04978168867308178</v>
      </c>
      <c r="J39" s="145">
        <v>0.05839409008802537</v>
      </c>
      <c r="K39" s="145">
        <v>0.04980607304277125</v>
      </c>
      <c r="L39" s="145">
        <v>0.07209608498431096</v>
      </c>
      <c r="M39" s="145">
        <v>0.1505374780195359</v>
      </c>
      <c r="N39" s="145">
        <v>0.07246866536349793</v>
      </c>
      <c r="O39" s="145">
        <v>0.8555038925064148</v>
      </c>
      <c r="P39" s="145">
        <v>3.725803791869745E-4</v>
      </c>
      <c r="Q39" s="145">
        <v>0.0784413930352249</v>
      </c>
      <c r="R39" s="145">
        <v>0.004769381111406323</v>
      </c>
      <c r="S39" s="1290">
        <v>0.02677078766330545</v>
      </c>
      <c r="T39" s="123"/>
      <c r="U39" s="123"/>
      <c r="V39" s="123"/>
      <c r="W39" s="123"/>
      <c r="X39" s="123"/>
      <c r="Y39" s="123"/>
      <c r="Z39" s="123"/>
    </row>
    <row r="40" ht="15.75" hidden="1" customHeight="1">
      <c r="A40" s="1074" t="s">
        <v>137</v>
      </c>
      <c r="B40" s="22">
        <v>96.0</v>
      </c>
      <c r="C40" s="145">
        <v>0.3967518888579589</v>
      </c>
      <c r="D40" s="1290">
        <v>-0.03155432604443238</v>
      </c>
      <c r="E40" s="1290">
        <v>0.1055980865107369</v>
      </c>
      <c r="F40" s="1290">
        <v>0.08339991531547873</v>
      </c>
      <c r="G40" s="1290">
        <v>0.08167912411217523</v>
      </c>
      <c r="H40" s="145">
        <v>0.08134855840064883</v>
      </c>
      <c r="I40" s="145">
        <v>0.07967009286303123</v>
      </c>
      <c r="J40" s="145">
        <v>0.08256419725779691</v>
      </c>
      <c r="K40" s="145">
        <v>0.0808857317201793</v>
      </c>
      <c r="L40" s="145">
        <v>0.1614878131463787</v>
      </c>
      <c r="M40" s="145">
        <v>0.3756696048218435</v>
      </c>
      <c r="N40" s="145">
        <v>0.196282585023087</v>
      </c>
      <c r="O40" s="145">
        <v>0.6032481111420411</v>
      </c>
      <c r="P40" s="145">
        <v>0.03479477187670831</v>
      </c>
      <c r="Q40" s="145">
        <v>0.2141817916754648</v>
      </c>
      <c r="R40" s="145">
        <v>0.02219817119525821</v>
      </c>
      <c r="S40" s="1290">
        <v>0.02098903245075183</v>
      </c>
      <c r="T40" s="123"/>
      <c r="U40" s="123"/>
      <c r="V40" s="123"/>
      <c r="W40" s="123"/>
      <c r="X40" s="123"/>
      <c r="Y40" s="123"/>
      <c r="Z40" s="123"/>
    </row>
    <row r="41" ht="15.75" hidden="1" customHeight="1">
      <c r="A41" s="1074" t="s">
        <v>138</v>
      </c>
      <c r="B41" s="22">
        <v>50.0</v>
      </c>
      <c r="C41" s="145">
        <v>0.3578716257308559</v>
      </c>
      <c r="D41" s="1290">
        <v>0.0880598490778584</v>
      </c>
      <c r="E41" s="1290">
        <v>0.1558842962336118</v>
      </c>
      <c r="F41" s="1290">
        <v>0.1489309262452262</v>
      </c>
      <c r="G41" s="1290">
        <v>0.1387490889254257</v>
      </c>
      <c r="H41" s="145">
        <v>0.1508457253421702</v>
      </c>
      <c r="I41" s="145">
        <v>0.1405329805379627</v>
      </c>
      <c r="J41" s="145">
        <v>0.1512014381016425</v>
      </c>
      <c r="K41" s="145">
        <v>0.1408886932974349</v>
      </c>
      <c r="L41" s="145">
        <v>0.205317352160418</v>
      </c>
      <c r="M41" s="145">
        <v>0.3431261160597313</v>
      </c>
      <c r="N41" s="145">
        <v>0.2098190328928343</v>
      </c>
      <c r="O41" s="145">
        <v>0.6421283742691442</v>
      </c>
      <c r="P41" s="145">
        <v>0.004501680732416252</v>
      </c>
      <c r="Q41" s="145">
        <v>0.1378087638993133</v>
      </c>
      <c r="R41" s="145">
        <v>0.006953369988385651</v>
      </c>
      <c r="S41" s="1290">
        <v>0.01676823499728213</v>
      </c>
      <c r="T41" s="123"/>
      <c r="U41" s="123"/>
      <c r="V41" s="123"/>
      <c r="W41" s="123"/>
      <c r="X41" s="123"/>
      <c r="Y41" s="123"/>
      <c r="Z41" s="123"/>
    </row>
    <row r="42" ht="15.75" hidden="1" customHeight="1">
      <c r="A42" s="1074" t="s">
        <v>139</v>
      </c>
      <c r="B42" s="22">
        <v>35.0</v>
      </c>
      <c r="C42" s="145">
        <v>0.1470178804831827</v>
      </c>
      <c r="D42" s="1290">
        <v>0.04904740066449191</v>
      </c>
      <c r="E42" s="1290">
        <v>0.07491590387550204</v>
      </c>
      <c r="F42" s="1290">
        <v>0.0725286291815041</v>
      </c>
      <c r="G42" s="1290">
        <v>0.06607956066212584</v>
      </c>
      <c r="H42" s="145">
        <v>0.07423811315646664</v>
      </c>
      <c r="I42" s="145">
        <v>0.06763704149830406</v>
      </c>
      <c r="J42" s="145">
        <v>0.07466480137741174</v>
      </c>
      <c r="K42" s="145">
        <v>0.06806372971924916</v>
      </c>
      <c r="L42" s="145">
        <v>0.1096008140550584</v>
      </c>
      <c r="M42" s="145">
        <v>0.1682501973046446</v>
      </c>
      <c r="N42" s="145">
        <v>0.1246623098174981</v>
      </c>
      <c r="O42" s="145">
        <v>0.8529821195168173</v>
      </c>
      <c r="P42" s="145">
        <v>0.01506149576243972</v>
      </c>
      <c r="Q42" s="145">
        <v>0.05864938324958622</v>
      </c>
      <c r="R42" s="145">
        <v>0.002387274693997935</v>
      </c>
      <c r="S42" s="1290">
        <v>0.01058851667623212</v>
      </c>
      <c r="T42" s="123"/>
      <c r="U42" s="123"/>
      <c r="V42" s="123"/>
      <c r="W42" s="123"/>
      <c r="X42" s="123"/>
      <c r="Y42" s="123"/>
      <c r="Z42" s="123"/>
    </row>
    <row r="43" ht="15.75" hidden="1" customHeight="1">
      <c r="A43" s="1074" t="s">
        <v>254</v>
      </c>
      <c r="B43" s="22">
        <v>166.0</v>
      </c>
      <c r="C43" s="145">
        <v>0.6836635077627583</v>
      </c>
      <c r="D43" s="1290">
        <v>0.2227821871655608</v>
      </c>
      <c r="E43" s="1290">
        <v>0.1868555912369808</v>
      </c>
      <c r="F43" s="1290">
        <v>0.1633057193708989</v>
      </c>
      <c r="G43" s="1290">
        <v>0.14402628755733</v>
      </c>
      <c r="H43" s="145">
        <v>0.1640728868023835</v>
      </c>
      <c r="I43" s="145">
        <v>0.1447028852755071</v>
      </c>
      <c r="J43" s="145">
        <v>0.1643608663080031</v>
      </c>
      <c r="K43" s="145">
        <v>0.1449908647811267</v>
      </c>
      <c r="L43" s="145">
        <v>0.1817289780100153</v>
      </c>
      <c r="M43" s="145">
        <v>0.4628309535416441</v>
      </c>
      <c r="N43" s="145">
        <v>0.2023820480004886</v>
      </c>
      <c r="O43" s="145">
        <v>0.3163364922372417</v>
      </c>
      <c r="P43" s="145">
        <v>0.02065306999047327</v>
      </c>
      <c r="Q43" s="145">
        <v>0.2811019755316287</v>
      </c>
      <c r="R43" s="145">
        <v>0.02354987186608188</v>
      </c>
      <c r="S43" s="1290">
        <v>0.006972305222367679</v>
      </c>
      <c r="T43" s="123"/>
      <c r="U43" s="123"/>
      <c r="V43" s="123"/>
      <c r="W43" s="123"/>
      <c r="X43" s="123"/>
      <c r="Y43" s="123"/>
      <c r="Z43" s="123"/>
    </row>
    <row r="44" ht="15.75" hidden="1" customHeight="1">
      <c r="A44" s="1074" t="s">
        <v>141</v>
      </c>
      <c r="B44" s="22">
        <v>77.0</v>
      </c>
      <c r="C44" s="145">
        <v>0.2590719443556316</v>
      </c>
      <c r="D44" s="1290">
        <v>0.06005979180940443</v>
      </c>
      <c r="E44" s="1290">
        <v>0.1245626804797828</v>
      </c>
      <c r="F44" s="1290">
        <v>0.1196989866600123</v>
      </c>
      <c r="G44" s="1290">
        <v>0.1075796330362573</v>
      </c>
      <c r="H44" s="145">
        <v>0.1209675538304932</v>
      </c>
      <c r="I44" s="145">
        <v>0.1087197595694067</v>
      </c>
      <c r="J44" s="145">
        <v>0.1213296889884875</v>
      </c>
      <c r="K44" s="145">
        <v>0.109081894727401</v>
      </c>
      <c r="L44" s="145">
        <v>0.1459201069535942</v>
      </c>
      <c r="M44" s="145">
        <v>0.2809476394169963</v>
      </c>
      <c r="N44" s="145">
        <v>0.1527489313276229</v>
      </c>
      <c r="O44" s="145">
        <v>0.7409280556443684</v>
      </c>
      <c r="P44" s="145">
        <v>0.006828824374028705</v>
      </c>
      <c r="Q44" s="145">
        <v>0.1350275324634022</v>
      </c>
      <c r="R44" s="145">
        <v>0.004863693819770446</v>
      </c>
      <c r="S44" s="1290">
        <v>0.01797876845235048</v>
      </c>
      <c r="T44" s="123"/>
      <c r="U44" s="123"/>
      <c r="V44" s="123"/>
      <c r="W44" s="123"/>
      <c r="X44" s="123"/>
      <c r="Y44" s="123"/>
      <c r="Z44" s="123"/>
    </row>
    <row r="45" ht="15.75" hidden="1" customHeight="1">
      <c r="A45" s="1074" t="s">
        <v>142</v>
      </c>
      <c r="B45" s="22">
        <v>14.0</v>
      </c>
      <c r="C45" s="145">
        <v>0.1536141916478947</v>
      </c>
      <c r="D45" s="1290">
        <v>0.01335766764858777</v>
      </c>
      <c r="E45" s="1290">
        <v>0.02797230549298215</v>
      </c>
      <c r="F45" s="1290">
        <v>0.02668323514122336</v>
      </c>
      <c r="G45" s="1290">
        <v>0.02253829506862847</v>
      </c>
      <c r="H45" s="145">
        <v>0.0263406756281407</v>
      </c>
      <c r="I45" s="145">
        <v>0.02224894831799797</v>
      </c>
      <c r="J45" s="145">
        <v>0.0263406756281407</v>
      </c>
      <c r="K45" s="145">
        <v>0.02224894831799797</v>
      </c>
      <c r="L45" s="145">
        <v>0.03692381736267545</v>
      </c>
      <c r="M45" s="145">
        <v>0.160612515162017</v>
      </c>
      <c r="N45" s="145">
        <v>0.03692381736267545</v>
      </c>
      <c r="O45" s="145">
        <v>0.8463858083521053</v>
      </c>
      <c r="P45" s="145">
        <v>0.0</v>
      </c>
      <c r="Q45" s="145">
        <v>0.1236886977993415</v>
      </c>
      <c r="R45" s="145">
        <v>0.001289070351758794</v>
      </c>
      <c r="S45" s="1290">
        <v>0.005074549471495409</v>
      </c>
      <c r="T45" s="123"/>
      <c r="U45" s="123"/>
      <c r="V45" s="123"/>
      <c r="W45" s="123"/>
      <c r="X45" s="123"/>
      <c r="Y45" s="123"/>
      <c r="Z45" s="123"/>
    </row>
    <row r="46" ht="15.75" hidden="1" customHeight="1">
      <c r="A46" s="1074" t="s">
        <v>143</v>
      </c>
      <c r="B46" s="22">
        <v>28.0</v>
      </c>
      <c r="C46" s="145">
        <v>0.2849828361324182</v>
      </c>
      <c r="D46" s="1290">
        <v>0.02106516878653059</v>
      </c>
      <c r="E46" s="1290">
        <v>0.07212638172412361</v>
      </c>
      <c r="F46" s="1290">
        <v>0.0650643353627397</v>
      </c>
      <c r="G46" s="1290">
        <v>0.05751330992804344</v>
      </c>
      <c r="H46" s="145">
        <v>0.06788762331065944</v>
      </c>
      <c r="I46" s="145">
        <v>0.0600089418876962</v>
      </c>
      <c r="J46" s="145">
        <v>0.06858572865571802</v>
      </c>
      <c r="K46" s="145">
        <v>0.06070704723275478</v>
      </c>
      <c r="L46" s="145">
        <v>0.0961347057627904</v>
      </c>
      <c r="M46" s="145">
        <v>0.3031405288015672</v>
      </c>
      <c r="N46" s="145">
        <v>0.1162773713055977</v>
      </c>
      <c r="O46" s="145">
        <v>0.7150171638675817</v>
      </c>
      <c r="P46" s="145">
        <v>0.02014266554280731</v>
      </c>
      <c r="Q46" s="145">
        <v>0.2070058230387768</v>
      </c>
      <c r="R46" s="145">
        <v>0.007062046361383921</v>
      </c>
      <c r="S46" s="1290">
        <v>0.02624175773740011</v>
      </c>
      <c r="T46" s="123"/>
      <c r="U46" s="123"/>
      <c r="V46" s="123"/>
      <c r="W46" s="123"/>
      <c r="X46" s="123"/>
      <c r="Y46" s="123"/>
      <c r="Z46" s="123"/>
    </row>
    <row r="47" ht="15.75" hidden="1" customHeight="1">
      <c r="A47" s="1074" t="s">
        <v>144</v>
      </c>
      <c r="B47" s="22">
        <v>18.0</v>
      </c>
      <c r="C47" s="145">
        <v>0.5855123109138733</v>
      </c>
      <c r="D47" s="1290">
        <v>-0.1883024374905355</v>
      </c>
      <c r="E47" s="1290">
        <v>0.225083746237086</v>
      </c>
      <c r="F47" s="1290">
        <v>0.2159823411908026</v>
      </c>
      <c r="G47" s="1290">
        <v>0.2133395881754268</v>
      </c>
      <c r="H47" s="145">
        <v>0.1977571963168053</v>
      </c>
      <c r="I47" s="145">
        <v>0.1953374455909032</v>
      </c>
      <c r="J47" s="145">
        <v>0.1973879701773694</v>
      </c>
      <c r="K47" s="145">
        <v>0.1949682194514673</v>
      </c>
      <c r="L47" s="145">
        <v>0.5458142314106503</v>
      </c>
      <c r="M47" s="145">
        <v>0.6460830488742365</v>
      </c>
      <c r="N47" s="145">
        <v>0.5468716090369738</v>
      </c>
      <c r="O47" s="145">
        <v>0.4144876890861267</v>
      </c>
      <c r="P47" s="145">
        <v>0.00105737762632347</v>
      </c>
      <c r="Q47" s="145">
        <v>0.1002688174635862</v>
      </c>
      <c r="R47" s="145">
        <v>0.00910140504628348</v>
      </c>
      <c r="S47" s="1290">
        <v>0.01002652004363582</v>
      </c>
      <c r="T47" s="123"/>
      <c r="U47" s="123"/>
      <c r="V47" s="123"/>
      <c r="W47" s="123"/>
      <c r="X47" s="123"/>
      <c r="Y47" s="123"/>
      <c r="Z47" s="123"/>
    </row>
    <row r="48" ht="15.75" hidden="1" customHeight="1">
      <c r="A48" s="1291" t="s">
        <v>145</v>
      </c>
      <c r="B48" s="1292">
        <v>218.0</v>
      </c>
      <c r="C48" s="1293">
        <v>0.5604352813243161</v>
      </c>
      <c r="D48" s="1294">
        <v>0.08732084039170508</v>
      </c>
      <c r="E48" s="1294">
        <v>0.1701726941910494</v>
      </c>
      <c r="F48" s="1294">
        <v>0.1481212155210634</v>
      </c>
      <c r="G48" s="1294">
        <v>0.1420528660297756</v>
      </c>
      <c r="H48" s="1293">
        <v>0.1498658489086211</v>
      </c>
      <c r="I48" s="1293">
        <v>0.1437260238687927</v>
      </c>
      <c r="J48" s="1293">
        <v>0.1514690360825379</v>
      </c>
      <c r="K48" s="1293">
        <v>0.1453292110427094</v>
      </c>
      <c r="L48" s="1293">
        <v>0.2085744026551082</v>
      </c>
      <c r="M48" s="1293">
        <v>0.5226650038878513</v>
      </c>
      <c r="N48" s="1293">
        <v>0.2887565331794044</v>
      </c>
      <c r="O48" s="1293">
        <v>0.4395647186756839</v>
      </c>
      <c r="P48" s="1293">
        <v>0.08018213052429626</v>
      </c>
      <c r="Q48" s="1293">
        <v>0.3140906012327432</v>
      </c>
      <c r="R48" s="1293">
        <v>0.02205147866998591</v>
      </c>
      <c r="S48" s="1294">
        <v>0.009749263819375208</v>
      </c>
      <c r="T48" s="1120"/>
      <c r="U48" s="1120"/>
      <c r="V48" s="1120"/>
      <c r="W48" s="1120"/>
      <c r="X48" s="1120"/>
      <c r="Y48" s="1120"/>
      <c r="Z48" s="1120"/>
    </row>
    <row r="49" ht="15.75" hidden="1" customHeight="1">
      <c r="A49" s="1291" t="s">
        <v>146</v>
      </c>
      <c r="B49" s="1292">
        <v>113.0</v>
      </c>
      <c r="C49" s="1293">
        <v>0.131573580090623</v>
      </c>
      <c r="D49" s="1294">
        <v>0.01578322202016183</v>
      </c>
      <c r="E49" s="1294">
        <v>0.03651425895244945</v>
      </c>
      <c r="F49" s="1294">
        <v>0.03436937020226516</v>
      </c>
      <c r="G49" s="1294">
        <v>0.03134585652777813</v>
      </c>
      <c r="H49" s="1293">
        <v>0.0342995123198158</v>
      </c>
      <c r="I49" s="1293">
        <v>0.03128214412491171</v>
      </c>
      <c r="J49" s="1293">
        <v>0.03427553986135274</v>
      </c>
      <c r="K49" s="1293">
        <v>0.03125817166644864</v>
      </c>
      <c r="L49" s="1293">
        <v>0.04506135939729129</v>
      </c>
      <c r="M49" s="1293">
        <v>0.1349578177529507</v>
      </c>
      <c r="N49" s="1293">
        <v>0.04565892022189307</v>
      </c>
      <c r="O49" s="1293">
        <v>0.868426419909377</v>
      </c>
      <c r="P49" s="1293">
        <v>5.975608246017831E-4</v>
      </c>
      <c r="Q49" s="1293">
        <v>0.08989645835565943</v>
      </c>
      <c r="R49" s="1293">
        <v>0.002144888750184296</v>
      </c>
      <c r="S49" s="1294">
        <v>0.003735751930853987</v>
      </c>
      <c r="T49" s="1120"/>
      <c r="U49" s="1120"/>
      <c r="V49" s="1120"/>
      <c r="W49" s="1120"/>
      <c r="X49" s="1120"/>
      <c r="Y49" s="1120"/>
      <c r="Z49" s="1120"/>
    </row>
    <row r="50" ht="15.75" hidden="1" customHeight="1">
      <c r="A50" s="1074" t="s">
        <v>255</v>
      </c>
      <c r="B50" s="22">
        <v>116.0</v>
      </c>
      <c r="C50" s="145">
        <v>0.4775864551179481</v>
      </c>
      <c r="D50" s="1290">
        <v>0.04686793439721547</v>
      </c>
      <c r="E50" s="1290">
        <v>0.1623708067704569</v>
      </c>
      <c r="F50" s="1290">
        <v>0.1335229870447581</v>
      </c>
      <c r="G50" s="1290">
        <v>0.1284181462182869</v>
      </c>
      <c r="H50" s="145">
        <v>0.134045007442579</v>
      </c>
      <c r="I50" s="145">
        <v>0.1289202087714099</v>
      </c>
      <c r="J50" s="145">
        <v>0.134954492564416</v>
      </c>
      <c r="K50" s="145">
        <v>0.1298296938932468</v>
      </c>
      <c r="L50" s="145">
        <v>0.208679523766437</v>
      </c>
      <c r="M50" s="145">
        <v>0.4614663683890161</v>
      </c>
      <c r="N50" s="145">
        <v>0.2756502342671625</v>
      </c>
      <c r="O50" s="145">
        <v>0.5224135448820519</v>
      </c>
      <c r="P50" s="145">
        <v>0.06697071050072548</v>
      </c>
      <c r="Q50" s="145">
        <v>0.2527868446225791</v>
      </c>
      <c r="R50" s="145">
        <v>0.02884781972569882</v>
      </c>
      <c r="S50" s="1290">
        <v>0.01299667306106628</v>
      </c>
      <c r="T50" s="123"/>
      <c r="U50" s="123"/>
      <c r="V50" s="123"/>
      <c r="W50" s="123"/>
      <c r="X50" s="123"/>
      <c r="Y50" s="123"/>
      <c r="Z50" s="123"/>
    </row>
    <row r="51" ht="15.75" hidden="1" customHeight="1">
      <c r="A51" s="1074" t="s">
        <v>148</v>
      </c>
      <c r="B51" s="22">
        <v>30.0</v>
      </c>
      <c r="C51" s="145">
        <v>0.249657033997318</v>
      </c>
      <c r="D51" s="1290">
        <v>0.1200019568457948</v>
      </c>
      <c r="E51" s="1290">
        <v>0.1586041013185688</v>
      </c>
      <c r="F51" s="1290">
        <v>0.1552469366730168</v>
      </c>
      <c r="G51" s="1290">
        <v>0.1277246339896057</v>
      </c>
      <c r="H51" s="145">
        <v>0.1558740256346799</v>
      </c>
      <c r="I51" s="145">
        <v>0.1282405521122031</v>
      </c>
      <c r="J51" s="145">
        <v>0.1558740256346799</v>
      </c>
      <c r="K51" s="145">
        <v>0.1282405521122031</v>
      </c>
      <c r="L51" s="145">
        <v>0.1550720291915349</v>
      </c>
      <c r="M51" s="145">
        <v>0.2495067021968472</v>
      </c>
      <c r="N51" s="145">
        <v>0.1550720291915349</v>
      </c>
      <c r="O51" s="145">
        <v>0.750342966002682</v>
      </c>
      <c r="P51" s="145">
        <v>0.0</v>
      </c>
      <c r="Q51" s="145">
        <v>0.09443467300531226</v>
      </c>
      <c r="R51" s="145">
        <v>0.003357164645551917</v>
      </c>
      <c r="S51" s="1290">
        <v>0.002779975712090429</v>
      </c>
      <c r="T51" s="123"/>
      <c r="U51" s="123"/>
      <c r="V51" s="123"/>
      <c r="W51" s="123"/>
      <c r="X51" s="123"/>
      <c r="Y51" s="123"/>
      <c r="Z51" s="123"/>
    </row>
    <row r="52" ht="15.75" hidden="1" customHeight="1">
      <c r="A52" s="1074" t="s">
        <v>149</v>
      </c>
      <c r="B52" s="22">
        <v>33.0</v>
      </c>
      <c r="C52" s="145">
        <v>0.3824859974756789</v>
      </c>
      <c r="D52" s="1290">
        <v>0.06971261449195917</v>
      </c>
      <c r="E52" s="1290">
        <v>0.1299931402403124</v>
      </c>
      <c r="F52" s="1290">
        <v>0.1244873540610042</v>
      </c>
      <c r="G52" s="1290">
        <v>0.1132205610993142</v>
      </c>
      <c r="H52" s="145">
        <v>0.1214478989463683</v>
      </c>
      <c r="I52" s="145">
        <v>0.110456193456424</v>
      </c>
      <c r="J52" s="145">
        <v>0.1214367873135278</v>
      </c>
      <c r="K52" s="145">
        <v>0.1104450818235835</v>
      </c>
      <c r="L52" s="145">
        <v>0.1532264690682615</v>
      </c>
      <c r="M52" s="145">
        <v>0.1970147211321532</v>
      </c>
      <c r="N52" s="145">
        <v>0.1537424297009027</v>
      </c>
      <c r="O52" s="145">
        <v>0.6175140025243211</v>
      </c>
      <c r="P52" s="145">
        <v>5.159606326411454E-4</v>
      </c>
      <c r="Q52" s="145">
        <v>0.04378825206389166</v>
      </c>
      <c r="R52" s="145">
        <v>0.00550578617930822</v>
      </c>
      <c r="S52" s="1290">
        <v>0.02265413940368784</v>
      </c>
      <c r="T52" s="123"/>
      <c r="U52" s="123"/>
      <c r="V52" s="123"/>
      <c r="W52" s="123"/>
      <c r="X52" s="123"/>
      <c r="Y52" s="123"/>
      <c r="Z52" s="123"/>
    </row>
    <row r="53" ht="15.75" hidden="1" customHeight="1">
      <c r="A53" s="1074" t="s">
        <v>150</v>
      </c>
      <c r="B53" s="22">
        <v>65.0</v>
      </c>
      <c r="C53" s="145">
        <v>0.6136735684480566</v>
      </c>
      <c r="D53" s="1290">
        <v>0.09802678936144595</v>
      </c>
      <c r="E53" s="1290">
        <v>0.2027430846148562</v>
      </c>
      <c r="F53" s="1290">
        <v>0.1814696975460798</v>
      </c>
      <c r="G53" s="1290">
        <v>0.1621430508136188</v>
      </c>
      <c r="H53" s="145">
        <v>0.1484630133631951</v>
      </c>
      <c r="I53" s="145">
        <v>0.1326516010397767</v>
      </c>
      <c r="J53" s="145">
        <v>0.1490485912543498</v>
      </c>
      <c r="K53" s="145">
        <v>0.1332371789309314</v>
      </c>
      <c r="L53" s="145">
        <v>0.2325437677695187</v>
      </c>
      <c r="M53" s="145">
        <v>0.510944310725495</v>
      </c>
      <c r="N53" s="145">
        <v>0.2562524837622886</v>
      </c>
      <c r="O53" s="145">
        <v>0.3863264315519434</v>
      </c>
      <c r="P53" s="145">
        <v>0.02370871599276994</v>
      </c>
      <c r="Q53" s="145">
        <v>0.2784005429559763</v>
      </c>
      <c r="R53" s="145">
        <v>0.0212733870687764</v>
      </c>
      <c r="S53" s="1290">
        <v>0.02816970541286593</v>
      </c>
      <c r="T53" s="123"/>
      <c r="U53" s="123"/>
      <c r="V53" s="123"/>
      <c r="W53" s="123"/>
      <c r="X53" s="123"/>
      <c r="Y53" s="123"/>
      <c r="Z53" s="123"/>
    </row>
    <row r="54" ht="15.75" hidden="1" customHeight="1">
      <c r="A54" s="1074" t="s">
        <v>151</v>
      </c>
      <c r="B54" s="22">
        <v>101.0</v>
      </c>
      <c r="C54" s="145">
        <v>0.5131872633619957</v>
      </c>
      <c r="D54" s="1290">
        <v>0.1037973910893311</v>
      </c>
      <c r="E54" s="1290">
        <v>0.1938214211978809</v>
      </c>
      <c r="F54" s="1290">
        <v>0.1838152482844537</v>
      </c>
      <c r="G54" s="1290">
        <v>0.169110627107961</v>
      </c>
      <c r="H54" s="145">
        <v>0.1853194939040114</v>
      </c>
      <c r="I54" s="145">
        <v>0.1704945379772821</v>
      </c>
      <c r="J54" s="145">
        <v>0.1856242949500523</v>
      </c>
      <c r="K54" s="145">
        <v>0.1707993390233231</v>
      </c>
      <c r="L54" s="145">
        <v>0.2147213270331829</v>
      </c>
      <c r="M54" s="145">
        <v>0.5381519187076319</v>
      </c>
      <c r="N54" s="145">
        <v>0.2342152070387518</v>
      </c>
      <c r="O54" s="145">
        <v>0.4868127366380043</v>
      </c>
      <c r="P54" s="145">
        <v>0.01949388000556898</v>
      </c>
      <c r="Q54" s="145">
        <v>0.3234305916744491</v>
      </c>
      <c r="R54" s="145">
        <v>0.01000617291342725</v>
      </c>
      <c r="S54" s="1290">
        <v>0.01221336547799574</v>
      </c>
      <c r="T54" s="123"/>
      <c r="U54" s="123"/>
      <c r="V54" s="123"/>
      <c r="W54" s="123"/>
      <c r="X54" s="123"/>
      <c r="Y54" s="123"/>
      <c r="Z54" s="123"/>
    </row>
    <row r="55" ht="15.75" hidden="1" customHeight="1">
      <c r="A55" s="1074" t="s">
        <v>152</v>
      </c>
      <c r="B55" s="22">
        <v>16.0</v>
      </c>
      <c r="C55" s="145">
        <v>0.3381906744146352</v>
      </c>
      <c r="D55" s="1290">
        <v>0.06225209090700654</v>
      </c>
      <c r="E55" s="1290">
        <v>0.1307346388711267</v>
      </c>
      <c r="F55" s="1290">
        <v>0.1153831652370629</v>
      </c>
      <c r="G55" s="1290">
        <v>0.09764953530746535</v>
      </c>
      <c r="H55" s="145">
        <v>0.1214824483291851</v>
      </c>
      <c r="I55" s="145">
        <v>0.1028113988984903</v>
      </c>
      <c r="J55" s="145">
        <v>0.1224416033556414</v>
      </c>
      <c r="K55" s="145">
        <v>0.1037705539249467</v>
      </c>
      <c r="L55" s="145">
        <v>0.1697971890261456</v>
      </c>
      <c r="M55" s="145">
        <v>0.3514532536117982</v>
      </c>
      <c r="N55" s="145">
        <v>0.1891789989631445</v>
      </c>
      <c r="O55" s="145">
        <v>0.6618093255853648</v>
      </c>
      <c r="P55" s="145">
        <v>0.01938180993699893</v>
      </c>
      <c r="Q55" s="145">
        <v>0.1816560645856527</v>
      </c>
      <c r="R55" s="145">
        <v>0.01535147363406389</v>
      </c>
      <c r="S55" s="1290">
        <v>0.01972318250949602</v>
      </c>
      <c r="T55" s="123"/>
      <c r="U55" s="123"/>
      <c r="V55" s="123"/>
      <c r="W55" s="123"/>
      <c r="X55" s="123"/>
      <c r="Y55" s="123"/>
      <c r="Z55" s="123"/>
    </row>
    <row r="56" ht="15.75" hidden="1" customHeight="1">
      <c r="A56" s="1074" t="s">
        <v>153</v>
      </c>
      <c r="B56" s="22">
        <v>22.0</v>
      </c>
      <c r="C56" s="145">
        <v>0.3683161570831294</v>
      </c>
      <c r="D56" s="1290">
        <v>0.04157045566711916</v>
      </c>
      <c r="E56" s="1290">
        <v>0.1764349533648373</v>
      </c>
      <c r="F56" s="1290">
        <v>0.164310729269812</v>
      </c>
      <c r="G56" s="1290">
        <v>0.1498805339817517</v>
      </c>
      <c r="H56" s="145">
        <v>0.1649326581781871</v>
      </c>
      <c r="I56" s="145">
        <v>0.1504478434770001</v>
      </c>
      <c r="J56" s="145">
        <v>0.1649425663895025</v>
      </c>
      <c r="K56" s="145">
        <v>0.1504577516883155</v>
      </c>
      <c r="L56" s="145">
        <v>0.216061402529432</v>
      </c>
      <c r="M56" s="145">
        <v>0.3527781284791167</v>
      </c>
      <c r="N56" s="145">
        <v>0.2171809072858116</v>
      </c>
      <c r="O56" s="145">
        <v>0.6316838429168705</v>
      </c>
      <c r="P56" s="145">
        <v>0.001119504756379663</v>
      </c>
      <c r="Q56" s="145">
        <v>0.1367167259496847</v>
      </c>
      <c r="R56" s="145">
        <v>0.01212422409502534</v>
      </c>
      <c r="S56" s="1290">
        <v>0.01058939040919368</v>
      </c>
      <c r="T56" s="123"/>
      <c r="U56" s="123"/>
      <c r="V56" s="123"/>
      <c r="W56" s="123"/>
      <c r="X56" s="123"/>
      <c r="Y56" s="123"/>
      <c r="Z56" s="123"/>
    </row>
    <row r="57" ht="15.75" hidden="1" customHeight="1">
      <c r="A57" s="1074" t="s">
        <v>154</v>
      </c>
      <c r="B57" s="22">
        <v>19.0</v>
      </c>
      <c r="C57" s="145">
        <v>0.2603781290836286</v>
      </c>
      <c r="D57" s="1290">
        <v>0.05954450275144448</v>
      </c>
      <c r="E57" s="1290">
        <v>0.08650267651362384</v>
      </c>
      <c r="F57" s="1290">
        <v>0.08206657647517031</v>
      </c>
      <c r="G57" s="1290">
        <v>0.07016124461777773</v>
      </c>
      <c r="H57" s="145">
        <v>0.08251450920702572</v>
      </c>
      <c r="I57" s="145">
        <v>0.07054419611060045</v>
      </c>
      <c r="J57" s="145">
        <v>0.08251450920702572</v>
      </c>
      <c r="K57" s="145">
        <v>0.07054419611060045</v>
      </c>
      <c r="L57" s="145">
        <v>0.0622571643365367</v>
      </c>
      <c r="M57" s="145">
        <v>0.1668676762295453</v>
      </c>
      <c r="N57" s="145">
        <v>0.0622571643365367</v>
      </c>
      <c r="O57" s="145">
        <v>0.7396218709163713</v>
      </c>
      <c r="P57" s="145">
        <v>0.0</v>
      </c>
      <c r="Q57" s="145">
        <v>0.1046105118930086</v>
      </c>
      <c r="R57" s="145">
        <v>0.004436100038453526</v>
      </c>
      <c r="S57" s="1290">
        <v>0.002850435545879503</v>
      </c>
      <c r="T57" s="123"/>
      <c r="U57" s="123"/>
      <c r="V57" s="123"/>
      <c r="W57" s="123"/>
      <c r="X57" s="123"/>
      <c r="Y57" s="123"/>
      <c r="Z57" s="123"/>
    </row>
    <row r="58" ht="15.75" hidden="1" customHeight="1">
      <c r="A58" s="1074" t="s">
        <v>155</v>
      </c>
      <c r="B58" s="22">
        <v>53.0</v>
      </c>
      <c r="C58" s="145">
        <v>0.2823695125356204</v>
      </c>
      <c r="D58" s="1290">
        <v>0.0988470117203735</v>
      </c>
      <c r="E58" s="1290">
        <v>0.1399943625408423</v>
      </c>
      <c r="F58" s="1290">
        <v>0.1363171726170812</v>
      </c>
      <c r="G58" s="1290">
        <v>0.1144382402391425</v>
      </c>
      <c r="H58" s="145">
        <v>0.1370214125405226</v>
      </c>
      <c r="I58" s="145">
        <v>0.1150294495196575</v>
      </c>
      <c r="J58" s="145">
        <v>0.1370214125405226</v>
      </c>
      <c r="K58" s="145">
        <v>0.1150294495196575</v>
      </c>
      <c r="L58" s="145">
        <v>0.09436134194972964</v>
      </c>
      <c r="M58" s="145">
        <v>0.1904903816847584</v>
      </c>
      <c r="N58" s="145">
        <v>0.09436134194972964</v>
      </c>
      <c r="O58" s="145">
        <v>0.7176304874643795</v>
      </c>
      <c r="P58" s="145">
        <v>0.0</v>
      </c>
      <c r="Q58" s="145">
        <v>0.09612903973502876</v>
      </c>
      <c r="R58" s="145">
        <v>0.003677189923761091</v>
      </c>
      <c r="S58" s="1290">
        <v>0.003177488847635144</v>
      </c>
      <c r="T58" s="123"/>
      <c r="U58" s="123"/>
      <c r="V58" s="123"/>
      <c r="W58" s="123"/>
      <c r="X58" s="123"/>
      <c r="Y58" s="123"/>
      <c r="Z58" s="123"/>
    </row>
    <row r="59" ht="15.75" hidden="1" customHeight="1">
      <c r="A59" s="1074" t="s">
        <v>156</v>
      </c>
      <c r="B59" s="22">
        <v>231.0</v>
      </c>
      <c r="C59" s="145">
        <v>0.6389456352333766</v>
      </c>
      <c r="D59" s="1290">
        <v>0.1759483762009671</v>
      </c>
      <c r="E59" s="1290">
        <v>0.185216533797467</v>
      </c>
      <c r="F59" s="1290">
        <v>0.1448782157009349</v>
      </c>
      <c r="G59" s="1290">
        <v>0.1359150738126488</v>
      </c>
      <c r="H59" s="145">
        <v>0.1408278764619302</v>
      </c>
      <c r="I59" s="145">
        <v>0.1321153158299029</v>
      </c>
      <c r="J59" s="145">
        <v>0.1412583534251771</v>
      </c>
      <c r="K59" s="145">
        <v>0.1325457927931499</v>
      </c>
      <c r="L59" s="145">
        <v>0.1206999901081571</v>
      </c>
      <c r="M59" s="145">
        <v>0.4387622906674255</v>
      </c>
      <c r="N59" s="145">
        <v>0.12555337063115</v>
      </c>
      <c r="O59" s="145">
        <v>0.3610543647666234</v>
      </c>
      <c r="P59" s="145">
        <v>0.004853380522992876</v>
      </c>
      <c r="Q59" s="145">
        <v>0.3180623005592685</v>
      </c>
      <c r="R59" s="145">
        <v>0.04033831809653211</v>
      </c>
      <c r="S59" s="1290">
        <v>0.01569832897767622</v>
      </c>
      <c r="T59" s="123"/>
      <c r="U59" s="123"/>
      <c r="V59" s="123"/>
      <c r="W59" s="123"/>
      <c r="X59" s="123"/>
      <c r="Y59" s="123"/>
      <c r="Z59" s="123"/>
    </row>
    <row r="60" ht="15.75" hidden="1" customHeight="1">
      <c r="A60" s="1074" t="s">
        <v>157</v>
      </c>
      <c r="B60" s="22">
        <v>109.0</v>
      </c>
      <c r="C60" s="145">
        <v>0.3707819181812869</v>
      </c>
      <c r="D60" s="1290">
        <v>0.1003919998192068</v>
      </c>
      <c r="E60" s="1290">
        <v>0.1677226175091068</v>
      </c>
      <c r="F60" s="1290">
        <v>0.1578997061601933</v>
      </c>
      <c r="G60" s="1290">
        <v>0.1401824109412841</v>
      </c>
      <c r="H60" s="145">
        <v>0.1598230401803309</v>
      </c>
      <c r="I60" s="145">
        <v>0.1418899353347415</v>
      </c>
      <c r="J60" s="145">
        <v>0.1598979885510488</v>
      </c>
      <c r="K60" s="145">
        <v>0.1419648837054593</v>
      </c>
      <c r="L60" s="145">
        <v>0.1867211840462648</v>
      </c>
      <c r="M60" s="145">
        <v>0.3792055978397322</v>
      </c>
      <c r="N60" s="145">
        <v>0.2083575071100834</v>
      </c>
      <c r="O60" s="145">
        <v>0.6292180818187131</v>
      </c>
      <c r="P60" s="145">
        <v>0.02163632306381862</v>
      </c>
      <c r="Q60" s="145">
        <v>0.1924844137934673</v>
      </c>
      <c r="R60" s="145">
        <v>0.009822911348913468</v>
      </c>
      <c r="S60" s="1290">
        <v>0.008921405522181505</v>
      </c>
      <c r="T60" s="123"/>
      <c r="U60" s="123"/>
      <c r="V60" s="123"/>
      <c r="W60" s="123"/>
      <c r="X60" s="123"/>
      <c r="Y60" s="123"/>
      <c r="Z60" s="123"/>
    </row>
    <row r="61" ht="15.75" hidden="1" customHeight="1">
      <c r="A61" s="1074" t="s">
        <v>158</v>
      </c>
      <c r="B61" s="22">
        <v>64.0</v>
      </c>
      <c r="C61" s="145">
        <v>0.3420639498100255</v>
      </c>
      <c r="D61" s="1290">
        <v>0.07389968390314121</v>
      </c>
      <c r="E61" s="1290">
        <v>0.2308490542270155</v>
      </c>
      <c r="F61" s="1290">
        <v>0.226229281999452</v>
      </c>
      <c r="G61" s="1290">
        <v>0.2221562678784471</v>
      </c>
      <c r="H61" s="145">
        <v>0.226209101401124</v>
      </c>
      <c r="I61" s="145">
        <v>0.2221364506100172</v>
      </c>
      <c r="J61" s="145">
        <v>0.2264711825378835</v>
      </c>
      <c r="K61" s="145">
        <v>0.2223985317467767</v>
      </c>
      <c r="L61" s="145">
        <v>0.2563145225931813</v>
      </c>
      <c r="M61" s="145">
        <v>0.2962339802050308</v>
      </c>
      <c r="N61" s="145">
        <v>0.2583595123320012</v>
      </c>
      <c r="O61" s="145">
        <v>0.6579360501899745</v>
      </c>
      <c r="P61" s="145">
        <v>0.002044989738819952</v>
      </c>
      <c r="Q61" s="145">
        <v>0.03991945761184956</v>
      </c>
      <c r="R61" s="145">
        <v>0.004619772227563517</v>
      </c>
      <c r="S61" s="1290">
        <v>0.008121032068805344</v>
      </c>
      <c r="T61" s="123"/>
      <c r="U61" s="123"/>
      <c r="V61" s="123"/>
      <c r="W61" s="123"/>
      <c r="X61" s="123"/>
      <c r="Y61" s="123"/>
      <c r="Z61" s="123"/>
    </row>
    <row r="62" ht="15.75" hidden="1" customHeight="1">
      <c r="A62" s="1074" t="s">
        <v>159</v>
      </c>
      <c r="B62" s="22">
        <v>14.0</v>
      </c>
      <c r="C62" s="145">
        <v>0.3729331142768932</v>
      </c>
      <c r="D62" s="1290">
        <v>0.01063930666431438</v>
      </c>
      <c r="E62" s="1290">
        <v>0.0888820403122657</v>
      </c>
      <c r="F62" s="1290">
        <v>0.08166045516693865</v>
      </c>
      <c r="G62" s="1290">
        <v>0.07067985222279254</v>
      </c>
      <c r="H62" s="145">
        <v>0.08460511665858068</v>
      </c>
      <c r="I62" s="145">
        <v>0.07322855512494915</v>
      </c>
      <c r="J62" s="145">
        <v>0.0847558576280157</v>
      </c>
      <c r="K62" s="145">
        <v>0.07337929609438416</v>
      </c>
      <c r="L62" s="145">
        <v>0.1120804481100869</v>
      </c>
      <c r="M62" s="145">
        <v>0.3832838067304723</v>
      </c>
      <c r="N62" s="145">
        <v>0.131964616504212</v>
      </c>
      <c r="O62" s="145">
        <v>0.6270668857231068</v>
      </c>
      <c r="P62" s="145">
        <v>0.01988416839412517</v>
      </c>
      <c r="Q62" s="145">
        <v>0.2712033586203854</v>
      </c>
      <c r="R62" s="145">
        <v>0.00722158514532704</v>
      </c>
      <c r="S62" s="1290">
        <v>0.02126317646539937</v>
      </c>
      <c r="T62" s="123"/>
      <c r="U62" s="123"/>
      <c r="V62" s="123"/>
      <c r="W62" s="123"/>
      <c r="X62" s="123"/>
      <c r="Y62" s="123"/>
      <c r="Z62" s="123"/>
    </row>
    <row r="63" ht="15.75" hidden="1" customHeight="1">
      <c r="A63" s="1074" t="s">
        <v>160</v>
      </c>
      <c r="B63" s="22">
        <v>4.0</v>
      </c>
      <c r="C63" s="145">
        <v>0.3559630788122075</v>
      </c>
      <c r="D63" s="1290">
        <v>0.09750641459181734</v>
      </c>
      <c r="E63" s="1290">
        <v>0.1359757561028559</v>
      </c>
      <c r="F63" s="1290">
        <v>0.1343403749500574</v>
      </c>
      <c r="G63" s="1290">
        <v>0.1004403575500969</v>
      </c>
      <c r="H63" s="145">
        <v>0.1371059397619064</v>
      </c>
      <c r="I63" s="145">
        <v>0.1025080480611093</v>
      </c>
      <c r="J63" s="145">
        <v>0.1371819750813782</v>
      </c>
      <c r="K63" s="145">
        <v>0.1025840833805811</v>
      </c>
      <c r="L63" s="145">
        <v>0.2243677920782211</v>
      </c>
      <c r="M63" s="145">
        <v>0.3015930287692422</v>
      </c>
      <c r="N63" s="145">
        <v>0.2264978469391254</v>
      </c>
      <c r="O63" s="145">
        <v>0.6440369211877925</v>
      </c>
      <c r="P63" s="145">
        <v>0.00213005486090422</v>
      </c>
      <c r="Q63" s="145">
        <v>0.07722523669102106</v>
      </c>
      <c r="R63" s="145">
        <v>0.001635381152798482</v>
      </c>
      <c r="S63" s="1290">
        <v>0.007829506074209404</v>
      </c>
      <c r="T63" s="123"/>
      <c r="U63" s="123"/>
      <c r="V63" s="123"/>
      <c r="W63" s="123"/>
      <c r="X63" s="123"/>
      <c r="Y63" s="123"/>
      <c r="Z63" s="123"/>
    </row>
    <row r="64" ht="15.75" hidden="1" customHeight="1">
      <c r="A64" s="1074" t="s">
        <v>256</v>
      </c>
      <c r="B64" s="22">
        <v>147.0</v>
      </c>
      <c r="C64" s="145">
        <v>0.5878056738708461</v>
      </c>
      <c r="D64" s="1290">
        <v>0.1952362292298874</v>
      </c>
      <c r="E64" s="1290">
        <v>0.3058236790843347</v>
      </c>
      <c r="F64" s="1290">
        <v>0.2954045788633479</v>
      </c>
      <c r="G64" s="1290">
        <v>0.2744177862470996</v>
      </c>
      <c r="H64" s="145">
        <v>0.3005859123879438</v>
      </c>
      <c r="I64" s="145">
        <v>0.2792310158899794</v>
      </c>
      <c r="J64" s="145">
        <v>0.3006389033463689</v>
      </c>
      <c r="K64" s="145">
        <v>0.2792840068484045</v>
      </c>
      <c r="L64" s="145">
        <v>0.5327043116908846</v>
      </c>
      <c r="M64" s="145">
        <v>0.5956882035120149</v>
      </c>
      <c r="N64" s="145">
        <v>0.5332619981669171</v>
      </c>
      <c r="O64" s="145">
        <v>0.4121943261291539</v>
      </c>
      <c r="P64" s="145">
        <v>5.576864760325539E-4</v>
      </c>
      <c r="Q64" s="145">
        <v>0.06298389182113033</v>
      </c>
      <c r="R64" s="145">
        <v>0.01041910022098675</v>
      </c>
      <c r="S64" s="1290">
        <v>0.0281805070249181</v>
      </c>
      <c r="T64" s="123"/>
      <c r="U64" s="123"/>
      <c r="V64" s="123"/>
      <c r="W64" s="123"/>
      <c r="X64" s="123"/>
      <c r="Y64" s="123"/>
      <c r="Z64" s="123"/>
    </row>
    <row r="65" ht="15.75" hidden="1" customHeight="1">
      <c r="A65" s="1074" t="s">
        <v>162</v>
      </c>
      <c r="B65" s="22">
        <v>24.0</v>
      </c>
      <c r="C65" s="145">
        <v>0.466776214453924</v>
      </c>
      <c r="D65" s="1290">
        <v>0.1624404783934301</v>
      </c>
      <c r="E65" s="1290">
        <v>0.2890664125551075</v>
      </c>
      <c r="F65" s="1290">
        <v>0.2806157892822455</v>
      </c>
      <c r="G65" s="1290">
        <v>0.2455826974772454</v>
      </c>
      <c r="H65" s="145">
        <v>0.284500624338612</v>
      </c>
      <c r="I65" s="145">
        <v>0.2489825356504177</v>
      </c>
      <c r="J65" s="145">
        <v>0.2845553222334854</v>
      </c>
      <c r="K65" s="145">
        <v>0.2490372335452911</v>
      </c>
      <c r="L65" s="145">
        <v>0.471909396616896</v>
      </c>
      <c r="M65" s="145">
        <v>0.5478127469849084</v>
      </c>
      <c r="N65" s="145">
        <v>0.4720262473543155</v>
      </c>
      <c r="O65" s="145">
        <v>0.533223785546076</v>
      </c>
      <c r="P65" s="145">
        <v>1.168507374194577E-4</v>
      </c>
      <c r="Q65" s="145">
        <v>0.07590335036801249</v>
      </c>
      <c r="R65" s="145">
        <v>0.008450623272862008</v>
      </c>
      <c r="S65" s="1290">
        <v>0.01140446866318578</v>
      </c>
      <c r="T65" s="123"/>
      <c r="U65" s="123"/>
      <c r="V65" s="123"/>
      <c r="W65" s="123"/>
      <c r="X65" s="123"/>
      <c r="Y65" s="123"/>
      <c r="Z65" s="123"/>
    </row>
    <row r="66" ht="15.75" hidden="1" customHeight="1">
      <c r="A66" s="1074" t="s">
        <v>163</v>
      </c>
      <c r="B66" s="22">
        <v>97.0</v>
      </c>
      <c r="C66" s="145">
        <v>0.1070560503664222</v>
      </c>
      <c r="D66" s="1290">
        <v>0.03311542744146767</v>
      </c>
      <c r="E66" s="1290">
        <v>0.05306088012820637</v>
      </c>
      <c r="F66" s="1290">
        <v>0.04992682091832309</v>
      </c>
      <c r="G66" s="1290">
        <v>0.04539134678451322</v>
      </c>
      <c r="H66" s="145">
        <v>0.05169892464681597</v>
      </c>
      <c r="I66" s="145">
        <v>0.04700246828992091</v>
      </c>
      <c r="J66" s="145">
        <v>0.05185005944104041</v>
      </c>
      <c r="K66" s="145">
        <v>0.04715360308414536</v>
      </c>
      <c r="L66" s="145">
        <v>0.1075334337296376</v>
      </c>
      <c r="M66" s="145">
        <v>0.1443793179322295</v>
      </c>
      <c r="N66" s="145">
        <v>0.1105421752715501</v>
      </c>
      <c r="O66" s="145">
        <v>0.8929439496335778</v>
      </c>
      <c r="P66" s="145">
        <v>0.003008741541912508</v>
      </c>
      <c r="Q66" s="145">
        <v>0.0368458842025919</v>
      </c>
      <c r="R66" s="145">
        <v>0.003134059209883272</v>
      </c>
      <c r="S66" s="1290">
        <v>0.0115447653592736</v>
      </c>
      <c r="T66" s="123"/>
      <c r="U66" s="123"/>
      <c r="V66" s="123"/>
      <c r="W66" s="123"/>
      <c r="X66" s="123"/>
      <c r="Y66" s="123"/>
      <c r="Z66" s="123"/>
    </row>
    <row r="67" ht="15.75" hidden="1" customHeight="1">
      <c r="A67" s="1074" t="s">
        <v>164</v>
      </c>
      <c r="B67" s="22">
        <v>22.0</v>
      </c>
      <c r="C67" s="145">
        <v>0.2264081576757366</v>
      </c>
      <c r="D67" s="1290">
        <v>0.06818384104071303</v>
      </c>
      <c r="E67" s="1290">
        <v>0.1022868022011593</v>
      </c>
      <c r="F67" s="1290">
        <v>0.09790343714371146</v>
      </c>
      <c r="G67" s="1290">
        <v>0.0839174029586889</v>
      </c>
      <c r="H67" s="145">
        <v>0.09985624762474303</v>
      </c>
      <c r="I67" s="145">
        <v>0.08559124392709257</v>
      </c>
      <c r="J67" s="145">
        <v>0.09978523098639712</v>
      </c>
      <c r="K67" s="145">
        <v>0.08552022728874666</v>
      </c>
      <c r="L67" s="145">
        <v>0.1612225169093987</v>
      </c>
      <c r="M67" s="145">
        <v>0.2627527455742227</v>
      </c>
      <c r="N67" s="145">
        <v>0.1667429179864789</v>
      </c>
      <c r="O67" s="145">
        <v>0.7735918423242634</v>
      </c>
      <c r="P67" s="145">
        <v>0.005520401077080279</v>
      </c>
      <c r="Q67" s="145">
        <v>0.101530228664824</v>
      </c>
      <c r="R67" s="145">
        <v>0.004383365057447793</v>
      </c>
      <c r="S67" s="1290">
        <v>0.01253130882432782</v>
      </c>
      <c r="T67" s="123"/>
      <c r="U67" s="123"/>
      <c r="V67" s="123"/>
      <c r="W67" s="123"/>
      <c r="X67" s="123"/>
      <c r="Y67" s="123"/>
      <c r="Z67" s="123"/>
    </row>
    <row r="68" ht="15.75" hidden="1" customHeight="1">
      <c r="A68" s="1074" t="s">
        <v>165</v>
      </c>
      <c r="B68" s="22">
        <v>6.0</v>
      </c>
      <c r="C68" s="145">
        <v>0.1998031229397899</v>
      </c>
      <c r="D68" s="1290">
        <v>0.06527648583478583</v>
      </c>
      <c r="E68" s="1290">
        <v>0.1062594261665869</v>
      </c>
      <c r="F68" s="1290">
        <v>0.1013194375457197</v>
      </c>
      <c r="G68" s="1290">
        <v>0.07731538484450326</v>
      </c>
      <c r="H68" s="145">
        <v>0.1030939239043069</v>
      </c>
      <c r="I68" s="145">
        <v>0.0786694695003086</v>
      </c>
      <c r="J68" s="145">
        <v>0.1033106692916941</v>
      </c>
      <c r="K68" s="145">
        <v>0.07888621488769583</v>
      </c>
      <c r="L68" s="145">
        <v>0.1425823406695626</v>
      </c>
      <c r="M68" s="145">
        <v>0.2200146303136486</v>
      </c>
      <c r="N68" s="145">
        <v>0.1433048252941867</v>
      </c>
      <c r="O68" s="145">
        <v>0.80019687706021</v>
      </c>
      <c r="P68" s="145">
        <v>7.224846246240823E-4</v>
      </c>
      <c r="Q68" s="145">
        <v>0.07743228964408601</v>
      </c>
      <c r="R68" s="145">
        <v>0.004939988620867163</v>
      </c>
      <c r="S68" s="1290">
        <v>0.009789666663656315</v>
      </c>
      <c r="T68" s="123"/>
      <c r="U68" s="123"/>
      <c r="V68" s="123"/>
      <c r="W68" s="123"/>
      <c r="X68" s="123"/>
      <c r="Y68" s="123"/>
      <c r="Z68" s="123"/>
    </row>
    <row r="69" ht="15.75" hidden="1" customHeight="1">
      <c r="A69" s="1074" t="s">
        <v>166</v>
      </c>
      <c r="B69" s="22">
        <v>48.0</v>
      </c>
      <c r="C69" s="145">
        <v>0.4162952921050379</v>
      </c>
      <c r="D69" s="1290">
        <v>0.1129726140898728</v>
      </c>
      <c r="E69" s="1290">
        <v>0.2014061473355904</v>
      </c>
      <c r="F69" s="1290">
        <v>0.1975118299175661</v>
      </c>
      <c r="G69" s="1290">
        <v>0.1735842812060157</v>
      </c>
      <c r="H69" s="145">
        <v>0.1967312326895192</v>
      </c>
      <c r="I69" s="145">
        <v>0.1728982493425142</v>
      </c>
      <c r="J69" s="145">
        <v>0.1967316783998681</v>
      </c>
      <c r="K69" s="145">
        <v>0.1728986950528631</v>
      </c>
      <c r="L69" s="145">
        <v>0.3281658106019512</v>
      </c>
      <c r="M69" s="145">
        <v>0.3543813737539332</v>
      </c>
      <c r="N69" s="145">
        <v>0.3291355164582649</v>
      </c>
      <c r="O69" s="145">
        <v>0.5837047078949621</v>
      </c>
      <c r="P69" s="145">
        <v>9.697058563137293E-4</v>
      </c>
      <c r="Q69" s="145">
        <v>0.02621556315198207</v>
      </c>
      <c r="R69" s="145">
        <v>0.003894317418024299</v>
      </c>
      <c r="S69" s="1290">
        <v>0.01582410162831171</v>
      </c>
      <c r="T69" s="123"/>
      <c r="U69" s="123"/>
      <c r="V69" s="123"/>
      <c r="W69" s="123"/>
      <c r="X69" s="123"/>
      <c r="Y69" s="123"/>
      <c r="Z69" s="123"/>
    </row>
    <row r="70" ht="15.75" hidden="1" customHeight="1">
      <c r="A70" s="1074" t="s">
        <v>167</v>
      </c>
      <c r="B70" s="22">
        <v>60.0</v>
      </c>
      <c r="C70" s="145">
        <v>0.3775641761874554</v>
      </c>
      <c r="D70" s="1290">
        <v>-0.04839249559247701</v>
      </c>
      <c r="E70" s="1290">
        <v>0.1944756693887431</v>
      </c>
      <c r="F70" s="1290">
        <v>0.1882918359357983</v>
      </c>
      <c r="G70" s="1290">
        <v>0.1845522597145648</v>
      </c>
      <c r="H70" s="145">
        <v>0.18890713057243</v>
      </c>
      <c r="I70" s="145">
        <v>0.185155334271761</v>
      </c>
      <c r="J70" s="145">
        <v>0.1892461722454018</v>
      </c>
      <c r="K70" s="145">
        <v>0.1854943759447327</v>
      </c>
      <c r="L70" s="145">
        <v>0.2012063369875367</v>
      </c>
      <c r="M70" s="145">
        <v>0.2627154604015948</v>
      </c>
      <c r="N70" s="145">
        <v>0.209682754023953</v>
      </c>
      <c r="O70" s="145">
        <v>0.6224358238125447</v>
      </c>
      <c r="P70" s="145">
        <v>0.008476417036416325</v>
      </c>
      <c r="Q70" s="145">
        <v>0.06150912341405809</v>
      </c>
      <c r="R70" s="145">
        <v>0.006183833452944704</v>
      </c>
      <c r="S70" s="1290">
        <v>0.04542370472366922</v>
      </c>
      <c r="T70" s="123"/>
      <c r="U70" s="123"/>
      <c r="V70" s="123"/>
      <c r="W70" s="123"/>
      <c r="X70" s="123"/>
      <c r="Y70" s="123"/>
      <c r="Z70" s="123"/>
    </row>
    <row r="71" ht="15.75" hidden="1" customHeight="1">
      <c r="A71" s="1074" t="s">
        <v>168</v>
      </c>
      <c r="B71" s="22">
        <v>19.0</v>
      </c>
      <c r="C71" s="145">
        <v>0.4790692574561166</v>
      </c>
      <c r="D71" s="1290">
        <v>0.02256408588461413</v>
      </c>
      <c r="E71" s="1290">
        <v>0.0925705781980449</v>
      </c>
      <c r="F71" s="1290">
        <v>0.08301568593211756</v>
      </c>
      <c r="G71" s="1290">
        <v>0.07491599015206142</v>
      </c>
      <c r="H71" s="145">
        <v>0.082318127125779</v>
      </c>
      <c r="I71" s="145">
        <v>0.07428649094261232</v>
      </c>
      <c r="J71" s="145">
        <v>0.08282770856475201</v>
      </c>
      <c r="K71" s="145">
        <v>0.07479607238158532</v>
      </c>
      <c r="L71" s="145">
        <v>0.1234695227463374</v>
      </c>
      <c r="M71" s="145">
        <v>0.4490199997624061</v>
      </c>
      <c r="N71" s="145">
        <v>0.136456956138804</v>
      </c>
      <c r="O71" s="145">
        <v>0.5209307425438834</v>
      </c>
      <c r="P71" s="145">
        <v>0.01298743339246656</v>
      </c>
      <c r="Q71" s="145">
        <v>0.3255504770160687</v>
      </c>
      <c r="R71" s="145">
        <v>0.009554892265927343</v>
      </c>
      <c r="S71" s="1290">
        <v>0.01593632850160197</v>
      </c>
      <c r="T71" s="123"/>
      <c r="U71" s="123"/>
      <c r="V71" s="123"/>
      <c r="W71" s="123"/>
      <c r="X71" s="123"/>
      <c r="Y71" s="123"/>
      <c r="Z71" s="123"/>
    </row>
    <row r="72" ht="15.75" hidden="1" customHeight="1">
      <c r="A72" s="1074" t="s">
        <v>169</v>
      </c>
      <c r="B72" s="22">
        <v>192.0</v>
      </c>
      <c r="C72" s="145">
        <v>0.5765818859808112</v>
      </c>
      <c r="D72" s="1290">
        <v>0.1252941333607551</v>
      </c>
      <c r="E72" s="1290">
        <v>0.2621468860887313</v>
      </c>
      <c r="F72" s="1290">
        <v>0.2448459776072924</v>
      </c>
      <c r="G72" s="1290">
        <v>0.2404469734073651</v>
      </c>
      <c r="H72" s="145">
        <v>0.2222679573279297</v>
      </c>
      <c r="I72" s="145">
        <v>0.2182745991876418</v>
      </c>
      <c r="J72" s="145">
        <v>0.222290310724731</v>
      </c>
      <c r="K72" s="145">
        <v>0.2182969525844431</v>
      </c>
      <c r="L72" s="145">
        <v>0.4460216041938296</v>
      </c>
      <c r="M72" s="145">
        <v>0.5479586075821901</v>
      </c>
      <c r="N72" s="145">
        <v>0.4461295755115594</v>
      </c>
      <c r="O72" s="145">
        <v>0.4234181140191888</v>
      </c>
      <c r="P72" s="145">
        <v>1.079713177297664E-4</v>
      </c>
      <c r="Q72" s="145">
        <v>0.1019370033883605</v>
      </c>
      <c r="R72" s="145">
        <v>0.01730090848143886</v>
      </c>
      <c r="S72" s="1290">
        <v>0.03108866623077372</v>
      </c>
      <c r="T72" s="123"/>
      <c r="U72" s="123"/>
      <c r="V72" s="123"/>
      <c r="W72" s="123"/>
      <c r="X72" s="123"/>
      <c r="Y72" s="123"/>
      <c r="Z72" s="123"/>
    </row>
    <row r="73" ht="15.75" hidden="1" customHeight="1">
      <c r="A73" s="1291" t="s">
        <v>170</v>
      </c>
      <c r="B73" s="1292">
        <v>15.0</v>
      </c>
      <c r="C73" s="1293">
        <v>0.3512950924652835</v>
      </c>
      <c r="D73" s="1294">
        <v>0.1112314443849505</v>
      </c>
      <c r="E73" s="1294">
        <v>0.1583442754397247</v>
      </c>
      <c r="F73" s="1294">
        <v>0.1474190979219864</v>
      </c>
      <c r="G73" s="1294">
        <v>0.1437442275728704</v>
      </c>
      <c r="H73" s="1293">
        <v>0.1348415592636142</v>
      </c>
      <c r="I73" s="1293">
        <v>0.131480222401896</v>
      </c>
      <c r="J73" s="1293">
        <v>0.1348415592636142</v>
      </c>
      <c r="K73" s="1293">
        <v>0.131480222401896</v>
      </c>
      <c r="L73" s="1293">
        <v>0.1822735185778132</v>
      </c>
      <c r="M73" s="1293">
        <v>0.2815193204413795</v>
      </c>
      <c r="N73" s="1293">
        <v>0.1822735185778132</v>
      </c>
      <c r="O73" s="1293">
        <v>0.6487049075347165</v>
      </c>
      <c r="P73" s="1293">
        <v>0.0</v>
      </c>
      <c r="Q73" s="1293">
        <v>0.09924580186356627</v>
      </c>
      <c r="R73" s="1293">
        <v>0.01092517751773832</v>
      </c>
      <c r="S73" s="1294">
        <v>0.005008031685470048</v>
      </c>
      <c r="T73" s="1120"/>
      <c r="U73" s="1120"/>
      <c r="V73" s="1120"/>
      <c r="W73" s="1120"/>
      <c r="X73" s="1120"/>
      <c r="Y73" s="1120"/>
      <c r="Z73" s="1120"/>
    </row>
    <row r="74" ht="15.75" hidden="1" customHeight="1">
      <c r="A74" s="1291" t="s">
        <v>171</v>
      </c>
      <c r="B74" s="1292">
        <v>11.0</v>
      </c>
      <c r="C74" s="1293">
        <v>0.4551288487282463</v>
      </c>
      <c r="D74" s="1294">
        <v>0.08640562248995984</v>
      </c>
      <c r="E74" s="1294">
        <v>0.1348744979919679</v>
      </c>
      <c r="F74" s="1294">
        <v>0.11065093708166</v>
      </c>
      <c r="G74" s="1294">
        <v>0.1046254362087935</v>
      </c>
      <c r="H74" s="1293">
        <v>0.1124236174698795</v>
      </c>
      <c r="I74" s="1293">
        <v>0.1063015852208834</v>
      </c>
      <c r="J74" s="1293">
        <v>0.1124236174698795</v>
      </c>
      <c r="K74" s="1293">
        <v>0.1063015852208834</v>
      </c>
      <c r="L74" s="1293">
        <v>0.1913897255689424</v>
      </c>
      <c r="M74" s="1293">
        <v>0.570096218206158</v>
      </c>
      <c r="N74" s="1293">
        <v>0.1913897255689424</v>
      </c>
      <c r="O74" s="1293">
        <v>0.5448711512717537</v>
      </c>
      <c r="P74" s="1293">
        <v>0.0</v>
      </c>
      <c r="Q74" s="1293">
        <v>0.3787064926372155</v>
      </c>
      <c r="R74" s="1293">
        <v>0.0242235609103079</v>
      </c>
      <c r="S74" s="1294">
        <v>0.04418507362784471</v>
      </c>
      <c r="T74" s="1120"/>
      <c r="U74" s="1120"/>
      <c r="V74" s="1120"/>
      <c r="W74" s="1120"/>
      <c r="X74" s="1120"/>
      <c r="Y74" s="1120"/>
      <c r="Z74" s="1120"/>
    </row>
    <row r="75" ht="15.75" hidden="1" customHeight="1">
      <c r="A75" s="1291" t="s">
        <v>257</v>
      </c>
      <c r="B75" s="1292">
        <v>60.0</v>
      </c>
      <c r="C75" s="1293">
        <v>0.3360859713735196</v>
      </c>
      <c r="D75" s="1294">
        <v>-0.007866949317272413</v>
      </c>
      <c r="E75" s="1294">
        <v>0.03309553374884339</v>
      </c>
      <c r="F75" s="1294">
        <v>0.01393407366548548</v>
      </c>
      <c r="G75" s="1294">
        <v>0.01334077719527974</v>
      </c>
      <c r="H75" s="1293">
        <v>0.01356416784189444</v>
      </c>
      <c r="I75" s="1293">
        <v>0.01298662152664796</v>
      </c>
      <c r="J75" s="1293">
        <v>0.01460800848276078</v>
      </c>
      <c r="K75" s="1293">
        <v>0.0140304621675143</v>
      </c>
      <c r="L75" s="1293">
        <v>0.03202668774890334</v>
      </c>
      <c r="M75" s="1293">
        <v>0.319237687758193</v>
      </c>
      <c r="N75" s="1293">
        <v>0.05053952682753177</v>
      </c>
      <c r="O75" s="1293">
        <v>0.6639140286264804</v>
      </c>
      <c r="P75" s="1293">
        <v>0.01851283907862843</v>
      </c>
      <c r="Q75" s="1293">
        <v>0.2872110000092896</v>
      </c>
      <c r="R75" s="1293">
        <v>0.01916146008335792</v>
      </c>
      <c r="S75" s="1294">
        <v>0.01325971990492311</v>
      </c>
      <c r="T75" s="1120"/>
      <c r="U75" s="1120"/>
      <c r="V75" s="1120"/>
      <c r="W75" s="1120"/>
      <c r="X75" s="1120"/>
      <c r="Y75" s="1120"/>
      <c r="Z75" s="1120"/>
    </row>
    <row r="76" ht="15.75" hidden="1" customHeight="1">
      <c r="A76" s="1074" t="s">
        <v>173</v>
      </c>
      <c r="B76" s="22">
        <v>50.0</v>
      </c>
      <c r="C76" s="145">
        <v>0.3881001389779736</v>
      </c>
      <c r="D76" s="1290">
        <v>0.006465211557517007</v>
      </c>
      <c r="E76" s="1290">
        <v>0.1067369899213611</v>
      </c>
      <c r="F76" s="1290">
        <v>0.0903615757144022</v>
      </c>
      <c r="G76" s="1290">
        <v>0.0837352850117336</v>
      </c>
      <c r="H76" s="145">
        <v>0.07476755146721133</v>
      </c>
      <c r="I76" s="145">
        <v>0.06928478373953974</v>
      </c>
      <c r="J76" s="145">
        <v>0.07396940064734013</v>
      </c>
      <c r="K76" s="145">
        <v>0.06848663291966853</v>
      </c>
      <c r="L76" s="145">
        <v>0.146321531560567</v>
      </c>
      <c r="M76" s="145">
        <v>0.3892035789034471</v>
      </c>
      <c r="N76" s="145">
        <v>0.1756371294641423</v>
      </c>
      <c r="O76" s="145">
        <v>0.6118998610220264</v>
      </c>
      <c r="P76" s="145">
        <v>0.02931559790357534</v>
      </c>
      <c r="Q76" s="145">
        <v>0.2428820473428802</v>
      </c>
      <c r="R76" s="145">
        <v>0.01637541420695892</v>
      </c>
      <c r="S76" s="1290">
        <v>0.03058406755381469</v>
      </c>
      <c r="T76" s="123"/>
      <c r="U76" s="123"/>
      <c r="V76" s="123"/>
      <c r="W76" s="123"/>
      <c r="X76" s="123"/>
      <c r="Y76" s="123"/>
      <c r="Z76" s="123"/>
    </row>
    <row r="77" ht="15.75" hidden="1" customHeight="1">
      <c r="A77" s="1074" t="s">
        <v>174</v>
      </c>
      <c r="B77" s="22">
        <v>1.0</v>
      </c>
      <c r="C77" s="145">
        <v>0.1087642298724455</v>
      </c>
      <c r="D77" s="1290">
        <v>0.03323732455538792</v>
      </c>
      <c r="E77" s="1290">
        <v>0.05733095597311754</v>
      </c>
      <c r="F77" s="1290">
        <v>0.05513646962007955</v>
      </c>
      <c r="G77" s="1290">
        <v>0.04403718031353724</v>
      </c>
      <c r="H77" s="145">
        <v>0.05532504882732135</v>
      </c>
      <c r="I77" s="145">
        <v>0.04418779743882498</v>
      </c>
      <c r="J77" s="145">
        <v>0.05532504882732135</v>
      </c>
      <c r="K77" s="145">
        <v>0.04418779743882498</v>
      </c>
      <c r="L77" s="145">
        <v>0.066657522973529</v>
      </c>
      <c r="M77" s="145">
        <v>0.06876057239519041</v>
      </c>
      <c r="N77" s="145">
        <v>0.066657522973529</v>
      </c>
      <c r="O77" s="145">
        <v>0.8912357701275545</v>
      </c>
      <c r="P77" s="145">
        <v>0.0</v>
      </c>
      <c r="Q77" s="145">
        <v>0.002103049421661409</v>
      </c>
      <c r="R77" s="145">
        <v>0.002194486353037992</v>
      </c>
      <c r="S77" s="1290">
        <v>0.0</v>
      </c>
      <c r="T77" s="123"/>
      <c r="U77" s="123"/>
      <c r="V77" s="123"/>
      <c r="W77" s="123"/>
      <c r="X77" s="123"/>
      <c r="Y77" s="123"/>
      <c r="Z77" s="123"/>
    </row>
    <row r="78" ht="15.75" hidden="1" customHeight="1">
      <c r="A78" s="1074" t="s">
        <v>175</v>
      </c>
      <c r="B78" s="22">
        <v>62.0</v>
      </c>
      <c r="C78" s="145">
        <v>0.328957975394087</v>
      </c>
      <c r="D78" s="1290">
        <v>0.1062266686062906</v>
      </c>
      <c r="E78" s="1290">
        <v>0.1737147909166663</v>
      </c>
      <c r="F78" s="1290">
        <v>0.1596025460287787</v>
      </c>
      <c r="G78" s="1290">
        <v>0.1455012614423608</v>
      </c>
      <c r="H78" s="145">
        <v>0.1389567958512438</v>
      </c>
      <c r="I78" s="145">
        <v>0.1266796149899696</v>
      </c>
      <c r="J78" s="145">
        <v>0.1395927072691578</v>
      </c>
      <c r="K78" s="145">
        <v>0.1273155264078837</v>
      </c>
      <c r="L78" s="145">
        <v>0.1955562581466674</v>
      </c>
      <c r="M78" s="145">
        <v>0.3060836916982053</v>
      </c>
      <c r="N78" s="145">
        <v>0.2026835794805019</v>
      </c>
      <c r="O78" s="145">
        <v>0.671042024605913</v>
      </c>
      <c r="P78" s="145">
        <v>0.007127321333834515</v>
      </c>
      <c r="Q78" s="145">
        <v>0.1105274335515379</v>
      </c>
      <c r="R78" s="145">
        <v>0.0141122448878876</v>
      </c>
      <c r="S78" s="1290">
        <v>0.05434993674361102</v>
      </c>
      <c r="T78" s="123"/>
      <c r="U78" s="123"/>
      <c r="V78" s="123"/>
      <c r="W78" s="123"/>
      <c r="X78" s="123"/>
      <c r="Y78" s="123"/>
      <c r="Z78" s="123"/>
    </row>
    <row r="79" ht="15.75" hidden="1" customHeight="1">
      <c r="A79" s="1074" t="s">
        <v>176</v>
      </c>
      <c r="B79" s="22">
        <v>29.0</v>
      </c>
      <c r="C79" s="145">
        <v>0.2231216913320223</v>
      </c>
      <c r="D79" s="1290">
        <v>0.03326150255745593</v>
      </c>
      <c r="E79" s="1290">
        <v>0.06293571926334986</v>
      </c>
      <c r="F79" s="1290">
        <v>0.06013251795404904</v>
      </c>
      <c r="G79" s="1290">
        <v>0.05284548564540049</v>
      </c>
      <c r="H79" s="145">
        <v>0.05600694289807195</v>
      </c>
      <c r="I79" s="145">
        <v>0.04921985969761861</v>
      </c>
      <c r="J79" s="145">
        <v>0.05586664024484593</v>
      </c>
      <c r="K79" s="145">
        <v>0.04907955704439259</v>
      </c>
      <c r="L79" s="145">
        <v>0.07391238435405759</v>
      </c>
      <c r="M79" s="145">
        <v>0.2250048201144473</v>
      </c>
      <c r="N79" s="145">
        <v>0.07376319311313412</v>
      </c>
      <c r="O79" s="145">
        <v>0.7768783086679778</v>
      </c>
      <c r="P79" s="145">
        <v>-1.491912409234696E-4</v>
      </c>
      <c r="Q79" s="145">
        <v>0.1510924357603897</v>
      </c>
      <c r="R79" s="145">
        <v>0.002803201309300819</v>
      </c>
      <c r="S79" s="1290">
        <v>0.01333247415257029</v>
      </c>
      <c r="T79" s="123"/>
      <c r="U79" s="123"/>
      <c r="V79" s="123"/>
      <c r="W79" s="123"/>
      <c r="X79" s="123"/>
      <c r="Y79" s="123"/>
      <c r="Z79" s="123"/>
    </row>
    <row r="80" ht="15.75" hidden="1" customHeight="1">
      <c r="A80" s="1074" t="s">
        <v>177</v>
      </c>
      <c r="B80" s="22">
        <v>13.0</v>
      </c>
      <c r="C80" s="145">
        <v>0.3415013253706709</v>
      </c>
      <c r="D80" s="1290">
        <v>0.08083117964436962</v>
      </c>
      <c r="E80" s="1290">
        <v>0.1260548532145074</v>
      </c>
      <c r="F80" s="1290">
        <v>0.1212463089486007</v>
      </c>
      <c r="G80" s="1290">
        <v>0.10468772320855</v>
      </c>
      <c r="H80" s="145">
        <v>0.1197295096589036</v>
      </c>
      <c r="I80" s="145">
        <v>0.1033780729142054</v>
      </c>
      <c r="J80" s="145">
        <v>0.1197748983084255</v>
      </c>
      <c r="K80" s="145">
        <v>0.1034234615637273</v>
      </c>
      <c r="L80" s="145">
        <v>0.1497081237209114</v>
      </c>
      <c r="M80" s="145">
        <v>0.3524797049737781</v>
      </c>
      <c r="N80" s="145">
        <v>0.151361567382066</v>
      </c>
      <c r="O80" s="145">
        <v>0.6584986746293291</v>
      </c>
      <c r="P80" s="145">
        <v>0.001653443661154574</v>
      </c>
      <c r="Q80" s="145">
        <v>0.2027715812528667</v>
      </c>
      <c r="R80" s="145">
        <v>0.004808544265906751</v>
      </c>
      <c r="S80" s="1290">
        <v>0.01520836595335506</v>
      </c>
      <c r="T80" s="123"/>
      <c r="U80" s="123"/>
      <c r="V80" s="123"/>
      <c r="W80" s="123"/>
      <c r="X80" s="123"/>
      <c r="Y80" s="123"/>
      <c r="Z80" s="123"/>
    </row>
    <row r="81" ht="15.75" hidden="1" customHeight="1">
      <c r="A81" s="1074" t="s">
        <v>178</v>
      </c>
      <c r="B81" s="22">
        <v>66.0</v>
      </c>
      <c r="C81" s="145">
        <v>0.3081632254750749</v>
      </c>
      <c r="D81" s="1290">
        <v>0.0645001573978893</v>
      </c>
      <c r="E81" s="1290">
        <v>0.1090860168165059</v>
      </c>
      <c r="F81" s="1290">
        <v>0.1055972430780183</v>
      </c>
      <c r="G81" s="1290">
        <v>0.09133835167409123</v>
      </c>
      <c r="H81" s="145">
        <v>0.1078802617922763</v>
      </c>
      <c r="I81" s="145">
        <v>0.09331309230294806</v>
      </c>
      <c r="J81" s="145">
        <v>0.1079154386010445</v>
      </c>
      <c r="K81" s="145">
        <v>0.09334826911171622</v>
      </c>
      <c r="L81" s="145">
        <v>0.121335828065057</v>
      </c>
      <c r="M81" s="145">
        <v>0.3081489322928291</v>
      </c>
      <c r="N81" s="145">
        <v>0.1215404151184208</v>
      </c>
      <c r="O81" s="145">
        <v>0.6918367745249251</v>
      </c>
      <c r="P81" s="145">
        <v>2.045870533638313E-4</v>
      </c>
      <c r="Q81" s="145">
        <v>0.1868131042277721</v>
      </c>
      <c r="R81" s="145">
        <v>0.00348877373848763</v>
      </c>
      <c r="S81" s="1290">
        <v>0.01465695227403967</v>
      </c>
      <c r="T81" s="123"/>
      <c r="U81" s="123"/>
      <c r="V81" s="123"/>
      <c r="W81" s="123"/>
      <c r="X81" s="123"/>
      <c r="Y81" s="123"/>
      <c r="Z81" s="123"/>
    </row>
    <row r="82" ht="15.75" hidden="1" customHeight="1">
      <c r="A82" s="1074" t="s">
        <v>179</v>
      </c>
      <c r="B82" s="22">
        <v>24.0</v>
      </c>
      <c r="C82" s="145">
        <v>0.3221509631199182</v>
      </c>
      <c r="D82" s="1290">
        <v>0.04596261553325769</v>
      </c>
      <c r="E82" s="1290">
        <v>0.07712176968322873</v>
      </c>
      <c r="F82" s="1290">
        <v>0.06201301531080719</v>
      </c>
      <c r="G82" s="1290">
        <v>0.05162857281080788</v>
      </c>
      <c r="H82" s="145">
        <v>0.05916209457836479</v>
      </c>
      <c r="I82" s="145">
        <v>0.04925505544715385</v>
      </c>
      <c r="J82" s="145">
        <v>0.05997634251335131</v>
      </c>
      <c r="K82" s="145">
        <v>0.05006930338214037</v>
      </c>
      <c r="L82" s="145">
        <v>0.08618691020933011</v>
      </c>
      <c r="M82" s="145">
        <v>0.2968538878557462</v>
      </c>
      <c r="N82" s="145">
        <v>0.1329660709288016</v>
      </c>
      <c r="O82" s="145">
        <v>0.6778490368800818</v>
      </c>
      <c r="P82" s="145">
        <v>0.04677916071947143</v>
      </c>
      <c r="Q82" s="145">
        <v>0.2106669776464161</v>
      </c>
      <c r="R82" s="145">
        <v>0.01510875437242154</v>
      </c>
      <c r="S82" s="1290">
        <v>0.01287174324090992</v>
      </c>
      <c r="T82" s="123"/>
      <c r="U82" s="123"/>
      <c r="V82" s="123"/>
      <c r="W82" s="123"/>
      <c r="X82" s="123"/>
      <c r="Y82" s="123"/>
      <c r="Z82" s="123"/>
    </row>
    <row r="83" ht="15.75" hidden="1" customHeight="1">
      <c r="A83" s="1074" t="s">
        <v>180</v>
      </c>
      <c r="B83" s="22">
        <v>17.0</v>
      </c>
      <c r="C83" s="145">
        <v>0.2609416650862748</v>
      </c>
      <c r="D83" s="1290">
        <v>0.01970929559101724</v>
      </c>
      <c r="E83" s="1290">
        <v>0.03613311174960161</v>
      </c>
      <c r="F83" s="1290">
        <v>0.03332560494295424</v>
      </c>
      <c r="G83" s="1290">
        <v>0.02889833485114579</v>
      </c>
      <c r="H83" s="145">
        <v>0.02930820429113851</v>
      </c>
      <c r="I83" s="145">
        <v>0.02541464147285266</v>
      </c>
      <c r="J83" s="145">
        <v>0.0245823757912465</v>
      </c>
      <c r="K83" s="145">
        <v>0.02068881297296065</v>
      </c>
      <c r="L83" s="145">
        <v>0.04601878272918515</v>
      </c>
      <c r="M83" s="145">
        <v>0.250978691932474</v>
      </c>
      <c r="N83" s="145">
        <v>0.04842134380448013</v>
      </c>
      <c r="O83" s="145">
        <v>0.7390583349137252</v>
      </c>
      <c r="P83" s="145">
        <v>0.002402561075294985</v>
      </c>
      <c r="Q83" s="145">
        <v>0.2049599092032889</v>
      </c>
      <c r="R83" s="145">
        <v>0.002807506806647366</v>
      </c>
      <c r="S83" s="1290">
        <v>0.0093600125408207</v>
      </c>
      <c r="T83" s="123"/>
      <c r="U83" s="123"/>
      <c r="V83" s="123"/>
      <c r="W83" s="123"/>
      <c r="X83" s="123"/>
      <c r="Y83" s="123"/>
      <c r="Z83" s="123"/>
    </row>
    <row r="84" ht="15.75" hidden="1" customHeight="1">
      <c r="A84" s="1074" t="s">
        <v>181</v>
      </c>
      <c r="B84" s="22">
        <v>28.0</v>
      </c>
      <c r="C84" s="145">
        <v>0.7747528547001827</v>
      </c>
      <c r="D84" s="1290">
        <v>0.2547235706845384</v>
      </c>
      <c r="E84" s="1290">
        <v>0.4017108547394902</v>
      </c>
      <c r="F84" s="1290">
        <v>0.3887934592480494</v>
      </c>
      <c r="G84" s="1290">
        <v>0.3841574008942081</v>
      </c>
      <c r="H84" s="145">
        <v>0.3727746080855329</v>
      </c>
      <c r="I84" s="145">
        <v>0.3683295620210819</v>
      </c>
      <c r="J84" s="145">
        <v>0.3727903310469527</v>
      </c>
      <c r="K84" s="145">
        <v>0.3683452849825017</v>
      </c>
      <c r="L84" s="145">
        <v>0.6443112360213046</v>
      </c>
      <c r="M84" s="145">
        <v>0.7101420962638313</v>
      </c>
      <c r="N84" s="145">
        <v>0.6444881193372771</v>
      </c>
      <c r="O84" s="145">
        <v>0.2252471452998173</v>
      </c>
      <c r="P84" s="145">
        <v>1.768833159725634E-4</v>
      </c>
      <c r="Q84" s="145">
        <v>0.06583086024252668</v>
      </c>
      <c r="R84" s="145">
        <v>0.01291739549144081</v>
      </c>
      <c r="S84" s="1290">
        <v>0.007471865725909475</v>
      </c>
      <c r="T84" s="123"/>
      <c r="U84" s="123"/>
      <c r="V84" s="123"/>
      <c r="W84" s="123"/>
      <c r="X84" s="123"/>
      <c r="Y84" s="123"/>
      <c r="Z84" s="123"/>
    </row>
    <row r="85" ht="15.75" hidden="1" customHeight="1">
      <c r="A85" s="1074" t="s">
        <v>182</v>
      </c>
      <c r="B85" s="22">
        <v>98.0</v>
      </c>
      <c r="C85" s="145">
        <v>0.3039012252374141</v>
      </c>
      <c r="D85" s="1290">
        <v>0.0148782056256525</v>
      </c>
      <c r="E85" s="1290">
        <v>0.05611528216778267</v>
      </c>
      <c r="F85" s="1290">
        <v>0.05097611201807646</v>
      </c>
      <c r="G85" s="1290">
        <v>0.04677866585476341</v>
      </c>
      <c r="H85" s="145">
        <v>0.053034990570446</v>
      </c>
      <c r="I85" s="145">
        <v>0.04866801339469899</v>
      </c>
      <c r="J85" s="145">
        <v>0.05315765810518937</v>
      </c>
      <c r="K85" s="145">
        <v>0.04879068092944237</v>
      </c>
      <c r="L85" s="145">
        <v>0.06819418079097361</v>
      </c>
      <c r="M85" s="145">
        <v>0.3160579263229045</v>
      </c>
      <c r="N85" s="145">
        <v>0.0696040135393935</v>
      </c>
      <c r="O85" s="145">
        <v>0.696098774762586</v>
      </c>
      <c r="P85" s="145">
        <v>0.001409832748419872</v>
      </c>
      <c r="Q85" s="145">
        <v>0.2478637455319308</v>
      </c>
      <c r="R85" s="145">
        <v>0.005139170149706204</v>
      </c>
      <c r="S85" s="1290">
        <v>0.04817923897233548</v>
      </c>
      <c r="T85" s="123"/>
      <c r="U85" s="123"/>
      <c r="V85" s="123"/>
      <c r="W85" s="123"/>
      <c r="X85" s="123"/>
      <c r="Y85" s="123"/>
      <c r="Z85" s="123"/>
    </row>
    <row r="86" ht="15.75" hidden="1" customHeight="1">
      <c r="A86" s="1074" t="s">
        <v>183</v>
      </c>
      <c r="B86" s="22">
        <v>3.0</v>
      </c>
      <c r="C86" s="145">
        <v>0.1971620827826379</v>
      </c>
      <c r="D86" s="1290">
        <v>-0.01696666456877924</v>
      </c>
      <c r="E86" s="1290">
        <v>0.04122348794763673</v>
      </c>
      <c r="F86" s="1290">
        <v>0.04043678016237649</v>
      </c>
      <c r="G86" s="1290">
        <v>0.04043678016237649</v>
      </c>
      <c r="H86" s="145">
        <v>0.04340100162061804</v>
      </c>
      <c r="I86" s="145">
        <v>0.04340100162061804</v>
      </c>
      <c r="J86" s="145">
        <v>0.04256184664967378</v>
      </c>
      <c r="K86" s="145">
        <v>0.04256184664967378</v>
      </c>
      <c r="L86" s="145">
        <v>0.07807141208802736</v>
      </c>
      <c r="M86" s="145">
        <v>0.2346629743847945</v>
      </c>
      <c r="N86" s="145">
        <v>0.1022495646883588</v>
      </c>
      <c r="O86" s="145">
        <v>0.8028379172173621</v>
      </c>
      <c r="P86" s="145">
        <v>0.02417815260033147</v>
      </c>
      <c r="Q86" s="145">
        <v>0.1565915622967672</v>
      </c>
      <c r="R86" s="145">
        <v>7.86707785260243E-4</v>
      </c>
      <c r="S86" s="1290">
        <v>0.01628894203537038</v>
      </c>
      <c r="T86" s="123"/>
      <c r="U86" s="123"/>
      <c r="V86" s="123"/>
      <c r="W86" s="123"/>
      <c r="X86" s="123"/>
      <c r="Y86" s="123"/>
      <c r="Z86" s="123"/>
    </row>
    <row r="87" ht="15.75" hidden="1" customHeight="1">
      <c r="A87" s="1074" t="s">
        <v>184</v>
      </c>
      <c r="B87" s="22">
        <v>63.0</v>
      </c>
      <c r="C87" s="145">
        <v>0.5858794611013364</v>
      </c>
      <c r="D87" s="1290">
        <v>0.1995951522488842</v>
      </c>
      <c r="E87" s="1290">
        <v>0.354686393659621</v>
      </c>
      <c r="F87" s="1290">
        <v>0.2971116134346505</v>
      </c>
      <c r="G87" s="1290">
        <v>0.284664063858818</v>
      </c>
      <c r="H87" s="145">
        <v>0.2972581686711035</v>
      </c>
      <c r="I87" s="145">
        <v>0.2848044791347684</v>
      </c>
      <c r="J87" s="145">
        <v>0.3144019419558283</v>
      </c>
      <c r="K87" s="145">
        <v>0.3019482524194932</v>
      </c>
      <c r="L87" s="145">
        <v>0.3131988835555048</v>
      </c>
      <c r="M87" s="145">
        <v>0.3904915717554897</v>
      </c>
      <c r="N87" s="145">
        <v>0.4952991233156898</v>
      </c>
      <c r="O87" s="145">
        <v>0.4141205388986636</v>
      </c>
      <c r="P87" s="145">
        <v>0.1821002397601849</v>
      </c>
      <c r="Q87" s="145">
        <v>0.0772926881999848</v>
      </c>
      <c r="R87" s="145">
        <v>0.05757478022497051</v>
      </c>
      <c r="S87" s="1290">
        <v>0.005154169605599641</v>
      </c>
      <c r="T87" s="123"/>
      <c r="U87" s="123"/>
      <c r="V87" s="123"/>
      <c r="W87" s="123"/>
      <c r="X87" s="123"/>
      <c r="Y87" s="123"/>
      <c r="Z87" s="123"/>
    </row>
    <row r="88" ht="15.75" hidden="1" customHeight="1">
      <c r="A88" s="1074" t="s">
        <v>185</v>
      </c>
      <c r="B88" s="22">
        <v>30.0</v>
      </c>
      <c r="C88" s="145">
        <v>0.4535142551966311</v>
      </c>
      <c r="D88" s="1290">
        <v>0.2014101395465698</v>
      </c>
      <c r="E88" s="1290">
        <v>0.2632007031826347</v>
      </c>
      <c r="F88" s="1290">
        <v>0.2406234259235884</v>
      </c>
      <c r="G88" s="1290">
        <v>0.2166872840619174</v>
      </c>
      <c r="H88" s="145">
        <v>0.2418996743051824</v>
      </c>
      <c r="I88" s="145">
        <v>0.2178365769644457</v>
      </c>
      <c r="J88" s="145">
        <v>0.2484061423191483</v>
      </c>
      <c r="K88" s="145">
        <v>0.2243430449784115</v>
      </c>
      <c r="L88" s="145">
        <v>0.2781075949975776</v>
      </c>
      <c r="M88" s="145">
        <v>0.3731042960740305</v>
      </c>
      <c r="N88" s="145">
        <v>0.392325985539635</v>
      </c>
      <c r="O88" s="145">
        <v>0.5464857448033689</v>
      </c>
      <c r="P88" s="145">
        <v>0.1142183905420573</v>
      </c>
      <c r="Q88" s="145">
        <v>0.09499670107645289</v>
      </c>
      <c r="R88" s="145">
        <v>0.02257727725904634</v>
      </c>
      <c r="S88" s="1290">
        <v>0.007841580341661488</v>
      </c>
      <c r="T88" s="123"/>
      <c r="U88" s="123"/>
      <c r="V88" s="123"/>
      <c r="W88" s="123"/>
      <c r="X88" s="123"/>
      <c r="Y88" s="123"/>
      <c r="Z88" s="123"/>
    </row>
    <row r="89" ht="15.75" hidden="1" customHeight="1">
      <c r="A89" s="1074" t="s">
        <v>186</v>
      </c>
      <c r="B89" s="22">
        <v>8.0</v>
      </c>
      <c r="C89" s="145">
        <v>0.2771450359032195</v>
      </c>
      <c r="D89" s="1290">
        <v>0.1052283134607782</v>
      </c>
      <c r="E89" s="1290">
        <v>0.1443994847890315</v>
      </c>
      <c r="F89" s="1290">
        <v>0.1373929379217279</v>
      </c>
      <c r="G89" s="1290">
        <v>0.1294479156761705</v>
      </c>
      <c r="H89" s="145">
        <v>0.1497942355390159</v>
      </c>
      <c r="I89" s="145">
        <v>0.1411320833817358</v>
      </c>
      <c r="J89" s="145">
        <v>0.1497942355390159</v>
      </c>
      <c r="K89" s="145">
        <v>0.1411320833817358</v>
      </c>
      <c r="L89" s="145">
        <v>0.1582342545549555</v>
      </c>
      <c r="M89" s="145">
        <v>0.2491572871561435</v>
      </c>
      <c r="N89" s="145">
        <v>0.1582342545549555</v>
      </c>
      <c r="O89" s="145">
        <v>0.7228549640967805</v>
      </c>
      <c r="P89" s="145">
        <v>0.0</v>
      </c>
      <c r="Q89" s="145">
        <v>0.09092303260118795</v>
      </c>
      <c r="R89" s="145">
        <v>0.007006546867303587</v>
      </c>
      <c r="S89" s="1290">
        <v>0.03223608614025167</v>
      </c>
      <c r="T89" s="123"/>
      <c r="U89" s="123"/>
      <c r="V89" s="123"/>
      <c r="W89" s="123"/>
      <c r="X89" s="123"/>
      <c r="Y89" s="123"/>
      <c r="Z89" s="123"/>
    </row>
    <row r="90" ht="15.75" hidden="1" customHeight="1">
      <c r="A90" s="1074" t="s">
        <v>187</v>
      </c>
      <c r="B90" s="22">
        <v>12.0</v>
      </c>
      <c r="C90" s="145">
        <v>0.4710286174906823</v>
      </c>
      <c r="D90" s="1290">
        <v>0.1014812900761429</v>
      </c>
      <c r="E90" s="1290">
        <v>0.142465193615342</v>
      </c>
      <c r="F90" s="1290">
        <v>0.1282057403501282</v>
      </c>
      <c r="G90" s="1290">
        <v>0.1140231160937743</v>
      </c>
      <c r="H90" s="145">
        <v>0.1300685913420084</v>
      </c>
      <c r="I90" s="145">
        <v>0.1156798911674369</v>
      </c>
      <c r="J90" s="145">
        <v>0.1301559408326569</v>
      </c>
      <c r="K90" s="145">
        <v>0.1157672406580855</v>
      </c>
      <c r="L90" s="145">
        <v>0.1534865366629124</v>
      </c>
      <c r="M90" s="145">
        <v>0.4948531208484416</v>
      </c>
      <c r="N90" s="145">
        <v>0.1545692771338132</v>
      </c>
      <c r="O90" s="145">
        <v>0.5289713825093177</v>
      </c>
      <c r="P90" s="145">
        <v>0.001082740470900823</v>
      </c>
      <c r="Q90" s="145">
        <v>0.3413665841855292</v>
      </c>
      <c r="R90" s="145">
        <v>0.01425945326521384</v>
      </c>
      <c r="S90" s="1290">
        <v>0.02532299650882904</v>
      </c>
      <c r="T90" s="123"/>
      <c r="U90" s="123"/>
      <c r="V90" s="123"/>
      <c r="W90" s="123"/>
      <c r="X90" s="123"/>
      <c r="Y90" s="123"/>
      <c r="Z90" s="123"/>
    </row>
    <row r="91" ht="15.75" hidden="1" customHeight="1">
      <c r="A91" s="1074" t="s">
        <v>188</v>
      </c>
      <c r="B91" s="22">
        <v>81.0</v>
      </c>
      <c r="C91" s="145">
        <v>0.6537628204336327</v>
      </c>
      <c r="D91" s="1290">
        <v>0.2742896885056149</v>
      </c>
      <c r="E91" s="1290">
        <v>0.4037652888568592</v>
      </c>
      <c r="F91" s="1290">
        <v>0.3236720942267214</v>
      </c>
      <c r="G91" s="1290">
        <v>0.3018814136046815</v>
      </c>
      <c r="H91" s="145">
        <v>0.3216424771615191</v>
      </c>
      <c r="I91" s="145">
        <v>0.2999884371026965</v>
      </c>
      <c r="J91" s="145">
        <v>0.3350521770312631</v>
      </c>
      <c r="K91" s="145">
        <v>0.3133981369724405</v>
      </c>
      <c r="L91" s="145">
        <v>0.3032657231839306</v>
      </c>
      <c r="M91" s="145">
        <v>0.4553600514718739</v>
      </c>
      <c r="N91" s="145">
        <v>0.4842782327135148</v>
      </c>
      <c r="O91" s="145">
        <v>0.3462371795663673</v>
      </c>
      <c r="P91" s="145">
        <v>0.1810125095295843</v>
      </c>
      <c r="Q91" s="145">
        <v>0.1520943282879433</v>
      </c>
      <c r="R91" s="145">
        <v>0.08009319463013774</v>
      </c>
      <c r="S91" s="1290">
        <v>0.0144916268961986</v>
      </c>
      <c r="T91" s="123"/>
      <c r="U91" s="123"/>
      <c r="V91" s="123"/>
      <c r="W91" s="123"/>
      <c r="X91" s="123"/>
      <c r="Y91" s="123"/>
      <c r="Z91" s="123"/>
    </row>
    <row r="92" ht="15.75" hidden="1" customHeight="1">
      <c r="A92" s="1074" t="s">
        <v>189</v>
      </c>
      <c r="B92" s="22">
        <v>29.0</v>
      </c>
      <c r="C92" s="145">
        <v>0.6082127892721474</v>
      </c>
      <c r="D92" s="1290">
        <v>-0.02604105891061814</v>
      </c>
      <c r="E92" s="1290">
        <v>0.168930088451985</v>
      </c>
      <c r="F92" s="1290">
        <v>0.01311510803818907</v>
      </c>
      <c r="G92" s="1290">
        <v>0.01282897368016305</v>
      </c>
      <c r="H92" s="145">
        <v>0.02051990546010229</v>
      </c>
      <c r="I92" s="145">
        <v>0.02007221948157399</v>
      </c>
      <c r="J92" s="145">
        <v>0.04233784390245107</v>
      </c>
      <c r="K92" s="145">
        <v>0.04189015792392276</v>
      </c>
      <c r="L92" s="145">
        <v>0.0774614267952931</v>
      </c>
      <c r="M92" s="145">
        <v>0.4521708002498662</v>
      </c>
      <c r="N92" s="145">
        <v>0.2920381207715811</v>
      </c>
      <c r="O92" s="145">
        <v>0.3917872107278526</v>
      </c>
      <c r="P92" s="145">
        <v>0.214576693976288</v>
      </c>
      <c r="Q92" s="145">
        <v>0.3747093734545731</v>
      </c>
      <c r="R92" s="145">
        <v>0.155814980413796</v>
      </c>
      <c r="S92" s="1290">
        <v>0.02706034657181151</v>
      </c>
      <c r="T92" s="123"/>
      <c r="U92" s="123"/>
      <c r="V92" s="123"/>
      <c r="W92" s="123"/>
      <c r="X92" s="123"/>
      <c r="Y92" s="123"/>
      <c r="Z92" s="123"/>
    </row>
    <row r="93" ht="15.75" hidden="1" customHeight="1">
      <c r="A93" s="1074" t="s">
        <v>190</v>
      </c>
      <c r="B93" s="22">
        <v>333.0</v>
      </c>
      <c r="C93" s="145">
        <v>0.7238319471685449</v>
      </c>
      <c r="D93" s="1290">
        <v>0.2294048136070241</v>
      </c>
      <c r="E93" s="1290">
        <v>0.3673810058731584</v>
      </c>
      <c r="F93" s="1290">
        <v>0.2863165821393008</v>
      </c>
      <c r="G93" s="1290">
        <v>0.273609095489232</v>
      </c>
      <c r="H93" s="145">
        <v>0.287660102921775</v>
      </c>
      <c r="I93" s="145">
        <v>0.2748929872684546</v>
      </c>
      <c r="J93" s="145">
        <v>0.3004998903414001</v>
      </c>
      <c r="K93" s="145">
        <v>0.2877327746880797</v>
      </c>
      <c r="L93" s="145">
        <v>0.3383723397678323</v>
      </c>
      <c r="M93" s="145">
        <v>0.60230292177639</v>
      </c>
      <c r="N93" s="145">
        <v>0.5070141786451661</v>
      </c>
      <c r="O93" s="145">
        <v>0.2761680528314551</v>
      </c>
      <c r="P93" s="145">
        <v>0.1686418388773338</v>
      </c>
      <c r="Q93" s="145">
        <v>0.2639305820085577</v>
      </c>
      <c r="R93" s="145">
        <v>0.08106442373385755</v>
      </c>
      <c r="S93" s="1290">
        <v>0.0153279903304878</v>
      </c>
      <c r="T93" s="123"/>
      <c r="U93" s="123"/>
      <c r="V93" s="123"/>
      <c r="W93" s="123"/>
      <c r="X93" s="123"/>
      <c r="Y93" s="123"/>
      <c r="Z93" s="123"/>
    </row>
    <row r="94" ht="15.75" hidden="1" customHeight="1">
      <c r="A94" s="1074" t="s">
        <v>191</v>
      </c>
      <c r="B94" s="22">
        <v>27.0</v>
      </c>
      <c r="C94" s="145">
        <v>0.1560746504149381</v>
      </c>
      <c r="D94" s="1290">
        <v>0.05249106432856394</v>
      </c>
      <c r="E94" s="1290">
        <v>0.08031287814678556</v>
      </c>
      <c r="F94" s="1290">
        <v>0.07605822887692532</v>
      </c>
      <c r="G94" s="1290">
        <v>0.06711342285068267</v>
      </c>
      <c r="H94" s="145">
        <v>0.0764566138131245</v>
      </c>
      <c r="I94" s="145">
        <v>0.06746495584159339</v>
      </c>
      <c r="J94" s="145">
        <v>0.07647490666248957</v>
      </c>
      <c r="K94" s="145">
        <v>0.06748324869095845</v>
      </c>
      <c r="L94" s="145">
        <v>0.1599278338289717</v>
      </c>
      <c r="M94" s="145">
        <v>0.2248716375184722</v>
      </c>
      <c r="N94" s="145">
        <v>0.160271158410233</v>
      </c>
      <c r="O94" s="145">
        <v>0.8439253495850619</v>
      </c>
      <c r="P94" s="145">
        <v>3.433245812612518E-4</v>
      </c>
      <c r="Q94" s="145">
        <v>0.06494380368950047</v>
      </c>
      <c r="R94" s="145">
        <v>0.004254649269860241</v>
      </c>
      <c r="S94" s="1290">
        <v>0.005524116791267536</v>
      </c>
      <c r="T94" s="123"/>
      <c r="U94" s="123"/>
      <c r="V94" s="123"/>
      <c r="W94" s="123"/>
      <c r="X94" s="123"/>
      <c r="Y94" s="123"/>
      <c r="Z94" s="123"/>
    </row>
    <row r="95" ht="15.75" hidden="1" customHeight="1">
      <c r="A95" s="1074" t="s">
        <v>192</v>
      </c>
      <c r="B95" s="22">
        <v>11.0</v>
      </c>
      <c r="C95" s="145">
        <v>0.623460056600748</v>
      </c>
      <c r="D95" s="1290">
        <v>0.1081047200516601</v>
      </c>
      <c r="E95" s="1290">
        <v>0.2107615205925309</v>
      </c>
      <c r="F95" s="1290">
        <v>0.2014739597553946</v>
      </c>
      <c r="G95" s="1290">
        <v>0.1714621823271982</v>
      </c>
      <c r="H95" s="145">
        <v>0.1889636115914518</v>
      </c>
      <c r="I95" s="145">
        <v>0.1608153890618703</v>
      </c>
      <c r="J95" s="145">
        <v>0.1890087275016361</v>
      </c>
      <c r="K95" s="145">
        <v>0.1608605049720545</v>
      </c>
      <c r="L95" s="145">
        <v>0.3331176134073563</v>
      </c>
      <c r="M95" s="145">
        <v>0.5940935429207893</v>
      </c>
      <c r="N95" s="145">
        <v>0.3336863295758411</v>
      </c>
      <c r="O95" s="145">
        <v>0.376539943399252</v>
      </c>
      <c r="P95" s="145">
        <v>5.687161684847381E-4</v>
      </c>
      <c r="Q95" s="145">
        <v>0.2609759295134329</v>
      </c>
      <c r="R95" s="145">
        <v>0.009287560837136331</v>
      </c>
      <c r="S95" s="1290">
        <v>0.06345186552771746</v>
      </c>
      <c r="T95" s="123"/>
      <c r="U95" s="123"/>
      <c r="V95" s="123"/>
      <c r="W95" s="123"/>
      <c r="X95" s="123"/>
      <c r="Y95" s="123"/>
      <c r="Z95" s="123"/>
    </row>
    <row r="96" ht="15.75" hidden="1" customHeight="1">
      <c r="A96" s="1074" t="s">
        <v>193</v>
      </c>
      <c r="B96" s="22">
        <v>61.0</v>
      </c>
      <c r="C96" s="145">
        <v>0.5695651964077462</v>
      </c>
      <c r="D96" s="1290">
        <v>0.1047612203098838</v>
      </c>
      <c r="E96" s="1290">
        <v>0.2238668161279524</v>
      </c>
      <c r="F96" s="1290">
        <v>0.1749071967028778</v>
      </c>
      <c r="G96" s="1290">
        <v>0.1672987231518709</v>
      </c>
      <c r="H96" s="145">
        <v>0.1779635743326457</v>
      </c>
      <c r="I96" s="145">
        <v>0.1702221481713612</v>
      </c>
      <c r="J96" s="145">
        <v>0.1841453647965715</v>
      </c>
      <c r="K96" s="145">
        <v>0.176403938635287</v>
      </c>
      <c r="L96" s="145">
        <v>0.2288587597234686</v>
      </c>
      <c r="M96" s="145">
        <v>0.4595114360906715</v>
      </c>
      <c r="N96" s="145">
        <v>0.3773595841805349</v>
      </c>
      <c r="O96" s="145">
        <v>0.4304348035922538</v>
      </c>
      <c r="P96" s="145">
        <v>0.1485008244570664</v>
      </c>
      <c r="Q96" s="145">
        <v>0.2306526763672029</v>
      </c>
      <c r="R96" s="145">
        <v>0.04895961942507458</v>
      </c>
      <c r="S96" s="1290">
        <v>0.01394288859724591</v>
      </c>
      <c r="T96" s="123"/>
      <c r="U96" s="123"/>
      <c r="V96" s="123"/>
      <c r="W96" s="123"/>
      <c r="X96" s="123"/>
      <c r="Y96" s="123"/>
      <c r="Z96" s="123"/>
    </row>
    <row r="97" ht="15.75" hidden="1" customHeight="1">
      <c r="A97" s="1074" t="s">
        <v>194</v>
      </c>
      <c r="B97" s="22">
        <v>32.0</v>
      </c>
      <c r="C97" s="145">
        <v>0.5932489711484397</v>
      </c>
      <c r="D97" s="1290">
        <v>0.05869006588127822</v>
      </c>
      <c r="E97" s="1290">
        <v>0.2083529907462649</v>
      </c>
      <c r="F97" s="1290">
        <v>0.2034619532537751</v>
      </c>
      <c r="G97" s="1290">
        <v>0.19603091884587</v>
      </c>
      <c r="H97" s="145">
        <v>0.2068181462308132</v>
      </c>
      <c r="I97" s="145">
        <v>0.1992645336942059</v>
      </c>
      <c r="J97" s="145">
        <v>0.2064602416244298</v>
      </c>
      <c r="K97" s="145">
        <v>0.1989066290878225</v>
      </c>
      <c r="L97" s="145">
        <v>0.3447343143701164</v>
      </c>
      <c r="M97" s="145">
        <v>0.5791220325066426</v>
      </c>
      <c r="N97" s="145">
        <v>0.3492644810976546</v>
      </c>
      <c r="O97" s="145">
        <v>0.4067510288515603</v>
      </c>
      <c r="P97" s="145">
        <v>0.00453016672753827</v>
      </c>
      <c r="Q97" s="145">
        <v>0.2343877181365264</v>
      </c>
      <c r="R97" s="145">
        <v>0.004891037492489821</v>
      </c>
      <c r="S97" s="1290">
        <v>0.04193925468797074</v>
      </c>
      <c r="T97" s="123"/>
      <c r="U97" s="123"/>
      <c r="V97" s="123"/>
      <c r="W97" s="123"/>
      <c r="X97" s="123"/>
      <c r="Y97" s="123"/>
      <c r="Z97" s="123"/>
    </row>
    <row r="98" ht="15.75" hidden="1" customHeight="1">
      <c r="A98" s="1074" t="s">
        <v>195</v>
      </c>
      <c r="B98" s="22">
        <v>12.0</v>
      </c>
      <c r="C98" s="145">
        <v>0.6195804142470487</v>
      </c>
      <c r="D98" s="1290">
        <v>0.319629989510728</v>
      </c>
      <c r="E98" s="1290">
        <v>0.4152787605003679</v>
      </c>
      <c r="F98" s="1290">
        <v>0.4104696070690012</v>
      </c>
      <c r="G98" s="1290">
        <v>0.3591790091264567</v>
      </c>
      <c r="H98" s="145">
        <v>0.4121952966649381</v>
      </c>
      <c r="I98" s="145">
        <v>0.3606890636309896</v>
      </c>
      <c r="J98" s="145">
        <v>0.4121660777820713</v>
      </c>
      <c r="K98" s="145">
        <v>0.3606598447481228</v>
      </c>
      <c r="L98" s="145">
        <v>0.4276571014567557</v>
      </c>
      <c r="M98" s="145">
        <v>0.6366077158642283</v>
      </c>
      <c r="N98" s="145">
        <v>0.4425071168613065</v>
      </c>
      <c r="O98" s="145">
        <v>0.3804195857529513</v>
      </c>
      <c r="P98" s="145">
        <v>0.01485001540455075</v>
      </c>
      <c r="Q98" s="145">
        <v>0.2089506144074726</v>
      </c>
      <c r="R98" s="145">
        <v>0.004809153431366646</v>
      </c>
      <c r="S98" s="1290">
        <v>0.006434863212795129</v>
      </c>
      <c r="T98" s="123"/>
      <c r="U98" s="123"/>
      <c r="V98" s="123"/>
      <c r="W98" s="123"/>
      <c r="X98" s="123"/>
      <c r="Y98" s="123"/>
      <c r="Z98" s="123"/>
    </row>
    <row r="99" ht="15.75" hidden="1" customHeight="1">
      <c r="A99" s="1074" t="s">
        <v>196</v>
      </c>
      <c r="B99" s="22">
        <v>21.0</v>
      </c>
      <c r="C99" s="145">
        <v>0.2317275052549971</v>
      </c>
      <c r="D99" s="1290">
        <v>0.04090812250603841</v>
      </c>
      <c r="E99" s="1290">
        <v>0.0772003396840965</v>
      </c>
      <c r="F99" s="1290">
        <v>0.06834441308516317</v>
      </c>
      <c r="G99" s="1290">
        <v>0.06021380323810552</v>
      </c>
      <c r="H99" s="145">
        <v>0.06903282824994184</v>
      </c>
      <c r="I99" s="145">
        <v>0.06082032092414458</v>
      </c>
      <c r="J99" s="145">
        <v>0.06830592734504456</v>
      </c>
      <c r="K99" s="145">
        <v>0.06009342001924731</v>
      </c>
      <c r="L99" s="145">
        <v>0.1132592105736171</v>
      </c>
      <c r="M99" s="145">
        <v>0.1605523868437528</v>
      </c>
      <c r="N99" s="145">
        <v>0.1253482609842835</v>
      </c>
      <c r="O99" s="145">
        <v>0.7682724947450029</v>
      </c>
      <c r="P99" s="145">
        <v>0.01208905041066641</v>
      </c>
      <c r="Q99" s="145">
        <v>0.04729317627013567</v>
      </c>
      <c r="R99" s="145">
        <v>0.008855926598933332</v>
      </c>
      <c r="S99" s="1290">
        <v>0.04336971982166585</v>
      </c>
      <c r="T99" s="123"/>
      <c r="U99" s="123"/>
      <c r="V99" s="123"/>
      <c r="W99" s="123"/>
      <c r="X99" s="123"/>
      <c r="Y99" s="123"/>
      <c r="Z99" s="123"/>
    </row>
    <row r="100" ht="15.75" hidden="1" customHeight="1">
      <c r="A100" s="1074" t="s">
        <v>197</v>
      </c>
      <c r="B100" s="22">
        <v>4.0</v>
      </c>
      <c r="C100" s="145">
        <v>0.5167990332833396</v>
      </c>
      <c r="D100" s="1290">
        <v>0.2430371533147347</v>
      </c>
      <c r="E100" s="1290">
        <v>0.3872931933511031</v>
      </c>
      <c r="F100" s="1290">
        <v>0.3831353014772736</v>
      </c>
      <c r="G100" s="1290">
        <v>0.3174794657478999</v>
      </c>
      <c r="H100" s="145">
        <v>0.3825959685817086</v>
      </c>
      <c r="I100" s="145">
        <v>0.3170325554295762</v>
      </c>
      <c r="J100" s="145">
        <v>0.3825959685817086</v>
      </c>
      <c r="K100" s="145">
        <v>0.3170325554295762</v>
      </c>
      <c r="L100" s="145">
        <v>0.4670877272056138</v>
      </c>
      <c r="M100" s="145">
        <v>0.4676025582244741</v>
      </c>
      <c r="N100" s="145">
        <v>0.4670877272056138</v>
      </c>
      <c r="O100" s="145">
        <v>0.4832009667166604</v>
      </c>
      <c r="P100" s="145">
        <v>0.0</v>
      </c>
      <c r="Q100" s="145">
        <v>5.148310188603001E-4</v>
      </c>
      <c r="R100" s="145">
        <v>0.004157891873829488</v>
      </c>
      <c r="S100" s="1290">
        <v>0.01833769806423537</v>
      </c>
      <c r="T100" s="123"/>
      <c r="U100" s="123"/>
      <c r="V100" s="123"/>
      <c r="W100" s="123"/>
      <c r="X100" s="123"/>
      <c r="Y100" s="123"/>
      <c r="Z100" s="123"/>
    </row>
    <row r="101" ht="15.75" hidden="1" customHeight="1">
      <c r="A101" s="1074" t="s">
        <v>198</v>
      </c>
      <c r="B101" s="22">
        <v>24.0</v>
      </c>
      <c r="C101" s="145">
        <v>0.2072436959350392</v>
      </c>
      <c r="D101" s="1290">
        <v>0.04202282942710824</v>
      </c>
      <c r="E101" s="1290">
        <v>0.07431837899019754</v>
      </c>
      <c r="F101" s="1290">
        <v>0.0696834566171777</v>
      </c>
      <c r="G101" s="1290">
        <v>0.05672338479164227</v>
      </c>
      <c r="H101" s="145">
        <v>0.07318886849745294</v>
      </c>
      <c r="I101" s="145">
        <v>0.05957684293781912</v>
      </c>
      <c r="J101" s="145">
        <v>0.07161627256450262</v>
      </c>
      <c r="K101" s="145">
        <v>0.05800424700486879</v>
      </c>
      <c r="L101" s="145">
        <v>0.1547895353283089</v>
      </c>
      <c r="M101" s="145">
        <v>0.2146281677568126</v>
      </c>
      <c r="N101" s="145">
        <v>0.1570954460489139</v>
      </c>
      <c r="O101" s="145">
        <v>0.7927563040649608</v>
      </c>
      <c r="P101" s="145">
        <v>0.002305910720605036</v>
      </c>
      <c r="Q101" s="145">
        <v>0.05983863242850367</v>
      </c>
      <c r="R101" s="145">
        <v>0.004634922373019845</v>
      </c>
      <c r="S101" s="1290">
        <v>0.0161424636298116</v>
      </c>
      <c r="T101" s="133"/>
      <c r="U101" s="133"/>
      <c r="V101" s="133"/>
      <c r="W101" s="133"/>
      <c r="X101" s="133"/>
      <c r="Y101" s="133"/>
      <c r="Z101" s="133"/>
    </row>
    <row r="102" ht="15.75" hidden="1" customHeight="1">
      <c r="A102" s="1074" t="s">
        <v>199</v>
      </c>
      <c r="B102" s="22">
        <v>14.0</v>
      </c>
      <c r="C102" s="145">
        <v>0.4452889712187121</v>
      </c>
      <c r="D102" s="1290">
        <v>0.1545668592926096</v>
      </c>
      <c r="E102" s="1290">
        <v>0.2367655270631605</v>
      </c>
      <c r="F102" s="1290">
        <v>0.2327700385897972</v>
      </c>
      <c r="G102" s="1290">
        <v>0.2079842887061499</v>
      </c>
      <c r="H102" s="145">
        <v>0.2306894367698651</v>
      </c>
      <c r="I102" s="145">
        <v>0.2061252329091885</v>
      </c>
      <c r="J102" s="145">
        <v>0.2306894367698651</v>
      </c>
      <c r="K102" s="145">
        <v>0.2061252329091885</v>
      </c>
      <c r="L102" s="145">
        <v>0.3911718801196551</v>
      </c>
      <c r="M102" s="145">
        <v>0.3765504911638502</v>
      </c>
      <c r="N102" s="145">
        <v>0.3911718801196551</v>
      </c>
      <c r="O102" s="145">
        <v>0.5547110287812879</v>
      </c>
      <c r="P102" s="145">
        <v>0.0</v>
      </c>
      <c r="Q102" s="145">
        <v>-0.01462138895580495</v>
      </c>
      <c r="R102" s="145">
        <v>0.003995488473363257</v>
      </c>
      <c r="S102" s="1290">
        <v>0.004854875226937728</v>
      </c>
      <c r="T102" s="123"/>
      <c r="U102" s="123"/>
      <c r="V102" s="123"/>
      <c r="W102" s="123"/>
      <c r="X102" s="123"/>
      <c r="Y102" s="123"/>
      <c r="Z102" s="123"/>
    </row>
    <row r="103" ht="15.75" hidden="1" customHeight="1">
      <c r="A103" s="1074" t="s">
        <v>200</v>
      </c>
      <c r="B103" s="22">
        <v>15.0</v>
      </c>
      <c r="C103" s="145">
        <v>0.5892036755089901</v>
      </c>
      <c r="D103" s="1290">
        <v>0.2132475943626161</v>
      </c>
      <c r="E103" s="1290">
        <v>0.3368856525016266</v>
      </c>
      <c r="F103" s="1290">
        <v>0.3310642355108798</v>
      </c>
      <c r="G103" s="1290">
        <v>0.2934407238572315</v>
      </c>
      <c r="H103" s="145">
        <v>0.3303150801950708</v>
      </c>
      <c r="I103" s="145">
        <v>0.2927767056560107</v>
      </c>
      <c r="J103" s="145">
        <v>0.3306378575708055</v>
      </c>
      <c r="K103" s="145">
        <v>0.2930994830317453</v>
      </c>
      <c r="L103" s="145">
        <v>0.4456511702317271</v>
      </c>
      <c r="M103" s="145">
        <v>0.4838761630915849</v>
      </c>
      <c r="N103" s="145">
        <v>0.4462256027246354</v>
      </c>
      <c r="O103" s="145">
        <v>0.4107963244910099</v>
      </c>
      <c r="P103" s="145">
        <v>5.744324929081745E-4</v>
      </c>
      <c r="Q103" s="145">
        <v>0.0382249928598578</v>
      </c>
      <c r="R103" s="145">
        <v>0.005821416990746805</v>
      </c>
      <c r="S103" s="1290">
        <v>0.003127597025406022</v>
      </c>
      <c r="T103" s="133"/>
      <c r="U103" s="133"/>
      <c r="V103" s="133"/>
      <c r="W103" s="133"/>
      <c r="X103" s="133"/>
      <c r="Y103" s="133"/>
      <c r="Z103" s="133"/>
    </row>
    <row r="104" ht="15.75" hidden="1" customHeight="1">
      <c r="A104" s="1074" t="s">
        <v>201</v>
      </c>
      <c r="B104" s="22">
        <v>6062.0</v>
      </c>
      <c r="C104" s="145">
        <v>0.3710956101930469</v>
      </c>
      <c r="D104" s="1290">
        <v>0.08672787195722957</v>
      </c>
      <c r="E104" s="1290">
        <v>0.1359710528256169</v>
      </c>
      <c r="F104" s="1290">
        <v>0.1208202748741714</v>
      </c>
      <c r="G104" s="1290">
        <v>0.1111190171858041</v>
      </c>
      <c r="H104" s="145">
        <v>0.1202269339992883</v>
      </c>
      <c r="I104" s="145">
        <v>0.110573318585616</v>
      </c>
      <c r="J104" s="145">
        <v>0.1226407794397139</v>
      </c>
      <c r="K104" s="145">
        <v>0.1129871640260417</v>
      </c>
      <c r="L104" s="145">
        <v>0.1594954696139589</v>
      </c>
      <c r="M104" s="145">
        <v>0.3218085787485599</v>
      </c>
      <c r="N104" s="145">
        <v>0.1966755217594907</v>
      </c>
      <c r="O104" s="145">
        <v>0.6289043898069531</v>
      </c>
      <c r="P104" s="145">
        <v>0.03718005214553182</v>
      </c>
      <c r="Q104" s="145">
        <v>0.162313109134601</v>
      </c>
      <c r="R104" s="145">
        <v>0.01515077795144548</v>
      </c>
      <c r="S104" s="1290">
        <v>0.01500648606235053</v>
      </c>
      <c r="T104" s="133"/>
      <c r="U104" s="133"/>
      <c r="V104" s="133"/>
      <c r="W104" s="133"/>
      <c r="X104" s="133"/>
      <c r="Y104" s="133"/>
      <c r="Z104" s="133"/>
    </row>
    <row r="105" ht="15.75" hidden="1" customHeight="1">
      <c r="A105" s="1074" t="s">
        <v>258</v>
      </c>
      <c r="B105" s="22">
        <v>4935.0</v>
      </c>
      <c r="C105" s="145">
        <v>0.3238913945859732</v>
      </c>
      <c r="D105" s="1290">
        <v>0.07332708884488691</v>
      </c>
      <c r="E105" s="1290">
        <v>0.1333864265453707</v>
      </c>
      <c r="F105" s="1290">
        <v>0.1193423474545378</v>
      </c>
      <c r="G105" s="1290">
        <v>0.111286407148207</v>
      </c>
      <c r="H105" s="145">
        <v>0.1187475470314287</v>
      </c>
      <c r="I105" s="145">
        <v>0.1107317574076087</v>
      </c>
      <c r="J105" s="145">
        <v>0.1213209947335242</v>
      </c>
      <c r="K105" s="145">
        <v>0.1133052051097042</v>
      </c>
      <c r="L105" s="145">
        <v>0.1612103037012355</v>
      </c>
      <c r="M105" s="145">
        <v>0.2981277332756221</v>
      </c>
      <c r="N105" s="145">
        <v>0.2003731201688873</v>
      </c>
      <c r="O105" s="145">
        <v>0.6761086054140268</v>
      </c>
      <c r="P105" s="145">
        <v>0.03916281646765184</v>
      </c>
      <c r="Q105" s="145">
        <v>0.1369174295743866</v>
      </c>
      <c r="R105" s="145">
        <v>0.01404407909083284</v>
      </c>
      <c r="S105" s="1290">
        <v>0.0146736523060732</v>
      </c>
      <c r="T105" s="123"/>
      <c r="U105" s="123"/>
      <c r="V105" s="123"/>
      <c r="W105" s="123"/>
      <c r="X105" s="123"/>
      <c r="Y105" s="123"/>
      <c r="Z105" s="123"/>
    </row>
    <row r="106" ht="15.75" hidden="1" customHeight="1">
      <c r="A106" s="289"/>
      <c r="B106" s="123"/>
      <c r="C106" s="270">
        <f t="shared" ref="C106:N106" si="1">AVERAGE(C23,C55)</f>
        <v>0.3376046033</v>
      </c>
      <c r="D106" s="270">
        <f t="shared" si="1"/>
        <v>0.06658673516</v>
      </c>
      <c r="E106" s="270">
        <f t="shared" si="1"/>
        <v>0.1323719075</v>
      </c>
      <c r="F106" s="270">
        <f t="shared" si="1"/>
        <v>0.1182251351</v>
      </c>
      <c r="G106" s="270">
        <f t="shared" si="1"/>
        <v>0.1018027354</v>
      </c>
      <c r="H106" s="270">
        <f t="shared" si="1"/>
        <v>0.1219224076</v>
      </c>
      <c r="I106" s="270">
        <f t="shared" si="1"/>
        <v>0.1049504631</v>
      </c>
      <c r="J106" s="270">
        <f t="shared" si="1"/>
        <v>0.1233921309</v>
      </c>
      <c r="K106" s="270">
        <f t="shared" si="1"/>
        <v>0.1064201865</v>
      </c>
      <c r="L106" s="270">
        <f t="shared" si="1"/>
        <v>0.1619571207</v>
      </c>
      <c r="M106" s="270">
        <f t="shared" si="1"/>
        <v>0.3439777649</v>
      </c>
      <c r="N106" s="270">
        <f t="shared" si="1"/>
        <v>0.1774160336</v>
      </c>
      <c r="O106" s="270">
        <f>AVERAGE(D23,D55)</f>
        <v>0.06658673516</v>
      </c>
      <c r="P106" s="270">
        <f t="shared" ref="P106:S106" si="2">AVERAGE(P23,P55)</f>
        <v>0.01545891288</v>
      </c>
      <c r="Q106" s="270">
        <f t="shared" si="2"/>
        <v>0.1820206441</v>
      </c>
      <c r="R106" s="270">
        <f t="shared" si="2"/>
        <v>0.01414677237</v>
      </c>
      <c r="S106" s="270">
        <f t="shared" si="2"/>
        <v>0.01700957806</v>
      </c>
      <c r="T106" s="123"/>
      <c r="U106" s="123"/>
      <c r="V106" s="123"/>
      <c r="W106" s="123"/>
      <c r="X106" s="123"/>
      <c r="Y106" s="123"/>
      <c r="Z106" s="123"/>
    </row>
    <row r="107" ht="15.75" customHeight="1">
      <c r="A107" s="289"/>
      <c r="B107" s="123"/>
      <c r="C107" s="123"/>
      <c r="D107" s="123"/>
      <c r="E107" s="123"/>
      <c r="F107" s="123"/>
      <c r="G107" s="123"/>
      <c r="H107" s="123"/>
      <c r="I107" s="123"/>
      <c r="J107" s="123"/>
      <c r="K107" s="123"/>
      <c r="L107" s="123"/>
      <c r="M107" s="123"/>
      <c r="N107" s="123"/>
      <c r="O107" s="123"/>
      <c r="P107" s="123"/>
      <c r="Q107" s="123"/>
      <c r="R107" s="123"/>
      <c r="S107" s="123"/>
      <c r="T107" s="123"/>
      <c r="U107" s="123"/>
      <c r="V107" s="123"/>
      <c r="W107" s="123"/>
      <c r="X107" s="123"/>
      <c r="Y107" s="123"/>
      <c r="Z107" s="123"/>
    </row>
    <row r="108" ht="15.75" customHeight="1">
      <c r="A108" s="289"/>
      <c r="B108" s="123"/>
      <c r="C108" s="123"/>
      <c r="D108" s="123"/>
      <c r="E108" s="123"/>
      <c r="F108" s="123"/>
      <c r="G108" s="123"/>
      <c r="H108" s="123"/>
      <c r="I108" s="123"/>
      <c r="J108" s="123"/>
      <c r="K108" s="123"/>
      <c r="L108" s="123"/>
      <c r="M108" s="123"/>
      <c r="N108" s="123"/>
      <c r="O108" s="123"/>
      <c r="P108" s="123"/>
      <c r="Q108" s="123"/>
      <c r="R108" s="123"/>
      <c r="S108" s="123"/>
      <c r="T108" s="123"/>
      <c r="U108" s="123"/>
      <c r="V108" s="123"/>
      <c r="W108" s="123"/>
      <c r="X108" s="123"/>
      <c r="Y108" s="123"/>
      <c r="Z108" s="123"/>
    </row>
    <row r="109" ht="15.75" customHeight="1">
      <c r="A109" s="289"/>
      <c r="B109" s="123"/>
      <c r="C109" s="123"/>
      <c r="D109" s="123"/>
      <c r="E109" s="123"/>
      <c r="F109" s="123"/>
      <c r="G109" s="123"/>
      <c r="H109" s="123"/>
      <c r="I109" s="123"/>
      <c r="J109" s="123"/>
      <c r="K109" s="123"/>
      <c r="L109" s="123"/>
      <c r="M109" s="123"/>
      <c r="N109" s="123"/>
      <c r="O109" s="123"/>
      <c r="P109" s="123"/>
      <c r="Q109" s="123"/>
      <c r="R109" s="123"/>
      <c r="S109" s="123"/>
      <c r="T109" s="123"/>
      <c r="U109" s="123"/>
      <c r="V109" s="123"/>
      <c r="W109" s="123"/>
      <c r="X109" s="123"/>
      <c r="Y109" s="123"/>
      <c r="Z109" s="123"/>
    </row>
    <row r="110" ht="15.75" customHeight="1">
      <c r="A110" s="289"/>
      <c r="B110" s="123"/>
      <c r="C110" s="123"/>
      <c r="D110" s="123"/>
      <c r="E110" s="123"/>
      <c r="F110" s="123"/>
      <c r="G110" s="123"/>
      <c r="H110" s="123"/>
      <c r="I110" s="123"/>
      <c r="J110" s="123"/>
      <c r="K110" s="123"/>
      <c r="L110" s="123"/>
      <c r="M110" s="123"/>
      <c r="N110" s="123"/>
      <c r="O110" s="123"/>
      <c r="P110" s="123"/>
      <c r="Q110" s="123"/>
      <c r="R110" s="123"/>
      <c r="S110" s="123"/>
      <c r="T110" s="123"/>
      <c r="U110" s="123"/>
      <c r="V110" s="123"/>
      <c r="W110" s="123"/>
      <c r="X110" s="123"/>
      <c r="Y110" s="123"/>
      <c r="Z110" s="123"/>
    </row>
    <row r="111" ht="15.75" customHeight="1">
      <c r="A111" s="289"/>
      <c r="B111" s="123"/>
      <c r="C111" s="123"/>
      <c r="D111" s="123"/>
      <c r="E111" s="123"/>
      <c r="F111" s="123"/>
      <c r="G111" s="123"/>
      <c r="H111" s="123"/>
      <c r="I111" s="123"/>
      <c r="J111" s="123"/>
      <c r="K111" s="123"/>
      <c r="L111" s="123"/>
      <c r="M111" s="123"/>
      <c r="N111" s="123"/>
      <c r="O111" s="123"/>
      <c r="P111" s="123"/>
      <c r="Q111" s="123"/>
      <c r="R111" s="123"/>
      <c r="S111" s="123"/>
      <c r="T111" s="123"/>
      <c r="U111" s="123"/>
      <c r="V111" s="123"/>
      <c r="W111" s="123"/>
      <c r="X111" s="123"/>
      <c r="Y111" s="123"/>
      <c r="Z111" s="123"/>
    </row>
    <row r="112" ht="15.75" customHeight="1">
      <c r="A112" s="289"/>
      <c r="B112" s="123"/>
      <c r="C112" s="123"/>
      <c r="D112" s="123"/>
      <c r="E112" s="123"/>
      <c r="F112" s="123"/>
      <c r="G112" s="123"/>
      <c r="H112" s="123"/>
      <c r="I112" s="123"/>
      <c r="J112" s="123"/>
      <c r="K112" s="123"/>
      <c r="L112" s="123"/>
      <c r="M112" s="123"/>
      <c r="N112" s="123"/>
      <c r="O112" s="123"/>
      <c r="P112" s="123"/>
      <c r="Q112" s="123"/>
      <c r="R112" s="123"/>
      <c r="S112" s="123"/>
      <c r="T112" s="123"/>
      <c r="U112" s="123"/>
      <c r="V112" s="123"/>
      <c r="W112" s="123"/>
      <c r="X112" s="123"/>
      <c r="Y112" s="123"/>
      <c r="Z112" s="123"/>
    </row>
    <row r="113" ht="15.75" customHeight="1">
      <c r="A113" s="289"/>
      <c r="B113" s="123"/>
      <c r="C113" s="123"/>
      <c r="D113" s="123"/>
      <c r="E113" s="123"/>
      <c r="F113" s="123"/>
      <c r="G113" s="123"/>
      <c r="H113" s="123"/>
      <c r="I113" s="123"/>
      <c r="J113" s="123"/>
      <c r="K113" s="123"/>
      <c r="L113" s="123"/>
      <c r="M113" s="123"/>
      <c r="N113" s="123"/>
      <c r="O113" s="123"/>
      <c r="P113" s="123"/>
      <c r="Q113" s="123"/>
      <c r="R113" s="123"/>
      <c r="S113" s="123"/>
      <c r="T113" s="123"/>
      <c r="U113" s="123"/>
      <c r="V113" s="123"/>
      <c r="W113" s="123"/>
      <c r="X113" s="123"/>
      <c r="Y113" s="123"/>
      <c r="Z113" s="123"/>
    </row>
    <row r="114" ht="15.75" customHeight="1">
      <c r="A114" s="289"/>
      <c r="B114" s="123"/>
      <c r="C114" s="123"/>
      <c r="D114" s="123"/>
      <c r="E114" s="123"/>
      <c r="F114" s="123"/>
      <c r="G114" s="123"/>
      <c r="H114" s="123"/>
      <c r="I114" s="123"/>
      <c r="J114" s="123"/>
      <c r="K114" s="123"/>
      <c r="L114" s="123"/>
      <c r="M114" s="123"/>
      <c r="N114" s="123"/>
      <c r="O114" s="123"/>
      <c r="P114" s="123"/>
      <c r="Q114" s="123"/>
      <c r="R114" s="123"/>
      <c r="S114" s="123"/>
      <c r="T114" s="123"/>
      <c r="U114" s="123"/>
      <c r="V114" s="123"/>
      <c r="W114" s="123"/>
      <c r="X114" s="123"/>
      <c r="Y114" s="123"/>
      <c r="Z114" s="123"/>
    </row>
    <row r="115" ht="15.75" customHeight="1">
      <c r="A115" s="289"/>
      <c r="B115" s="123"/>
      <c r="C115" s="123"/>
      <c r="D115" s="123"/>
      <c r="E115" s="123"/>
      <c r="F115" s="123"/>
      <c r="G115" s="123"/>
      <c r="H115" s="123"/>
      <c r="I115" s="123"/>
      <c r="J115" s="123"/>
      <c r="K115" s="123"/>
      <c r="L115" s="123"/>
      <c r="M115" s="123"/>
      <c r="N115" s="123"/>
      <c r="O115" s="123"/>
      <c r="P115" s="123"/>
      <c r="Q115" s="123"/>
      <c r="R115" s="123"/>
      <c r="S115" s="123"/>
      <c r="T115" s="123"/>
      <c r="U115" s="123"/>
      <c r="V115" s="123"/>
      <c r="W115" s="123"/>
      <c r="X115" s="123"/>
      <c r="Y115" s="123"/>
      <c r="Z115" s="123"/>
    </row>
    <row r="116" ht="15.75" customHeight="1">
      <c r="A116" s="289"/>
      <c r="B116" s="123"/>
      <c r="C116" s="123"/>
      <c r="D116" s="123"/>
      <c r="E116" s="123"/>
      <c r="F116" s="123"/>
      <c r="G116" s="123"/>
      <c r="H116" s="123"/>
      <c r="I116" s="123"/>
      <c r="J116" s="123"/>
      <c r="K116" s="123"/>
      <c r="L116" s="123"/>
      <c r="M116" s="123"/>
      <c r="N116" s="123"/>
      <c r="O116" s="123"/>
      <c r="P116" s="123"/>
      <c r="Q116" s="123"/>
      <c r="R116" s="123"/>
      <c r="S116" s="123"/>
      <c r="T116" s="123"/>
      <c r="U116" s="123"/>
      <c r="V116" s="123"/>
      <c r="W116" s="123"/>
      <c r="X116" s="123"/>
      <c r="Y116" s="123"/>
      <c r="Z116" s="123"/>
    </row>
    <row r="117" ht="15.75" customHeight="1">
      <c r="A117" s="289"/>
      <c r="B117" s="123"/>
      <c r="C117" s="123"/>
      <c r="D117" s="123"/>
      <c r="E117" s="123"/>
      <c r="F117" s="123"/>
      <c r="G117" s="123"/>
      <c r="H117" s="123"/>
      <c r="I117" s="123"/>
      <c r="J117" s="123"/>
      <c r="K117" s="123"/>
      <c r="L117" s="123"/>
      <c r="M117" s="123"/>
      <c r="N117" s="123"/>
      <c r="O117" s="123"/>
      <c r="P117" s="123"/>
      <c r="Q117" s="123"/>
      <c r="R117" s="123"/>
      <c r="S117" s="123"/>
      <c r="T117" s="123"/>
      <c r="U117" s="123"/>
      <c r="V117" s="123"/>
      <c r="W117" s="123"/>
      <c r="X117" s="123"/>
      <c r="Y117" s="123"/>
      <c r="Z117" s="123"/>
    </row>
    <row r="118" ht="15.75" customHeight="1">
      <c r="A118" s="289"/>
      <c r="B118" s="123"/>
      <c r="C118" s="123"/>
      <c r="D118" s="123"/>
      <c r="E118" s="123"/>
      <c r="F118" s="123"/>
      <c r="G118" s="123"/>
      <c r="H118" s="123"/>
      <c r="I118" s="123"/>
      <c r="J118" s="123"/>
      <c r="K118" s="123"/>
      <c r="L118" s="123"/>
      <c r="M118" s="123"/>
      <c r="N118" s="123"/>
      <c r="O118" s="123"/>
      <c r="P118" s="123"/>
      <c r="Q118" s="123"/>
      <c r="R118" s="123"/>
      <c r="S118" s="123"/>
      <c r="T118" s="123"/>
      <c r="U118" s="123"/>
      <c r="V118" s="123"/>
      <c r="W118" s="123"/>
      <c r="X118" s="123"/>
      <c r="Y118" s="123"/>
      <c r="Z118" s="123"/>
    </row>
    <row r="119" ht="15.75" customHeight="1">
      <c r="A119" s="289"/>
      <c r="B119" s="123"/>
      <c r="C119" s="123"/>
      <c r="D119" s="123"/>
      <c r="E119" s="123"/>
      <c r="F119" s="123"/>
      <c r="G119" s="123"/>
      <c r="H119" s="123"/>
      <c r="I119" s="123"/>
      <c r="J119" s="123"/>
      <c r="K119" s="123"/>
      <c r="L119" s="123"/>
      <c r="M119" s="123"/>
      <c r="N119" s="123"/>
      <c r="O119" s="123"/>
      <c r="P119" s="123"/>
      <c r="Q119" s="123"/>
      <c r="R119" s="123"/>
      <c r="S119" s="123"/>
      <c r="T119" s="123"/>
      <c r="U119" s="123"/>
      <c r="V119" s="123"/>
      <c r="W119" s="123"/>
      <c r="X119" s="123"/>
      <c r="Y119" s="123"/>
      <c r="Z119" s="123"/>
    </row>
    <row r="120" ht="15.75" customHeight="1">
      <c r="A120" s="289"/>
      <c r="B120" s="123"/>
      <c r="C120" s="123"/>
      <c r="D120" s="123"/>
      <c r="E120" s="123"/>
      <c r="F120" s="123"/>
      <c r="G120" s="123"/>
      <c r="H120" s="123"/>
      <c r="I120" s="123"/>
      <c r="J120" s="123"/>
      <c r="K120" s="123"/>
      <c r="L120" s="123"/>
      <c r="M120" s="123"/>
      <c r="N120" s="123"/>
      <c r="O120" s="123"/>
      <c r="P120" s="123"/>
      <c r="Q120" s="123"/>
      <c r="R120" s="123"/>
      <c r="S120" s="123"/>
      <c r="T120" s="123"/>
      <c r="U120" s="123"/>
      <c r="V120" s="123"/>
      <c r="W120" s="123"/>
      <c r="X120" s="123"/>
      <c r="Y120" s="123"/>
      <c r="Z120" s="123"/>
    </row>
    <row r="121" ht="15.75" customHeight="1">
      <c r="A121" s="289"/>
      <c r="B121" s="123"/>
      <c r="C121" s="123"/>
      <c r="D121" s="123"/>
      <c r="E121" s="123"/>
      <c r="F121" s="123"/>
      <c r="G121" s="123"/>
      <c r="H121" s="123"/>
      <c r="I121" s="123"/>
      <c r="J121" s="123"/>
      <c r="K121" s="123"/>
      <c r="L121" s="123"/>
      <c r="M121" s="123"/>
      <c r="N121" s="123"/>
      <c r="O121" s="123"/>
      <c r="P121" s="123"/>
      <c r="Q121" s="123"/>
      <c r="R121" s="123"/>
      <c r="S121" s="123"/>
      <c r="T121" s="123"/>
      <c r="U121" s="123"/>
      <c r="V121" s="123"/>
      <c r="W121" s="123"/>
      <c r="X121" s="123"/>
      <c r="Y121" s="123"/>
      <c r="Z121" s="123"/>
    </row>
    <row r="122" ht="15.75" customHeight="1">
      <c r="A122" s="289"/>
      <c r="B122" s="123"/>
      <c r="C122" s="123"/>
      <c r="D122" s="123"/>
      <c r="E122" s="123"/>
      <c r="F122" s="123"/>
      <c r="G122" s="123"/>
      <c r="H122" s="123"/>
      <c r="I122" s="123"/>
      <c r="J122" s="123"/>
      <c r="K122" s="123"/>
      <c r="L122" s="123"/>
      <c r="M122" s="123"/>
      <c r="N122" s="123"/>
      <c r="O122" s="123"/>
      <c r="P122" s="123"/>
      <c r="Q122" s="123"/>
      <c r="R122" s="123"/>
      <c r="S122" s="123"/>
      <c r="T122" s="123"/>
      <c r="U122" s="123"/>
      <c r="V122" s="123"/>
      <c r="W122" s="123"/>
      <c r="X122" s="123"/>
      <c r="Y122" s="123"/>
      <c r="Z122" s="123"/>
    </row>
    <row r="123" ht="15.75" customHeight="1">
      <c r="A123" s="289"/>
      <c r="B123" s="123"/>
      <c r="C123" s="123"/>
      <c r="D123" s="123"/>
      <c r="E123" s="123"/>
      <c r="F123" s="123"/>
      <c r="G123" s="123"/>
      <c r="H123" s="123"/>
      <c r="I123" s="123"/>
      <c r="J123" s="123"/>
      <c r="K123" s="123"/>
      <c r="L123" s="123"/>
      <c r="M123" s="123"/>
      <c r="N123" s="123"/>
      <c r="O123" s="123"/>
      <c r="P123" s="123"/>
      <c r="Q123" s="123"/>
      <c r="R123" s="123"/>
      <c r="S123" s="123"/>
      <c r="T123" s="123"/>
      <c r="U123" s="123"/>
      <c r="V123" s="123"/>
      <c r="W123" s="123"/>
      <c r="X123" s="123"/>
      <c r="Y123" s="123"/>
      <c r="Z123" s="123"/>
    </row>
    <row r="124" ht="15.75" customHeight="1">
      <c r="A124" s="289"/>
      <c r="B124" s="123"/>
      <c r="C124" s="123"/>
      <c r="D124" s="123"/>
      <c r="E124" s="123"/>
      <c r="F124" s="123"/>
      <c r="G124" s="123"/>
      <c r="H124" s="123"/>
      <c r="I124" s="123"/>
      <c r="J124" s="123"/>
      <c r="K124" s="123"/>
      <c r="L124" s="123"/>
      <c r="M124" s="123"/>
      <c r="N124" s="123"/>
      <c r="O124" s="123"/>
      <c r="P124" s="123"/>
      <c r="Q124" s="123"/>
      <c r="R124" s="123"/>
      <c r="S124" s="123"/>
      <c r="T124" s="123"/>
      <c r="U124" s="123"/>
      <c r="V124" s="123"/>
      <c r="W124" s="123"/>
      <c r="X124" s="123"/>
      <c r="Y124" s="123"/>
      <c r="Z124" s="123"/>
    </row>
    <row r="125" ht="15.75" customHeight="1">
      <c r="A125" s="289"/>
      <c r="B125" s="123"/>
      <c r="C125" s="123"/>
      <c r="D125" s="123"/>
      <c r="E125" s="123"/>
      <c r="F125" s="123"/>
      <c r="G125" s="123"/>
      <c r="H125" s="123"/>
      <c r="I125" s="123"/>
      <c r="J125" s="123"/>
      <c r="K125" s="123"/>
      <c r="L125" s="123"/>
      <c r="M125" s="123"/>
      <c r="N125" s="123"/>
      <c r="O125" s="123"/>
      <c r="P125" s="123"/>
      <c r="Q125" s="123"/>
      <c r="R125" s="123"/>
      <c r="S125" s="123"/>
      <c r="T125" s="123"/>
      <c r="U125" s="123"/>
      <c r="V125" s="123"/>
      <c r="W125" s="123"/>
      <c r="X125" s="123"/>
      <c r="Y125" s="123"/>
      <c r="Z125" s="123"/>
    </row>
    <row r="126" ht="15.75" customHeight="1">
      <c r="A126" s="289"/>
      <c r="B126" s="123"/>
      <c r="C126" s="123"/>
      <c r="D126" s="123"/>
      <c r="E126" s="123"/>
      <c r="F126" s="123"/>
      <c r="G126" s="123"/>
      <c r="H126" s="123"/>
      <c r="I126" s="123"/>
      <c r="J126" s="123"/>
      <c r="K126" s="123"/>
      <c r="L126" s="123"/>
      <c r="M126" s="123"/>
      <c r="N126" s="123"/>
      <c r="O126" s="123"/>
      <c r="P126" s="123"/>
      <c r="Q126" s="123"/>
      <c r="R126" s="123"/>
      <c r="S126" s="123"/>
      <c r="T126" s="123"/>
      <c r="U126" s="123"/>
      <c r="V126" s="123"/>
      <c r="W126" s="123"/>
      <c r="X126" s="123"/>
      <c r="Y126" s="123"/>
      <c r="Z126" s="123"/>
    </row>
    <row r="127" ht="15.75" customHeight="1">
      <c r="A127" s="289"/>
      <c r="B127" s="123"/>
      <c r="C127" s="123"/>
      <c r="D127" s="123"/>
      <c r="E127" s="123"/>
      <c r="F127" s="123"/>
      <c r="G127" s="123"/>
      <c r="H127" s="123"/>
      <c r="I127" s="123"/>
      <c r="J127" s="123"/>
      <c r="K127" s="123"/>
      <c r="L127" s="123"/>
      <c r="M127" s="123"/>
      <c r="N127" s="123"/>
      <c r="O127" s="123"/>
      <c r="P127" s="123"/>
      <c r="Q127" s="123"/>
      <c r="R127" s="123"/>
      <c r="S127" s="123"/>
      <c r="T127" s="123"/>
      <c r="U127" s="123"/>
      <c r="V127" s="123"/>
      <c r="W127" s="123"/>
      <c r="X127" s="123"/>
      <c r="Y127" s="123"/>
      <c r="Z127" s="123"/>
    </row>
    <row r="128" ht="15.75" customHeight="1">
      <c r="A128" s="289"/>
      <c r="B128" s="123"/>
      <c r="C128" s="123"/>
      <c r="D128" s="123"/>
      <c r="E128" s="123"/>
      <c r="F128" s="123"/>
      <c r="G128" s="123"/>
      <c r="H128" s="123"/>
      <c r="I128" s="123"/>
      <c r="J128" s="123"/>
      <c r="K128" s="123"/>
      <c r="L128" s="123"/>
      <c r="M128" s="123"/>
      <c r="N128" s="123"/>
      <c r="O128" s="123"/>
      <c r="P128" s="123"/>
      <c r="Q128" s="123"/>
      <c r="R128" s="123"/>
      <c r="S128" s="123"/>
      <c r="T128" s="123"/>
      <c r="U128" s="123"/>
      <c r="V128" s="123"/>
      <c r="W128" s="123"/>
      <c r="X128" s="123"/>
      <c r="Y128" s="123"/>
      <c r="Z128" s="123"/>
    </row>
    <row r="129" ht="15.75" customHeight="1">
      <c r="A129" s="289"/>
      <c r="B129" s="123"/>
      <c r="C129" s="123"/>
      <c r="D129" s="123"/>
      <c r="E129" s="123"/>
      <c r="F129" s="123"/>
      <c r="G129" s="123"/>
      <c r="H129" s="123"/>
      <c r="I129" s="123"/>
      <c r="J129" s="123"/>
      <c r="K129" s="123"/>
      <c r="L129" s="123"/>
      <c r="M129" s="123"/>
      <c r="N129" s="123"/>
      <c r="O129" s="123"/>
      <c r="P129" s="123"/>
      <c r="Q129" s="123"/>
      <c r="R129" s="123"/>
      <c r="S129" s="123"/>
      <c r="T129" s="123"/>
      <c r="U129" s="123"/>
      <c r="V129" s="123"/>
      <c r="W129" s="123"/>
      <c r="X129" s="123"/>
      <c r="Y129" s="123"/>
      <c r="Z129" s="123"/>
    </row>
    <row r="130" ht="15.75" customHeight="1">
      <c r="A130" s="289"/>
      <c r="B130" s="123"/>
      <c r="C130" s="123"/>
      <c r="D130" s="123"/>
      <c r="E130" s="123"/>
      <c r="F130" s="123"/>
      <c r="G130" s="123"/>
      <c r="H130" s="123"/>
      <c r="I130" s="123"/>
      <c r="J130" s="123"/>
      <c r="K130" s="123"/>
      <c r="L130" s="123"/>
      <c r="M130" s="123"/>
      <c r="N130" s="123"/>
      <c r="O130" s="123"/>
      <c r="P130" s="123"/>
      <c r="Q130" s="123"/>
      <c r="R130" s="123"/>
      <c r="S130" s="123"/>
      <c r="T130" s="123"/>
      <c r="U130" s="123"/>
      <c r="V130" s="123"/>
      <c r="W130" s="123"/>
      <c r="X130" s="123"/>
      <c r="Y130" s="123"/>
      <c r="Z130" s="123"/>
    </row>
    <row r="131" ht="15.75" customHeight="1">
      <c r="A131" s="289"/>
      <c r="B131" s="123"/>
      <c r="C131" s="123"/>
      <c r="D131" s="123"/>
      <c r="E131" s="123"/>
      <c r="F131" s="123"/>
      <c r="G131" s="123"/>
      <c r="H131" s="123"/>
      <c r="I131" s="123"/>
      <c r="J131" s="123"/>
      <c r="K131" s="123"/>
      <c r="L131" s="123"/>
      <c r="M131" s="123"/>
      <c r="N131" s="123"/>
      <c r="O131" s="123"/>
      <c r="P131" s="123"/>
      <c r="Q131" s="123"/>
      <c r="R131" s="123"/>
      <c r="S131" s="123"/>
      <c r="T131" s="123"/>
      <c r="U131" s="123"/>
      <c r="V131" s="123"/>
      <c r="W131" s="123"/>
      <c r="X131" s="123"/>
      <c r="Y131" s="123"/>
      <c r="Z131" s="123"/>
    </row>
    <row r="132" ht="15.75" customHeight="1">
      <c r="A132" s="289"/>
      <c r="B132" s="123"/>
      <c r="C132" s="123"/>
      <c r="D132" s="123"/>
      <c r="E132" s="123"/>
      <c r="F132" s="123"/>
      <c r="G132" s="123"/>
      <c r="H132" s="123"/>
      <c r="I132" s="123"/>
      <c r="J132" s="123"/>
      <c r="K132" s="123"/>
      <c r="L132" s="123"/>
      <c r="M132" s="123"/>
      <c r="N132" s="123"/>
      <c r="O132" s="123"/>
      <c r="P132" s="123"/>
      <c r="Q132" s="123"/>
      <c r="R132" s="123"/>
      <c r="S132" s="123"/>
      <c r="T132" s="123"/>
      <c r="U132" s="123"/>
      <c r="V132" s="123"/>
      <c r="W132" s="123"/>
      <c r="X132" s="123"/>
      <c r="Y132" s="123"/>
      <c r="Z132" s="123"/>
    </row>
    <row r="133" ht="15.75" customHeight="1">
      <c r="A133" s="289"/>
      <c r="B133" s="123"/>
      <c r="C133" s="123"/>
      <c r="D133" s="123"/>
      <c r="E133" s="123"/>
      <c r="F133" s="123"/>
      <c r="G133" s="123"/>
      <c r="H133" s="123"/>
      <c r="I133" s="123"/>
      <c r="J133" s="123"/>
      <c r="K133" s="123"/>
      <c r="L133" s="123"/>
      <c r="M133" s="123"/>
      <c r="N133" s="123"/>
      <c r="O133" s="123"/>
      <c r="P133" s="123"/>
      <c r="Q133" s="123"/>
      <c r="R133" s="123"/>
      <c r="S133" s="123"/>
      <c r="T133" s="123"/>
      <c r="U133" s="123"/>
      <c r="V133" s="123"/>
      <c r="W133" s="123"/>
      <c r="X133" s="123"/>
      <c r="Y133" s="123"/>
      <c r="Z133" s="123"/>
    </row>
    <row r="134" ht="15.75" customHeight="1">
      <c r="A134" s="289"/>
      <c r="B134" s="123"/>
      <c r="C134" s="123"/>
      <c r="D134" s="123"/>
      <c r="E134" s="123"/>
      <c r="F134" s="123"/>
      <c r="G134" s="123"/>
      <c r="H134" s="123"/>
      <c r="I134" s="123"/>
      <c r="J134" s="123"/>
      <c r="K134" s="123"/>
      <c r="L134" s="123"/>
      <c r="M134" s="123"/>
      <c r="N134" s="123"/>
      <c r="O134" s="123"/>
      <c r="P134" s="123"/>
      <c r="Q134" s="123"/>
      <c r="R134" s="123"/>
      <c r="S134" s="123"/>
      <c r="T134" s="123"/>
      <c r="U134" s="123"/>
      <c r="V134" s="123"/>
      <c r="W134" s="123"/>
      <c r="X134" s="123"/>
      <c r="Y134" s="123"/>
      <c r="Z134" s="123"/>
    </row>
    <row r="135" ht="15.75" customHeight="1">
      <c r="A135" s="289"/>
      <c r="B135" s="123"/>
      <c r="C135" s="123"/>
      <c r="D135" s="123"/>
      <c r="E135" s="123"/>
      <c r="F135" s="123"/>
      <c r="G135" s="123"/>
      <c r="H135" s="123"/>
      <c r="I135" s="123"/>
      <c r="J135" s="123"/>
      <c r="K135" s="123"/>
      <c r="L135" s="123"/>
      <c r="M135" s="123"/>
      <c r="N135" s="123"/>
      <c r="O135" s="123"/>
      <c r="P135" s="123"/>
      <c r="Q135" s="123"/>
      <c r="R135" s="123"/>
      <c r="S135" s="123"/>
      <c r="T135" s="123"/>
      <c r="U135" s="123"/>
      <c r="V135" s="123"/>
      <c r="W135" s="123"/>
      <c r="X135" s="123"/>
      <c r="Y135" s="123"/>
      <c r="Z135" s="123"/>
    </row>
    <row r="136" ht="15.75" customHeight="1">
      <c r="A136" s="289"/>
      <c r="B136" s="123"/>
      <c r="C136" s="123"/>
      <c r="D136" s="123"/>
      <c r="E136" s="123"/>
      <c r="F136" s="123"/>
      <c r="G136" s="123"/>
      <c r="H136" s="123"/>
      <c r="I136" s="123"/>
      <c r="J136" s="123"/>
      <c r="K136" s="123"/>
      <c r="L136" s="123"/>
      <c r="M136" s="123"/>
      <c r="N136" s="123"/>
      <c r="O136" s="123"/>
      <c r="P136" s="123"/>
      <c r="Q136" s="123"/>
      <c r="R136" s="123"/>
      <c r="S136" s="123"/>
      <c r="T136" s="123"/>
      <c r="U136" s="123"/>
      <c r="V136" s="123"/>
      <c r="W136" s="123"/>
      <c r="X136" s="123"/>
      <c r="Y136" s="123"/>
      <c r="Z136" s="123"/>
    </row>
    <row r="137" ht="15.75" customHeight="1">
      <c r="A137" s="289"/>
      <c r="B137" s="123"/>
      <c r="C137" s="123"/>
      <c r="D137" s="123"/>
      <c r="E137" s="123"/>
      <c r="F137" s="123"/>
      <c r="G137" s="123"/>
      <c r="H137" s="123"/>
      <c r="I137" s="123"/>
      <c r="J137" s="123"/>
      <c r="K137" s="123"/>
      <c r="L137" s="123"/>
      <c r="M137" s="123"/>
      <c r="N137" s="123"/>
      <c r="O137" s="123"/>
      <c r="P137" s="123"/>
      <c r="Q137" s="123"/>
      <c r="R137" s="123"/>
      <c r="S137" s="123"/>
      <c r="T137" s="123"/>
      <c r="U137" s="123"/>
      <c r="V137" s="123"/>
      <c r="W137" s="123"/>
      <c r="X137" s="123"/>
      <c r="Y137" s="123"/>
      <c r="Z137" s="123"/>
    </row>
    <row r="138" ht="15.75" customHeight="1">
      <c r="A138" s="289"/>
      <c r="B138" s="123"/>
      <c r="C138" s="123"/>
      <c r="D138" s="123"/>
      <c r="E138" s="123"/>
      <c r="F138" s="123"/>
      <c r="G138" s="123"/>
      <c r="H138" s="123"/>
      <c r="I138" s="123"/>
      <c r="J138" s="123"/>
      <c r="K138" s="123"/>
      <c r="L138" s="123"/>
      <c r="M138" s="123"/>
      <c r="N138" s="123"/>
      <c r="O138" s="123"/>
      <c r="P138" s="123"/>
      <c r="Q138" s="123"/>
      <c r="R138" s="123"/>
      <c r="S138" s="123"/>
      <c r="T138" s="123"/>
      <c r="U138" s="123"/>
      <c r="V138" s="123"/>
      <c r="W138" s="123"/>
      <c r="X138" s="123"/>
      <c r="Y138" s="123"/>
      <c r="Z138" s="123"/>
    </row>
    <row r="139" ht="15.75" customHeight="1">
      <c r="A139" s="289"/>
      <c r="B139" s="123"/>
      <c r="C139" s="123"/>
      <c r="D139" s="123"/>
      <c r="E139" s="123"/>
      <c r="F139" s="123"/>
      <c r="G139" s="123"/>
      <c r="H139" s="123"/>
      <c r="I139" s="123"/>
      <c r="J139" s="123"/>
      <c r="K139" s="123"/>
      <c r="L139" s="123"/>
      <c r="M139" s="123"/>
      <c r="N139" s="123"/>
      <c r="O139" s="123"/>
      <c r="P139" s="123"/>
      <c r="Q139" s="123"/>
      <c r="R139" s="123"/>
      <c r="S139" s="123"/>
      <c r="T139" s="123"/>
      <c r="U139" s="123"/>
      <c r="V139" s="123"/>
      <c r="W139" s="123"/>
      <c r="X139" s="123"/>
      <c r="Y139" s="123"/>
      <c r="Z139" s="123"/>
    </row>
    <row r="140" ht="15.75" customHeight="1">
      <c r="A140" s="289"/>
      <c r="B140" s="123"/>
      <c r="C140" s="123"/>
      <c r="D140" s="123"/>
      <c r="E140" s="123"/>
      <c r="F140" s="123"/>
      <c r="G140" s="123"/>
      <c r="H140" s="123"/>
      <c r="I140" s="123"/>
      <c r="J140" s="123"/>
      <c r="K140" s="123"/>
      <c r="L140" s="123"/>
      <c r="M140" s="123"/>
      <c r="N140" s="123"/>
      <c r="O140" s="123"/>
      <c r="P140" s="123"/>
      <c r="Q140" s="123"/>
      <c r="R140" s="123"/>
      <c r="S140" s="123"/>
      <c r="T140" s="123"/>
      <c r="U140" s="123"/>
      <c r="V140" s="123"/>
      <c r="W140" s="123"/>
      <c r="X140" s="123"/>
      <c r="Y140" s="123"/>
      <c r="Z140" s="123"/>
    </row>
    <row r="141" ht="15.75" customHeight="1">
      <c r="A141" s="289"/>
      <c r="B141" s="123"/>
      <c r="C141" s="123"/>
      <c r="D141" s="123"/>
      <c r="E141" s="123"/>
      <c r="F141" s="123"/>
      <c r="G141" s="123"/>
      <c r="H141" s="123"/>
      <c r="I141" s="123"/>
      <c r="J141" s="123"/>
      <c r="K141" s="123"/>
      <c r="L141" s="123"/>
      <c r="M141" s="123"/>
      <c r="N141" s="123"/>
      <c r="O141" s="123"/>
      <c r="P141" s="123"/>
      <c r="Q141" s="123"/>
      <c r="R141" s="123"/>
      <c r="S141" s="123"/>
      <c r="T141" s="123"/>
      <c r="U141" s="123"/>
      <c r="V141" s="123"/>
      <c r="W141" s="123"/>
      <c r="X141" s="123"/>
      <c r="Y141" s="123"/>
      <c r="Z141" s="123"/>
    </row>
    <row r="142" ht="15.75" customHeight="1">
      <c r="A142" s="289"/>
      <c r="B142" s="123"/>
      <c r="C142" s="123"/>
      <c r="D142" s="123"/>
      <c r="E142" s="123"/>
      <c r="F142" s="123"/>
      <c r="G142" s="123"/>
      <c r="H142" s="123"/>
      <c r="I142" s="123"/>
      <c r="J142" s="123"/>
      <c r="K142" s="123"/>
      <c r="L142" s="123"/>
      <c r="M142" s="123"/>
      <c r="N142" s="123"/>
      <c r="O142" s="123"/>
      <c r="P142" s="123"/>
      <c r="Q142" s="123"/>
      <c r="R142" s="123"/>
      <c r="S142" s="123"/>
      <c r="T142" s="123"/>
      <c r="U142" s="123"/>
      <c r="V142" s="123"/>
      <c r="W142" s="123"/>
      <c r="X142" s="123"/>
      <c r="Y142" s="123"/>
      <c r="Z142" s="123"/>
    </row>
    <row r="143" ht="15.75" customHeight="1">
      <c r="A143" s="289"/>
      <c r="B143" s="123"/>
      <c r="C143" s="123"/>
      <c r="D143" s="123"/>
      <c r="E143" s="123"/>
      <c r="F143" s="123"/>
      <c r="G143" s="123"/>
      <c r="H143" s="123"/>
      <c r="I143" s="123"/>
      <c r="J143" s="123"/>
      <c r="K143" s="123"/>
      <c r="L143" s="123"/>
      <c r="M143" s="123"/>
      <c r="N143" s="123"/>
      <c r="O143" s="123"/>
      <c r="P143" s="123"/>
      <c r="Q143" s="123"/>
      <c r="R143" s="123"/>
      <c r="S143" s="123"/>
      <c r="T143" s="123"/>
      <c r="U143" s="123"/>
      <c r="V143" s="123"/>
      <c r="W143" s="123"/>
      <c r="X143" s="123"/>
      <c r="Y143" s="123"/>
      <c r="Z143" s="123"/>
    </row>
    <row r="144" ht="15.75" customHeight="1">
      <c r="A144" s="289"/>
      <c r="B144" s="123"/>
      <c r="C144" s="123"/>
      <c r="D144" s="123"/>
      <c r="E144" s="123"/>
      <c r="F144" s="123"/>
      <c r="G144" s="123"/>
      <c r="H144" s="123"/>
      <c r="I144" s="123"/>
      <c r="J144" s="123"/>
      <c r="K144" s="123"/>
      <c r="L144" s="123"/>
      <c r="M144" s="123"/>
      <c r="N144" s="123"/>
      <c r="O144" s="123"/>
      <c r="P144" s="123"/>
      <c r="Q144" s="123"/>
      <c r="R144" s="123"/>
      <c r="S144" s="123"/>
      <c r="T144" s="123"/>
      <c r="U144" s="123"/>
      <c r="V144" s="123"/>
      <c r="W144" s="123"/>
      <c r="X144" s="123"/>
      <c r="Y144" s="123"/>
      <c r="Z144" s="123"/>
    </row>
    <row r="145" ht="15.75" customHeight="1">
      <c r="A145" s="289"/>
      <c r="B145" s="123"/>
      <c r="C145" s="123"/>
      <c r="D145" s="123"/>
      <c r="E145" s="123"/>
      <c r="F145" s="123"/>
      <c r="G145" s="123"/>
      <c r="H145" s="123"/>
      <c r="I145" s="123"/>
      <c r="J145" s="123"/>
      <c r="K145" s="123"/>
      <c r="L145" s="123"/>
      <c r="M145" s="123"/>
      <c r="N145" s="123"/>
      <c r="O145" s="123"/>
      <c r="P145" s="123"/>
      <c r="Q145" s="123"/>
      <c r="R145" s="123"/>
      <c r="S145" s="123"/>
      <c r="T145" s="123"/>
      <c r="U145" s="123"/>
      <c r="V145" s="123"/>
      <c r="W145" s="123"/>
      <c r="X145" s="123"/>
      <c r="Y145" s="123"/>
      <c r="Z145" s="123"/>
    </row>
    <row r="146" ht="15.75" customHeight="1">
      <c r="A146" s="289"/>
      <c r="B146" s="123"/>
      <c r="C146" s="123"/>
      <c r="D146" s="123"/>
      <c r="E146" s="123"/>
      <c r="F146" s="123"/>
      <c r="G146" s="123"/>
      <c r="H146" s="123"/>
      <c r="I146" s="123"/>
      <c r="J146" s="123"/>
      <c r="K146" s="123"/>
      <c r="L146" s="123"/>
      <c r="M146" s="123"/>
      <c r="N146" s="123"/>
      <c r="O146" s="123"/>
      <c r="P146" s="123"/>
      <c r="Q146" s="123"/>
      <c r="R146" s="123"/>
      <c r="S146" s="123"/>
      <c r="T146" s="123"/>
      <c r="U146" s="123"/>
      <c r="V146" s="123"/>
      <c r="W146" s="123"/>
      <c r="X146" s="123"/>
      <c r="Y146" s="123"/>
      <c r="Z146" s="123"/>
    </row>
    <row r="147" ht="15.75" customHeight="1">
      <c r="A147" s="289"/>
      <c r="B147" s="123"/>
      <c r="C147" s="123"/>
      <c r="D147" s="123"/>
      <c r="E147" s="123"/>
      <c r="F147" s="123"/>
      <c r="G147" s="123"/>
      <c r="H147" s="123"/>
      <c r="I147" s="123"/>
      <c r="J147" s="123"/>
      <c r="K147" s="123"/>
      <c r="L147" s="123"/>
      <c r="M147" s="123"/>
      <c r="N147" s="123"/>
      <c r="O147" s="123"/>
      <c r="P147" s="123"/>
      <c r="Q147" s="123"/>
      <c r="R147" s="123"/>
      <c r="S147" s="123"/>
      <c r="T147" s="123"/>
      <c r="U147" s="123"/>
      <c r="V147" s="123"/>
      <c r="W147" s="123"/>
      <c r="X147" s="123"/>
      <c r="Y147" s="123"/>
      <c r="Z147" s="123"/>
    </row>
    <row r="148" ht="15.75" customHeight="1">
      <c r="A148" s="289"/>
      <c r="B148" s="123"/>
      <c r="C148" s="123"/>
      <c r="D148" s="123"/>
      <c r="E148" s="123"/>
      <c r="F148" s="123"/>
      <c r="G148" s="123"/>
      <c r="H148" s="123"/>
      <c r="I148" s="123"/>
      <c r="J148" s="123"/>
      <c r="K148" s="123"/>
      <c r="L148" s="123"/>
      <c r="M148" s="123"/>
      <c r="N148" s="123"/>
      <c r="O148" s="123"/>
      <c r="P148" s="123"/>
      <c r="Q148" s="123"/>
      <c r="R148" s="123"/>
      <c r="S148" s="123"/>
      <c r="T148" s="123"/>
      <c r="U148" s="123"/>
      <c r="V148" s="123"/>
      <c r="W148" s="123"/>
      <c r="X148" s="123"/>
      <c r="Y148" s="123"/>
      <c r="Z148" s="123"/>
    </row>
    <row r="149" ht="15.75" customHeight="1">
      <c r="A149" s="289"/>
      <c r="B149" s="123"/>
      <c r="C149" s="123"/>
      <c r="D149" s="123"/>
      <c r="E149" s="123"/>
      <c r="F149" s="123"/>
      <c r="G149" s="123"/>
      <c r="H149" s="123"/>
      <c r="I149" s="123"/>
      <c r="J149" s="123"/>
      <c r="K149" s="123"/>
      <c r="L149" s="123"/>
      <c r="M149" s="123"/>
      <c r="N149" s="123"/>
      <c r="O149" s="123"/>
      <c r="P149" s="123"/>
      <c r="Q149" s="123"/>
      <c r="R149" s="123"/>
      <c r="S149" s="123"/>
      <c r="T149" s="123"/>
      <c r="U149" s="123"/>
      <c r="V149" s="123"/>
      <c r="W149" s="123"/>
      <c r="X149" s="123"/>
      <c r="Y149" s="123"/>
      <c r="Z149" s="123"/>
    </row>
    <row r="150" ht="15.75" customHeight="1">
      <c r="A150" s="289"/>
      <c r="B150" s="123"/>
      <c r="C150" s="123"/>
      <c r="D150" s="123"/>
      <c r="E150" s="123"/>
      <c r="F150" s="123"/>
      <c r="G150" s="123"/>
      <c r="H150" s="123"/>
      <c r="I150" s="123"/>
      <c r="J150" s="123"/>
      <c r="K150" s="123"/>
      <c r="L150" s="123"/>
      <c r="M150" s="123"/>
      <c r="N150" s="123"/>
      <c r="O150" s="123"/>
      <c r="P150" s="123"/>
      <c r="Q150" s="123"/>
      <c r="R150" s="123"/>
      <c r="S150" s="123"/>
      <c r="T150" s="123"/>
      <c r="U150" s="123"/>
      <c r="V150" s="123"/>
      <c r="W150" s="123"/>
      <c r="X150" s="123"/>
      <c r="Y150" s="123"/>
      <c r="Z150" s="123"/>
    </row>
    <row r="151" ht="15.75" customHeight="1">
      <c r="A151" s="289"/>
      <c r="B151" s="123"/>
      <c r="C151" s="123"/>
      <c r="D151" s="123"/>
      <c r="E151" s="123"/>
      <c r="F151" s="123"/>
      <c r="G151" s="123"/>
      <c r="H151" s="123"/>
      <c r="I151" s="123"/>
      <c r="J151" s="123"/>
      <c r="K151" s="123"/>
      <c r="L151" s="123"/>
      <c r="M151" s="123"/>
      <c r="N151" s="123"/>
      <c r="O151" s="123"/>
      <c r="P151" s="123"/>
      <c r="Q151" s="123"/>
      <c r="R151" s="123"/>
      <c r="S151" s="123"/>
      <c r="T151" s="123"/>
      <c r="U151" s="123"/>
      <c r="V151" s="123"/>
      <c r="W151" s="123"/>
      <c r="X151" s="123"/>
      <c r="Y151" s="123"/>
      <c r="Z151" s="123"/>
    </row>
    <row r="152" ht="15.75" customHeight="1">
      <c r="A152" s="289"/>
      <c r="B152" s="123"/>
      <c r="C152" s="123"/>
      <c r="D152" s="123"/>
      <c r="E152" s="123"/>
      <c r="F152" s="123"/>
      <c r="G152" s="123"/>
      <c r="H152" s="123"/>
      <c r="I152" s="123"/>
      <c r="J152" s="123"/>
      <c r="K152" s="123"/>
      <c r="L152" s="123"/>
      <c r="M152" s="123"/>
      <c r="N152" s="123"/>
      <c r="O152" s="123"/>
      <c r="P152" s="123"/>
      <c r="Q152" s="123"/>
      <c r="R152" s="123"/>
      <c r="S152" s="123"/>
      <c r="T152" s="123"/>
      <c r="U152" s="123"/>
      <c r="V152" s="123"/>
      <c r="W152" s="123"/>
      <c r="X152" s="123"/>
      <c r="Y152" s="123"/>
      <c r="Z152" s="123"/>
    </row>
    <row r="153" ht="15.75" customHeight="1">
      <c r="A153" s="289"/>
      <c r="B153" s="123"/>
      <c r="C153" s="123"/>
      <c r="D153" s="123"/>
      <c r="E153" s="123"/>
      <c r="F153" s="123"/>
      <c r="G153" s="123"/>
      <c r="H153" s="123"/>
      <c r="I153" s="123"/>
      <c r="J153" s="123"/>
      <c r="K153" s="123"/>
      <c r="L153" s="123"/>
      <c r="M153" s="123"/>
      <c r="N153" s="123"/>
      <c r="O153" s="123"/>
      <c r="P153" s="123"/>
      <c r="Q153" s="123"/>
      <c r="R153" s="123"/>
      <c r="S153" s="123"/>
      <c r="T153" s="123"/>
      <c r="U153" s="123"/>
      <c r="V153" s="123"/>
      <c r="W153" s="123"/>
      <c r="X153" s="123"/>
      <c r="Y153" s="123"/>
      <c r="Z153" s="123"/>
    </row>
    <row r="154" ht="15.75" customHeight="1">
      <c r="A154" s="289"/>
      <c r="B154" s="123"/>
      <c r="C154" s="123"/>
      <c r="D154" s="123"/>
      <c r="E154" s="123"/>
      <c r="F154" s="123"/>
      <c r="G154" s="123"/>
      <c r="H154" s="123"/>
      <c r="I154" s="123"/>
      <c r="J154" s="123"/>
      <c r="K154" s="123"/>
      <c r="L154" s="123"/>
      <c r="M154" s="123"/>
      <c r="N154" s="123"/>
      <c r="O154" s="123"/>
      <c r="P154" s="123"/>
      <c r="Q154" s="123"/>
      <c r="R154" s="123"/>
      <c r="S154" s="123"/>
      <c r="T154" s="123"/>
      <c r="U154" s="123"/>
      <c r="V154" s="123"/>
      <c r="W154" s="123"/>
      <c r="X154" s="123"/>
      <c r="Y154" s="123"/>
      <c r="Z154" s="123"/>
    </row>
    <row r="155" ht="15.75" customHeight="1">
      <c r="A155" s="289"/>
      <c r="B155" s="123"/>
      <c r="C155" s="123"/>
      <c r="D155" s="123"/>
      <c r="E155" s="123"/>
      <c r="F155" s="123"/>
      <c r="G155" s="123"/>
      <c r="H155" s="123"/>
      <c r="I155" s="123"/>
      <c r="J155" s="123"/>
      <c r="K155" s="123"/>
      <c r="L155" s="123"/>
      <c r="M155" s="123"/>
      <c r="N155" s="123"/>
      <c r="O155" s="123"/>
      <c r="P155" s="123"/>
      <c r="Q155" s="123"/>
      <c r="R155" s="123"/>
      <c r="S155" s="123"/>
      <c r="T155" s="123"/>
      <c r="U155" s="123"/>
      <c r="V155" s="123"/>
      <c r="W155" s="123"/>
      <c r="X155" s="123"/>
      <c r="Y155" s="123"/>
      <c r="Z155" s="123"/>
    </row>
    <row r="156" ht="15.75" customHeight="1">
      <c r="A156" s="289"/>
      <c r="B156" s="123"/>
      <c r="C156" s="123"/>
      <c r="D156" s="123"/>
      <c r="E156" s="123"/>
      <c r="F156" s="123"/>
      <c r="G156" s="123"/>
      <c r="H156" s="123"/>
      <c r="I156" s="123"/>
      <c r="J156" s="123"/>
      <c r="K156" s="123"/>
      <c r="L156" s="123"/>
      <c r="M156" s="123"/>
      <c r="N156" s="123"/>
      <c r="O156" s="123"/>
      <c r="P156" s="123"/>
      <c r="Q156" s="123"/>
      <c r="R156" s="123"/>
      <c r="S156" s="123"/>
      <c r="T156" s="123"/>
      <c r="U156" s="123"/>
      <c r="V156" s="123"/>
      <c r="W156" s="123"/>
      <c r="X156" s="123"/>
      <c r="Y156" s="123"/>
      <c r="Z156" s="123"/>
    </row>
    <row r="157" ht="15.75" customHeight="1">
      <c r="A157" s="289"/>
      <c r="B157" s="123"/>
      <c r="C157" s="123"/>
      <c r="D157" s="123"/>
      <c r="E157" s="123"/>
      <c r="F157" s="123"/>
      <c r="G157" s="123"/>
      <c r="H157" s="123"/>
      <c r="I157" s="123"/>
      <c r="J157" s="123"/>
      <c r="K157" s="123"/>
      <c r="L157" s="123"/>
      <c r="M157" s="123"/>
      <c r="N157" s="123"/>
      <c r="O157" s="123"/>
      <c r="P157" s="123"/>
      <c r="Q157" s="123"/>
      <c r="R157" s="123"/>
      <c r="S157" s="123"/>
      <c r="T157" s="123"/>
      <c r="U157" s="123"/>
      <c r="V157" s="123"/>
      <c r="W157" s="123"/>
      <c r="X157" s="123"/>
      <c r="Y157" s="123"/>
      <c r="Z157" s="123"/>
    </row>
    <row r="158" ht="15.75" customHeight="1">
      <c r="A158" s="289"/>
      <c r="B158" s="123"/>
      <c r="C158" s="123"/>
      <c r="D158" s="123"/>
      <c r="E158" s="123"/>
      <c r="F158" s="123"/>
      <c r="G158" s="123"/>
      <c r="H158" s="123"/>
      <c r="I158" s="123"/>
      <c r="J158" s="123"/>
      <c r="K158" s="123"/>
      <c r="L158" s="123"/>
      <c r="M158" s="123"/>
      <c r="N158" s="123"/>
      <c r="O158" s="123"/>
      <c r="P158" s="123"/>
      <c r="Q158" s="123"/>
      <c r="R158" s="123"/>
      <c r="S158" s="123"/>
      <c r="T158" s="123"/>
      <c r="U158" s="123"/>
      <c r="V158" s="123"/>
      <c r="W158" s="123"/>
      <c r="X158" s="123"/>
      <c r="Y158" s="123"/>
      <c r="Z158" s="123"/>
    </row>
    <row r="159" ht="15.75" customHeight="1">
      <c r="A159" s="289"/>
      <c r="B159" s="123"/>
      <c r="C159" s="123"/>
      <c r="D159" s="123"/>
      <c r="E159" s="123"/>
      <c r="F159" s="123"/>
      <c r="G159" s="123"/>
      <c r="H159" s="123"/>
      <c r="I159" s="123"/>
      <c r="J159" s="123"/>
      <c r="K159" s="123"/>
      <c r="L159" s="123"/>
      <c r="M159" s="123"/>
      <c r="N159" s="123"/>
      <c r="O159" s="123"/>
      <c r="P159" s="123"/>
      <c r="Q159" s="123"/>
      <c r="R159" s="123"/>
      <c r="S159" s="123"/>
      <c r="T159" s="123"/>
      <c r="U159" s="123"/>
      <c r="V159" s="123"/>
      <c r="W159" s="123"/>
      <c r="X159" s="123"/>
      <c r="Y159" s="123"/>
      <c r="Z159" s="123"/>
    </row>
    <row r="160" ht="15.75" customHeight="1">
      <c r="A160" s="289"/>
      <c r="B160" s="123"/>
      <c r="C160" s="123"/>
      <c r="D160" s="123"/>
      <c r="E160" s="123"/>
      <c r="F160" s="123"/>
      <c r="G160" s="123"/>
      <c r="H160" s="123"/>
      <c r="I160" s="123"/>
      <c r="J160" s="123"/>
      <c r="K160" s="123"/>
      <c r="L160" s="123"/>
      <c r="M160" s="123"/>
      <c r="N160" s="123"/>
      <c r="O160" s="123"/>
      <c r="P160" s="123"/>
      <c r="Q160" s="123"/>
      <c r="R160" s="123"/>
      <c r="S160" s="123"/>
      <c r="T160" s="123"/>
      <c r="U160" s="123"/>
      <c r="V160" s="123"/>
      <c r="W160" s="123"/>
      <c r="X160" s="123"/>
      <c r="Y160" s="123"/>
      <c r="Z160" s="123"/>
    </row>
    <row r="161" ht="15.75" customHeight="1">
      <c r="A161" s="289"/>
      <c r="B161" s="123"/>
      <c r="C161" s="123"/>
      <c r="D161" s="123"/>
      <c r="E161" s="123"/>
      <c r="F161" s="123"/>
      <c r="G161" s="123"/>
      <c r="H161" s="123"/>
      <c r="I161" s="123"/>
      <c r="J161" s="123"/>
      <c r="K161" s="123"/>
      <c r="L161" s="123"/>
      <c r="M161" s="123"/>
      <c r="N161" s="123"/>
      <c r="O161" s="123"/>
      <c r="P161" s="123"/>
      <c r="Q161" s="123"/>
      <c r="R161" s="123"/>
      <c r="S161" s="123"/>
      <c r="T161" s="123"/>
      <c r="U161" s="123"/>
      <c r="V161" s="123"/>
      <c r="W161" s="123"/>
      <c r="X161" s="123"/>
      <c r="Y161" s="123"/>
      <c r="Z161" s="123"/>
    </row>
    <row r="162" ht="15.75" customHeight="1">
      <c r="A162" s="289"/>
      <c r="B162" s="123"/>
      <c r="C162" s="123"/>
      <c r="D162" s="123"/>
      <c r="E162" s="123"/>
      <c r="F162" s="123"/>
      <c r="G162" s="123"/>
      <c r="H162" s="123"/>
      <c r="I162" s="123"/>
      <c r="J162" s="123"/>
      <c r="K162" s="123"/>
      <c r="L162" s="123"/>
      <c r="M162" s="123"/>
      <c r="N162" s="123"/>
      <c r="O162" s="123"/>
      <c r="P162" s="123"/>
      <c r="Q162" s="123"/>
      <c r="R162" s="123"/>
      <c r="S162" s="123"/>
      <c r="T162" s="123"/>
      <c r="U162" s="123"/>
      <c r="V162" s="123"/>
      <c r="W162" s="123"/>
      <c r="X162" s="123"/>
      <c r="Y162" s="123"/>
      <c r="Z162" s="123"/>
    </row>
    <row r="163" ht="15.75" customHeight="1">
      <c r="A163" s="289"/>
      <c r="B163" s="123"/>
      <c r="C163" s="123"/>
      <c r="D163" s="123"/>
      <c r="E163" s="123"/>
      <c r="F163" s="123"/>
      <c r="G163" s="123"/>
      <c r="H163" s="123"/>
      <c r="I163" s="123"/>
      <c r="J163" s="123"/>
      <c r="K163" s="123"/>
      <c r="L163" s="123"/>
      <c r="M163" s="123"/>
      <c r="N163" s="123"/>
      <c r="O163" s="123"/>
      <c r="P163" s="123"/>
      <c r="Q163" s="123"/>
      <c r="R163" s="123"/>
      <c r="S163" s="123"/>
      <c r="T163" s="123"/>
      <c r="U163" s="123"/>
      <c r="V163" s="123"/>
      <c r="W163" s="123"/>
      <c r="X163" s="123"/>
      <c r="Y163" s="123"/>
      <c r="Z163" s="123"/>
    </row>
    <row r="164" ht="15.75" customHeight="1">
      <c r="A164" s="289"/>
      <c r="B164" s="123"/>
      <c r="C164" s="123"/>
      <c r="D164" s="123"/>
      <c r="E164" s="123"/>
      <c r="F164" s="123"/>
      <c r="G164" s="123"/>
      <c r="H164" s="123"/>
      <c r="I164" s="123"/>
      <c r="J164" s="123"/>
      <c r="K164" s="123"/>
      <c r="L164" s="123"/>
      <c r="M164" s="123"/>
      <c r="N164" s="123"/>
      <c r="O164" s="123"/>
      <c r="P164" s="123"/>
      <c r="Q164" s="123"/>
      <c r="R164" s="123"/>
      <c r="S164" s="123"/>
      <c r="T164" s="123"/>
      <c r="U164" s="123"/>
      <c r="V164" s="123"/>
      <c r="W164" s="123"/>
      <c r="X164" s="123"/>
      <c r="Y164" s="123"/>
      <c r="Z164" s="123"/>
    </row>
    <row r="165" ht="15.75" customHeight="1">
      <c r="A165" s="289"/>
      <c r="B165" s="123"/>
      <c r="C165" s="123"/>
      <c r="D165" s="123"/>
      <c r="E165" s="123"/>
      <c r="F165" s="123"/>
      <c r="G165" s="123"/>
      <c r="H165" s="123"/>
      <c r="I165" s="123"/>
      <c r="J165" s="123"/>
      <c r="K165" s="123"/>
      <c r="L165" s="123"/>
      <c r="M165" s="123"/>
      <c r="N165" s="123"/>
      <c r="O165" s="123"/>
      <c r="P165" s="123"/>
      <c r="Q165" s="123"/>
      <c r="R165" s="123"/>
      <c r="S165" s="123"/>
      <c r="T165" s="123"/>
      <c r="U165" s="123"/>
      <c r="V165" s="123"/>
      <c r="W165" s="123"/>
      <c r="X165" s="123"/>
      <c r="Y165" s="123"/>
      <c r="Z165" s="123"/>
    </row>
    <row r="166" ht="15.75" customHeight="1">
      <c r="A166" s="289"/>
      <c r="B166" s="123"/>
      <c r="C166" s="123"/>
      <c r="D166" s="123"/>
      <c r="E166" s="123"/>
      <c r="F166" s="123"/>
      <c r="G166" s="123"/>
      <c r="H166" s="123"/>
      <c r="I166" s="123"/>
      <c r="J166" s="123"/>
      <c r="K166" s="123"/>
      <c r="L166" s="123"/>
      <c r="M166" s="123"/>
      <c r="N166" s="123"/>
      <c r="O166" s="123"/>
      <c r="P166" s="123"/>
      <c r="Q166" s="123"/>
      <c r="R166" s="123"/>
      <c r="S166" s="123"/>
      <c r="T166" s="123"/>
      <c r="U166" s="123"/>
      <c r="V166" s="123"/>
      <c r="W166" s="123"/>
      <c r="X166" s="123"/>
      <c r="Y166" s="123"/>
      <c r="Z166" s="123"/>
    </row>
    <row r="167" ht="15.75" customHeight="1">
      <c r="A167" s="289"/>
      <c r="B167" s="123"/>
      <c r="C167" s="123"/>
      <c r="D167" s="123"/>
      <c r="E167" s="123"/>
      <c r="F167" s="123"/>
      <c r="G167" s="123"/>
      <c r="H167" s="123"/>
      <c r="I167" s="123"/>
      <c r="J167" s="123"/>
      <c r="K167" s="123"/>
      <c r="L167" s="123"/>
      <c r="M167" s="123"/>
      <c r="N167" s="123"/>
      <c r="O167" s="123"/>
      <c r="P167" s="123"/>
      <c r="Q167" s="123"/>
      <c r="R167" s="123"/>
      <c r="S167" s="123"/>
      <c r="T167" s="123"/>
      <c r="U167" s="123"/>
      <c r="V167" s="123"/>
      <c r="W167" s="123"/>
      <c r="X167" s="123"/>
      <c r="Y167" s="123"/>
      <c r="Z167" s="123"/>
    </row>
    <row r="168" ht="15.75" customHeight="1">
      <c r="A168" s="289"/>
      <c r="B168" s="123"/>
      <c r="C168" s="123"/>
      <c r="D168" s="123"/>
      <c r="E168" s="123"/>
      <c r="F168" s="123"/>
      <c r="G168" s="123"/>
      <c r="H168" s="123"/>
      <c r="I168" s="123"/>
      <c r="J168" s="123"/>
      <c r="K168" s="123"/>
      <c r="L168" s="123"/>
      <c r="M168" s="123"/>
      <c r="N168" s="123"/>
      <c r="O168" s="123"/>
      <c r="P168" s="123"/>
      <c r="Q168" s="123"/>
      <c r="R168" s="123"/>
      <c r="S168" s="123"/>
      <c r="T168" s="123"/>
      <c r="U168" s="123"/>
      <c r="V168" s="123"/>
      <c r="W168" s="123"/>
      <c r="X168" s="123"/>
      <c r="Y168" s="123"/>
      <c r="Z168" s="123"/>
    </row>
    <row r="169" ht="15.75" customHeight="1">
      <c r="A169" s="289"/>
      <c r="B169" s="123"/>
      <c r="C169" s="123"/>
      <c r="D169" s="123"/>
      <c r="E169" s="123"/>
      <c r="F169" s="123"/>
      <c r="G169" s="123"/>
      <c r="H169" s="123"/>
      <c r="I169" s="123"/>
      <c r="J169" s="123"/>
      <c r="K169" s="123"/>
      <c r="L169" s="123"/>
      <c r="M169" s="123"/>
      <c r="N169" s="123"/>
      <c r="O169" s="123"/>
      <c r="P169" s="123"/>
      <c r="Q169" s="123"/>
      <c r="R169" s="123"/>
      <c r="S169" s="123"/>
      <c r="T169" s="123"/>
      <c r="U169" s="123"/>
      <c r="V169" s="123"/>
      <c r="W169" s="123"/>
      <c r="X169" s="123"/>
      <c r="Y169" s="123"/>
      <c r="Z169" s="123"/>
    </row>
    <row r="170" ht="15.75" customHeight="1">
      <c r="A170" s="289"/>
      <c r="B170" s="123"/>
      <c r="C170" s="123"/>
      <c r="D170" s="123"/>
      <c r="E170" s="123"/>
      <c r="F170" s="123"/>
      <c r="G170" s="123"/>
      <c r="H170" s="123"/>
      <c r="I170" s="123"/>
      <c r="J170" s="123"/>
      <c r="K170" s="123"/>
      <c r="L170" s="123"/>
      <c r="M170" s="123"/>
      <c r="N170" s="123"/>
      <c r="O170" s="123"/>
      <c r="P170" s="123"/>
      <c r="Q170" s="123"/>
      <c r="R170" s="123"/>
      <c r="S170" s="123"/>
      <c r="T170" s="123"/>
      <c r="U170" s="123"/>
      <c r="V170" s="123"/>
      <c r="W170" s="123"/>
      <c r="X170" s="123"/>
      <c r="Y170" s="123"/>
      <c r="Z170" s="123"/>
    </row>
    <row r="171" ht="15.75" customHeight="1">
      <c r="A171" s="289"/>
      <c r="B171" s="123"/>
      <c r="C171" s="123"/>
      <c r="D171" s="123"/>
      <c r="E171" s="123"/>
      <c r="F171" s="123"/>
      <c r="G171" s="123"/>
      <c r="H171" s="123"/>
      <c r="I171" s="123"/>
      <c r="J171" s="123"/>
      <c r="K171" s="123"/>
      <c r="L171" s="123"/>
      <c r="M171" s="123"/>
      <c r="N171" s="123"/>
      <c r="O171" s="123"/>
      <c r="P171" s="123"/>
      <c r="Q171" s="123"/>
      <c r="R171" s="123"/>
      <c r="S171" s="123"/>
      <c r="T171" s="123"/>
      <c r="U171" s="123"/>
      <c r="V171" s="123"/>
      <c r="W171" s="123"/>
      <c r="X171" s="123"/>
      <c r="Y171" s="123"/>
      <c r="Z171" s="123"/>
    </row>
    <row r="172" ht="15.75" customHeight="1">
      <c r="A172" s="289"/>
      <c r="B172" s="123"/>
      <c r="C172" s="123"/>
      <c r="D172" s="123"/>
      <c r="E172" s="123"/>
      <c r="F172" s="123"/>
      <c r="G172" s="123"/>
      <c r="H172" s="123"/>
      <c r="I172" s="123"/>
      <c r="J172" s="123"/>
      <c r="K172" s="123"/>
      <c r="L172" s="123"/>
      <c r="M172" s="123"/>
      <c r="N172" s="123"/>
      <c r="O172" s="123"/>
      <c r="P172" s="123"/>
      <c r="Q172" s="123"/>
      <c r="R172" s="123"/>
      <c r="S172" s="123"/>
      <c r="T172" s="123"/>
      <c r="U172" s="123"/>
      <c r="V172" s="123"/>
      <c r="W172" s="123"/>
      <c r="X172" s="123"/>
      <c r="Y172" s="123"/>
      <c r="Z172" s="123"/>
    </row>
    <row r="173" ht="15.75" customHeight="1">
      <c r="A173" s="289"/>
      <c r="B173" s="123"/>
      <c r="C173" s="123"/>
      <c r="D173" s="123"/>
      <c r="E173" s="123"/>
      <c r="F173" s="123"/>
      <c r="G173" s="123"/>
      <c r="H173" s="123"/>
      <c r="I173" s="123"/>
      <c r="J173" s="123"/>
      <c r="K173" s="123"/>
      <c r="L173" s="123"/>
      <c r="M173" s="123"/>
      <c r="N173" s="123"/>
      <c r="O173" s="123"/>
      <c r="P173" s="123"/>
      <c r="Q173" s="123"/>
      <c r="R173" s="123"/>
      <c r="S173" s="123"/>
      <c r="T173" s="123"/>
      <c r="U173" s="123"/>
      <c r="V173" s="123"/>
      <c r="W173" s="123"/>
      <c r="X173" s="123"/>
      <c r="Y173" s="123"/>
      <c r="Z173" s="123"/>
    </row>
    <row r="174" ht="15.75" customHeight="1">
      <c r="A174" s="289"/>
      <c r="B174" s="123"/>
      <c r="C174" s="123"/>
      <c r="D174" s="123"/>
      <c r="E174" s="123"/>
      <c r="F174" s="123"/>
      <c r="G174" s="123"/>
      <c r="H174" s="123"/>
      <c r="I174" s="123"/>
      <c r="J174" s="123"/>
      <c r="K174" s="123"/>
      <c r="L174" s="123"/>
      <c r="M174" s="123"/>
      <c r="N174" s="123"/>
      <c r="O174" s="123"/>
      <c r="P174" s="123"/>
      <c r="Q174" s="123"/>
      <c r="R174" s="123"/>
      <c r="S174" s="123"/>
      <c r="T174" s="123"/>
      <c r="U174" s="123"/>
      <c r="V174" s="123"/>
      <c r="W174" s="123"/>
      <c r="X174" s="123"/>
      <c r="Y174" s="123"/>
      <c r="Z174" s="123"/>
    </row>
    <row r="175" ht="15.75" customHeight="1">
      <c r="A175" s="289"/>
      <c r="B175" s="123"/>
      <c r="C175" s="123"/>
      <c r="D175" s="123"/>
      <c r="E175" s="123"/>
      <c r="F175" s="123"/>
      <c r="G175" s="123"/>
      <c r="H175" s="123"/>
      <c r="I175" s="123"/>
      <c r="J175" s="123"/>
      <c r="K175" s="123"/>
      <c r="L175" s="123"/>
      <c r="M175" s="123"/>
      <c r="N175" s="123"/>
      <c r="O175" s="123"/>
      <c r="P175" s="123"/>
      <c r="Q175" s="123"/>
      <c r="R175" s="123"/>
      <c r="S175" s="123"/>
      <c r="T175" s="123"/>
      <c r="U175" s="123"/>
      <c r="V175" s="123"/>
      <c r="W175" s="123"/>
      <c r="X175" s="123"/>
      <c r="Y175" s="123"/>
      <c r="Z175" s="123"/>
    </row>
    <row r="176" ht="15.75" customHeight="1">
      <c r="A176" s="289"/>
      <c r="B176" s="123"/>
      <c r="C176" s="123"/>
      <c r="D176" s="123"/>
      <c r="E176" s="123"/>
      <c r="F176" s="123"/>
      <c r="G176" s="123"/>
      <c r="H176" s="123"/>
      <c r="I176" s="123"/>
      <c r="J176" s="123"/>
      <c r="K176" s="123"/>
      <c r="L176" s="123"/>
      <c r="M176" s="123"/>
      <c r="N176" s="123"/>
      <c r="O176" s="123"/>
      <c r="P176" s="123"/>
      <c r="Q176" s="123"/>
      <c r="R176" s="123"/>
      <c r="S176" s="123"/>
      <c r="T176" s="123"/>
      <c r="U176" s="123"/>
      <c r="V176" s="123"/>
      <c r="W176" s="123"/>
      <c r="X176" s="123"/>
      <c r="Y176" s="123"/>
      <c r="Z176" s="123"/>
    </row>
    <row r="177" ht="15.75" customHeight="1">
      <c r="A177" s="289"/>
      <c r="B177" s="123"/>
      <c r="C177" s="123"/>
      <c r="D177" s="123"/>
      <c r="E177" s="123"/>
      <c r="F177" s="123"/>
      <c r="G177" s="123"/>
      <c r="H177" s="123"/>
      <c r="I177" s="123"/>
      <c r="J177" s="123"/>
      <c r="K177" s="123"/>
      <c r="L177" s="123"/>
      <c r="M177" s="123"/>
      <c r="N177" s="123"/>
      <c r="O177" s="123"/>
      <c r="P177" s="123"/>
      <c r="Q177" s="123"/>
      <c r="R177" s="123"/>
      <c r="S177" s="123"/>
      <c r="T177" s="123"/>
      <c r="U177" s="123"/>
      <c r="V177" s="123"/>
      <c r="W177" s="123"/>
      <c r="X177" s="123"/>
      <c r="Y177" s="123"/>
      <c r="Z177" s="123"/>
    </row>
    <row r="178" ht="15.75" customHeight="1">
      <c r="A178" s="289"/>
      <c r="B178" s="123"/>
      <c r="C178" s="123"/>
      <c r="D178" s="123"/>
      <c r="E178" s="123"/>
      <c r="F178" s="123"/>
      <c r="G178" s="123"/>
      <c r="H178" s="123"/>
      <c r="I178" s="123"/>
      <c r="J178" s="123"/>
      <c r="K178" s="123"/>
      <c r="L178" s="123"/>
      <c r="M178" s="123"/>
      <c r="N178" s="123"/>
      <c r="O178" s="123"/>
      <c r="P178" s="123"/>
      <c r="Q178" s="123"/>
      <c r="R178" s="123"/>
      <c r="S178" s="123"/>
      <c r="T178" s="123"/>
      <c r="U178" s="123"/>
      <c r="V178" s="123"/>
      <c r="W178" s="123"/>
      <c r="X178" s="123"/>
      <c r="Y178" s="123"/>
      <c r="Z178" s="123"/>
    </row>
    <row r="179" ht="15.75" customHeight="1">
      <c r="A179" s="289"/>
      <c r="B179" s="123"/>
      <c r="C179" s="123"/>
      <c r="D179" s="123"/>
      <c r="E179" s="123"/>
      <c r="F179" s="123"/>
      <c r="G179" s="123"/>
      <c r="H179" s="123"/>
      <c r="I179" s="123"/>
      <c r="J179" s="123"/>
      <c r="K179" s="123"/>
      <c r="L179" s="123"/>
      <c r="M179" s="123"/>
      <c r="N179" s="123"/>
      <c r="O179" s="123"/>
      <c r="P179" s="123"/>
      <c r="Q179" s="123"/>
      <c r="R179" s="123"/>
      <c r="S179" s="123"/>
      <c r="T179" s="123"/>
      <c r="U179" s="123"/>
      <c r="V179" s="123"/>
      <c r="W179" s="123"/>
      <c r="X179" s="123"/>
      <c r="Y179" s="123"/>
      <c r="Z179" s="123"/>
    </row>
    <row r="180" ht="15.75" customHeight="1">
      <c r="A180" s="289"/>
      <c r="B180" s="123"/>
      <c r="C180" s="123"/>
      <c r="D180" s="123"/>
      <c r="E180" s="123"/>
      <c r="F180" s="123"/>
      <c r="G180" s="123"/>
      <c r="H180" s="123"/>
      <c r="I180" s="123"/>
      <c r="J180" s="123"/>
      <c r="K180" s="123"/>
      <c r="L180" s="123"/>
      <c r="M180" s="123"/>
      <c r="N180" s="123"/>
      <c r="O180" s="123"/>
      <c r="P180" s="123"/>
      <c r="Q180" s="123"/>
      <c r="R180" s="123"/>
      <c r="S180" s="123"/>
      <c r="T180" s="123"/>
      <c r="U180" s="123"/>
      <c r="V180" s="123"/>
      <c r="W180" s="123"/>
      <c r="X180" s="123"/>
      <c r="Y180" s="123"/>
      <c r="Z180" s="123"/>
    </row>
    <row r="181" ht="15.75" customHeight="1">
      <c r="A181" s="289"/>
      <c r="B181" s="123"/>
      <c r="C181" s="123"/>
      <c r="D181" s="123"/>
      <c r="E181" s="123"/>
      <c r="F181" s="123"/>
      <c r="G181" s="123"/>
      <c r="H181" s="123"/>
      <c r="I181" s="123"/>
      <c r="J181" s="123"/>
      <c r="K181" s="123"/>
      <c r="L181" s="123"/>
      <c r="M181" s="123"/>
      <c r="N181" s="123"/>
      <c r="O181" s="123"/>
      <c r="P181" s="123"/>
      <c r="Q181" s="123"/>
      <c r="R181" s="123"/>
      <c r="S181" s="123"/>
      <c r="T181" s="123"/>
      <c r="U181" s="123"/>
      <c r="V181" s="123"/>
      <c r="W181" s="123"/>
      <c r="X181" s="123"/>
      <c r="Y181" s="123"/>
      <c r="Z181" s="123"/>
    </row>
    <row r="182" ht="15.75" customHeight="1">
      <c r="A182" s="289"/>
      <c r="B182" s="123"/>
      <c r="C182" s="123"/>
      <c r="D182" s="123"/>
      <c r="E182" s="123"/>
      <c r="F182" s="123"/>
      <c r="G182" s="123"/>
      <c r="H182" s="123"/>
      <c r="I182" s="123"/>
      <c r="J182" s="123"/>
      <c r="K182" s="123"/>
      <c r="L182" s="123"/>
      <c r="M182" s="123"/>
      <c r="N182" s="123"/>
      <c r="O182" s="123"/>
      <c r="P182" s="123"/>
      <c r="Q182" s="123"/>
      <c r="R182" s="123"/>
      <c r="S182" s="123"/>
      <c r="T182" s="123"/>
      <c r="U182" s="123"/>
      <c r="V182" s="123"/>
      <c r="W182" s="123"/>
      <c r="X182" s="123"/>
      <c r="Y182" s="123"/>
      <c r="Z182" s="123"/>
    </row>
    <row r="183" ht="15.75" customHeight="1">
      <c r="A183" s="289"/>
      <c r="B183" s="123"/>
      <c r="C183" s="123"/>
      <c r="D183" s="123"/>
      <c r="E183" s="123"/>
      <c r="F183" s="123"/>
      <c r="G183" s="123"/>
      <c r="H183" s="123"/>
      <c r="I183" s="123"/>
      <c r="J183" s="123"/>
      <c r="K183" s="123"/>
      <c r="L183" s="123"/>
      <c r="M183" s="123"/>
      <c r="N183" s="123"/>
      <c r="O183" s="123"/>
      <c r="P183" s="123"/>
      <c r="Q183" s="123"/>
      <c r="R183" s="123"/>
      <c r="S183" s="123"/>
      <c r="T183" s="123"/>
      <c r="U183" s="123"/>
      <c r="V183" s="123"/>
      <c r="W183" s="123"/>
      <c r="X183" s="123"/>
      <c r="Y183" s="123"/>
      <c r="Z183" s="123"/>
    </row>
    <row r="184" ht="15.75" customHeight="1">
      <c r="A184" s="289"/>
      <c r="B184" s="123"/>
      <c r="C184" s="123"/>
      <c r="D184" s="123"/>
      <c r="E184" s="123"/>
      <c r="F184" s="123"/>
      <c r="G184" s="123"/>
      <c r="H184" s="123"/>
      <c r="I184" s="123"/>
      <c r="J184" s="123"/>
      <c r="K184" s="123"/>
      <c r="L184" s="123"/>
      <c r="M184" s="123"/>
      <c r="N184" s="123"/>
      <c r="O184" s="123"/>
      <c r="P184" s="123"/>
      <c r="Q184" s="123"/>
      <c r="R184" s="123"/>
      <c r="S184" s="123"/>
      <c r="T184" s="123"/>
      <c r="U184" s="123"/>
      <c r="V184" s="123"/>
      <c r="W184" s="123"/>
      <c r="X184" s="123"/>
      <c r="Y184" s="123"/>
      <c r="Z184" s="123"/>
    </row>
    <row r="185" ht="15.75" customHeight="1">
      <c r="A185" s="289"/>
      <c r="B185" s="123"/>
      <c r="C185" s="123"/>
      <c r="D185" s="123"/>
      <c r="E185" s="123"/>
      <c r="F185" s="123"/>
      <c r="G185" s="123"/>
      <c r="H185" s="123"/>
      <c r="I185" s="123"/>
      <c r="J185" s="123"/>
      <c r="K185" s="123"/>
      <c r="L185" s="123"/>
      <c r="M185" s="123"/>
      <c r="N185" s="123"/>
      <c r="O185" s="123"/>
      <c r="P185" s="123"/>
      <c r="Q185" s="123"/>
      <c r="R185" s="123"/>
      <c r="S185" s="123"/>
      <c r="T185" s="123"/>
      <c r="U185" s="123"/>
      <c r="V185" s="123"/>
      <c r="W185" s="123"/>
      <c r="X185" s="123"/>
      <c r="Y185" s="123"/>
      <c r="Z185" s="123"/>
    </row>
    <row r="186" ht="15.75" customHeight="1">
      <c r="A186" s="289"/>
      <c r="B186" s="123"/>
      <c r="C186" s="123"/>
      <c r="D186" s="123"/>
      <c r="E186" s="123"/>
      <c r="F186" s="123"/>
      <c r="G186" s="123"/>
      <c r="H186" s="123"/>
      <c r="I186" s="123"/>
      <c r="J186" s="123"/>
      <c r="K186" s="123"/>
      <c r="L186" s="123"/>
      <c r="M186" s="123"/>
      <c r="N186" s="123"/>
      <c r="O186" s="123"/>
      <c r="P186" s="123"/>
      <c r="Q186" s="123"/>
      <c r="R186" s="123"/>
      <c r="S186" s="123"/>
      <c r="T186" s="123"/>
      <c r="U186" s="123"/>
      <c r="V186" s="123"/>
      <c r="W186" s="123"/>
      <c r="X186" s="123"/>
      <c r="Y186" s="123"/>
      <c r="Z186" s="123"/>
    </row>
    <row r="187" ht="15.75" customHeight="1">
      <c r="A187" s="289"/>
      <c r="B187" s="123"/>
      <c r="C187" s="123"/>
      <c r="D187" s="123"/>
      <c r="E187" s="123"/>
      <c r="F187" s="123"/>
      <c r="G187" s="123"/>
      <c r="H187" s="123"/>
      <c r="I187" s="123"/>
      <c r="J187" s="123"/>
      <c r="K187" s="123"/>
      <c r="L187" s="123"/>
      <c r="M187" s="123"/>
      <c r="N187" s="123"/>
      <c r="O187" s="123"/>
      <c r="P187" s="123"/>
      <c r="Q187" s="123"/>
      <c r="R187" s="123"/>
      <c r="S187" s="123"/>
      <c r="T187" s="123"/>
      <c r="U187" s="123"/>
      <c r="V187" s="123"/>
      <c r="W187" s="123"/>
      <c r="X187" s="123"/>
      <c r="Y187" s="123"/>
      <c r="Z187" s="123"/>
    </row>
    <row r="188" ht="15.75" customHeight="1">
      <c r="A188" s="289"/>
      <c r="B188" s="123"/>
      <c r="C188" s="123"/>
      <c r="D188" s="123"/>
      <c r="E188" s="123"/>
      <c r="F188" s="123"/>
      <c r="G188" s="123"/>
      <c r="H188" s="123"/>
      <c r="I188" s="123"/>
      <c r="J188" s="123"/>
      <c r="K188" s="123"/>
      <c r="L188" s="123"/>
      <c r="M188" s="123"/>
      <c r="N188" s="123"/>
      <c r="O188" s="123"/>
      <c r="P188" s="123"/>
      <c r="Q188" s="123"/>
      <c r="R188" s="123"/>
      <c r="S188" s="123"/>
      <c r="T188" s="123"/>
      <c r="U188" s="123"/>
      <c r="V188" s="123"/>
      <c r="W188" s="123"/>
      <c r="X188" s="123"/>
      <c r="Y188" s="123"/>
      <c r="Z188" s="123"/>
    </row>
    <row r="189" ht="15.75" customHeight="1">
      <c r="A189" s="289"/>
      <c r="B189" s="123"/>
      <c r="C189" s="123"/>
      <c r="D189" s="123"/>
      <c r="E189" s="123"/>
      <c r="F189" s="123"/>
      <c r="G189" s="123"/>
      <c r="H189" s="123"/>
      <c r="I189" s="123"/>
      <c r="J189" s="123"/>
      <c r="K189" s="123"/>
      <c r="L189" s="123"/>
      <c r="M189" s="123"/>
      <c r="N189" s="123"/>
      <c r="O189" s="123"/>
      <c r="P189" s="123"/>
      <c r="Q189" s="123"/>
      <c r="R189" s="123"/>
      <c r="S189" s="123"/>
      <c r="T189" s="123"/>
      <c r="U189" s="123"/>
      <c r="V189" s="123"/>
      <c r="W189" s="123"/>
      <c r="X189" s="123"/>
      <c r="Y189" s="123"/>
      <c r="Z189" s="123"/>
    </row>
    <row r="190" ht="15.75" customHeight="1">
      <c r="A190" s="289"/>
      <c r="B190" s="123"/>
      <c r="C190" s="123"/>
      <c r="D190" s="123"/>
      <c r="E190" s="123"/>
      <c r="F190" s="123"/>
      <c r="G190" s="123"/>
      <c r="H190" s="123"/>
      <c r="I190" s="123"/>
      <c r="J190" s="123"/>
      <c r="K190" s="123"/>
      <c r="L190" s="123"/>
      <c r="M190" s="123"/>
      <c r="N190" s="123"/>
      <c r="O190" s="123"/>
      <c r="P190" s="123"/>
      <c r="Q190" s="123"/>
      <c r="R190" s="123"/>
      <c r="S190" s="123"/>
      <c r="T190" s="123"/>
      <c r="U190" s="123"/>
      <c r="V190" s="123"/>
      <c r="W190" s="123"/>
      <c r="X190" s="123"/>
      <c r="Y190" s="123"/>
      <c r="Z190" s="123"/>
    </row>
    <row r="191" ht="15.75" customHeight="1">
      <c r="A191" s="289"/>
      <c r="B191" s="123"/>
      <c r="C191" s="123"/>
      <c r="D191" s="123"/>
      <c r="E191" s="123"/>
      <c r="F191" s="123"/>
      <c r="G191" s="123"/>
      <c r="H191" s="123"/>
      <c r="I191" s="123"/>
      <c r="J191" s="123"/>
      <c r="K191" s="123"/>
      <c r="L191" s="123"/>
      <c r="M191" s="123"/>
      <c r="N191" s="123"/>
      <c r="O191" s="123"/>
      <c r="P191" s="123"/>
      <c r="Q191" s="123"/>
      <c r="R191" s="123"/>
      <c r="S191" s="123"/>
      <c r="T191" s="123"/>
      <c r="U191" s="123"/>
      <c r="V191" s="123"/>
      <c r="W191" s="123"/>
      <c r="X191" s="123"/>
      <c r="Y191" s="123"/>
      <c r="Z191" s="123"/>
    </row>
    <row r="192" ht="15.75" customHeight="1">
      <c r="A192" s="289"/>
      <c r="B192" s="123"/>
      <c r="C192" s="123"/>
      <c r="D192" s="123"/>
      <c r="E192" s="123"/>
      <c r="F192" s="123"/>
      <c r="G192" s="123"/>
      <c r="H192" s="123"/>
      <c r="I192" s="123"/>
      <c r="J192" s="123"/>
      <c r="K192" s="123"/>
      <c r="L192" s="123"/>
      <c r="M192" s="123"/>
      <c r="N192" s="123"/>
      <c r="O192" s="123"/>
      <c r="P192" s="123"/>
      <c r="Q192" s="123"/>
      <c r="R192" s="123"/>
      <c r="S192" s="123"/>
      <c r="T192" s="123"/>
      <c r="U192" s="123"/>
      <c r="V192" s="123"/>
      <c r="W192" s="123"/>
      <c r="X192" s="123"/>
      <c r="Y192" s="123"/>
      <c r="Z192" s="123"/>
    </row>
    <row r="193" ht="15.75" customHeight="1">
      <c r="A193" s="289"/>
      <c r="B193" s="123"/>
      <c r="C193" s="123"/>
      <c r="D193" s="123"/>
      <c r="E193" s="123"/>
      <c r="F193" s="123"/>
      <c r="G193" s="123"/>
      <c r="H193" s="123"/>
      <c r="I193" s="123"/>
      <c r="J193" s="123"/>
      <c r="K193" s="123"/>
      <c r="L193" s="123"/>
      <c r="M193" s="123"/>
      <c r="N193" s="123"/>
      <c r="O193" s="123"/>
      <c r="P193" s="123"/>
      <c r="Q193" s="123"/>
      <c r="R193" s="123"/>
      <c r="S193" s="123"/>
      <c r="T193" s="123"/>
      <c r="U193" s="123"/>
      <c r="V193" s="123"/>
      <c r="W193" s="123"/>
      <c r="X193" s="123"/>
      <c r="Y193" s="123"/>
      <c r="Z193" s="123"/>
    </row>
    <row r="194" ht="15.75" customHeight="1">
      <c r="A194" s="289"/>
      <c r="B194" s="123"/>
      <c r="C194" s="123"/>
      <c r="D194" s="123"/>
      <c r="E194" s="123"/>
      <c r="F194" s="123"/>
      <c r="G194" s="123"/>
      <c r="H194" s="123"/>
      <c r="I194" s="123"/>
      <c r="J194" s="123"/>
      <c r="K194" s="123"/>
      <c r="L194" s="123"/>
      <c r="M194" s="123"/>
      <c r="N194" s="123"/>
      <c r="O194" s="123"/>
      <c r="P194" s="123"/>
      <c r="Q194" s="123"/>
      <c r="R194" s="123"/>
      <c r="S194" s="123"/>
      <c r="T194" s="123"/>
      <c r="U194" s="123"/>
      <c r="V194" s="123"/>
      <c r="W194" s="123"/>
      <c r="X194" s="123"/>
      <c r="Y194" s="123"/>
      <c r="Z194" s="123"/>
    </row>
    <row r="195" ht="15.75" customHeight="1">
      <c r="A195" s="289"/>
      <c r="B195" s="123"/>
      <c r="C195" s="123"/>
      <c r="D195" s="123"/>
      <c r="E195" s="123"/>
      <c r="F195" s="123"/>
      <c r="G195" s="123"/>
      <c r="H195" s="123"/>
      <c r="I195" s="123"/>
      <c r="J195" s="123"/>
      <c r="K195" s="123"/>
      <c r="L195" s="123"/>
      <c r="M195" s="123"/>
      <c r="N195" s="123"/>
      <c r="O195" s="123"/>
      <c r="P195" s="123"/>
      <c r="Q195" s="123"/>
      <c r="R195" s="123"/>
      <c r="S195" s="123"/>
      <c r="T195" s="123"/>
      <c r="U195" s="123"/>
      <c r="V195" s="123"/>
      <c r="W195" s="123"/>
      <c r="X195" s="123"/>
      <c r="Y195" s="123"/>
      <c r="Z195" s="123"/>
    </row>
    <row r="196" ht="15.75" customHeight="1">
      <c r="A196" s="289"/>
      <c r="B196" s="123"/>
      <c r="C196" s="123"/>
      <c r="D196" s="123"/>
      <c r="E196" s="123"/>
      <c r="F196" s="123"/>
      <c r="G196" s="123"/>
      <c r="H196" s="123"/>
      <c r="I196" s="123"/>
      <c r="J196" s="123"/>
      <c r="K196" s="123"/>
      <c r="L196" s="123"/>
      <c r="M196" s="123"/>
      <c r="N196" s="123"/>
      <c r="O196" s="123"/>
      <c r="P196" s="123"/>
      <c r="Q196" s="123"/>
      <c r="R196" s="123"/>
      <c r="S196" s="123"/>
      <c r="T196" s="123"/>
      <c r="U196" s="123"/>
      <c r="V196" s="123"/>
      <c r="W196" s="123"/>
      <c r="X196" s="123"/>
      <c r="Y196" s="123"/>
      <c r="Z196" s="123"/>
    </row>
    <row r="197" ht="15.75" customHeight="1">
      <c r="A197" s="289"/>
      <c r="B197" s="123"/>
      <c r="C197" s="123"/>
      <c r="D197" s="123"/>
      <c r="E197" s="123"/>
      <c r="F197" s="123"/>
      <c r="G197" s="123"/>
      <c r="H197" s="123"/>
      <c r="I197" s="123"/>
      <c r="J197" s="123"/>
      <c r="K197" s="123"/>
      <c r="L197" s="123"/>
      <c r="M197" s="123"/>
      <c r="N197" s="123"/>
      <c r="O197" s="123"/>
      <c r="P197" s="123"/>
      <c r="Q197" s="123"/>
      <c r="R197" s="123"/>
      <c r="S197" s="123"/>
      <c r="T197" s="123"/>
      <c r="U197" s="123"/>
      <c r="V197" s="123"/>
      <c r="W197" s="123"/>
      <c r="X197" s="123"/>
      <c r="Y197" s="123"/>
      <c r="Z197" s="123"/>
    </row>
    <row r="198" ht="15.75" customHeight="1">
      <c r="A198" s="289"/>
      <c r="B198" s="123"/>
      <c r="C198" s="123"/>
      <c r="D198" s="123"/>
      <c r="E198" s="123"/>
      <c r="F198" s="123"/>
      <c r="G198" s="123"/>
      <c r="H198" s="123"/>
      <c r="I198" s="123"/>
      <c r="J198" s="123"/>
      <c r="K198" s="123"/>
      <c r="L198" s="123"/>
      <c r="M198" s="123"/>
      <c r="N198" s="123"/>
      <c r="O198" s="123"/>
      <c r="P198" s="123"/>
      <c r="Q198" s="123"/>
      <c r="R198" s="123"/>
      <c r="S198" s="123"/>
      <c r="T198" s="123"/>
      <c r="U198" s="123"/>
      <c r="V198" s="123"/>
      <c r="W198" s="123"/>
      <c r="X198" s="123"/>
      <c r="Y198" s="123"/>
      <c r="Z198" s="123"/>
    </row>
    <row r="199" ht="15.75" customHeight="1">
      <c r="A199" s="289"/>
      <c r="B199" s="123"/>
      <c r="C199" s="123"/>
      <c r="D199" s="123"/>
      <c r="E199" s="123"/>
      <c r="F199" s="123"/>
      <c r="G199" s="123"/>
      <c r="H199" s="123"/>
      <c r="I199" s="123"/>
      <c r="J199" s="123"/>
      <c r="K199" s="123"/>
      <c r="L199" s="123"/>
      <c r="M199" s="123"/>
      <c r="N199" s="123"/>
      <c r="O199" s="123"/>
      <c r="P199" s="123"/>
      <c r="Q199" s="123"/>
      <c r="R199" s="123"/>
      <c r="S199" s="123"/>
      <c r="T199" s="123"/>
      <c r="U199" s="123"/>
      <c r="V199" s="123"/>
      <c r="W199" s="123"/>
      <c r="X199" s="123"/>
      <c r="Y199" s="123"/>
      <c r="Z199" s="123"/>
    </row>
    <row r="200" ht="15.75" customHeight="1">
      <c r="A200" s="289"/>
      <c r="B200" s="123"/>
      <c r="C200" s="123"/>
      <c r="D200" s="123"/>
      <c r="E200" s="123"/>
      <c r="F200" s="123"/>
      <c r="G200" s="123"/>
      <c r="H200" s="123"/>
      <c r="I200" s="123"/>
      <c r="J200" s="123"/>
      <c r="K200" s="123"/>
      <c r="L200" s="123"/>
      <c r="M200" s="123"/>
      <c r="N200" s="123"/>
      <c r="O200" s="123"/>
      <c r="P200" s="123"/>
      <c r="Q200" s="123"/>
      <c r="R200" s="123"/>
      <c r="S200" s="123"/>
      <c r="T200" s="123"/>
      <c r="U200" s="123"/>
      <c r="V200" s="123"/>
      <c r="W200" s="123"/>
      <c r="X200" s="123"/>
      <c r="Y200" s="123"/>
      <c r="Z200" s="123"/>
    </row>
    <row r="201" ht="15.75" customHeight="1">
      <c r="A201" s="289"/>
      <c r="B201" s="123"/>
      <c r="C201" s="123"/>
      <c r="D201" s="123"/>
      <c r="E201" s="123"/>
      <c r="F201" s="123"/>
      <c r="G201" s="123"/>
      <c r="H201" s="123"/>
      <c r="I201" s="123"/>
      <c r="J201" s="123"/>
      <c r="K201" s="123"/>
      <c r="L201" s="123"/>
      <c r="M201" s="123"/>
      <c r="N201" s="123"/>
      <c r="O201" s="123"/>
      <c r="P201" s="123"/>
      <c r="Q201" s="123"/>
      <c r="R201" s="123"/>
      <c r="S201" s="123"/>
      <c r="T201" s="123"/>
      <c r="U201" s="123"/>
      <c r="V201" s="123"/>
      <c r="W201" s="123"/>
      <c r="X201" s="123"/>
      <c r="Y201" s="123"/>
      <c r="Z201" s="123"/>
    </row>
    <row r="202" ht="15.75" customHeight="1">
      <c r="A202" s="289"/>
      <c r="B202" s="123"/>
      <c r="C202" s="123"/>
      <c r="D202" s="123"/>
      <c r="E202" s="123"/>
      <c r="F202" s="123"/>
      <c r="G202" s="123"/>
      <c r="H202" s="123"/>
      <c r="I202" s="123"/>
      <c r="J202" s="123"/>
      <c r="K202" s="123"/>
      <c r="L202" s="123"/>
      <c r="M202" s="123"/>
      <c r="N202" s="123"/>
      <c r="O202" s="123"/>
      <c r="P202" s="123"/>
      <c r="Q202" s="123"/>
      <c r="R202" s="123"/>
      <c r="S202" s="123"/>
      <c r="T202" s="123"/>
      <c r="U202" s="123"/>
      <c r="V202" s="123"/>
      <c r="W202" s="123"/>
      <c r="X202" s="123"/>
      <c r="Y202" s="123"/>
      <c r="Z202" s="123"/>
    </row>
    <row r="203" ht="15.75" customHeight="1">
      <c r="A203" s="289"/>
      <c r="B203" s="123"/>
      <c r="C203" s="123"/>
      <c r="D203" s="123"/>
      <c r="E203" s="123"/>
      <c r="F203" s="123"/>
      <c r="G203" s="123"/>
      <c r="H203" s="123"/>
      <c r="I203" s="123"/>
      <c r="J203" s="123"/>
      <c r="K203" s="123"/>
      <c r="L203" s="123"/>
      <c r="M203" s="123"/>
      <c r="N203" s="123"/>
      <c r="O203" s="123"/>
      <c r="P203" s="123"/>
      <c r="Q203" s="123"/>
      <c r="R203" s="123"/>
      <c r="S203" s="123"/>
      <c r="T203" s="123"/>
      <c r="U203" s="123"/>
      <c r="V203" s="123"/>
      <c r="W203" s="123"/>
      <c r="X203" s="123"/>
      <c r="Y203" s="123"/>
      <c r="Z203" s="123"/>
    </row>
    <row r="204" ht="15.75" customHeight="1">
      <c r="A204" s="289"/>
      <c r="B204" s="123"/>
      <c r="C204" s="123"/>
      <c r="D204" s="123"/>
      <c r="E204" s="123"/>
      <c r="F204" s="123"/>
      <c r="G204" s="123"/>
      <c r="H204" s="123"/>
      <c r="I204" s="123"/>
      <c r="J204" s="123"/>
      <c r="K204" s="123"/>
      <c r="L204" s="123"/>
      <c r="M204" s="123"/>
      <c r="N204" s="123"/>
      <c r="O204" s="123"/>
      <c r="P204" s="123"/>
      <c r="Q204" s="123"/>
      <c r="R204" s="123"/>
      <c r="S204" s="123"/>
      <c r="T204" s="123"/>
      <c r="U204" s="123"/>
      <c r="V204" s="123"/>
      <c r="W204" s="123"/>
      <c r="X204" s="123"/>
      <c r="Y204" s="123"/>
      <c r="Z204" s="123"/>
    </row>
    <row r="205" ht="15.75" customHeight="1">
      <c r="A205" s="289"/>
      <c r="B205" s="123"/>
      <c r="C205" s="123"/>
      <c r="D205" s="123"/>
      <c r="E205" s="123"/>
      <c r="F205" s="123"/>
      <c r="G205" s="123"/>
      <c r="H205" s="123"/>
      <c r="I205" s="123"/>
      <c r="J205" s="123"/>
      <c r="K205" s="123"/>
      <c r="L205" s="123"/>
      <c r="M205" s="123"/>
      <c r="N205" s="123"/>
      <c r="O205" s="123"/>
      <c r="P205" s="123"/>
      <c r="Q205" s="123"/>
      <c r="R205" s="123"/>
      <c r="S205" s="123"/>
      <c r="T205" s="123"/>
      <c r="U205" s="123"/>
      <c r="V205" s="123"/>
      <c r="W205" s="123"/>
      <c r="X205" s="123"/>
      <c r="Y205" s="123"/>
      <c r="Z205" s="123"/>
    </row>
    <row r="206" ht="15.75" customHeight="1">
      <c r="A206" s="289"/>
      <c r="B206" s="123"/>
      <c r="C206" s="123"/>
      <c r="D206" s="123"/>
      <c r="E206" s="123"/>
      <c r="F206" s="123"/>
      <c r="G206" s="123"/>
      <c r="H206" s="123"/>
      <c r="I206" s="123"/>
      <c r="J206" s="123"/>
      <c r="K206" s="123"/>
      <c r="L206" s="123"/>
      <c r="M206" s="123"/>
      <c r="N206" s="123"/>
      <c r="O206" s="123"/>
      <c r="P206" s="123"/>
      <c r="Q206" s="123"/>
      <c r="R206" s="123"/>
      <c r="S206" s="123"/>
      <c r="T206" s="123"/>
      <c r="U206" s="123"/>
      <c r="V206" s="123"/>
      <c r="W206" s="123"/>
      <c r="X206" s="123"/>
      <c r="Y206" s="123"/>
      <c r="Z206" s="123"/>
    </row>
    <row r="207" ht="15.75" customHeight="1">
      <c r="A207" s="289"/>
      <c r="B207" s="123"/>
      <c r="C207" s="123"/>
      <c r="D207" s="123"/>
      <c r="E207" s="123"/>
      <c r="F207" s="123"/>
      <c r="G207" s="123"/>
      <c r="H207" s="123"/>
      <c r="I207" s="123"/>
      <c r="J207" s="123"/>
      <c r="K207" s="123"/>
      <c r="L207" s="123"/>
      <c r="M207" s="123"/>
      <c r="N207" s="123"/>
      <c r="O207" s="123"/>
      <c r="P207" s="123"/>
      <c r="Q207" s="123"/>
      <c r="R207" s="123"/>
      <c r="S207" s="123"/>
      <c r="T207" s="123"/>
      <c r="U207" s="123"/>
      <c r="V207" s="123"/>
      <c r="W207" s="123"/>
      <c r="X207" s="123"/>
      <c r="Y207" s="123"/>
      <c r="Z207" s="123"/>
    </row>
    <row r="208" ht="15.75" customHeight="1">
      <c r="A208" s="289"/>
      <c r="B208" s="123"/>
      <c r="C208" s="123"/>
      <c r="D208" s="123"/>
      <c r="E208" s="123"/>
      <c r="F208" s="123"/>
      <c r="G208" s="123"/>
      <c r="H208" s="123"/>
      <c r="I208" s="123"/>
      <c r="J208" s="123"/>
      <c r="K208" s="123"/>
      <c r="L208" s="123"/>
      <c r="M208" s="123"/>
      <c r="N208" s="123"/>
      <c r="O208" s="123"/>
      <c r="P208" s="123"/>
      <c r="Q208" s="123"/>
      <c r="R208" s="123"/>
      <c r="S208" s="123"/>
      <c r="T208" s="123"/>
      <c r="U208" s="123"/>
      <c r="V208" s="123"/>
      <c r="W208" s="123"/>
      <c r="X208" s="123"/>
      <c r="Y208" s="123"/>
      <c r="Z208" s="123"/>
    </row>
    <row r="209" ht="15.75" customHeight="1">
      <c r="A209" s="289"/>
      <c r="B209" s="123"/>
      <c r="C209" s="123"/>
      <c r="D209" s="123"/>
      <c r="E209" s="123"/>
      <c r="F209" s="123"/>
      <c r="G209" s="123"/>
      <c r="H209" s="123"/>
      <c r="I209" s="123"/>
      <c r="J209" s="123"/>
      <c r="K209" s="123"/>
      <c r="L209" s="123"/>
      <c r="M209" s="123"/>
      <c r="N209" s="123"/>
      <c r="O209" s="123"/>
      <c r="P209" s="123"/>
      <c r="Q209" s="123"/>
      <c r="R209" s="123"/>
      <c r="S209" s="123"/>
      <c r="T209" s="123"/>
      <c r="U209" s="123"/>
      <c r="V209" s="123"/>
      <c r="W209" s="123"/>
      <c r="X209" s="123"/>
      <c r="Y209" s="123"/>
      <c r="Z209" s="123"/>
    </row>
    <row r="210" ht="15.75" customHeight="1">
      <c r="A210" s="289"/>
      <c r="B210" s="123"/>
      <c r="C210" s="123"/>
      <c r="D210" s="123"/>
      <c r="E210" s="123"/>
      <c r="F210" s="123"/>
      <c r="G210" s="123"/>
      <c r="H210" s="123"/>
      <c r="I210" s="123"/>
      <c r="J210" s="123"/>
      <c r="K210" s="123"/>
      <c r="L210" s="123"/>
      <c r="M210" s="123"/>
      <c r="N210" s="123"/>
      <c r="O210" s="123"/>
      <c r="P210" s="123"/>
      <c r="Q210" s="123"/>
      <c r="R210" s="123"/>
      <c r="S210" s="123"/>
      <c r="T210" s="123"/>
      <c r="U210" s="123"/>
      <c r="V210" s="123"/>
      <c r="W210" s="123"/>
      <c r="X210" s="123"/>
      <c r="Y210" s="123"/>
      <c r="Z210" s="123"/>
    </row>
    <row r="211" ht="15.75" customHeight="1">
      <c r="A211" s="289"/>
      <c r="B211" s="123"/>
      <c r="C211" s="123"/>
      <c r="D211" s="123"/>
      <c r="E211" s="123"/>
      <c r="F211" s="123"/>
      <c r="G211" s="123"/>
      <c r="H211" s="123"/>
      <c r="I211" s="123"/>
      <c r="J211" s="123"/>
      <c r="K211" s="123"/>
      <c r="L211" s="123"/>
      <c r="M211" s="123"/>
      <c r="N211" s="123"/>
      <c r="O211" s="123"/>
      <c r="P211" s="123"/>
      <c r="Q211" s="123"/>
      <c r="R211" s="123"/>
      <c r="S211" s="123"/>
      <c r="T211" s="123"/>
      <c r="U211" s="123"/>
      <c r="V211" s="123"/>
      <c r="W211" s="123"/>
      <c r="X211" s="123"/>
      <c r="Y211" s="123"/>
      <c r="Z211" s="123"/>
    </row>
    <row r="212" ht="15.75" customHeight="1">
      <c r="A212" s="289"/>
      <c r="B212" s="123"/>
      <c r="C212" s="123"/>
      <c r="D212" s="123"/>
      <c r="E212" s="123"/>
      <c r="F212" s="123"/>
      <c r="G212" s="123"/>
      <c r="H212" s="123"/>
      <c r="I212" s="123"/>
      <c r="J212" s="123"/>
      <c r="K212" s="123"/>
      <c r="L212" s="123"/>
      <c r="M212" s="123"/>
      <c r="N212" s="123"/>
      <c r="O212" s="123"/>
      <c r="P212" s="123"/>
      <c r="Q212" s="123"/>
      <c r="R212" s="123"/>
      <c r="S212" s="123"/>
      <c r="T212" s="123"/>
      <c r="U212" s="123"/>
      <c r="V212" s="123"/>
      <c r="W212" s="123"/>
      <c r="X212" s="123"/>
      <c r="Y212" s="123"/>
      <c r="Z212" s="123"/>
    </row>
    <row r="213" ht="15.75" customHeight="1">
      <c r="A213" s="289"/>
      <c r="B213" s="123"/>
      <c r="C213" s="123"/>
      <c r="D213" s="123"/>
      <c r="E213" s="123"/>
      <c r="F213" s="123"/>
      <c r="G213" s="123"/>
      <c r="H213" s="123"/>
      <c r="I213" s="123"/>
      <c r="J213" s="123"/>
      <c r="K213" s="123"/>
      <c r="L213" s="123"/>
      <c r="M213" s="123"/>
      <c r="N213" s="123"/>
      <c r="O213" s="123"/>
      <c r="P213" s="123"/>
      <c r="Q213" s="123"/>
      <c r="R213" s="123"/>
      <c r="S213" s="123"/>
      <c r="T213" s="123"/>
      <c r="U213" s="123"/>
      <c r="V213" s="123"/>
      <c r="W213" s="123"/>
      <c r="X213" s="123"/>
      <c r="Y213" s="123"/>
      <c r="Z213" s="123"/>
    </row>
    <row r="214" ht="15.75" customHeight="1">
      <c r="A214" s="289"/>
      <c r="B214" s="123"/>
      <c r="C214" s="123"/>
      <c r="D214" s="123"/>
      <c r="E214" s="123"/>
      <c r="F214" s="123"/>
      <c r="G214" s="123"/>
      <c r="H214" s="123"/>
      <c r="I214" s="123"/>
      <c r="J214" s="123"/>
      <c r="K214" s="123"/>
      <c r="L214" s="123"/>
      <c r="M214" s="123"/>
      <c r="N214" s="123"/>
      <c r="O214" s="123"/>
      <c r="P214" s="123"/>
      <c r="Q214" s="123"/>
      <c r="R214" s="123"/>
      <c r="S214" s="123"/>
      <c r="T214" s="123"/>
      <c r="U214" s="123"/>
      <c r="V214" s="123"/>
      <c r="W214" s="123"/>
      <c r="X214" s="123"/>
      <c r="Y214" s="123"/>
      <c r="Z214" s="123"/>
    </row>
    <row r="215" ht="15.75" customHeight="1">
      <c r="A215" s="289"/>
      <c r="B215" s="123"/>
      <c r="C215" s="123"/>
      <c r="D215" s="123"/>
      <c r="E215" s="123"/>
      <c r="F215" s="123"/>
      <c r="G215" s="123"/>
      <c r="H215" s="123"/>
      <c r="I215" s="123"/>
      <c r="J215" s="123"/>
      <c r="K215" s="123"/>
      <c r="L215" s="123"/>
      <c r="M215" s="123"/>
      <c r="N215" s="123"/>
      <c r="O215" s="123"/>
      <c r="P215" s="123"/>
      <c r="Q215" s="123"/>
      <c r="R215" s="123"/>
      <c r="S215" s="123"/>
      <c r="T215" s="123"/>
      <c r="U215" s="123"/>
      <c r="V215" s="123"/>
      <c r="W215" s="123"/>
      <c r="X215" s="123"/>
      <c r="Y215" s="123"/>
      <c r="Z215" s="123"/>
    </row>
    <row r="216" ht="15.75" customHeight="1">
      <c r="A216" s="289"/>
      <c r="B216" s="123"/>
      <c r="C216" s="123"/>
      <c r="D216" s="123"/>
      <c r="E216" s="123"/>
      <c r="F216" s="123"/>
      <c r="G216" s="123"/>
      <c r="H216" s="123"/>
      <c r="I216" s="123"/>
      <c r="J216" s="123"/>
      <c r="K216" s="123"/>
      <c r="L216" s="123"/>
      <c r="M216" s="123"/>
      <c r="N216" s="123"/>
      <c r="O216" s="123"/>
      <c r="P216" s="123"/>
      <c r="Q216" s="123"/>
      <c r="R216" s="123"/>
      <c r="S216" s="123"/>
      <c r="T216" s="123"/>
      <c r="U216" s="123"/>
      <c r="V216" s="123"/>
      <c r="W216" s="123"/>
      <c r="X216" s="123"/>
      <c r="Y216" s="123"/>
      <c r="Z216" s="123"/>
    </row>
    <row r="217" ht="15.75" customHeight="1">
      <c r="A217" s="289"/>
      <c r="B217" s="123"/>
      <c r="C217" s="123"/>
      <c r="D217" s="123"/>
      <c r="E217" s="123"/>
      <c r="F217" s="123"/>
      <c r="G217" s="123"/>
      <c r="H217" s="123"/>
      <c r="I217" s="123"/>
      <c r="J217" s="123"/>
      <c r="K217" s="123"/>
      <c r="L217" s="123"/>
      <c r="M217" s="123"/>
      <c r="N217" s="123"/>
      <c r="O217" s="123"/>
      <c r="P217" s="123"/>
      <c r="Q217" s="123"/>
      <c r="R217" s="123"/>
      <c r="S217" s="123"/>
      <c r="T217" s="123"/>
      <c r="U217" s="123"/>
      <c r="V217" s="123"/>
      <c r="W217" s="123"/>
      <c r="X217" s="123"/>
      <c r="Y217" s="123"/>
      <c r="Z217" s="123"/>
    </row>
    <row r="218" ht="15.75" customHeight="1">
      <c r="A218" s="289"/>
      <c r="B218" s="123"/>
      <c r="C218" s="123"/>
      <c r="D218" s="123"/>
      <c r="E218" s="123"/>
      <c r="F218" s="123"/>
      <c r="G218" s="123"/>
      <c r="H218" s="123"/>
      <c r="I218" s="123"/>
      <c r="J218" s="123"/>
      <c r="K218" s="123"/>
      <c r="L218" s="123"/>
      <c r="M218" s="123"/>
      <c r="N218" s="123"/>
      <c r="O218" s="123"/>
      <c r="P218" s="123"/>
      <c r="Q218" s="123"/>
      <c r="R218" s="123"/>
      <c r="S218" s="123"/>
      <c r="T218" s="123"/>
      <c r="U218" s="123"/>
      <c r="V218" s="123"/>
      <c r="W218" s="123"/>
      <c r="X218" s="123"/>
      <c r="Y218" s="123"/>
      <c r="Z218" s="123"/>
    </row>
    <row r="219" ht="15.75" customHeight="1">
      <c r="A219" s="289"/>
      <c r="B219" s="123"/>
      <c r="C219" s="123"/>
      <c r="D219" s="123"/>
      <c r="E219" s="123"/>
      <c r="F219" s="123"/>
      <c r="G219" s="123"/>
      <c r="H219" s="123"/>
      <c r="I219" s="123"/>
      <c r="J219" s="123"/>
      <c r="K219" s="123"/>
      <c r="L219" s="123"/>
      <c r="M219" s="123"/>
      <c r="N219" s="123"/>
      <c r="O219" s="123"/>
      <c r="P219" s="123"/>
      <c r="Q219" s="123"/>
      <c r="R219" s="123"/>
      <c r="S219" s="123"/>
      <c r="T219" s="123"/>
      <c r="U219" s="123"/>
      <c r="V219" s="123"/>
      <c r="W219" s="123"/>
      <c r="X219" s="123"/>
      <c r="Y219" s="123"/>
      <c r="Z219" s="123"/>
    </row>
    <row r="220" ht="15.75" customHeight="1">
      <c r="A220" s="289"/>
      <c r="B220" s="123"/>
      <c r="C220" s="123"/>
      <c r="D220" s="123"/>
      <c r="E220" s="123"/>
      <c r="F220" s="123"/>
      <c r="G220" s="123"/>
      <c r="H220" s="123"/>
      <c r="I220" s="123"/>
      <c r="J220" s="123"/>
      <c r="K220" s="123"/>
      <c r="L220" s="123"/>
      <c r="M220" s="123"/>
      <c r="N220" s="123"/>
      <c r="O220" s="123"/>
      <c r="P220" s="123"/>
      <c r="Q220" s="123"/>
      <c r="R220" s="123"/>
      <c r="S220" s="123"/>
      <c r="T220" s="123"/>
      <c r="U220" s="123"/>
      <c r="V220" s="123"/>
      <c r="W220" s="123"/>
      <c r="X220" s="123"/>
      <c r="Y220" s="123"/>
      <c r="Z220" s="123"/>
    </row>
    <row r="221" ht="15.75" customHeight="1">
      <c r="A221" s="289"/>
      <c r="B221" s="123"/>
      <c r="C221" s="123"/>
      <c r="D221" s="123"/>
      <c r="E221" s="123"/>
      <c r="F221" s="123"/>
      <c r="G221" s="123"/>
      <c r="H221" s="123"/>
      <c r="I221" s="123"/>
      <c r="J221" s="123"/>
      <c r="K221" s="123"/>
      <c r="L221" s="123"/>
      <c r="M221" s="123"/>
      <c r="N221" s="123"/>
      <c r="O221" s="123"/>
      <c r="P221" s="123"/>
      <c r="Q221" s="123"/>
      <c r="R221" s="123"/>
      <c r="S221" s="123"/>
      <c r="T221" s="123"/>
      <c r="U221" s="123"/>
      <c r="V221" s="123"/>
      <c r="W221" s="123"/>
      <c r="X221" s="123"/>
      <c r="Y221" s="123"/>
      <c r="Z221" s="123"/>
    </row>
    <row r="222" ht="15.75" customHeight="1">
      <c r="A222" s="289"/>
      <c r="B222" s="123"/>
      <c r="C222" s="123"/>
      <c r="D222" s="123"/>
      <c r="E222" s="123"/>
      <c r="F222" s="123"/>
      <c r="G222" s="123"/>
      <c r="H222" s="123"/>
      <c r="I222" s="123"/>
      <c r="J222" s="123"/>
      <c r="K222" s="123"/>
      <c r="L222" s="123"/>
      <c r="M222" s="123"/>
      <c r="N222" s="123"/>
      <c r="O222" s="123"/>
      <c r="P222" s="123"/>
      <c r="Q222" s="123"/>
      <c r="R222" s="123"/>
      <c r="S222" s="123"/>
      <c r="T222" s="123"/>
      <c r="U222" s="123"/>
      <c r="V222" s="123"/>
      <c r="W222" s="123"/>
      <c r="X222" s="123"/>
      <c r="Y222" s="123"/>
      <c r="Z222" s="123"/>
    </row>
    <row r="223" ht="15.75" customHeight="1">
      <c r="A223" s="289"/>
      <c r="B223" s="123"/>
      <c r="C223" s="123"/>
      <c r="D223" s="123"/>
      <c r="E223" s="123"/>
      <c r="F223" s="123"/>
      <c r="G223" s="123"/>
      <c r="H223" s="123"/>
      <c r="I223" s="123"/>
      <c r="J223" s="123"/>
      <c r="K223" s="123"/>
      <c r="L223" s="123"/>
      <c r="M223" s="123"/>
      <c r="N223" s="123"/>
      <c r="O223" s="123"/>
      <c r="P223" s="123"/>
      <c r="Q223" s="123"/>
      <c r="R223" s="123"/>
      <c r="S223" s="123"/>
      <c r="T223" s="123"/>
      <c r="U223" s="123"/>
      <c r="V223" s="123"/>
      <c r="W223" s="123"/>
      <c r="X223" s="123"/>
      <c r="Y223" s="123"/>
      <c r="Z223" s="123"/>
    </row>
    <row r="224" ht="15.75" customHeight="1">
      <c r="A224" s="289"/>
      <c r="B224" s="123"/>
      <c r="C224" s="123"/>
      <c r="D224" s="123"/>
      <c r="E224" s="123"/>
      <c r="F224" s="123"/>
      <c r="G224" s="123"/>
      <c r="H224" s="123"/>
      <c r="I224" s="123"/>
      <c r="J224" s="123"/>
      <c r="K224" s="123"/>
      <c r="L224" s="123"/>
      <c r="M224" s="123"/>
      <c r="N224" s="123"/>
      <c r="O224" s="123"/>
      <c r="P224" s="123"/>
      <c r="Q224" s="123"/>
      <c r="R224" s="123"/>
      <c r="S224" s="123"/>
      <c r="T224" s="123"/>
      <c r="U224" s="123"/>
      <c r="V224" s="123"/>
      <c r="W224" s="123"/>
      <c r="X224" s="123"/>
      <c r="Y224" s="123"/>
      <c r="Z224" s="123"/>
    </row>
    <row r="225" ht="15.75" customHeight="1">
      <c r="A225" s="289"/>
      <c r="B225" s="123"/>
      <c r="C225" s="123"/>
      <c r="D225" s="123"/>
      <c r="E225" s="123"/>
      <c r="F225" s="123"/>
      <c r="G225" s="123"/>
      <c r="H225" s="123"/>
      <c r="I225" s="123"/>
      <c r="J225" s="123"/>
      <c r="K225" s="123"/>
      <c r="L225" s="123"/>
      <c r="M225" s="123"/>
      <c r="N225" s="123"/>
      <c r="O225" s="123"/>
      <c r="P225" s="123"/>
      <c r="Q225" s="123"/>
      <c r="R225" s="123"/>
      <c r="S225" s="123"/>
      <c r="T225" s="123"/>
      <c r="U225" s="123"/>
      <c r="V225" s="123"/>
      <c r="W225" s="123"/>
      <c r="X225" s="123"/>
      <c r="Y225" s="123"/>
      <c r="Z225" s="123"/>
    </row>
    <row r="226" ht="15.75" customHeight="1">
      <c r="A226" s="289"/>
      <c r="B226" s="123"/>
      <c r="C226" s="123"/>
      <c r="D226" s="123"/>
      <c r="E226" s="123"/>
      <c r="F226" s="123"/>
      <c r="G226" s="123"/>
      <c r="H226" s="123"/>
      <c r="I226" s="123"/>
      <c r="J226" s="123"/>
      <c r="K226" s="123"/>
      <c r="L226" s="123"/>
      <c r="M226" s="123"/>
      <c r="N226" s="123"/>
      <c r="O226" s="123"/>
      <c r="P226" s="123"/>
      <c r="Q226" s="123"/>
      <c r="R226" s="123"/>
      <c r="S226" s="123"/>
      <c r="T226" s="123"/>
      <c r="U226" s="123"/>
      <c r="V226" s="123"/>
      <c r="W226" s="123"/>
      <c r="X226" s="123"/>
      <c r="Y226" s="123"/>
      <c r="Z226" s="123"/>
    </row>
    <row r="227" ht="15.75" customHeight="1">
      <c r="A227" s="289"/>
      <c r="B227" s="123"/>
      <c r="C227" s="123"/>
      <c r="D227" s="123"/>
      <c r="E227" s="123"/>
      <c r="F227" s="123"/>
      <c r="G227" s="123"/>
      <c r="H227" s="123"/>
      <c r="I227" s="123"/>
      <c r="J227" s="123"/>
      <c r="K227" s="123"/>
      <c r="L227" s="123"/>
      <c r="M227" s="123"/>
      <c r="N227" s="123"/>
      <c r="O227" s="123"/>
      <c r="P227" s="123"/>
      <c r="Q227" s="123"/>
      <c r="R227" s="123"/>
      <c r="S227" s="123"/>
      <c r="T227" s="123"/>
      <c r="U227" s="123"/>
      <c r="V227" s="123"/>
      <c r="W227" s="123"/>
      <c r="X227" s="123"/>
      <c r="Y227" s="123"/>
      <c r="Z227" s="123"/>
    </row>
    <row r="228" ht="15.75" customHeight="1">
      <c r="A228" s="289"/>
      <c r="B228" s="123"/>
      <c r="C228" s="123"/>
      <c r="D228" s="123"/>
      <c r="E228" s="123"/>
      <c r="F228" s="123"/>
      <c r="G228" s="123"/>
      <c r="H228" s="123"/>
      <c r="I228" s="123"/>
      <c r="J228" s="123"/>
      <c r="K228" s="123"/>
      <c r="L228" s="123"/>
      <c r="M228" s="123"/>
      <c r="N228" s="123"/>
      <c r="O228" s="123"/>
      <c r="P228" s="123"/>
      <c r="Q228" s="123"/>
      <c r="R228" s="123"/>
      <c r="S228" s="123"/>
      <c r="T228" s="123"/>
      <c r="U228" s="123"/>
      <c r="V228" s="123"/>
      <c r="W228" s="123"/>
      <c r="X228" s="123"/>
      <c r="Y228" s="123"/>
      <c r="Z228" s="123"/>
    </row>
    <row r="229" ht="15.75" customHeight="1">
      <c r="A229" s="289"/>
      <c r="B229" s="123"/>
      <c r="C229" s="123"/>
      <c r="D229" s="123"/>
      <c r="E229" s="123"/>
      <c r="F229" s="123"/>
      <c r="G229" s="123"/>
      <c r="H229" s="123"/>
      <c r="I229" s="123"/>
      <c r="J229" s="123"/>
      <c r="K229" s="123"/>
      <c r="L229" s="123"/>
      <c r="M229" s="123"/>
      <c r="N229" s="123"/>
      <c r="O229" s="123"/>
      <c r="P229" s="123"/>
      <c r="Q229" s="123"/>
      <c r="R229" s="123"/>
      <c r="S229" s="123"/>
      <c r="T229" s="123"/>
      <c r="U229" s="123"/>
      <c r="V229" s="123"/>
      <c r="W229" s="123"/>
      <c r="X229" s="123"/>
      <c r="Y229" s="123"/>
      <c r="Z229" s="123"/>
    </row>
    <row r="230" ht="15.75" customHeight="1">
      <c r="A230" s="289"/>
      <c r="B230" s="123"/>
      <c r="C230" s="123"/>
      <c r="D230" s="123"/>
      <c r="E230" s="123"/>
      <c r="F230" s="123"/>
      <c r="G230" s="123"/>
      <c r="H230" s="123"/>
      <c r="I230" s="123"/>
      <c r="J230" s="123"/>
      <c r="K230" s="123"/>
      <c r="L230" s="123"/>
      <c r="M230" s="123"/>
      <c r="N230" s="123"/>
      <c r="O230" s="123"/>
      <c r="P230" s="123"/>
      <c r="Q230" s="123"/>
      <c r="R230" s="123"/>
      <c r="S230" s="123"/>
      <c r="T230" s="123"/>
      <c r="U230" s="123"/>
      <c r="V230" s="123"/>
      <c r="W230" s="123"/>
      <c r="X230" s="123"/>
      <c r="Y230" s="123"/>
      <c r="Z230" s="123"/>
    </row>
    <row r="231" ht="15.75" customHeight="1">
      <c r="A231" s="289"/>
      <c r="B231" s="123"/>
      <c r="C231" s="123"/>
      <c r="D231" s="123"/>
      <c r="E231" s="123"/>
      <c r="F231" s="123"/>
      <c r="G231" s="123"/>
      <c r="H231" s="123"/>
      <c r="I231" s="123"/>
      <c r="J231" s="123"/>
      <c r="K231" s="123"/>
      <c r="L231" s="123"/>
      <c r="M231" s="123"/>
      <c r="N231" s="123"/>
      <c r="O231" s="123"/>
      <c r="P231" s="123"/>
      <c r="Q231" s="123"/>
      <c r="R231" s="123"/>
      <c r="S231" s="123"/>
      <c r="T231" s="123"/>
      <c r="U231" s="123"/>
      <c r="V231" s="123"/>
      <c r="W231" s="123"/>
      <c r="X231" s="123"/>
      <c r="Y231" s="123"/>
      <c r="Z231" s="123"/>
    </row>
    <row r="232" ht="15.75" customHeight="1">
      <c r="A232" s="289"/>
      <c r="B232" s="123"/>
      <c r="C232" s="123"/>
      <c r="D232" s="123"/>
      <c r="E232" s="123"/>
      <c r="F232" s="123"/>
      <c r="G232" s="123"/>
      <c r="H232" s="123"/>
      <c r="I232" s="123"/>
      <c r="J232" s="123"/>
      <c r="K232" s="123"/>
      <c r="L232" s="123"/>
      <c r="M232" s="123"/>
      <c r="N232" s="123"/>
      <c r="O232" s="123"/>
      <c r="P232" s="123"/>
      <c r="Q232" s="123"/>
      <c r="R232" s="123"/>
      <c r="S232" s="123"/>
      <c r="T232" s="123"/>
      <c r="U232" s="123"/>
      <c r="V232" s="123"/>
      <c r="W232" s="123"/>
      <c r="X232" s="123"/>
      <c r="Y232" s="123"/>
      <c r="Z232" s="123"/>
    </row>
    <row r="233" ht="15.75" customHeight="1">
      <c r="A233" s="289"/>
      <c r="B233" s="123"/>
      <c r="C233" s="123"/>
      <c r="D233" s="123"/>
      <c r="E233" s="123"/>
      <c r="F233" s="123"/>
      <c r="G233" s="123"/>
      <c r="H233" s="123"/>
      <c r="I233" s="123"/>
      <c r="J233" s="123"/>
      <c r="K233" s="123"/>
      <c r="L233" s="123"/>
      <c r="M233" s="123"/>
      <c r="N233" s="123"/>
      <c r="O233" s="123"/>
      <c r="P233" s="123"/>
      <c r="Q233" s="123"/>
      <c r="R233" s="123"/>
      <c r="S233" s="123"/>
      <c r="T233" s="123"/>
      <c r="U233" s="123"/>
      <c r="V233" s="123"/>
      <c r="W233" s="123"/>
      <c r="X233" s="123"/>
      <c r="Y233" s="123"/>
      <c r="Z233" s="123"/>
    </row>
    <row r="234" ht="15.75" customHeight="1">
      <c r="A234" s="289"/>
      <c r="B234" s="123"/>
      <c r="C234" s="123"/>
      <c r="D234" s="123"/>
      <c r="E234" s="123"/>
      <c r="F234" s="123"/>
      <c r="G234" s="123"/>
      <c r="H234" s="123"/>
      <c r="I234" s="123"/>
      <c r="J234" s="123"/>
      <c r="K234" s="123"/>
      <c r="L234" s="123"/>
      <c r="M234" s="123"/>
      <c r="N234" s="123"/>
      <c r="O234" s="123"/>
      <c r="P234" s="123"/>
      <c r="Q234" s="123"/>
      <c r="R234" s="123"/>
      <c r="S234" s="123"/>
      <c r="T234" s="123"/>
      <c r="U234" s="123"/>
      <c r="V234" s="123"/>
      <c r="W234" s="123"/>
      <c r="X234" s="123"/>
      <c r="Y234" s="123"/>
      <c r="Z234" s="123"/>
    </row>
    <row r="235" ht="15.75" customHeight="1">
      <c r="A235" s="289"/>
      <c r="B235" s="123"/>
      <c r="C235" s="123"/>
      <c r="D235" s="123"/>
      <c r="E235" s="123"/>
      <c r="F235" s="123"/>
      <c r="G235" s="123"/>
      <c r="H235" s="123"/>
      <c r="I235" s="123"/>
      <c r="J235" s="123"/>
      <c r="K235" s="123"/>
      <c r="L235" s="123"/>
      <c r="M235" s="123"/>
      <c r="N235" s="123"/>
      <c r="O235" s="123"/>
      <c r="P235" s="123"/>
      <c r="Q235" s="123"/>
      <c r="R235" s="123"/>
      <c r="S235" s="123"/>
      <c r="T235" s="123"/>
      <c r="U235" s="123"/>
      <c r="V235" s="123"/>
      <c r="W235" s="123"/>
      <c r="X235" s="123"/>
      <c r="Y235" s="123"/>
      <c r="Z235" s="123"/>
    </row>
    <row r="236" ht="15.75" customHeight="1">
      <c r="A236" s="289"/>
      <c r="B236" s="123"/>
      <c r="C236" s="123"/>
      <c r="D236" s="123"/>
      <c r="E236" s="123"/>
      <c r="F236" s="123"/>
      <c r="G236" s="123"/>
      <c r="H236" s="123"/>
      <c r="I236" s="123"/>
      <c r="J236" s="123"/>
      <c r="K236" s="123"/>
      <c r="L236" s="123"/>
      <c r="M236" s="123"/>
      <c r="N236" s="123"/>
      <c r="O236" s="123"/>
      <c r="P236" s="123"/>
      <c r="Q236" s="123"/>
      <c r="R236" s="123"/>
      <c r="S236" s="123"/>
      <c r="T236" s="123"/>
      <c r="U236" s="123"/>
      <c r="V236" s="123"/>
      <c r="W236" s="123"/>
      <c r="X236" s="123"/>
      <c r="Y236" s="123"/>
      <c r="Z236" s="123"/>
    </row>
    <row r="237" ht="15.75" customHeight="1">
      <c r="A237" s="289"/>
      <c r="B237" s="123"/>
      <c r="C237" s="123"/>
      <c r="D237" s="123"/>
      <c r="E237" s="123"/>
      <c r="F237" s="123"/>
      <c r="G237" s="123"/>
      <c r="H237" s="123"/>
      <c r="I237" s="123"/>
      <c r="J237" s="123"/>
      <c r="K237" s="123"/>
      <c r="L237" s="123"/>
      <c r="M237" s="123"/>
      <c r="N237" s="123"/>
      <c r="O237" s="123"/>
      <c r="P237" s="123"/>
      <c r="Q237" s="123"/>
      <c r="R237" s="123"/>
      <c r="S237" s="123"/>
      <c r="T237" s="123"/>
      <c r="U237" s="123"/>
      <c r="V237" s="123"/>
      <c r="W237" s="123"/>
      <c r="X237" s="123"/>
      <c r="Y237" s="123"/>
      <c r="Z237" s="123"/>
    </row>
    <row r="238" ht="15.75" customHeight="1">
      <c r="A238" s="289"/>
      <c r="B238" s="123"/>
      <c r="C238" s="123"/>
      <c r="D238" s="123"/>
      <c r="E238" s="123"/>
      <c r="F238" s="123"/>
      <c r="G238" s="123"/>
      <c r="H238" s="123"/>
      <c r="I238" s="123"/>
      <c r="J238" s="123"/>
      <c r="K238" s="123"/>
      <c r="L238" s="123"/>
      <c r="M238" s="123"/>
      <c r="N238" s="123"/>
      <c r="O238" s="123"/>
      <c r="P238" s="123"/>
      <c r="Q238" s="123"/>
      <c r="R238" s="123"/>
      <c r="S238" s="123"/>
      <c r="T238" s="123"/>
      <c r="U238" s="123"/>
      <c r="V238" s="123"/>
      <c r="W238" s="123"/>
      <c r="X238" s="123"/>
      <c r="Y238" s="123"/>
      <c r="Z238" s="123"/>
    </row>
    <row r="239" ht="15.75" customHeight="1">
      <c r="A239" s="289"/>
      <c r="B239" s="123"/>
      <c r="C239" s="123"/>
      <c r="D239" s="123"/>
      <c r="E239" s="123"/>
      <c r="F239" s="123"/>
      <c r="G239" s="123"/>
      <c r="H239" s="123"/>
      <c r="I239" s="123"/>
      <c r="J239" s="123"/>
      <c r="K239" s="123"/>
      <c r="L239" s="123"/>
      <c r="M239" s="123"/>
      <c r="N239" s="123"/>
      <c r="O239" s="123"/>
      <c r="P239" s="123"/>
      <c r="Q239" s="123"/>
      <c r="R239" s="123"/>
      <c r="S239" s="123"/>
      <c r="T239" s="123"/>
      <c r="U239" s="123"/>
      <c r="V239" s="123"/>
      <c r="W239" s="123"/>
      <c r="X239" s="123"/>
      <c r="Y239" s="123"/>
      <c r="Z239" s="123"/>
    </row>
    <row r="240" ht="15.75" customHeight="1">
      <c r="A240" s="289"/>
      <c r="B240" s="123"/>
      <c r="C240" s="123"/>
      <c r="D240" s="123"/>
      <c r="E240" s="123"/>
      <c r="F240" s="123"/>
      <c r="G240" s="123"/>
      <c r="H240" s="123"/>
      <c r="I240" s="123"/>
      <c r="J240" s="123"/>
      <c r="K240" s="123"/>
      <c r="L240" s="123"/>
      <c r="M240" s="123"/>
      <c r="N240" s="123"/>
      <c r="O240" s="123"/>
      <c r="P240" s="123"/>
      <c r="Q240" s="123"/>
      <c r="R240" s="123"/>
      <c r="S240" s="123"/>
      <c r="T240" s="123"/>
      <c r="U240" s="123"/>
      <c r="V240" s="123"/>
      <c r="W240" s="123"/>
      <c r="X240" s="123"/>
      <c r="Y240" s="123"/>
      <c r="Z240" s="123"/>
    </row>
    <row r="241" ht="15.75" customHeight="1">
      <c r="A241" s="289"/>
      <c r="B241" s="123"/>
      <c r="C241" s="123"/>
      <c r="D241" s="123"/>
      <c r="E241" s="123"/>
      <c r="F241" s="123"/>
      <c r="G241" s="123"/>
      <c r="H241" s="123"/>
      <c r="I241" s="123"/>
      <c r="J241" s="123"/>
      <c r="K241" s="123"/>
      <c r="L241" s="123"/>
      <c r="M241" s="123"/>
      <c r="N241" s="123"/>
      <c r="O241" s="123"/>
      <c r="P241" s="123"/>
      <c r="Q241" s="123"/>
      <c r="R241" s="123"/>
      <c r="S241" s="123"/>
      <c r="T241" s="123"/>
      <c r="U241" s="123"/>
      <c r="V241" s="123"/>
      <c r="W241" s="123"/>
      <c r="X241" s="123"/>
      <c r="Y241" s="123"/>
      <c r="Z241" s="123"/>
    </row>
    <row r="242" ht="15.75" customHeight="1">
      <c r="A242" s="289"/>
      <c r="B242" s="123"/>
      <c r="C242" s="123"/>
      <c r="D242" s="123"/>
      <c r="E242" s="123"/>
      <c r="F242" s="123"/>
      <c r="G242" s="123"/>
      <c r="H242" s="123"/>
      <c r="I242" s="123"/>
      <c r="J242" s="123"/>
      <c r="K242" s="123"/>
      <c r="L242" s="123"/>
      <c r="M242" s="123"/>
      <c r="N242" s="123"/>
      <c r="O242" s="123"/>
      <c r="P242" s="123"/>
      <c r="Q242" s="123"/>
      <c r="R242" s="123"/>
      <c r="S242" s="123"/>
      <c r="T242" s="123"/>
      <c r="U242" s="123"/>
      <c r="V242" s="123"/>
      <c r="W242" s="123"/>
      <c r="X242" s="123"/>
      <c r="Y242" s="123"/>
      <c r="Z242" s="123"/>
    </row>
    <row r="243" ht="15.75" customHeight="1">
      <c r="A243" s="289"/>
      <c r="B243" s="123"/>
      <c r="C243" s="123"/>
      <c r="D243" s="123"/>
      <c r="E243" s="123"/>
      <c r="F243" s="123"/>
      <c r="G243" s="123"/>
      <c r="H243" s="123"/>
      <c r="I243" s="123"/>
      <c r="J243" s="123"/>
      <c r="K243" s="123"/>
      <c r="L243" s="123"/>
      <c r="M243" s="123"/>
      <c r="N243" s="123"/>
      <c r="O243" s="123"/>
      <c r="P243" s="123"/>
      <c r="Q243" s="123"/>
      <c r="R243" s="123"/>
      <c r="S243" s="123"/>
      <c r="T243" s="123"/>
      <c r="U243" s="123"/>
      <c r="V243" s="123"/>
      <c r="W243" s="123"/>
      <c r="X243" s="123"/>
      <c r="Y243" s="123"/>
      <c r="Z243" s="123"/>
    </row>
    <row r="244" ht="15.75" customHeight="1">
      <c r="A244" s="289"/>
      <c r="B244" s="123"/>
      <c r="C244" s="123"/>
      <c r="D244" s="123"/>
      <c r="E244" s="123"/>
      <c r="F244" s="123"/>
      <c r="G244" s="123"/>
      <c r="H244" s="123"/>
      <c r="I244" s="123"/>
      <c r="J244" s="123"/>
      <c r="K244" s="123"/>
      <c r="L244" s="123"/>
      <c r="M244" s="123"/>
      <c r="N244" s="123"/>
      <c r="O244" s="123"/>
      <c r="P244" s="123"/>
      <c r="Q244" s="123"/>
      <c r="R244" s="123"/>
      <c r="S244" s="123"/>
      <c r="T244" s="123"/>
      <c r="U244" s="123"/>
      <c r="V244" s="123"/>
      <c r="W244" s="123"/>
      <c r="X244" s="123"/>
      <c r="Y244" s="123"/>
      <c r="Z244" s="123"/>
    </row>
    <row r="245" ht="15.75" customHeight="1">
      <c r="A245" s="289"/>
      <c r="B245" s="123"/>
      <c r="C245" s="123"/>
      <c r="D245" s="123"/>
      <c r="E245" s="123"/>
      <c r="F245" s="123"/>
      <c r="G245" s="123"/>
      <c r="H245" s="123"/>
      <c r="I245" s="123"/>
      <c r="J245" s="123"/>
      <c r="K245" s="123"/>
      <c r="L245" s="123"/>
      <c r="M245" s="123"/>
      <c r="N245" s="123"/>
      <c r="O245" s="123"/>
      <c r="P245" s="123"/>
      <c r="Q245" s="123"/>
      <c r="R245" s="123"/>
      <c r="S245" s="123"/>
      <c r="T245" s="123"/>
      <c r="U245" s="123"/>
      <c r="V245" s="123"/>
      <c r="W245" s="123"/>
      <c r="X245" s="123"/>
      <c r="Y245" s="123"/>
      <c r="Z245" s="123"/>
    </row>
    <row r="246" ht="15.75" customHeight="1">
      <c r="A246" s="289"/>
      <c r="B246" s="123"/>
      <c r="C246" s="123"/>
      <c r="D246" s="123"/>
      <c r="E246" s="123"/>
      <c r="F246" s="123"/>
      <c r="G246" s="123"/>
      <c r="H246" s="123"/>
      <c r="I246" s="123"/>
      <c r="J246" s="123"/>
      <c r="K246" s="123"/>
      <c r="L246" s="123"/>
      <c r="M246" s="123"/>
      <c r="N246" s="123"/>
      <c r="O246" s="123"/>
      <c r="P246" s="123"/>
      <c r="Q246" s="123"/>
      <c r="R246" s="123"/>
      <c r="S246" s="123"/>
      <c r="T246" s="123"/>
      <c r="U246" s="123"/>
      <c r="V246" s="123"/>
      <c r="W246" s="123"/>
      <c r="X246" s="123"/>
      <c r="Y246" s="123"/>
      <c r="Z246" s="123"/>
    </row>
    <row r="247" ht="15.75" customHeight="1">
      <c r="A247" s="289"/>
      <c r="B247" s="123"/>
      <c r="C247" s="123"/>
      <c r="D247" s="123"/>
      <c r="E247" s="123"/>
      <c r="F247" s="123"/>
      <c r="G247" s="123"/>
      <c r="H247" s="123"/>
      <c r="I247" s="123"/>
      <c r="J247" s="123"/>
      <c r="K247" s="123"/>
      <c r="L247" s="123"/>
      <c r="M247" s="123"/>
      <c r="N247" s="123"/>
      <c r="O247" s="123"/>
      <c r="P247" s="123"/>
      <c r="Q247" s="123"/>
      <c r="R247" s="123"/>
      <c r="S247" s="123"/>
      <c r="T247" s="123"/>
      <c r="U247" s="123"/>
      <c r="V247" s="123"/>
      <c r="W247" s="123"/>
      <c r="X247" s="123"/>
      <c r="Y247" s="123"/>
      <c r="Z247" s="123"/>
    </row>
    <row r="248" ht="15.75" customHeight="1">
      <c r="A248" s="289"/>
      <c r="B248" s="123"/>
      <c r="C248" s="123"/>
      <c r="D248" s="123"/>
      <c r="E248" s="123"/>
      <c r="F248" s="123"/>
      <c r="G248" s="123"/>
      <c r="H248" s="123"/>
      <c r="I248" s="123"/>
      <c r="J248" s="123"/>
      <c r="K248" s="123"/>
      <c r="L248" s="123"/>
      <c r="M248" s="123"/>
      <c r="N248" s="123"/>
      <c r="O248" s="123"/>
      <c r="P248" s="123"/>
      <c r="Q248" s="123"/>
      <c r="R248" s="123"/>
      <c r="S248" s="123"/>
      <c r="T248" s="123"/>
      <c r="U248" s="123"/>
      <c r="V248" s="123"/>
      <c r="W248" s="123"/>
      <c r="X248" s="123"/>
      <c r="Y248" s="123"/>
      <c r="Z248" s="123"/>
    </row>
    <row r="249" ht="15.75" customHeight="1">
      <c r="A249" s="289"/>
      <c r="B249" s="123"/>
      <c r="C249" s="123"/>
      <c r="D249" s="123"/>
      <c r="E249" s="123"/>
      <c r="F249" s="123"/>
      <c r="G249" s="123"/>
      <c r="H249" s="123"/>
      <c r="I249" s="123"/>
      <c r="J249" s="123"/>
      <c r="K249" s="123"/>
      <c r="L249" s="123"/>
      <c r="M249" s="123"/>
      <c r="N249" s="123"/>
      <c r="O249" s="123"/>
      <c r="P249" s="123"/>
      <c r="Q249" s="123"/>
      <c r="R249" s="123"/>
      <c r="S249" s="123"/>
      <c r="T249" s="123"/>
      <c r="U249" s="123"/>
      <c r="V249" s="123"/>
      <c r="W249" s="123"/>
      <c r="X249" s="123"/>
      <c r="Y249" s="123"/>
      <c r="Z249" s="123"/>
    </row>
    <row r="250" ht="15.75" customHeight="1">
      <c r="A250" s="289"/>
      <c r="B250" s="123"/>
      <c r="C250" s="123"/>
      <c r="D250" s="123"/>
      <c r="E250" s="123"/>
      <c r="F250" s="123"/>
      <c r="G250" s="123"/>
      <c r="H250" s="123"/>
      <c r="I250" s="123"/>
      <c r="J250" s="123"/>
      <c r="K250" s="123"/>
      <c r="L250" s="123"/>
      <c r="M250" s="123"/>
      <c r="N250" s="123"/>
      <c r="O250" s="123"/>
      <c r="P250" s="123"/>
      <c r="Q250" s="123"/>
      <c r="R250" s="123"/>
      <c r="S250" s="123"/>
      <c r="T250" s="123"/>
      <c r="U250" s="123"/>
      <c r="V250" s="123"/>
      <c r="W250" s="123"/>
      <c r="X250" s="123"/>
      <c r="Y250" s="123"/>
      <c r="Z250" s="123"/>
    </row>
    <row r="251" ht="15.75" customHeight="1">
      <c r="A251" s="289"/>
      <c r="B251" s="123"/>
      <c r="C251" s="123"/>
      <c r="D251" s="123"/>
      <c r="E251" s="123"/>
      <c r="F251" s="123"/>
      <c r="G251" s="123"/>
      <c r="H251" s="123"/>
      <c r="I251" s="123"/>
      <c r="J251" s="123"/>
      <c r="K251" s="123"/>
      <c r="L251" s="123"/>
      <c r="M251" s="123"/>
      <c r="N251" s="123"/>
      <c r="O251" s="123"/>
      <c r="P251" s="123"/>
      <c r="Q251" s="123"/>
      <c r="R251" s="123"/>
      <c r="S251" s="123"/>
      <c r="T251" s="123"/>
      <c r="U251" s="123"/>
      <c r="V251" s="123"/>
      <c r="W251" s="123"/>
      <c r="X251" s="123"/>
      <c r="Y251" s="123"/>
      <c r="Z251" s="123"/>
    </row>
    <row r="252" ht="15.75" customHeight="1">
      <c r="A252" s="289"/>
      <c r="B252" s="123"/>
      <c r="C252" s="123"/>
      <c r="D252" s="123"/>
      <c r="E252" s="123"/>
      <c r="F252" s="123"/>
      <c r="G252" s="123"/>
      <c r="H252" s="123"/>
      <c r="I252" s="123"/>
      <c r="J252" s="123"/>
      <c r="K252" s="123"/>
      <c r="L252" s="123"/>
      <c r="M252" s="123"/>
      <c r="N252" s="123"/>
      <c r="O252" s="123"/>
      <c r="P252" s="123"/>
      <c r="Q252" s="123"/>
      <c r="R252" s="123"/>
      <c r="S252" s="123"/>
      <c r="T252" s="123"/>
      <c r="U252" s="123"/>
      <c r="V252" s="123"/>
      <c r="W252" s="123"/>
      <c r="X252" s="123"/>
      <c r="Y252" s="123"/>
      <c r="Z252" s="123"/>
    </row>
    <row r="253" ht="15.75" customHeight="1">
      <c r="A253" s="289"/>
      <c r="B253" s="123"/>
      <c r="C253" s="123"/>
      <c r="D253" s="123"/>
      <c r="E253" s="123"/>
      <c r="F253" s="123"/>
      <c r="G253" s="123"/>
      <c r="H253" s="123"/>
      <c r="I253" s="123"/>
      <c r="J253" s="123"/>
      <c r="K253" s="123"/>
      <c r="L253" s="123"/>
      <c r="M253" s="123"/>
      <c r="N253" s="123"/>
      <c r="O253" s="123"/>
      <c r="P253" s="123"/>
      <c r="Q253" s="123"/>
      <c r="R253" s="123"/>
      <c r="S253" s="123"/>
      <c r="T253" s="123"/>
      <c r="U253" s="123"/>
      <c r="V253" s="123"/>
      <c r="W253" s="123"/>
      <c r="X253" s="123"/>
      <c r="Y253" s="123"/>
      <c r="Z253" s="123"/>
    </row>
    <row r="254" ht="15.75" customHeight="1">
      <c r="A254" s="289"/>
      <c r="B254" s="123"/>
      <c r="C254" s="123"/>
      <c r="D254" s="123"/>
      <c r="E254" s="123"/>
      <c r="F254" s="123"/>
      <c r="G254" s="123"/>
      <c r="H254" s="123"/>
      <c r="I254" s="123"/>
      <c r="J254" s="123"/>
      <c r="K254" s="123"/>
      <c r="L254" s="123"/>
      <c r="M254" s="123"/>
      <c r="N254" s="123"/>
      <c r="O254" s="123"/>
      <c r="P254" s="123"/>
      <c r="Q254" s="123"/>
      <c r="R254" s="123"/>
      <c r="S254" s="123"/>
      <c r="T254" s="123"/>
      <c r="U254" s="123"/>
      <c r="V254" s="123"/>
      <c r="W254" s="123"/>
      <c r="X254" s="123"/>
      <c r="Y254" s="123"/>
      <c r="Z254" s="123"/>
    </row>
    <row r="255" ht="15.75" customHeight="1">
      <c r="A255" s="289"/>
      <c r="B255" s="123"/>
      <c r="C255" s="123"/>
      <c r="D255" s="123"/>
      <c r="E255" s="123"/>
      <c r="F255" s="123"/>
      <c r="G255" s="123"/>
      <c r="H255" s="123"/>
      <c r="I255" s="123"/>
      <c r="J255" s="123"/>
      <c r="K255" s="123"/>
      <c r="L255" s="123"/>
      <c r="M255" s="123"/>
      <c r="N255" s="123"/>
      <c r="O255" s="123"/>
      <c r="P255" s="123"/>
      <c r="Q255" s="123"/>
      <c r="R255" s="123"/>
      <c r="S255" s="123"/>
      <c r="T255" s="123"/>
      <c r="U255" s="123"/>
      <c r="V255" s="123"/>
      <c r="W255" s="123"/>
      <c r="X255" s="123"/>
      <c r="Y255" s="123"/>
      <c r="Z255" s="123"/>
    </row>
    <row r="256" ht="15.75" customHeight="1">
      <c r="A256" s="289"/>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3"/>
    </row>
    <row r="257" ht="15.75" customHeight="1">
      <c r="A257" s="289"/>
      <c r="B257" s="123"/>
      <c r="C257" s="123"/>
      <c r="D257" s="123"/>
      <c r="E257" s="123"/>
      <c r="F257" s="123"/>
      <c r="G257" s="123"/>
      <c r="H257" s="123"/>
      <c r="I257" s="123"/>
      <c r="J257" s="123"/>
      <c r="K257" s="123"/>
      <c r="L257" s="123"/>
      <c r="M257" s="123"/>
      <c r="N257" s="123"/>
      <c r="O257" s="123"/>
      <c r="P257" s="123"/>
      <c r="Q257" s="123"/>
      <c r="R257" s="123"/>
      <c r="S257" s="123"/>
      <c r="T257" s="123"/>
      <c r="U257" s="123"/>
      <c r="V257" s="123"/>
      <c r="W257" s="123"/>
      <c r="X257" s="123"/>
      <c r="Y257" s="123"/>
      <c r="Z257" s="123"/>
    </row>
    <row r="258" ht="15.75" customHeight="1">
      <c r="A258" s="289"/>
      <c r="B258" s="123"/>
      <c r="C258" s="123"/>
      <c r="D258" s="123"/>
      <c r="E258" s="123"/>
      <c r="F258" s="123"/>
      <c r="G258" s="123"/>
      <c r="H258" s="123"/>
      <c r="I258" s="123"/>
      <c r="J258" s="123"/>
      <c r="K258" s="123"/>
      <c r="L258" s="123"/>
      <c r="M258" s="123"/>
      <c r="N258" s="123"/>
      <c r="O258" s="123"/>
      <c r="P258" s="123"/>
      <c r="Q258" s="123"/>
      <c r="R258" s="123"/>
      <c r="S258" s="123"/>
      <c r="T258" s="123"/>
      <c r="U258" s="123"/>
      <c r="V258" s="123"/>
      <c r="W258" s="123"/>
      <c r="X258" s="123"/>
      <c r="Y258" s="123"/>
      <c r="Z258" s="123"/>
    </row>
    <row r="259" ht="15.75" customHeight="1">
      <c r="A259" s="289"/>
      <c r="B259" s="123"/>
      <c r="C259" s="123"/>
      <c r="D259" s="123"/>
      <c r="E259" s="123"/>
      <c r="F259" s="123"/>
      <c r="G259" s="123"/>
      <c r="H259" s="123"/>
      <c r="I259" s="123"/>
      <c r="J259" s="123"/>
      <c r="K259" s="123"/>
      <c r="L259" s="123"/>
      <c r="M259" s="123"/>
      <c r="N259" s="123"/>
      <c r="O259" s="123"/>
      <c r="P259" s="123"/>
      <c r="Q259" s="123"/>
      <c r="R259" s="123"/>
      <c r="S259" s="123"/>
      <c r="T259" s="123"/>
      <c r="U259" s="123"/>
      <c r="V259" s="123"/>
      <c r="W259" s="123"/>
      <c r="X259" s="123"/>
      <c r="Y259" s="123"/>
      <c r="Z259" s="123"/>
    </row>
    <row r="260" ht="15.75" customHeight="1">
      <c r="A260" s="289"/>
      <c r="B260" s="123"/>
      <c r="C260" s="123"/>
      <c r="D260" s="123"/>
      <c r="E260" s="123"/>
      <c r="F260" s="123"/>
      <c r="G260" s="123"/>
      <c r="H260" s="123"/>
      <c r="I260" s="123"/>
      <c r="J260" s="123"/>
      <c r="K260" s="123"/>
      <c r="L260" s="123"/>
      <c r="M260" s="123"/>
      <c r="N260" s="123"/>
      <c r="O260" s="123"/>
      <c r="P260" s="123"/>
      <c r="Q260" s="123"/>
      <c r="R260" s="123"/>
      <c r="S260" s="123"/>
      <c r="T260" s="123"/>
      <c r="U260" s="123"/>
      <c r="V260" s="123"/>
      <c r="W260" s="123"/>
      <c r="X260" s="123"/>
      <c r="Y260" s="123"/>
      <c r="Z260" s="123"/>
    </row>
    <row r="261" ht="15.75" customHeight="1">
      <c r="A261" s="289"/>
      <c r="B261" s="123"/>
      <c r="C261" s="123"/>
      <c r="D261" s="123"/>
      <c r="E261" s="123"/>
      <c r="F261" s="123"/>
      <c r="G261" s="123"/>
      <c r="H261" s="123"/>
      <c r="I261" s="123"/>
      <c r="J261" s="123"/>
      <c r="K261" s="123"/>
      <c r="L261" s="123"/>
      <c r="M261" s="123"/>
      <c r="N261" s="123"/>
      <c r="O261" s="123"/>
      <c r="P261" s="123"/>
      <c r="Q261" s="123"/>
      <c r="R261" s="123"/>
      <c r="S261" s="123"/>
      <c r="T261" s="123"/>
      <c r="U261" s="123"/>
      <c r="V261" s="123"/>
      <c r="W261" s="123"/>
      <c r="X261" s="123"/>
      <c r="Y261" s="123"/>
      <c r="Z261" s="123"/>
    </row>
    <row r="262" ht="15.75" customHeight="1">
      <c r="A262" s="289"/>
      <c r="B262" s="123"/>
      <c r="C262" s="123"/>
      <c r="D262" s="123"/>
      <c r="E262" s="123"/>
      <c r="F262" s="123"/>
      <c r="G262" s="123"/>
      <c r="H262" s="123"/>
      <c r="I262" s="123"/>
      <c r="J262" s="123"/>
      <c r="K262" s="123"/>
      <c r="L262" s="123"/>
      <c r="M262" s="123"/>
      <c r="N262" s="123"/>
      <c r="O262" s="123"/>
      <c r="P262" s="123"/>
      <c r="Q262" s="123"/>
      <c r="R262" s="123"/>
      <c r="S262" s="123"/>
      <c r="T262" s="123"/>
      <c r="U262" s="123"/>
      <c r="V262" s="123"/>
      <c r="W262" s="123"/>
      <c r="X262" s="123"/>
      <c r="Y262" s="123"/>
      <c r="Z262" s="123"/>
    </row>
    <row r="263" ht="15.75" customHeight="1">
      <c r="A263" s="289"/>
      <c r="B263" s="123"/>
      <c r="C263" s="123"/>
      <c r="D263" s="123"/>
      <c r="E263" s="123"/>
      <c r="F263" s="123"/>
      <c r="G263" s="123"/>
      <c r="H263" s="123"/>
      <c r="I263" s="123"/>
      <c r="J263" s="123"/>
      <c r="K263" s="123"/>
      <c r="L263" s="123"/>
      <c r="M263" s="123"/>
      <c r="N263" s="123"/>
      <c r="O263" s="123"/>
      <c r="P263" s="123"/>
      <c r="Q263" s="123"/>
      <c r="R263" s="123"/>
      <c r="S263" s="123"/>
      <c r="T263" s="123"/>
      <c r="U263" s="123"/>
      <c r="V263" s="123"/>
      <c r="W263" s="123"/>
      <c r="X263" s="123"/>
      <c r="Y263" s="123"/>
      <c r="Z263" s="123"/>
    </row>
    <row r="264" ht="15.75" customHeight="1">
      <c r="A264" s="289"/>
      <c r="B264" s="123"/>
      <c r="C264" s="123"/>
      <c r="D264" s="123"/>
      <c r="E264" s="123"/>
      <c r="F264" s="123"/>
      <c r="G264" s="123"/>
      <c r="H264" s="123"/>
      <c r="I264" s="123"/>
      <c r="J264" s="123"/>
      <c r="K264" s="123"/>
      <c r="L264" s="123"/>
      <c r="M264" s="123"/>
      <c r="N264" s="123"/>
      <c r="O264" s="123"/>
      <c r="P264" s="123"/>
      <c r="Q264" s="123"/>
      <c r="R264" s="123"/>
      <c r="S264" s="123"/>
      <c r="T264" s="123"/>
      <c r="U264" s="123"/>
      <c r="V264" s="123"/>
      <c r="W264" s="123"/>
      <c r="X264" s="123"/>
      <c r="Y264" s="123"/>
      <c r="Z264" s="123"/>
    </row>
    <row r="265" ht="15.75" customHeight="1">
      <c r="A265" s="289"/>
      <c r="B265" s="123"/>
      <c r="C265" s="123"/>
      <c r="D265" s="123"/>
      <c r="E265" s="123"/>
      <c r="F265" s="123"/>
      <c r="G265" s="123"/>
      <c r="H265" s="123"/>
      <c r="I265" s="123"/>
      <c r="J265" s="123"/>
      <c r="K265" s="123"/>
      <c r="L265" s="123"/>
      <c r="M265" s="123"/>
      <c r="N265" s="123"/>
      <c r="O265" s="123"/>
      <c r="P265" s="123"/>
      <c r="Q265" s="123"/>
      <c r="R265" s="123"/>
      <c r="S265" s="123"/>
      <c r="T265" s="123"/>
      <c r="U265" s="123"/>
      <c r="V265" s="123"/>
      <c r="W265" s="123"/>
      <c r="X265" s="123"/>
      <c r="Y265" s="123"/>
      <c r="Z265" s="123"/>
    </row>
    <row r="266" ht="15.75" customHeight="1">
      <c r="A266" s="289"/>
      <c r="B266" s="123"/>
      <c r="C266" s="123"/>
      <c r="D266" s="123"/>
      <c r="E266" s="123"/>
      <c r="F266" s="123"/>
      <c r="G266" s="123"/>
      <c r="H266" s="123"/>
      <c r="I266" s="123"/>
      <c r="J266" s="123"/>
      <c r="K266" s="123"/>
      <c r="L266" s="123"/>
      <c r="M266" s="123"/>
      <c r="N266" s="123"/>
      <c r="O266" s="123"/>
      <c r="P266" s="123"/>
      <c r="Q266" s="123"/>
      <c r="R266" s="123"/>
      <c r="S266" s="123"/>
      <c r="T266" s="123"/>
      <c r="U266" s="123"/>
      <c r="V266" s="123"/>
      <c r="W266" s="123"/>
      <c r="X266" s="123"/>
      <c r="Y266" s="123"/>
      <c r="Z266" s="123"/>
    </row>
    <row r="267" ht="15.75" customHeight="1">
      <c r="A267" s="289"/>
      <c r="B267" s="123"/>
      <c r="C267" s="123"/>
      <c r="D267" s="123"/>
      <c r="E267" s="123"/>
      <c r="F267" s="123"/>
      <c r="G267" s="123"/>
      <c r="H267" s="123"/>
      <c r="I267" s="123"/>
      <c r="J267" s="123"/>
      <c r="K267" s="123"/>
      <c r="L267" s="123"/>
      <c r="M267" s="123"/>
      <c r="N267" s="123"/>
      <c r="O267" s="123"/>
      <c r="P267" s="123"/>
      <c r="Q267" s="123"/>
      <c r="R267" s="123"/>
      <c r="S267" s="123"/>
      <c r="T267" s="123"/>
      <c r="U267" s="123"/>
      <c r="V267" s="123"/>
      <c r="W267" s="123"/>
      <c r="X267" s="123"/>
      <c r="Y267" s="123"/>
      <c r="Z267" s="123"/>
    </row>
    <row r="268" ht="15.75" customHeight="1">
      <c r="A268" s="289"/>
      <c r="B268" s="123"/>
      <c r="C268" s="123"/>
      <c r="D268" s="123"/>
      <c r="E268" s="123"/>
      <c r="F268" s="123"/>
      <c r="G268" s="123"/>
      <c r="H268" s="123"/>
      <c r="I268" s="123"/>
      <c r="J268" s="123"/>
      <c r="K268" s="123"/>
      <c r="L268" s="123"/>
      <c r="M268" s="123"/>
      <c r="N268" s="123"/>
      <c r="O268" s="123"/>
      <c r="P268" s="123"/>
      <c r="Q268" s="123"/>
      <c r="R268" s="123"/>
      <c r="S268" s="123"/>
      <c r="T268" s="123"/>
      <c r="U268" s="123"/>
      <c r="V268" s="123"/>
      <c r="W268" s="123"/>
      <c r="X268" s="123"/>
      <c r="Y268" s="123"/>
      <c r="Z268" s="123"/>
    </row>
    <row r="269" ht="15.75" customHeight="1">
      <c r="A269" s="289"/>
      <c r="B269" s="123"/>
      <c r="C269" s="123"/>
      <c r="D269" s="123"/>
      <c r="E269" s="123"/>
      <c r="F269" s="123"/>
      <c r="G269" s="123"/>
      <c r="H269" s="123"/>
      <c r="I269" s="123"/>
      <c r="J269" s="123"/>
      <c r="K269" s="123"/>
      <c r="L269" s="123"/>
      <c r="M269" s="123"/>
      <c r="N269" s="123"/>
      <c r="O269" s="123"/>
      <c r="P269" s="123"/>
      <c r="Q269" s="123"/>
      <c r="R269" s="123"/>
      <c r="S269" s="123"/>
      <c r="T269" s="123"/>
      <c r="U269" s="123"/>
      <c r="V269" s="123"/>
      <c r="W269" s="123"/>
      <c r="X269" s="123"/>
      <c r="Y269" s="123"/>
      <c r="Z269" s="123"/>
    </row>
    <row r="270" ht="15.75" customHeight="1">
      <c r="A270" s="289"/>
      <c r="B270" s="123"/>
      <c r="C270" s="123"/>
      <c r="D270" s="123"/>
      <c r="E270" s="123"/>
      <c r="F270" s="123"/>
      <c r="G270" s="123"/>
      <c r="H270" s="123"/>
      <c r="I270" s="123"/>
      <c r="J270" s="123"/>
      <c r="K270" s="123"/>
      <c r="L270" s="123"/>
      <c r="M270" s="123"/>
      <c r="N270" s="123"/>
      <c r="O270" s="123"/>
      <c r="P270" s="123"/>
      <c r="Q270" s="123"/>
      <c r="R270" s="123"/>
      <c r="S270" s="123"/>
      <c r="T270" s="123"/>
      <c r="U270" s="123"/>
      <c r="V270" s="123"/>
      <c r="W270" s="123"/>
      <c r="X270" s="123"/>
      <c r="Y270" s="123"/>
      <c r="Z270" s="123"/>
    </row>
    <row r="271" ht="15.75" customHeight="1">
      <c r="A271" s="289"/>
      <c r="B271" s="123"/>
      <c r="C271" s="123"/>
      <c r="D271" s="123"/>
      <c r="E271" s="123"/>
      <c r="F271" s="123"/>
      <c r="G271" s="123"/>
      <c r="H271" s="123"/>
      <c r="I271" s="123"/>
      <c r="J271" s="123"/>
      <c r="K271" s="123"/>
      <c r="L271" s="123"/>
      <c r="M271" s="123"/>
      <c r="N271" s="123"/>
      <c r="O271" s="123"/>
      <c r="P271" s="123"/>
      <c r="Q271" s="123"/>
      <c r="R271" s="123"/>
      <c r="S271" s="123"/>
      <c r="T271" s="123"/>
      <c r="U271" s="123"/>
      <c r="V271" s="123"/>
      <c r="W271" s="123"/>
      <c r="X271" s="123"/>
      <c r="Y271" s="123"/>
      <c r="Z271" s="123"/>
    </row>
    <row r="272" ht="15.75" customHeight="1">
      <c r="A272" s="289"/>
      <c r="B272" s="123"/>
      <c r="C272" s="123"/>
      <c r="D272" s="123"/>
      <c r="E272" s="123"/>
      <c r="F272" s="123"/>
      <c r="G272" s="123"/>
      <c r="H272" s="123"/>
      <c r="I272" s="123"/>
      <c r="J272" s="123"/>
      <c r="K272" s="123"/>
      <c r="L272" s="123"/>
      <c r="M272" s="123"/>
      <c r="N272" s="123"/>
      <c r="O272" s="123"/>
      <c r="P272" s="123"/>
      <c r="Q272" s="123"/>
      <c r="R272" s="123"/>
      <c r="S272" s="123"/>
      <c r="T272" s="123"/>
      <c r="U272" s="123"/>
      <c r="V272" s="123"/>
      <c r="W272" s="123"/>
      <c r="X272" s="123"/>
      <c r="Y272" s="123"/>
      <c r="Z272" s="123"/>
    </row>
    <row r="273" ht="15.75" customHeight="1">
      <c r="A273" s="289"/>
      <c r="B273" s="123"/>
      <c r="C273" s="123"/>
      <c r="D273" s="123"/>
      <c r="E273" s="123"/>
      <c r="F273" s="123"/>
      <c r="G273" s="123"/>
      <c r="H273" s="123"/>
      <c r="I273" s="123"/>
      <c r="J273" s="123"/>
      <c r="K273" s="123"/>
      <c r="L273" s="123"/>
      <c r="M273" s="123"/>
      <c r="N273" s="123"/>
      <c r="O273" s="123"/>
      <c r="P273" s="123"/>
      <c r="Q273" s="123"/>
      <c r="R273" s="123"/>
      <c r="S273" s="123"/>
      <c r="T273" s="123"/>
      <c r="U273" s="123"/>
      <c r="V273" s="123"/>
      <c r="W273" s="123"/>
      <c r="X273" s="123"/>
      <c r="Y273" s="123"/>
      <c r="Z273" s="123"/>
    </row>
    <row r="274" ht="15.75" customHeight="1">
      <c r="A274" s="289"/>
      <c r="B274" s="123"/>
      <c r="C274" s="123"/>
      <c r="D274" s="123"/>
      <c r="E274" s="123"/>
      <c r="F274" s="123"/>
      <c r="G274" s="123"/>
      <c r="H274" s="123"/>
      <c r="I274" s="123"/>
      <c r="J274" s="123"/>
      <c r="K274" s="123"/>
      <c r="L274" s="123"/>
      <c r="M274" s="123"/>
      <c r="N274" s="123"/>
      <c r="O274" s="123"/>
      <c r="P274" s="123"/>
      <c r="Q274" s="123"/>
      <c r="R274" s="123"/>
      <c r="S274" s="123"/>
      <c r="T274" s="123"/>
      <c r="U274" s="123"/>
      <c r="V274" s="123"/>
      <c r="W274" s="123"/>
      <c r="X274" s="123"/>
      <c r="Y274" s="123"/>
      <c r="Z274" s="123"/>
    </row>
    <row r="275" ht="15.75" customHeight="1">
      <c r="A275" s="289"/>
      <c r="B275" s="123"/>
      <c r="C275" s="123"/>
      <c r="D275" s="123"/>
      <c r="E275" s="123"/>
      <c r="F275" s="123"/>
      <c r="G275" s="123"/>
      <c r="H275" s="123"/>
      <c r="I275" s="123"/>
      <c r="J275" s="123"/>
      <c r="K275" s="123"/>
      <c r="L275" s="123"/>
      <c r="M275" s="123"/>
      <c r="N275" s="123"/>
      <c r="O275" s="123"/>
      <c r="P275" s="123"/>
      <c r="Q275" s="123"/>
      <c r="R275" s="123"/>
      <c r="S275" s="123"/>
      <c r="T275" s="123"/>
      <c r="U275" s="123"/>
      <c r="V275" s="123"/>
      <c r="W275" s="123"/>
      <c r="X275" s="123"/>
      <c r="Y275" s="123"/>
      <c r="Z275" s="123"/>
    </row>
    <row r="276" ht="15.75" customHeight="1">
      <c r="A276" s="289"/>
      <c r="B276" s="123"/>
      <c r="C276" s="123"/>
      <c r="D276" s="123"/>
      <c r="E276" s="123"/>
      <c r="F276" s="123"/>
      <c r="G276" s="123"/>
      <c r="H276" s="123"/>
      <c r="I276" s="123"/>
      <c r="J276" s="123"/>
      <c r="K276" s="123"/>
      <c r="L276" s="123"/>
      <c r="M276" s="123"/>
      <c r="N276" s="123"/>
      <c r="O276" s="123"/>
      <c r="P276" s="123"/>
      <c r="Q276" s="123"/>
      <c r="R276" s="123"/>
      <c r="S276" s="123"/>
      <c r="T276" s="123"/>
      <c r="U276" s="123"/>
      <c r="V276" s="123"/>
      <c r="W276" s="123"/>
      <c r="X276" s="123"/>
      <c r="Y276" s="123"/>
      <c r="Z276" s="123"/>
    </row>
    <row r="277" ht="15.75" customHeight="1">
      <c r="A277" s="289"/>
      <c r="B277" s="123"/>
      <c r="C277" s="123"/>
      <c r="D277" s="123"/>
      <c r="E277" s="123"/>
      <c r="F277" s="123"/>
      <c r="G277" s="123"/>
      <c r="H277" s="123"/>
      <c r="I277" s="123"/>
      <c r="J277" s="123"/>
      <c r="K277" s="123"/>
      <c r="L277" s="123"/>
      <c r="M277" s="123"/>
      <c r="N277" s="123"/>
      <c r="O277" s="123"/>
      <c r="P277" s="123"/>
      <c r="Q277" s="123"/>
      <c r="R277" s="123"/>
      <c r="S277" s="123"/>
      <c r="T277" s="123"/>
      <c r="U277" s="123"/>
      <c r="V277" s="123"/>
      <c r="W277" s="123"/>
      <c r="X277" s="123"/>
      <c r="Y277" s="123"/>
      <c r="Z277" s="123"/>
    </row>
    <row r="278" ht="15.75" customHeight="1">
      <c r="A278" s="289"/>
      <c r="B278" s="123"/>
      <c r="C278" s="123"/>
      <c r="D278" s="123"/>
      <c r="E278" s="123"/>
      <c r="F278" s="123"/>
      <c r="G278" s="123"/>
      <c r="H278" s="123"/>
      <c r="I278" s="123"/>
      <c r="J278" s="123"/>
      <c r="K278" s="123"/>
      <c r="L278" s="123"/>
      <c r="M278" s="123"/>
      <c r="N278" s="123"/>
      <c r="O278" s="123"/>
      <c r="P278" s="123"/>
      <c r="Q278" s="123"/>
      <c r="R278" s="123"/>
      <c r="S278" s="123"/>
      <c r="T278" s="123"/>
      <c r="U278" s="123"/>
      <c r="V278" s="123"/>
      <c r="W278" s="123"/>
      <c r="X278" s="123"/>
      <c r="Y278" s="123"/>
      <c r="Z278" s="123"/>
    </row>
    <row r="279" ht="15.75" customHeight="1">
      <c r="A279" s="289"/>
      <c r="B279" s="123"/>
      <c r="C279" s="123"/>
      <c r="D279" s="123"/>
      <c r="E279" s="123"/>
      <c r="F279" s="123"/>
      <c r="G279" s="123"/>
      <c r="H279" s="123"/>
      <c r="I279" s="123"/>
      <c r="J279" s="123"/>
      <c r="K279" s="123"/>
      <c r="L279" s="123"/>
      <c r="M279" s="123"/>
      <c r="N279" s="123"/>
      <c r="O279" s="123"/>
      <c r="P279" s="123"/>
      <c r="Q279" s="123"/>
      <c r="R279" s="123"/>
      <c r="S279" s="123"/>
      <c r="T279" s="123"/>
      <c r="U279" s="123"/>
      <c r="V279" s="123"/>
      <c r="W279" s="123"/>
      <c r="X279" s="123"/>
      <c r="Y279" s="123"/>
      <c r="Z279" s="123"/>
    </row>
    <row r="280" ht="15.75" customHeight="1">
      <c r="A280" s="289"/>
      <c r="B280" s="123"/>
      <c r="C280" s="123"/>
      <c r="D280" s="123"/>
      <c r="E280" s="123"/>
      <c r="F280" s="123"/>
      <c r="G280" s="123"/>
      <c r="H280" s="123"/>
      <c r="I280" s="123"/>
      <c r="J280" s="123"/>
      <c r="K280" s="123"/>
      <c r="L280" s="123"/>
      <c r="M280" s="123"/>
      <c r="N280" s="123"/>
      <c r="O280" s="123"/>
      <c r="P280" s="123"/>
      <c r="Q280" s="123"/>
      <c r="R280" s="123"/>
      <c r="S280" s="123"/>
      <c r="T280" s="123"/>
      <c r="U280" s="123"/>
      <c r="V280" s="123"/>
      <c r="W280" s="123"/>
      <c r="X280" s="123"/>
      <c r="Y280" s="123"/>
      <c r="Z280" s="123"/>
    </row>
    <row r="281" ht="15.75" customHeight="1">
      <c r="A281" s="289"/>
      <c r="B281" s="123"/>
      <c r="C281" s="123"/>
      <c r="D281" s="123"/>
      <c r="E281" s="123"/>
      <c r="F281" s="123"/>
      <c r="G281" s="123"/>
      <c r="H281" s="123"/>
      <c r="I281" s="123"/>
      <c r="J281" s="123"/>
      <c r="K281" s="123"/>
      <c r="L281" s="123"/>
      <c r="M281" s="123"/>
      <c r="N281" s="123"/>
      <c r="O281" s="123"/>
      <c r="P281" s="123"/>
      <c r="Q281" s="123"/>
      <c r="R281" s="123"/>
      <c r="S281" s="123"/>
      <c r="T281" s="123"/>
      <c r="U281" s="123"/>
      <c r="V281" s="123"/>
      <c r="W281" s="123"/>
      <c r="X281" s="123"/>
      <c r="Y281" s="123"/>
      <c r="Z281" s="123"/>
    </row>
    <row r="282" ht="15.75" customHeight="1">
      <c r="A282" s="289"/>
      <c r="B282" s="123"/>
      <c r="C282" s="123"/>
      <c r="D282" s="123"/>
      <c r="E282" s="123"/>
      <c r="F282" s="123"/>
      <c r="G282" s="123"/>
      <c r="H282" s="123"/>
      <c r="I282" s="123"/>
      <c r="J282" s="123"/>
      <c r="K282" s="123"/>
      <c r="L282" s="123"/>
      <c r="M282" s="123"/>
      <c r="N282" s="123"/>
      <c r="O282" s="123"/>
      <c r="P282" s="123"/>
      <c r="Q282" s="123"/>
      <c r="R282" s="123"/>
      <c r="S282" s="123"/>
      <c r="T282" s="123"/>
      <c r="U282" s="123"/>
      <c r="V282" s="123"/>
      <c r="W282" s="123"/>
      <c r="X282" s="123"/>
      <c r="Y282" s="123"/>
      <c r="Z282" s="123"/>
    </row>
    <row r="283" ht="15.75" customHeight="1">
      <c r="A283" s="289"/>
      <c r="B283" s="123"/>
      <c r="C283" s="123"/>
      <c r="D283" s="123"/>
      <c r="E283" s="123"/>
      <c r="F283" s="123"/>
      <c r="G283" s="123"/>
      <c r="H283" s="123"/>
      <c r="I283" s="123"/>
      <c r="J283" s="123"/>
      <c r="K283" s="123"/>
      <c r="L283" s="123"/>
      <c r="M283" s="123"/>
      <c r="N283" s="123"/>
      <c r="O283" s="123"/>
      <c r="P283" s="123"/>
      <c r="Q283" s="123"/>
      <c r="R283" s="123"/>
      <c r="S283" s="123"/>
      <c r="T283" s="123"/>
      <c r="U283" s="123"/>
      <c r="V283" s="123"/>
      <c r="W283" s="123"/>
      <c r="X283" s="123"/>
      <c r="Y283" s="123"/>
      <c r="Z283" s="123"/>
    </row>
    <row r="284" ht="15.75" customHeight="1">
      <c r="A284" s="289"/>
      <c r="B284" s="123"/>
      <c r="C284" s="123"/>
      <c r="D284" s="123"/>
      <c r="E284" s="123"/>
      <c r="F284" s="123"/>
      <c r="G284" s="123"/>
      <c r="H284" s="123"/>
      <c r="I284" s="123"/>
      <c r="J284" s="123"/>
      <c r="K284" s="123"/>
      <c r="L284" s="123"/>
      <c r="M284" s="123"/>
      <c r="N284" s="123"/>
      <c r="O284" s="123"/>
      <c r="P284" s="123"/>
      <c r="Q284" s="123"/>
      <c r="R284" s="123"/>
      <c r="S284" s="123"/>
      <c r="T284" s="123"/>
      <c r="U284" s="123"/>
      <c r="V284" s="123"/>
      <c r="W284" s="123"/>
      <c r="X284" s="123"/>
      <c r="Y284" s="123"/>
      <c r="Z284" s="123"/>
    </row>
    <row r="285" ht="15.75" customHeight="1">
      <c r="A285" s="289"/>
      <c r="B285" s="123"/>
      <c r="C285" s="123"/>
      <c r="D285" s="123"/>
      <c r="E285" s="123"/>
      <c r="F285" s="123"/>
      <c r="G285" s="123"/>
      <c r="H285" s="123"/>
      <c r="I285" s="123"/>
      <c r="J285" s="123"/>
      <c r="K285" s="123"/>
      <c r="L285" s="123"/>
      <c r="M285" s="123"/>
      <c r="N285" s="123"/>
      <c r="O285" s="123"/>
      <c r="P285" s="123"/>
      <c r="Q285" s="123"/>
      <c r="R285" s="123"/>
      <c r="S285" s="123"/>
      <c r="T285" s="123"/>
      <c r="U285" s="123"/>
      <c r="V285" s="123"/>
      <c r="W285" s="123"/>
      <c r="X285" s="123"/>
      <c r="Y285" s="123"/>
      <c r="Z285" s="123"/>
    </row>
    <row r="286" ht="15.75" customHeight="1">
      <c r="A286" s="289"/>
      <c r="B286" s="123"/>
      <c r="C286" s="123"/>
      <c r="D286" s="123"/>
      <c r="E286" s="123"/>
      <c r="F286" s="123"/>
      <c r="G286" s="123"/>
      <c r="H286" s="123"/>
      <c r="I286" s="123"/>
      <c r="J286" s="123"/>
      <c r="K286" s="123"/>
      <c r="L286" s="123"/>
      <c r="M286" s="123"/>
      <c r="N286" s="123"/>
      <c r="O286" s="123"/>
      <c r="P286" s="123"/>
      <c r="Q286" s="123"/>
      <c r="R286" s="123"/>
      <c r="S286" s="123"/>
      <c r="T286" s="123"/>
      <c r="U286" s="123"/>
      <c r="V286" s="123"/>
      <c r="W286" s="123"/>
      <c r="X286" s="123"/>
      <c r="Y286" s="123"/>
      <c r="Z286" s="123"/>
    </row>
    <row r="287" ht="15.75" customHeight="1">
      <c r="A287" s="289"/>
      <c r="B287" s="123"/>
      <c r="C287" s="123"/>
      <c r="D287" s="123"/>
      <c r="E287" s="123"/>
      <c r="F287" s="123"/>
      <c r="G287" s="123"/>
      <c r="H287" s="123"/>
      <c r="I287" s="123"/>
      <c r="J287" s="123"/>
      <c r="K287" s="123"/>
      <c r="L287" s="123"/>
      <c r="M287" s="123"/>
      <c r="N287" s="123"/>
      <c r="O287" s="123"/>
      <c r="P287" s="123"/>
      <c r="Q287" s="123"/>
      <c r="R287" s="123"/>
      <c r="S287" s="123"/>
      <c r="T287" s="123"/>
      <c r="U287" s="123"/>
      <c r="V287" s="123"/>
      <c r="W287" s="123"/>
      <c r="X287" s="123"/>
      <c r="Y287" s="123"/>
      <c r="Z287" s="123"/>
    </row>
    <row r="288" ht="15.75" customHeight="1">
      <c r="A288" s="289"/>
      <c r="B288" s="123"/>
      <c r="C288" s="123"/>
      <c r="D288" s="123"/>
      <c r="E288" s="123"/>
      <c r="F288" s="123"/>
      <c r="G288" s="123"/>
      <c r="H288" s="123"/>
      <c r="I288" s="123"/>
      <c r="J288" s="123"/>
      <c r="K288" s="123"/>
      <c r="L288" s="123"/>
      <c r="M288" s="123"/>
      <c r="N288" s="123"/>
      <c r="O288" s="123"/>
      <c r="P288" s="123"/>
      <c r="Q288" s="123"/>
      <c r="R288" s="123"/>
      <c r="S288" s="123"/>
      <c r="T288" s="123"/>
      <c r="U288" s="123"/>
      <c r="V288" s="123"/>
      <c r="W288" s="123"/>
      <c r="X288" s="123"/>
      <c r="Y288" s="123"/>
      <c r="Z288" s="123"/>
    </row>
    <row r="289" ht="15.75" customHeight="1">
      <c r="A289" s="289"/>
      <c r="B289" s="123"/>
      <c r="C289" s="123"/>
      <c r="D289" s="123"/>
      <c r="E289" s="123"/>
      <c r="F289" s="123"/>
      <c r="G289" s="123"/>
      <c r="H289" s="123"/>
      <c r="I289" s="123"/>
      <c r="J289" s="123"/>
      <c r="K289" s="123"/>
      <c r="L289" s="123"/>
      <c r="M289" s="123"/>
      <c r="N289" s="123"/>
      <c r="O289" s="123"/>
      <c r="P289" s="123"/>
      <c r="Q289" s="123"/>
      <c r="R289" s="123"/>
      <c r="S289" s="123"/>
      <c r="T289" s="123"/>
      <c r="U289" s="123"/>
      <c r="V289" s="123"/>
      <c r="W289" s="123"/>
      <c r="X289" s="123"/>
      <c r="Y289" s="123"/>
      <c r="Z289" s="123"/>
    </row>
    <row r="290" ht="15.75" customHeight="1">
      <c r="A290" s="289"/>
      <c r="B290" s="123"/>
      <c r="C290" s="123"/>
      <c r="D290" s="123"/>
      <c r="E290" s="123"/>
      <c r="F290" s="123"/>
      <c r="G290" s="123"/>
      <c r="H290" s="123"/>
      <c r="I290" s="123"/>
      <c r="J290" s="123"/>
      <c r="K290" s="123"/>
      <c r="L290" s="123"/>
      <c r="M290" s="123"/>
      <c r="N290" s="123"/>
      <c r="O290" s="123"/>
      <c r="P290" s="123"/>
      <c r="Q290" s="123"/>
      <c r="R290" s="123"/>
      <c r="S290" s="123"/>
      <c r="T290" s="123"/>
      <c r="U290" s="123"/>
      <c r="V290" s="123"/>
      <c r="W290" s="123"/>
      <c r="X290" s="123"/>
      <c r="Y290" s="123"/>
      <c r="Z290" s="123"/>
    </row>
    <row r="291" ht="15.75" customHeight="1">
      <c r="A291" s="289"/>
      <c r="B291" s="123"/>
      <c r="C291" s="123"/>
      <c r="D291" s="123"/>
      <c r="E291" s="123"/>
      <c r="F291" s="123"/>
      <c r="G291" s="123"/>
      <c r="H291" s="123"/>
      <c r="I291" s="123"/>
      <c r="J291" s="123"/>
      <c r="K291" s="123"/>
      <c r="L291" s="123"/>
      <c r="M291" s="123"/>
      <c r="N291" s="123"/>
      <c r="O291" s="123"/>
      <c r="P291" s="123"/>
      <c r="Q291" s="123"/>
      <c r="R291" s="123"/>
      <c r="S291" s="123"/>
      <c r="T291" s="123"/>
      <c r="U291" s="123"/>
      <c r="V291" s="123"/>
      <c r="W291" s="123"/>
      <c r="X291" s="123"/>
      <c r="Y291" s="123"/>
      <c r="Z291" s="123"/>
    </row>
    <row r="292" ht="15.75" customHeight="1">
      <c r="A292" s="289"/>
      <c r="B292" s="123"/>
      <c r="C292" s="123"/>
      <c r="D292" s="123"/>
      <c r="E292" s="123"/>
      <c r="F292" s="123"/>
      <c r="G292" s="123"/>
      <c r="H292" s="123"/>
      <c r="I292" s="123"/>
      <c r="J292" s="123"/>
      <c r="K292" s="123"/>
      <c r="L292" s="123"/>
      <c r="M292" s="123"/>
      <c r="N292" s="123"/>
      <c r="O292" s="123"/>
      <c r="P292" s="123"/>
      <c r="Q292" s="123"/>
      <c r="R292" s="123"/>
      <c r="S292" s="123"/>
      <c r="T292" s="123"/>
      <c r="U292" s="123"/>
      <c r="V292" s="123"/>
      <c r="W292" s="123"/>
      <c r="X292" s="123"/>
      <c r="Y292" s="123"/>
      <c r="Z292" s="123"/>
    </row>
    <row r="293" ht="15.75" customHeight="1">
      <c r="A293" s="289"/>
      <c r="B293" s="123"/>
      <c r="C293" s="123"/>
      <c r="D293" s="123"/>
      <c r="E293" s="123"/>
      <c r="F293" s="123"/>
      <c r="G293" s="123"/>
      <c r="H293" s="123"/>
      <c r="I293" s="123"/>
      <c r="J293" s="123"/>
      <c r="K293" s="123"/>
      <c r="L293" s="123"/>
      <c r="M293" s="123"/>
      <c r="N293" s="123"/>
      <c r="O293" s="123"/>
      <c r="P293" s="123"/>
      <c r="Q293" s="123"/>
      <c r="R293" s="123"/>
      <c r="S293" s="123"/>
      <c r="T293" s="123"/>
      <c r="U293" s="123"/>
      <c r="V293" s="123"/>
      <c r="W293" s="123"/>
      <c r="X293" s="123"/>
      <c r="Y293" s="123"/>
      <c r="Z293" s="123"/>
    </row>
    <row r="294" ht="15.75" customHeight="1">
      <c r="A294" s="289"/>
      <c r="B294" s="123"/>
      <c r="C294" s="123"/>
      <c r="D294" s="123"/>
      <c r="E294" s="123"/>
      <c r="F294" s="123"/>
      <c r="G294" s="123"/>
      <c r="H294" s="123"/>
      <c r="I294" s="123"/>
      <c r="J294" s="123"/>
      <c r="K294" s="123"/>
      <c r="L294" s="123"/>
      <c r="M294" s="123"/>
      <c r="N294" s="123"/>
      <c r="O294" s="123"/>
      <c r="P294" s="123"/>
      <c r="Q294" s="123"/>
      <c r="R294" s="123"/>
      <c r="S294" s="123"/>
      <c r="T294" s="123"/>
      <c r="U294" s="123"/>
      <c r="V294" s="123"/>
      <c r="W294" s="123"/>
      <c r="X294" s="123"/>
      <c r="Y294" s="123"/>
      <c r="Z294" s="123"/>
    </row>
    <row r="295" ht="15.75" customHeight="1">
      <c r="A295" s="289"/>
      <c r="B295" s="123"/>
      <c r="C295" s="123"/>
      <c r="D295" s="123"/>
      <c r="E295" s="123"/>
      <c r="F295" s="123"/>
      <c r="G295" s="123"/>
      <c r="H295" s="123"/>
      <c r="I295" s="123"/>
      <c r="J295" s="123"/>
      <c r="K295" s="123"/>
      <c r="L295" s="123"/>
      <c r="M295" s="123"/>
      <c r="N295" s="123"/>
      <c r="O295" s="123"/>
      <c r="P295" s="123"/>
      <c r="Q295" s="123"/>
      <c r="R295" s="123"/>
      <c r="S295" s="123"/>
      <c r="T295" s="123"/>
      <c r="U295" s="123"/>
      <c r="V295" s="123"/>
      <c r="W295" s="123"/>
      <c r="X295" s="123"/>
      <c r="Y295" s="123"/>
      <c r="Z295" s="123"/>
    </row>
    <row r="296" ht="15.75" customHeight="1">
      <c r="A296" s="289"/>
      <c r="B296" s="123"/>
      <c r="C296" s="123"/>
      <c r="D296" s="123"/>
      <c r="E296" s="123"/>
      <c r="F296" s="123"/>
      <c r="G296" s="123"/>
      <c r="H296" s="123"/>
      <c r="I296" s="123"/>
      <c r="J296" s="123"/>
      <c r="K296" s="123"/>
      <c r="L296" s="123"/>
      <c r="M296" s="123"/>
      <c r="N296" s="123"/>
      <c r="O296" s="123"/>
      <c r="P296" s="123"/>
      <c r="Q296" s="123"/>
      <c r="R296" s="123"/>
      <c r="S296" s="123"/>
      <c r="T296" s="123"/>
      <c r="U296" s="123"/>
      <c r="V296" s="123"/>
      <c r="W296" s="123"/>
      <c r="X296" s="123"/>
      <c r="Y296" s="123"/>
      <c r="Z296" s="123"/>
    </row>
    <row r="297" ht="15.75" customHeight="1">
      <c r="A297" s="289"/>
      <c r="B297" s="123"/>
      <c r="C297" s="123"/>
      <c r="D297" s="123"/>
      <c r="E297" s="123"/>
      <c r="F297" s="123"/>
      <c r="G297" s="123"/>
      <c r="H297" s="123"/>
      <c r="I297" s="123"/>
      <c r="J297" s="123"/>
      <c r="K297" s="123"/>
      <c r="L297" s="123"/>
      <c r="M297" s="123"/>
      <c r="N297" s="123"/>
      <c r="O297" s="123"/>
      <c r="P297" s="123"/>
      <c r="Q297" s="123"/>
      <c r="R297" s="123"/>
      <c r="S297" s="123"/>
      <c r="T297" s="123"/>
      <c r="U297" s="123"/>
      <c r="V297" s="123"/>
      <c r="W297" s="123"/>
      <c r="X297" s="123"/>
      <c r="Y297" s="123"/>
      <c r="Z297" s="123"/>
    </row>
    <row r="298" ht="15.75" customHeight="1">
      <c r="A298" s="289"/>
      <c r="B298" s="123"/>
      <c r="C298" s="123"/>
      <c r="D298" s="123"/>
      <c r="E298" s="123"/>
      <c r="F298" s="123"/>
      <c r="G298" s="123"/>
      <c r="H298" s="123"/>
      <c r="I298" s="123"/>
      <c r="J298" s="123"/>
      <c r="K298" s="123"/>
      <c r="L298" s="123"/>
      <c r="M298" s="123"/>
      <c r="N298" s="123"/>
      <c r="O298" s="123"/>
      <c r="P298" s="123"/>
      <c r="Q298" s="123"/>
      <c r="R298" s="123"/>
      <c r="S298" s="123"/>
      <c r="T298" s="123"/>
      <c r="U298" s="123"/>
      <c r="V298" s="123"/>
      <c r="W298" s="123"/>
      <c r="X298" s="123"/>
      <c r="Y298" s="123"/>
      <c r="Z298" s="123"/>
    </row>
    <row r="299" ht="15.75" customHeight="1">
      <c r="A299" s="289"/>
      <c r="B299" s="123"/>
      <c r="C299" s="123"/>
      <c r="D299" s="123"/>
      <c r="E299" s="123"/>
      <c r="F299" s="123"/>
      <c r="G299" s="123"/>
      <c r="H299" s="123"/>
      <c r="I299" s="123"/>
      <c r="J299" s="123"/>
      <c r="K299" s="123"/>
      <c r="L299" s="123"/>
      <c r="M299" s="123"/>
      <c r="N299" s="123"/>
      <c r="O299" s="123"/>
      <c r="P299" s="123"/>
      <c r="Q299" s="123"/>
      <c r="R299" s="123"/>
      <c r="S299" s="123"/>
      <c r="T299" s="123"/>
      <c r="U299" s="123"/>
      <c r="V299" s="123"/>
      <c r="W299" s="123"/>
      <c r="X299" s="123"/>
      <c r="Y299" s="123"/>
      <c r="Z299" s="123"/>
    </row>
    <row r="300" ht="15.75" customHeight="1">
      <c r="A300" s="289"/>
      <c r="B300" s="123"/>
      <c r="C300" s="123"/>
      <c r="D300" s="123"/>
      <c r="E300" s="123"/>
      <c r="F300" s="123"/>
      <c r="G300" s="123"/>
      <c r="H300" s="123"/>
      <c r="I300" s="123"/>
      <c r="J300" s="123"/>
      <c r="K300" s="123"/>
      <c r="L300" s="123"/>
      <c r="M300" s="123"/>
      <c r="N300" s="123"/>
      <c r="O300" s="123"/>
      <c r="P300" s="123"/>
      <c r="Q300" s="123"/>
      <c r="R300" s="123"/>
      <c r="S300" s="123"/>
      <c r="T300" s="123"/>
      <c r="U300" s="123"/>
      <c r="V300" s="123"/>
      <c r="W300" s="123"/>
      <c r="X300" s="123"/>
      <c r="Y300" s="123"/>
      <c r="Z300" s="123"/>
    </row>
    <row r="301" ht="15.75" customHeight="1">
      <c r="A301" s="289"/>
      <c r="B301" s="123"/>
      <c r="C301" s="123"/>
      <c r="D301" s="123"/>
      <c r="E301" s="123"/>
      <c r="F301" s="123"/>
      <c r="G301" s="123"/>
      <c r="H301" s="123"/>
      <c r="I301" s="123"/>
      <c r="J301" s="123"/>
      <c r="K301" s="123"/>
      <c r="L301" s="123"/>
      <c r="M301" s="123"/>
      <c r="N301" s="123"/>
      <c r="O301" s="123"/>
      <c r="P301" s="123"/>
      <c r="Q301" s="123"/>
      <c r="R301" s="123"/>
      <c r="S301" s="123"/>
      <c r="T301" s="123"/>
      <c r="U301" s="123"/>
      <c r="V301" s="123"/>
      <c r="W301" s="123"/>
      <c r="X301" s="123"/>
      <c r="Y301" s="123"/>
      <c r="Z301" s="123"/>
    </row>
    <row r="302" ht="15.75" customHeight="1">
      <c r="A302" s="289"/>
      <c r="B302" s="123"/>
      <c r="C302" s="123"/>
      <c r="D302" s="123"/>
      <c r="E302" s="123"/>
      <c r="F302" s="123"/>
      <c r="G302" s="123"/>
      <c r="H302" s="123"/>
      <c r="I302" s="123"/>
      <c r="J302" s="123"/>
      <c r="K302" s="123"/>
      <c r="L302" s="123"/>
      <c r="M302" s="123"/>
      <c r="N302" s="123"/>
      <c r="O302" s="123"/>
      <c r="P302" s="123"/>
      <c r="Q302" s="123"/>
      <c r="R302" s="123"/>
      <c r="S302" s="123"/>
      <c r="T302" s="123"/>
      <c r="U302" s="123"/>
      <c r="V302" s="123"/>
      <c r="W302" s="123"/>
      <c r="X302" s="123"/>
      <c r="Y302" s="123"/>
      <c r="Z302" s="123"/>
    </row>
    <row r="303" ht="15.75" customHeight="1">
      <c r="A303" s="289"/>
      <c r="B303" s="123"/>
      <c r="C303" s="123"/>
      <c r="D303" s="123"/>
      <c r="E303" s="123"/>
      <c r="F303" s="123"/>
      <c r="G303" s="123"/>
      <c r="H303" s="123"/>
      <c r="I303" s="123"/>
      <c r="J303" s="123"/>
      <c r="K303" s="123"/>
      <c r="L303" s="123"/>
      <c r="M303" s="123"/>
      <c r="N303" s="123"/>
      <c r="O303" s="123"/>
      <c r="P303" s="123"/>
      <c r="Q303" s="123"/>
      <c r="R303" s="123"/>
      <c r="S303" s="123"/>
      <c r="T303" s="123"/>
      <c r="U303" s="123"/>
      <c r="V303" s="123"/>
      <c r="W303" s="123"/>
      <c r="X303" s="123"/>
      <c r="Y303" s="123"/>
      <c r="Z303" s="123"/>
    </row>
    <row r="304" ht="15.75" customHeight="1">
      <c r="A304" s="289"/>
      <c r="B304" s="123"/>
      <c r="C304" s="123"/>
      <c r="D304" s="123"/>
      <c r="E304" s="123"/>
      <c r="F304" s="123"/>
      <c r="G304" s="123"/>
      <c r="H304" s="123"/>
      <c r="I304" s="123"/>
      <c r="J304" s="123"/>
      <c r="K304" s="123"/>
      <c r="L304" s="123"/>
      <c r="M304" s="123"/>
      <c r="N304" s="123"/>
      <c r="O304" s="123"/>
      <c r="P304" s="123"/>
      <c r="Q304" s="123"/>
      <c r="R304" s="123"/>
      <c r="S304" s="123"/>
      <c r="T304" s="123"/>
      <c r="U304" s="123"/>
      <c r="V304" s="123"/>
      <c r="W304" s="123"/>
      <c r="X304" s="123"/>
      <c r="Y304" s="123"/>
      <c r="Z304" s="123"/>
    </row>
    <row r="305" ht="15.75" customHeight="1">
      <c r="A305" s="289"/>
      <c r="B305" s="123"/>
      <c r="C305" s="123"/>
      <c r="D305" s="123"/>
      <c r="E305" s="123"/>
      <c r="F305" s="123"/>
      <c r="G305" s="123"/>
      <c r="H305" s="123"/>
      <c r="I305" s="123"/>
      <c r="J305" s="123"/>
      <c r="K305" s="123"/>
      <c r="L305" s="123"/>
      <c r="M305" s="123"/>
      <c r="N305" s="123"/>
      <c r="O305" s="123"/>
      <c r="P305" s="123"/>
      <c r="Q305" s="123"/>
      <c r="R305" s="123"/>
      <c r="S305" s="123"/>
      <c r="T305" s="123"/>
      <c r="U305" s="123"/>
      <c r="V305" s="123"/>
      <c r="W305" s="123"/>
      <c r="X305" s="123"/>
      <c r="Y305" s="123"/>
      <c r="Z305" s="123"/>
    </row>
    <row r="306" ht="15.75" customHeight="1">
      <c r="A306" s="289"/>
      <c r="B306" s="123"/>
      <c r="C306" s="123"/>
      <c r="D306" s="123"/>
      <c r="E306" s="123"/>
      <c r="F306" s="123"/>
      <c r="G306" s="123"/>
      <c r="H306" s="123"/>
      <c r="I306" s="123"/>
      <c r="J306" s="123"/>
      <c r="K306" s="123"/>
      <c r="L306" s="123"/>
      <c r="M306" s="123"/>
      <c r="N306" s="123"/>
      <c r="O306" s="123"/>
      <c r="P306" s="123"/>
      <c r="Q306" s="123"/>
      <c r="R306" s="123"/>
      <c r="S306" s="123"/>
      <c r="T306" s="123"/>
      <c r="U306" s="123"/>
      <c r="V306" s="123"/>
      <c r="W306" s="123"/>
      <c r="X306" s="123"/>
      <c r="Y306" s="123"/>
      <c r="Z306" s="123"/>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autoFilter ref="$A$9:$S$106">
    <filterColumn colId="0">
      <filters>
        <filter val="Engineering/Construction"/>
      </filters>
    </filterColumn>
  </autoFilter>
  <mergeCells count="11">
    <mergeCell ref="B7:G7"/>
    <mergeCell ref="E8:K8"/>
    <mergeCell ref="L8:N8"/>
    <mergeCell ref="O8:S8"/>
    <mergeCell ref="B1:G1"/>
    <mergeCell ref="B2:G2"/>
    <mergeCell ref="B3:E3"/>
    <mergeCell ref="F3:G3"/>
    <mergeCell ref="B4:G4"/>
    <mergeCell ref="B5:G5"/>
    <mergeCell ref="B6:G6"/>
  </mergeCells>
  <hyperlinks>
    <hyperlink r:id="rId1" ref="B2"/>
    <hyperlink r:id="rId2" ref="B4"/>
    <hyperlink r:id="rId3" ref="B5"/>
    <hyperlink r:id="rId4" ref="B6"/>
    <hyperlink r:id="rId5" ref="B7"/>
  </hyperlinks>
  <printOptions/>
  <pageMargins bottom="1.0" footer="0.0" header="0.0" left="0.75" right="0.75" top="1.0"/>
  <pageSetup scale="55" orientation="landscape"/>
  <headerFooter>
    <oddHeader>&amp;C000000Profit Margins, by Sector&amp;R000000Global 2016</oddHeader>
  </headerFooter>
  <drawing r:id="rId6"/>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F3151"/>
    <pageSetUpPr/>
  </sheetPr>
  <sheetViews>
    <sheetView workbookViewId="0"/>
  </sheetViews>
  <sheetFormatPr customHeight="1" defaultColWidth="14.43" defaultRowHeight="15.0"/>
  <cols>
    <col customWidth="1" min="1" max="1" width="37.86"/>
    <col customWidth="1" min="2" max="2" width="18.14"/>
    <col customWidth="1" min="3" max="3" width="21.43"/>
    <col customWidth="1" min="4" max="4" width="39.43"/>
    <col customWidth="1" min="5" max="5" width="28.14"/>
    <col customWidth="1" min="6" max="6" width="13.0"/>
    <col customWidth="1" min="7" max="26" width="10.71"/>
  </cols>
  <sheetData>
    <row r="1">
      <c r="A1" s="1108" t="s">
        <v>69</v>
      </c>
      <c r="B1" s="1295">
        <v>45662.0</v>
      </c>
      <c r="C1" s="119"/>
      <c r="D1" s="119"/>
      <c r="E1" s="119"/>
      <c r="F1" s="119"/>
      <c r="G1" s="122"/>
      <c r="H1" s="1"/>
      <c r="I1" s="1"/>
      <c r="J1" s="1"/>
      <c r="K1" s="1"/>
      <c r="L1" s="1"/>
      <c r="M1" s="1"/>
      <c r="N1" s="1"/>
      <c r="O1" s="1"/>
      <c r="P1" s="1"/>
      <c r="Q1" s="1"/>
      <c r="R1" s="1"/>
      <c r="S1" s="1"/>
      <c r="T1" s="1"/>
      <c r="U1" s="1"/>
      <c r="V1" s="1"/>
      <c r="W1" s="1"/>
      <c r="X1" s="1"/>
      <c r="Y1" s="1"/>
      <c r="Z1" s="1"/>
    </row>
    <row r="2">
      <c r="A2" s="251" t="s">
        <v>72</v>
      </c>
      <c r="B2" s="126" t="s">
        <v>73</v>
      </c>
      <c r="C2" s="7"/>
      <c r="D2" s="7"/>
      <c r="E2" s="7"/>
      <c r="F2" s="7"/>
      <c r="G2" s="252"/>
      <c r="H2" s="1"/>
      <c r="I2" s="1"/>
      <c r="J2" s="1"/>
      <c r="K2" s="1"/>
      <c r="L2" s="1"/>
      <c r="M2" s="1"/>
      <c r="N2" s="1"/>
      <c r="O2" s="1"/>
      <c r="P2" s="1"/>
      <c r="Q2" s="1"/>
      <c r="R2" s="1"/>
      <c r="S2" s="1"/>
      <c r="T2" s="1"/>
      <c r="U2" s="1"/>
      <c r="V2" s="1"/>
      <c r="W2" s="1"/>
      <c r="X2" s="1"/>
      <c r="Y2" s="1"/>
      <c r="Z2" s="1"/>
    </row>
    <row r="3">
      <c r="A3" s="251" t="s">
        <v>75</v>
      </c>
      <c r="B3" s="131" t="s">
        <v>565</v>
      </c>
      <c r="C3" s="7"/>
      <c r="D3" s="7"/>
      <c r="E3" s="8"/>
      <c r="F3" s="131" t="s">
        <v>77</v>
      </c>
      <c r="G3" s="252"/>
      <c r="H3" s="110"/>
      <c r="I3" s="110"/>
      <c r="J3" s="110"/>
      <c r="K3" s="1"/>
      <c r="L3" s="1"/>
      <c r="M3" s="1"/>
      <c r="N3" s="1"/>
      <c r="O3" s="1"/>
      <c r="P3" s="1"/>
      <c r="Q3" s="1"/>
      <c r="R3" s="1"/>
      <c r="S3" s="1"/>
      <c r="T3" s="1"/>
      <c r="U3" s="1"/>
      <c r="V3" s="1"/>
      <c r="W3" s="1"/>
      <c r="X3" s="1"/>
      <c r="Y3" s="1"/>
      <c r="Z3" s="1"/>
    </row>
    <row r="4">
      <c r="A4" s="251" t="s">
        <v>78</v>
      </c>
      <c r="B4" s="132" t="s">
        <v>79</v>
      </c>
      <c r="C4" s="7"/>
      <c r="D4" s="7"/>
      <c r="E4" s="7"/>
      <c r="F4" s="7"/>
      <c r="G4" s="252"/>
      <c r="H4" s="1"/>
      <c r="I4" s="1"/>
      <c r="J4" s="1"/>
      <c r="K4" s="1"/>
      <c r="L4" s="1"/>
      <c r="M4" s="1"/>
      <c r="N4" s="1"/>
      <c r="O4" s="1"/>
      <c r="P4" s="1"/>
      <c r="Q4" s="1"/>
      <c r="R4" s="1"/>
      <c r="S4" s="1"/>
      <c r="T4" s="1"/>
      <c r="U4" s="1"/>
      <c r="V4" s="1"/>
      <c r="W4" s="1"/>
      <c r="X4" s="1"/>
      <c r="Y4" s="1"/>
      <c r="Z4" s="1"/>
    </row>
    <row r="5">
      <c r="A5" s="251" t="s">
        <v>80</v>
      </c>
      <c r="B5" s="90" t="s">
        <v>718</v>
      </c>
      <c r="C5" s="7"/>
      <c r="D5" s="7"/>
      <c r="E5" s="7"/>
      <c r="F5" s="7"/>
      <c r="G5" s="252"/>
      <c r="H5" s="1"/>
      <c r="I5" s="1"/>
      <c r="J5" s="1"/>
      <c r="K5" s="1"/>
      <c r="L5" s="1"/>
      <c r="M5" s="1"/>
      <c r="N5" s="1"/>
      <c r="O5" s="1"/>
      <c r="P5" s="1"/>
      <c r="Q5" s="1"/>
      <c r="R5" s="1"/>
      <c r="S5" s="1"/>
      <c r="T5" s="1"/>
      <c r="U5" s="1"/>
      <c r="V5" s="1"/>
      <c r="W5" s="1"/>
      <c r="X5" s="1"/>
      <c r="Y5" s="1"/>
      <c r="Z5" s="1"/>
    </row>
    <row r="6">
      <c r="A6" s="251" t="s">
        <v>82</v>
      </c>
      <c r="B6" s="126" t="s">
        <v>635</v>
      </c>
      <c r="C6" s="7"/>
      <c r="D6" s="7"/>
      <c r="E6" s="7"/>
      <c r="F6" s="7"/>
      <c r="G6" s="252"/>
      <c r="H6" s="133"/>
      <c r="I6" s="133"/>
      <c r="J6" s="133"/>
      <c r="K6" s="133"/>
      <c r="L6" s="133"/>
      <c r="M6" s="133"/>
      <c r="N6" s="133"/>
      <c r="O6" s="133"/>
      <c r="P6" s="133"/>
      <c r="Q6" s="133"/>
      <c r="R6" s="133"/>
      <c r="S6" s="133"/>
      <c r="T6" s="133"/>
      <c r="U6" s="133"/>
      <c r="V6" s="133"/>
      <c r="W6" s="133"/>
      <c r="X6" s="133"/>
      <c r="Y6" s="133"/>
      <c r="Z6" s="133"/>
    </row>
    <row r="7">
      <c r="A7" s="253" t="s">
        <v>84</v>
      </c>
      <c r="B7" s="254" t="s">
        <v>636</v>
      </c>
      <c r="C7" s="255"/>
      <c r="D7" s="255"/>
      <c r="E7" s="255"/>
      <c r="F7" s="255"/>
      <c r="G7" s="256"/>
      <c r="H7" s="1"/>
      <c r="I7" s="1"/>
      <c r="J7" s="1"/>
      <c r="K7" s="1"/>
      <c r="L7" s="1"/>
      <c r="M7" s="1"/>
      <c r="N7" s="1"/>
      <c r="O7" s="1"/>
      <c r="P7" s="1"/>
      <c r="Q7" s="1"/>
      <c r="R7" s="1"/>
      <c r="S7" s="1"/>
      <c r="T7" s="1"/>
      <c r="U7" s="1"/>
      <c r="V7" s="1"/>
      <c r="W7" s="1"/>
      <c r="X7" s="1"/>
      <c r="Y7" s="1"/>
      <c r="Z7" s="1"/>
    </row>
    <row r="8">
      <c r="A8" s="1141" t="s">
        <v>204</v>
      </c>
      <c r="B8" s="259" t="s">
        <v>247</v>
      </c>
      <c r="C8" s="259" t="s">
        <v>567</v>
      </c>
      <c r="D8" s="259" t="s">
        <v>568</v>
      </c>
      <c r="E8" s="1142" t="s">
        <v>569</v>
      </c>
      <c r="F8" s="1"/>
      <c r="G8" s="1"/>
      <c r="H8" s="380"/>
      <c r="I8" s="380"/>
      <c r="J8" s="380"/>
      <c r="K8" s="380"/>
      <c r="L8" s="380"/>
      <c r="M8" s="380"/>
      <c r="N8" s="380"/>
      <c r="O8" s="380"/>
      <c r="P8" s="380"/>
      <c r="Q8" s="380"/>
      <c r="R8" s="380"/>
      <c r="S8" s="380"/>
      <c r="T8" s="380"/>
      <c r="U8" s="380"/>
      <c r="V8" s="380"/>
      <c r="W8" s="380"/>
      <c r="X8" s="380"/>
      <c r="Y8" s="380"/>
      <c r="Z8" s="380"/>
    </row>
    <row r="9" hidden="1">
      <c r="A9" s="1144" t="s">
        <v>106</v>
      </c>
      <c r="B9" s="1145">
        <v>54.0</v>
      </c>
      <c r="C9" s="1146">
        <v>0.3491</v>
      </c>
      <c r="D9" s="273">
        <v>0.1615</v>
      </c>
      <c r="E9" s="274">
        <v>0.0564</v>
      </c>
      <c r="F9" s="1"/>
      <c r="G9" s="1"/>
      <c r="H9" s="1"/>
      <c r="I9" s="1"/>
      <c r="J9" s="1"/>
      <c r="K9" s="1"/>
      <c r="L9" s="1"/>
      <c r="M9" s="1"/>
      <c r="N9" s="1"/>
      <c r="O9" s="1"/>
      <c r="P9" s="1"/>
      <c r="Q9" s="1"/>
      <c r="R9" s="1"/>
      <c r="S9" s="1"/>
      <c r="T9" s="1"/>
      <c r="U9" s="1"/>
      <c r="V9" s="1"/>
      <c r="W9" s="1"/>
      <c r="X9" s="1"/>
      <c r="Y9" s="1"/>
      <c r="Z9" s="1"/>
    </row>
    <row r="10" hidden="1">
      <c r="A10" s="1296" t="s">
        <v>107</v>
      </c>
      <c r="B10" s="1297">
        <v>67.0</v>
      </c>
      <c r="C10" s="1298">
        <v>0.1403</v>
      </c>
      <c r="D10" s="267">
        <v>0.6501</v>
      </c>
      <c r="E10" s="268">
        <v>0.0912</v>
      </c>
      <c r="F10" s="1"/>
      <c r="G10" s="1"/>
      <c r="H10" s="1"/>
      <c r="I10" s="1"/>
      <c r="J10" s="1"/>
      <c r="K10" s="1"/>
      <c r="L10" s="1"/>
      <c r="M10" s="1"/>
      <c r="N10" s="1"/>
      <c r="O10" s="1"/>
      <c r="P10" s="1"/>
      <c r="Q10" s="1"/>
      <c r="R10" s="1"/>
      <c r="S10" s="1"/>
      <c r="T10" s="1"/>
      <c r="U10" s="1"/>
      <c r="V10" s="1"/>
      <c r="W10" s="1"/>
      <c r="X10" s="1"/>
      <c r="Y10" s="1"/>
      <c r="Z10" s="1"/>
    </row>
    <row r="11" hidden="1">
      <c r="A11" s="1144" t="s">
        <v>108</v>
      </c>
      <c r="B11" s="1145">
        <v>24.0</v>
      </c>
      <c r="C11" s="1146">
        <v>0.0848</v>
      </c>
      <c r="D11" s="273">
        <v>0.9955</v>
      </c>
      <c r="E11" s="274">
        <v>0.0844</v>
      </c>
      <c r="F11" s="1"/>
      <c r="G11" s="1"/>
      <c r="H11" s="1"/>
      <c r="I11" s="1"/>
      <c r="J11" s="1"/>
      <c r="K11" s="1"/>
      <c r="L11" s="1"/>
      <c r="M11" s="1"/>
      <c r="N11" s="1"/>
      <c r="O11" s="1"/>
      <c r="P11" s="1"/>
      <c r="Q11" s="1"/>
      <c r="R11" s="1"/>
      <c r="S11" s="1"/>
      <c r="T11" s="1"/>
      <c r="U11" s="1"/>
      <c r="V11" s="1"/>
      <c r="W11" s="1"/>
      <c r="X11" s="1"/>
      <c r="Y11" s="1"/>
      <c r="Z11" s="1"/>
    </row>
    <row r="12" hidden="1">
      <c r="A12" s="1296" t="s">
        <v>109</v>
      </c>
      <c r="B12" s="1297">
        <v>37.0</v>
      </c>
      <c r="C12" s="1298">
        <v>0.1526</v>
      </c>
      <c r="D12" s="267">
        <v>-0.3375</v>
      </c>
      <c r="E12" s="268">
        <v>-0.0515</v>
      </c>
      <c r="F12" s="1"/>
      <c r="G12" s="1"/>
      <c r="H12" s="1"/>
      <c r="I12" s="1"/>
      <c r="J12" s="1"/>
      <c r="K12" s="1"/>
      <c r="L12" s="1"/>
      <c r="M12" s="1"/>
      <c r="N12" s="1"/>
      <c r="O12" s="1"/>
      <c r="P12" s="1"/>
      <c r="Q12" s="1"/>
      <c r="R12" s="1"/>
      <c r="S12" s="1"/>
      <c r="T12" s="1"/>
      <c r="U12" s="1"/>
      <c r="V12" s="1"/>
      <c r="W12" s="1"/>
      <c r="X12" s="1"/>
      <c r="Y12" s="1"/>
      <c r="Z12" s="1"/>
    </row>
    <row r="13" hidden="1">
      <c r="A13" s="1144" t="s">
        <v>110</v>
      </c>
      <c r="B13" s="1145">
        <v>34.0</v>
      </c>
      <c r="C13" s="1146">
        <v>0.0315</v>
      </c>
      <c r="D13" s="273">
        <v>0.3134</v>
      </c>
      <c r="E13" s="274">
        <v>0.0099</v>
      </c>
      <c r="F13" s="1"/>
      <c r="G13" s="1"/>
      <c r="H13" s="1"/>
      <c r="I13" s="1"/>
      <c r="J13" s="1"/>
      <c r="K13" s="1"/>
      <c r="L13" s="1"/>
      <c r="M13" s="1"/>
      <c r="N13" s="1"/>
      <c r="O13" s="1"/>
      <c r="P13" s="1"/>
      <c r="Q13" s="1"/>
      <c r="R13" s="1"/>
      <c r="S13" s="1"/>
      <c r="T13" s="1"/>
      <c r="U13" s="1"/>
      <c r="V13" s="1"/>
      <c r="W13" s="1"/>
      <c r="X13" s="1"/>
      <c r="Y13" s="1"/>
      <c r="Z13" s="1"/>
    </row>
    <row r="14" hidden="1">
      <c r="A14" s="1296" t="s">
        <v>111</v>
      </c>
      <c r="B14" s="1297">
        <v>33.0</v>
      </c>
      <c r="C14" s="1298">
        <v>0.0866</v>
      </c>
      <c r="D14" s="267">
        <v>0.9872</v>
      </c>
      <c r="E14" s="268">
        <v>0.0855</v>
      </c>
      <c r="F14" s="1"/>
      <c r="G14" s="1"/>
      <c r="H14" s="1"/>
      <c r="I14" s="1"/>
      <c r="J14" s="1"/>
      <c r="K14" s="1"/>
      <c r="L14" s="1"/>
      <c r="M14" s="1"/>
      <c r="N14" s="1"/>
      <c r="O14" s="1"/>
      <c r="P14" s="1"/>
      <c r="Q14" s="1"/>
      <c r="R14" s="1"/>
      <c r="S14" s="1"/>
      <c r="T14" s="1"/>
      <c r="U14" s="1"/>
      <c r="V14" s="1"/>
      <c r="W14" s="1"/>
      <c r="X14" s="1"/>
      <c r="Y14" s="1"/>
      <c r="Z14" s="1"/>
    </row>
    <row r="15" hidden="1">
      <c r="A15" s="1144" t="s">
        <v>112</v>
      </c>
      <c r="B15" s="1145">
        <v>15.0</v>
      </c>
      <c r="C15" s="1146" t="s">
        <v>113</v>
      </c>
      <c r="D15" s="273" t="s">
        <v>113</v>
      </c>
      <c r="E15" s="274" t="s">
        <v>113</v>
      </c>
      <c r="F15" s="1"/>
      <c r="G15" s="1"/>
      <c r="H15" s="1"/>
      <c r="I15" s="1"/>
      <c r="J15" s="1"/>
      <c r="K15" s="1"/>
      <c r="L15" s="1"/>
      <c r="M15" s="1"/>
      <c r="N15" s="1"/>
      <c r="O15" s="1"/>
      <c r="P15" s="1"/>
      <c r="Q15" s="1"/>
      <c r="R15" s="1"/>
      <c r="S15" s="1"/>
      <c r="T15" s="1"/>
      <c r="U15" s="1"/>
      <c r="V15" s="1"/>
      <c r="W15" s="1"/>
      <c r="X15" s="1"/>
      <c r="Y15" s="1"/>
      <c r="Z15" s="1"/>
    </row>
    <row r="16" hidden="1">
      <c r="A16" s="1296" t="s">
        <v>114</v>
      </c>
      <c r="B16" s="1297">
        <v>591.0</v>
      </c>
      <c r="C16" s="1298" t="s">
        <v>113</v>
      </c>
      <c r="D16" s="267" t="s">
        <v>113</v>
      </c>
      <c r="E16" s="268" t="s">
        <v>113</v>
      </c>
      <c r="F16" s="1"/>
      <c r="G16" s="1"/>
      <c r="H16" s="1"/>
      <c r="I16" s="1"/>
      <c r="J16" s="1"/>
      <c r="K16" s="1"/>
      <c r="L16" s="1"/>
      <c r="M16" s="1"/>
      <c r="N16" s="1"/>
      <c r="O16" s="1"/>
      <c r="P16" s="1"/>
      <c r="Q16" s="1"/>
      <c r="R16" s="1"/>
      <c r="S16" s="1"/>
      <c r="T16" s="1"/>
      <c r="U16" s="1"/>
      <c r="V16" s="1"/>
      <c r="W16" s="1"/>
      <c r="X16" s="1"/>
      <c r="Y16" s="1"/>
      <c r="Z16" s="1"/>
    </row>
    <row r="17" hidden="1">
      <c r="A17" s="1144" t="s">
        <v>115</v>
      </c>
      <c r="B17" s="1145">
        <v>18.0</v>
      </c>
      <c r="C17" s="1146">
        <v>0.1786</v>
      </c>
      <c r="D17" s="273">
        <v>0.3571</v>
      </c>
      <c r="E17" s="274">
        <v>0.0638</v>
      </c>
      <c r="F17" s="1"/>
      <c r="G17" s="1"/>
      <c r="H17" s="1"/>
      <c r="I17" s="1"/>
      <c r="J17" s="1"/>
      <c r="K17" s="1"/>
      <c r="L17" s="1"/>
      <c r="M17" s="1"/>
      <c r="N17" s="1"/>
      <c r="O17" s="1"/>
      <c r="P17" s="1"/>
      <c r="Q17" s="1"/>
      <c r="R17" s="1"/>
      <c r="S17" s="1"/>
      <c r="T17" s="1"/>
      <c r="U17" s="1"/>
      <c r="V17" s="1"/>
      <c r="W17" s="1"/>
      <c r="X17" s="1"/>
      <c r="Y17" s="1"/>
      <c r="Z17" s="1"/>
    </row>
    <row r="18" hidden="1">
      <c r="A18" s="1296" t="s">
        <v>116</v>
      </c>
      <c r="B18" s="1297">
        <v>29.0</v>
      </c>
      <c r="C18" s="1298">
        <v>0.3061</v>
      </c>
      <c r="D18" s="267">
        <v>0.2699</v>
      </c>
      <c r="E18" s="268">
        <v>0.0826</v>
      </c>
      <c r="F18" s="1"/>
      <c r="G18" s="1"/>
      <c r="H18" s="1"/>
      <c r="I18" s="1"/>
      <c r="J18" s="1"/>
      <c r="K18" s="1"/>
      <c r="L18" s="1"/>
      <c r="M18" s="1"/>
      <c r="N18" s="1"/>
      <c r="O18" s="1"/>
      <c r="P18" s="1"/>
      <c r="Q18" s="1"/>
      <c r="R18" s="1"/>
      <c r="S18" s="1"/>
      <c r="T18" s="1"/>
      <c r="U18" s="1"/>
      <c r="V18" s="1"/>
      <c r="W18" s="1"/>
      <c r="X18" s="1"/>
      <c r="Y18" s="1"/>
      <c r="Z18" s="1"/>
    </row>
    <row r="19" hidden="1">
      <c r="A19" s="1144" t="s">
        <v>117</v>
      </c>
      <c r="B19" s="1145">
        <v>22.0</v>
      </c>
      <c r="C19" s="1146">
        <v>0.1268</v>
      </c>
      <c r="D19" s="273">
        <v>2.0277</v>
      </c>
      <c r="E19" s="274">
        <v>0.2571</v>
      </c>
      <c r="F19" s="1"/>
      <c r="G19" s="1"/>
      <c r="H19" s="1"/>
      <c r="I19" s="1"/>
      <c r="J19" s="1"/>
      <c r="K19" s="1"/>
      <c r="L19" s="1"/>
      <c r="M19" s="1"/>
      <c r="N19" s="1"/>
      <c r="O19" s="1"/>
      <c r="P19" s="1"/>
      <c r="Q19" s="1"/>
      <c r="R19" s="1"/>
      <c r="S19" s="1"/>
      <c r="T19" s="1"/>
      <c r="U19" s="1"/>
      <c r="V19" s="1"/>
      <c r="W19" s="1"/>
      <c r="X19" s="1"/>
      <c r="Y19" s="1"/>
      <c r="Z19" s="1"/>
    </row>
    <row r="20" hidden="1">
      <c r="A20" s="1296" t="s">
        <v>118</v>
      </c>
      <c r="B20" s="1297">
        <v>30.0</v>
      </c>
      <c r="C20" s="1298" t="s">
        <v>113</v>
      </c>
      <c r="D20" s="267" t="s">
        <v>113</v>
      </c>
      <c r="E20" s="268" t="s">
        <v>113</v>
      </c>
      <c r="F20" s="1"/>
      <c r="G20" s="1"/>
      <c r="H20" s="1"/>
      <c r="I20" s="1"/>
      <c r="J20" s="1"/>
      <c r="K20" s="1"/>
      <c r="L20" s="1"/>
      <c r="M20" s="1"/>
      <c r="N20" s="1"/>
      <c r="O20" s="1"/>
      <c r="P20" s="1"/>
      <c r="Q20" s="1"/>
      <c r="R20" s="1"/>
      <c r="S20" s="1"/>
      <c r="T20" s="1"/>
      <c r="U20" s="1"/>
      <c r="V20" s="1"/>
      <c r="W20" s="1"/>
      <c r="X20" s="1"/>
      <c r="Y20" s="1"/>
      <c r="Z20" s="1"/>
    </row>
    <row r="21" ht="15.75" hidden="1" customHeight="1">
      <c r="A21" s="1144" t="s">
        <v>119</v>
      </c>
      <c r="B21" s="1145">
        <v>39.0</v>
      </c>
      <c r="C21" s="1146">
        <v>0.2684</v>
      </c>
      <c r="D21" s="273">
        <v>1.3576</v>
      </c>
      <c r="E21" s="274">
        <v>0.3643</v>
      </c>
      <c r="F21" s="1"/>
      <c r="G21" s="1"/>
      <c r="H21" s="1"/>
      <c r="I21" s="1"/>
      <c r="J21" s="1"/>
      <c r="K21" s="1"/>
      <c r="L21" s="1"/>
      <c r="M21" s="1"/>
      <c r="N21" s="1"/>
      <c r="O21" s="1"/>
      <c r="P21" s="1"/>
      <c r="Q21" s="1"/>
      <c r="R21" s="1"/>
      <c r="S21" s="1"/>
      <c r="T21" s="1"/>
      <c r="U21" s="1"/>
      <c r="V21" s="1"/>
      <c r="W21" s="1"/>
      <c r="X21" s="1"/>
      <c r="Y21" s="1"/>
      <c r="Z21" s="1"/>
    </row>
    <row r="22" ht="15.75" customHeight="1">
      <c r="A22" s="1296" t="s">
        <v>120</v>
      </c>
      <c r="B22" s="1297">
        <v>152.0</v>
      </c>
      <c r="C22" s="1298">
        <v>0.2683</v>
      </c>
      <c r="D22" s="267">
        <v>0.0467</v>
      </c>
      <c r="E22" s="268">
        <v>0.0125</v>
      </c>
      <c r="F22" s="1"/>
      <c r="G22" s="1"/>
      <c r="H22" s="1"/>
      <c r="I22" s="1"/>
      <c r="J22" s="1"/>
      <c r="K22" s="1"/>
      <c r="L22" s="1"/>
      <c r="M22" s="1"/>
      <c r="N22" s="1"/>
      <c r="O22" s="1"/>
      <c r="P22" s="1"/>
      <c r="Q22" s="1"/>
      <c r="R22" s="1"/>
      <c r="S22" s="1"/>
      <c r="T22" s="1"/>
      <c r="U22" s="1"/>
      <c r="V22" s="1"/>
      <c r="W22" s="1"/>
      <c r="X22" s="1"/>
      <c r="Y22" s="1"/>
      <c r="Z22" s="1"/>
    </row>
    <row r="23" ht="15.75" hidden="1" customHeight="1">
      <c r="A23" s="1144" t="s">
        <v>121</v>
      </c>
      <c r="B23" s="1145">
        <v>9.0</v>
      </c>
      <c r="C23" s="1146">
        <v>0.1375</v>
      </c>
      <c r="D23" s="273">
        <v>0.0482</v>
      </c>
      <c r="E23" s="274">
        <v>0.0066</v>
      </c>
      <c r="F23" s="1"/>
      <c r="G23" s="1"/>
      <c r="H23" s="1"/>
      <c r="I23" s="1"/>
      <c r="J23" s="1"/>
      <c r="K23" s="1"/>
      <c r="L23" s="1"/>
      <c r="M23" s="1"/>
      <c r="N23" s="1"/>
      <c r="O23" s="1"/>
      <c r="P23" s="1"/>
      <c r="Q23" s="1"/>
      <c r="R23" s="1"/>
      <c r="S23" s="1"/>
      <c r="T23" s="1"/>
      <c r="U23" s="1"/>
      <c r="V23" s="1"/>
      <c r="W23" s="1"/>
      <c r="X23" s="1"/>
      <c r="Y23" s="1"/>
      <c r="Z23" s="1"/>
    </row>
    <row r="24" ht="15.75" hidden="1" customHeight="1">
      <c r="A24" s="1296" t="s">
        <v>122</v>
      </c>
      <c r="B24" s="1297">
        <v>31.0</v>
      </c>
      <c r="C24" s="1298">
        <v>0.0871</v>
      </c>
      <c r="D24" s="267">
        <v>0.694</v>
      </c>
      <c r="E24" s="268">
        <v>0.0605</v>
      </c>
      <c r="F24" s="1"/>
      <c r="G24" s="1"/>
      <c r="H24" s="1"/>
      <c r="I24" s="1"/>
      <c r="J24" s="1"/>
      <c r="K24" s="1"/>
      <c r="L24" s="1"/>
      <c r="M24" s="1"/>
      <c r="N24" s="1"/>
      <c r="O24" s="1"/>
      <c r="P24" s="1"/>
      <c r="Q24" s="1"/>
      <c r="R24" s="1"/>
      <c r="S24" s="1"/>
      <c r="T24" s="1"/>
      <c r="U24" s="1"/>
      <c r="V24" s="1"/>
      <c r="W24" s="1"/>
      <c r="X24" s="1"/>
      <c r="Y24" s="1"/>
      <c r="Z24" s="1"/>
    </row>
    <row r="25" ht="15.75" hidden="1" customHeight="1">
      <c r="A25" s="1144" t="s">
        <v>123</v>
      </c>
      <c r="B25" s="1145">
        <v>4.0</v>
      </c>
      <c r="C25" s="1146">
        <v>0.0535</v>
      </c>
      <c r="D25" s="273">
        <v>0.2143</v>
      </c>
      <c r="E25" s="274">
        <v>0.0115</v>
      </c>
      <c r="F25" s="1"/>
      <c r="G25" s="1"/>
      <c r="H25" s="1"/>
      <c r="I25" s="1"/>
      <c r="J25" s="1"/>
      <c r="K25" s="1"/>
      <c r="L25" s="1"/>
      <c r="M25" s="1"/>
      <c r="N25" s="1"/>
      <c r="O25" s="1"/>
      <c r="P25" s="1"/>
      <c r="Q25" s="1"/>
      <c r="R25" s="1"/>
      <c r="S25" s="1"/>
      <c r="T25" s="1"/>
      <c r="U25" s="1"/>
      <c r="V25" s="1"/>
      <c r="W25" s="1"/>
      <c r="X25" s="1"/>
      <c r="Y25" s="1"/>
      <c r="Z25" s="1"/>
    </row>
    <row r="26" ht="15.75" hidden="1" customHeight="1">
      <c r="A26" s="1296" t="s">
        <v>124</v>
      </c>
      <c r="B26" s="1297">
        <v>60.0</v>
      </c>
      <c r="C26" s="1298">
        <v>0.1131</v>
      </c>
      <c r="D26" s="267">
        <v>0.543</v>
      </c>
      <c r="E26" s="268">
        <v>0.0614</v>
      </c>
      <c r="F26" s="1"/>
      <c r="G26" s="1"/>
      <c r="H26" s="1"/>
      <c r="I26" s="1"/>
      <c r="J26" s="1"/>
      <c r="K26" s="1"/>
      <c r="L26" s="1"/>
      <c r="M26" s="1"/>
      <c r="N26" s="1"/>
      <c r="O26" s="1"/>
      <c r="P26" s="1"/>
      <c r="Q26" s="1"/>
      <c r="R26" s="1"/>
      <c r="S26" s="1"/>
      <c r="T26" s="1"/>
      <c r="U26" s="1"/>
      <c r="V26" s="1"/>
      <c r="W26" s="1"/>
      <c r="X26" s="1"/>
      <c r="Y26" s="1"/>
      <c r="Z26" s="1"/>
    </row>
    <row r="27" ht="15.75" hidden="1" customHeight="1">
      <c r="A27" s="1144" t="s">
        <v>125</v>
      </c>
      <c r="B27" s="1145">
        <v>16.0</v>
      </c>
      <c r="C27" s="1146">
        <v>0.1314</v>
      </c>
      <c r="D27" s="273">
        <v>0.7842</v>
      </c>
      <c r="E27" s="274">
        <v>0.103</v>
      </c>
      <c r="F27" s="1"/>
      <c r="G27" s="1"/>
      <c r="H27" s="1"/>
      <c r="I27" s="1"/>
      <c r="J27" s="1"/>
      <c r="K27" s="1"/>
      <c r="L27" s="1"/>
      <c r="M27" s="1"/>
      <c r="N27" s="1"/>
      <c r="O27" s="1"/>
      <c r="P27" s="1"/>
      <c r="Q27" s="1"/>
      <c r="R27" s="1"/>
      <c r="S27" s="1"/>
      <c r="T27" s="1"/>
      <c r="U27" s="1"/>
      <c r="V27" s="1"/>
      <c r="W27" s="1"/>
      <c r="X27" s="1"/>
      <c r="Y27" s="1"/>
      <c r="Z27" s="1"/>
    </row>
    <row r="28" ht="15.75" hidden="1" customHeight="1">
      <c r="A28" s="1296" t="s">
        <v>126</v>
      </c>
      <c r="B28" s="1297">
        <v>63.0</v>
      </c>
      <c r="C28" s="1298">
        <v>0.2051</v>
      </c>
      <c r="D28" s="267">
        <v>-0.1352</v>
      </c>
      <c r="E28" s="268">
        <v>-0.0277</v>
      </c>
      <c r="F28" s="1"/>
      <c r="G28" s="1"/>
      <c r="H28" s="1"/>
      <c r="I28" s="1"/>
      <c r="J28" s="1"/>
      <c r="K28" s="1"/>
      <c r="L28" s="1"/>
      <c r="M28" s="1"/>
      <c r="N28" s="1"/>
      <c r="O28" s="1"/>
      <c r="P28" s="1"/>
      <c r="Q28" s="1"/>
      <c r="R28" s="1"/>
      <c r="S28" s="1"/>
      <c r="T28" s="1"/>
      <c r="U28" s="1"/>
      <c r="V28" s="1"/>
      <c r="W28" s="1"/>
      <c r="X28" s="1"/>
      <c r="Y28" s="1"/>
      <c r="Z28" s="1"/>
    </row>
    <row r="29" ht="15.75" hidden="1" customHeight="1">
      <c r="A29" s="1144" t="s">
        <v>127</v>
      </c>
      <c r="B29" s="1145">
        <v>35.0</v>
      </c>
      <c r="C29" s="1146">
        <v>0.4141</v>
      </c>
      <c r="D29" s="273">
        <v>0.0218</v>
      </c>
      <c r="E29" s="274">
        <v>0.009</v>
      </c>
      <c r="F29" s="1"/>
      <c r="G29" s="1"/>
      <c r="H29" s="1"/>
      <c r="I29" s="1"/>
      <c r="J29" s="1"/>
      <c r="K29" s="1"/>
      <c r="L29" s="1"/>
      <c r="M29" s="1"/>
      <c r="N29" s="1"/>
      <c r="O29" s="1"/>
      <c r="P29" s="1"/>
      <c r="Q29" s="1"/>
      <c r="R29" s="1"/>
      <c r="S29" s="1"/>
      <c r="T29" s="1"/>
      <c r="U29" s="1"/>
      <c r="V29" s="1"/>
      <c r="W29" s="1"/>
      <c r="X29" s="1"/>
      <c r="Y29" s="1"/>
      <c r="Z29" s="1"/>
    </row>
    <row r="30" ht="15.75" hidden="1" customHeight="1">
      <c r="A30" s="1296" t="s">
        <v>128</v>
      </c>
      <c r="B30" s="1297">
        <v>46.0</v>
      </c>
      <c r="C30" s="1298">
        <v>0.1841</v>
      </c>
      <c r="D30" s="267">
        <v>0.4233</v>
      </c>
      <c r="E30" s="268">
        <v>0.0779</v>
      </c>
      <c r="F30" s="1"/>
      <c r="G30" s="1"/>
      <c r="H30" s="1"/>
      <c r="I30" s="1"/>
      <c r="J30" s="1"/>
      <c r="K30" s="1"/>
      <c r="L30" s="1"/>
      <c r="M30" s="1"/>
      <c r="N30" s="1"/>
      <c r="O30" s="1"/>
      <c r="P30" s="1"/>
      <c r="Q30" s="1"/>
      <c r="R30" s="1"/>
      <c r="S30" s="1"/>
      <c r="T30" s="1"/>
      <c r="U30" s="1"/>
      <c r="V30" s="1"/>
      <c r="W30" s="1"/>
      <c r="X30" s="1"/>
      <c r="Y30" s="1"/>
      <c r="Z30" s="1"/>
    </row>
    <row r="31" ht="15.75" hidden="1" customHeight="1">
      <c r="A31" s="1144" t="s">
        <v>129</v>
      </c>
      <c r="B31" s="1145">
        <v>21.0</v>
      </c>
      <c r="C31" s="1146">
        <v>0.2465</v>
      </c>
      <c r="D31" s="273">
        <v>0.1087</v>
      </c>
      <c r="E31" s="274">
        <v>0.0268</v>
      </c>
      <c r="F31" s="1"/>
      <c r="G31" s="1"/>
      <c r="H31" s="1"/>
      <c r="I31" s="1"/>
      <c r="J31" s="1"/>
      <c r="K31" s="1"/>
      <c r="L31" s="1"/>
      <c r="M31" s="1"/>
      <c r="N31" s="1"/>
      <c r="O31" s="1"/>
      <c r="P31" s="1"/>
      <c r="Q31" s="1"/>
      <c r="R31" s="1"/>
      <c r="S31" s="1"/>
      <c r="T31" s="1"/>
      <c r="U31" s="1"/>
      <c r="V31" s="1"/>
      <c r="W31" s="1"/>
      <c r="X31" s="1"/>
      <c r="Y31" s="1"/>
      <c r="Z31" s="1"/>
    </row>
    <row r="32" ht="15.75" hidden="1" customHeight="1">
      <c r="A32" s="1296" t="s">
        <v>130</v>
      </c>
      <c r="B32" s="1297">
        <v>535.0</v>
      </c>
      <c r="C32" s="1298">
        <v>0.0308</v>
      </c>
      <c r="D32" s="267" t="s">
        <v>113</v>
      </c>
      <c r="E32" s="268" t="s">
        <v>113</v>
      </c>
      <c r="F32" s="1"/>
      <c r="G32" s="1"/>
      <c r="H32" s="1"/>
      <c r="I32" s="1"/>
      <c r="J32" s="1"/>
      <c r="K32" s="1"/>
      <c r="L32" s="1"/>
      <c r="M32" s="1"/>
      <c r="N32" s="1"/>
      <c r="O32" s="1"/>
      <c r="P32" s="1"/>
      <c r="Q32" s="1"/>
      <c r="R32" s="1"/>
      <c r="S32" s="1"/>
      <c r="T32" s="1"/>
      <c r="U32" s="1"/>
      <c r="V32" s="1"/>
      <c r="W32" s="1"/>
      <c r="X32" s="1"/>
      <c r="Y32" s="1"/>
      <c r="Z32" s="1"/>
    </row>
    <row r="33" ht="15.75" hidden="1" customHeight="1">
      <c r="A33" s="1144" t="s">
        <v>131</v>
      </c>
      <c r="B33" s="1145">
        <v>231.0</v>
      </c>
      <c r="C33" s="1146">
        <v>0.1408</v>
      </c>
      <c r="D33" s="273">
        <v>1.1762</v>
      </c>
      <c r="E33" s="274">
        <v>0.1656</v>
      </c>
      <c r="F33" s="1"/>
      <c r="G33" s="1"/>
      <c r="H33" s="1"/>
      <c r="I33" s="1"/>
      <c r="J33" s="1"/>
      <c r="K33" s="1"/>
      <c r="L33" s="1"/>
      <c r="M33" s="1"/>
      <c r="N33" s="1"/>
      <c r="O33" s="1"/>
      <c r="P33" s="1"/>
      <c r="Q33" s="1"/>
      <c r="R33" s="1"/>
      <c r="S33" s="1"/>
      <c r="T33" s="1"/>
      <c r="U33" s="1"/>
      <c r="V33" s="1"/>
      <c r="W33" s="1"/>
      <c r="X33" s="1"/>
      <c r="Y33" s="1"/>
      <c r="Z33" s="1"/>
    </row>
    <row r="34" ht="15.75" hidden="1" customHeight="1">
      <c r="A34" s="1296" t="s">
        <v>132</v>
      </c>
      <c r="B34" s="1297">
        <v>29.0</v>
      </c>
      <c r="C34" s="1298">
        <v>0.1186</v>
      </c>
      <c r="D34" s="267">
        <v>0.3045</v>
      </c>
      <c r="E34" s="268">
        <v>0.0361</v>
      </c>
      <c r="F34" s="1"/>
      <c r="G34" s="1"/>
      <c r="H34" s="1"/>
      <c r="I34" s="1"/>
      <c r="J34" s="1"/>
      <c r="K34" s="1"/>
      <c r="L34" s="1"/>
      <c r="M34" s="1"/>
      <c r="N34" s="1"/>
      <c r="O34" s="1"/>
      <c r="P34" s="1"/>
      <c r="Q34" s="1"/>
      <c r="R34" s="1"/>
      <c r="S34" s="1"/>
      <c r="T34" s="1"/>
      <c r="U34" s="1"/>
      <c r="V34" s="1"/>
      <c r="W34" s="1"/>
      <c r="X34" s="1"/>
      <c r="Y34" s="1"/>
      <c r="Z34" s="1"/>
    </row>
    <row r="35" ht="15.75" hidden="1" customHeight="1">
      <c r="A35" s="1144" t="s">
        <v>133</v>
      </c>
      <c r="B35" s="1145">
        <v>101.0</v>
      </c>
      <c r="C35" s="1146">
        <v>0.1223</v>
      </c>
      <c r="D35" s="273">
        <v>2.0271</v>
      </c>
      <c r="E35" s="274">
        <v>0.2478</v>
      </c>
      <c r="F35" s="1"/>
      <c r="G35" s="1"/>
      <c r="H35" s="1"/>
      <c r="I35" s="1"/>
      <c r="J35" s="1"/>
      <c r="K35" s="1"/>
      <c r="L35" s="1"/>
      <c r="M35" s="1"/>
      <c r="N35" s="1"/>
      <c r="O35" s="1"/>
      <c r="P35" s="1"/>
      <c r="Q35" s="1"/>
      <c r="R35" s="1"/>
      <c r="S35" s="1"/>
      <c r="T35" s="1"/>
      <c r="U35" s="1"/>
      <c r="V35" s="1"/>
      <c r="W35" s="1"/>
      <c r="X35" s="1"/>
      <c r="Y35" s="1"/>
      <c r="Z35" s="1"/>
    </row>
    <row r="36" ht="15.75" hidden="1" customHeight="1">
      <c r="A36" s="1296" t="s">
        <v>134</v>
      </c>
      <c r="B36" s="1297">
        <v>11.0</v>
      </c>
      <c r="C36" s="1298">
        <v>-0.0581</v>
      </c>
      <c r="D36" s="267" t="s">
        <v>113</v>
      </c>
      <c r="E36" s="268" t="s">
        <v>113</v>
      </c>
      <c r="F36" s="1"/>
      <c r="G36" s="1"/>
      <c r="H36" s="1"/>
      <c r="I36" s="1"/>
      <c r="J36" s="1"/>
      <c r="K36" s="1"/>
      <c r="L36" s="1"/>
      <c r="M36" s="1"/>
      <c r="N36" s="1"/>
      <c r="O36" s="1"/>
      <c r="P36" s="1"/>
      <c r="Q36" s="1"/>
      <c r="R36" s="1"/>
      <c r="S36" s="1"/>
      <c r="T36" s="1"/>
      <c r="U36" s="1"/>
      <c r="V36" s="1"/>
      <c r="W36" s="1"/>
      <c r="X36" s="1"/>
      <c r="Y36" s="1"/>
      <c r="Z36" s="1"/>
    </row>
    <row r="37" ht="15.75" hidden="1" customHeight="1">
      <c r="A37" s="1144" t="s">
        <v>135</v>
      </c>
      <c r="B37" s="1145">
        <v>122.0</v>
      </c>
      <c r="C37" s="1146">
        <v>0.1311</v>
      </c>
      <c r="D37" s="273">
        <v>0.5423</v>
      </c>
      <c r="E37" s="274">
        <v>0.0711</v>
      </c>
      <c r="F37" s="1"/>
      <c r="G37" s="1"/>
      <c r="H37" s="1"/>
      <c r="I37" s="1"/>
      <c r="J37" s="1"/>
      <c r="K37" s="1"/>
      <c r="L37" s="1"/>
      <c r="M37" s="1"/>
      <c r="N37" s="1"/>
      <c r="O37" s="1"/>
      <c r="P37" s="1"/>
      <c r="Q37" s="1"/>
      <c r="R37" s="1"/>
      <c r="S37" s="1"/>
      <c r="T37" s="1"/>
      <c r="U37" s="1"/>
      <c r="V37" s="1"/>
      <c r="W37" s="1"/>
      <c r="X37" s="1"/>
      <c r="Y37" s="1"/>
      <c r="Z37" s="1"/>
    </row>
    <row r="38" ht="15.75" hidden="1" customHeight="1">
      <c r="A38" s="1296" t="s">
        <v>136</v>
      </c>
      <c r="B38" s="1297">
        <v>42.0</v>
      </c>
      <c r="C38" s="1298">
        <v>0.1916</v>
      </c>
      <c r="D38" s="267">
        <v>0.842</v>
      </c>
      <c r="E38" s="268">
        <v>0.1613</v>
      </c>
      <c r="F38" s="1"/>
      <c r="G38" s="1"/>
      <c r="H38" s="1"/>
      <c r="I38" s="1"/>
      <c r="J38" s="1"/>
      <c r="K38" s="1"/>
      <c r="L38" s="1"/>
      <c r="M38" s="1"/>
      <c r="N38" s="1"/>
      <c r="O38" s="1"/>
      <c r="P38" s="1"/>
      <c r="Q38" s="1"/>
      <c r="R38" s="1"/>
      <c r="S38" s="1"/>
      <c r="T38" s="1"/>
      <c r="U38" s="1"/>
      <c r="V38" s="1"/>
      <c r="W38" s="1"/>
      <c r="X38" s="1"/>
      <c r="Y38" s="1"/>
      <c r="Z38" s="1"/>
    </row>
    <row r="39" ht="15.75" hidden="1" customHeight="1">
      <c r="A39" s="1144" t="s">
        <v>137</v>
      </c>
      <c r="B39" s="1145">
        <v>96.0</v>
      </c>
      <c r="C39" s="1146">
        <v>0.0994</v>
      </c>
      <c r="D39" s="273">
        <v>-0.7119</v>
      </c>
      <c r="E39" s="274">
        <v>-0.0708</v>
      </c>
      <c r="F39" s="1"/>
      <c r="G39" s="1"/>
      <c r="H39" s="1"/>
      <c r="I39" s="1"/>
      <c r="J39" s="1"/>
      <c r="K39" s="1"/>
      <c r="L39" s="1"/>
      <c r="M39" s="1"/>
      <c r="N39" s="1"/>
      <c r="O39" s="1"/>
      <c r="P39" s="1"/>
      <c r="Q39" s="1"/>
      <c r="R39" s="1"/>
      <c r="S39" s="1"/>
      <c r="T39" s="1"/>
      <c r="U39" s="1"/>
      <c r="V39" s="1"/>
      <c r="W39" s="1"/>
      <c r="X39" s="1"/>
      <c r="Y39" s="1"/>
      <c r="Z39" s="1"/>
    </row>
    <row r="40" ht="15.75" hidden="1" customHeight="1">
      <c r="A40" s="1296" t="s">
        <v>138</v>
      </c>
      <c r="B40" s="1297">
        <v>50.0</v>
      </c>
      <c r="C40" s="1298">
        <v>0.3172</v>
      </c>
      <c r="D40" s="267">
        <v>0.5898</v>
      </c>
      <c r="E40" s="268">
        <v>0.1871</v>
      </c>
      <c r="F40" s="1"/>
      <c r="G40" s="1"/>
      <c r="H40" s="1"/>
      <c r="I40" s="1"/>
      <c r="J40" s="1"/>
      <c r="K40" s="1"/>
      <c r="L40" s="1"/>
      <c r="M40" s="1"/>
      <c r="N40" s="1"/>
      <c r="O40" s="1"/>
      <c r="P40" s="1"/>
      <c r="Q40" s="1"/>
      <c r="R40" s="1"/>
      <c r="S40" s="1"/>
      <c r="T40" s="1"/>
      <c r="U40" s="1"/>
      <c r="V40" s="1"/>
      <c r="W40" s="1"/>
      <c r="X40" s="1"/>
      <c r="Y40" s="1"/>
      <c r="Z40" s="1"/>
    </row>
    <row r="41" ht="15.75" hidden="1" customHeight="1">
      <c r="A41" s="1144" t="s">
        <v>139</v>
      </c>
      <c r="B41" s="1145">
        <v>35.0</v>
      </c>
      <c r="C41" s="1146">
        <v>0.0997</v>
      </c>
      <c r="D41" s="273">
        <v>0.448</v>
      </c>
      <c r="E41" s="274">
        <v>0.0446</v>
      </c>
      <c r="F41" s="1"/>
      <c r="G41" s="1"/>
      <c r="H41" s="1"/>
      <c r="I41" s="1"/>
      <c r="J41" s="1"/>
      <c r="K41" s="1"/>
      <c r="L41" s="1"/>
      <c r="M41" s="1"/>
      <c r="N41" s="1"/>
      <c r="O41" s="1"/>
      <c r="P41" s="1"/>
      <c r="Q41" s="1"/>
      <c r="R41" s="1"/>
      <c r="S41" s="1"/>
      <c r="T41" s="1"/>
      <c r="U41" s="1"/>
      <c r="V41" s="1"/>
      <c r="W41" s="1"/>
      <c r="X41" s="1"/>
      <c r="Y41" s="1"/>
      <c r="Z41" s="1"/>
    </row>
    <row r="42" ht="15.75" hidden="1" customHeight="1">
      <c r="A42" s="1296" t="s">
        <v>254</v>
      </c>
      <c r="B42" s="1297">
        <v>166.0</v>
      </c>
      <c r="C42" s="1298" t="s">
        <v>113</v>
      </c>
      <c r="D42" s="267">
        <v>0.1498</v>
      </c>
      <c r="E42" s="268" t="s">
        <v>113</v>
      </c>
      <c r="F42" s="1"/>
      <c r="G42" s="1"/>
      <c r="H42" s="1"/>
      <c r="I42" s="1"/>
      <c r="J42" s="1"/>
      <c r="K42" s="1"/>
      <c r="L42" s="1"/>
      <c r="M42" s="1"/>
      <c r="N42" s="1"/>
      <c r="O42" s="1"/>
      <c r="P42" s="1"/>
      <c r="Q42" s="1"/>
      <c r="R42" s="1"/>
      <c r="S42" s="1"/>
      <c r="T42" s="1"/>
      <c r="U42" s="1"/>
      <c r="V42" s="1"/>
      <c r="W42" s="1"/>
      <c r="X42" s="1"/>
      <c r="Y42" s="1"/>
      <c r="Z42" s="1"/>
    </row>
    <row r="43" ht="15.75" hidden="1" customHeight="1">
      <c r="A43" s="1144" t="s">
        <v>141</v>
      </c>
      <c r="B43" s="1145">
        <v>77.0</v>
      </c>
      <c r="C43" s="1146">
        <v>0.179</v>
      </c>
      <c r="D43" s="273">
        <v>0.4159</v>
      </c>
      <c r="E43" s="274">
        <v>0.0744</v>
      </c>
      <c r="F43" s="1"/>
      <c r="G43" s="1"/>
      <c r="H43" s="1"/>
      <c r="I43" s="1"/>
      <c r="J43" s="1"/>
      <c r="K43" s="1"/>
      <c r="L43" s="1"/>
      <c r="M43" s="1"/>
      <c r="N43" s="1"/>
      <c r="O43" s="1"/>
      <c r="P43" s="1"/>
      <c r="Q43" s="1"/>
      <c r="R43" s="1"/>
      <c r="S43" s="1"/>
      <c r="T43" s="1"/>
      <c r="U43" s="1"/>
      <c r="V43" s="1"/>
      <c r="W43" s="1"/>
      <c r="X43" s="1"/>
      <c r="Y43" s="1"/>
      <c r="Z43" s="1"/>
    </row>
    <row r="44" ht="15.75" hidden="1" customHeight="1">
      <c r="A44" s="1296" t="s">
        <v>142</v>
      </c>
      <c r="B44" s="1297">
        <v>14.0</v>
      </c>
      <c r="C44" s="1298">
        <v>0.173</v>
      </c>
      <c r="D44" s="267">
        <v>0.723</v>
      </c>
      <c r="E44" s="268">
        <v>0.1251</v>
      </c>
      <c r="F44" s="1"/>
      <c r="G44" s="1"/>
      <c r="H44" s="1"/>
      <c r="I44" s="1"/>
      <c r="J44" s="1"/>
      <c r="K44" s="1"/>
      <c r="L44" s="1"/>
      <c r="M44" s="1"/>
      <c r="N44" s="1"/>
      <c r="O44" s="1"/>
      <c r="P44" s="1"/>
      <c r="Q44" s="1"/>
      <c r="R44" s="1"/>
      <c r="S44" s="1"/>
      <c r="T44" s="1"/>
      <c r="U44" s="1"/>
      <c r="V44" s="1"/>
      <c r="W44" s="1"/>
      <c r="X44" s="1"/>
      <c r="Y44" s="1"/>
      <c r="Z44" s="1"/>
    </row>
    <row r="45" ht="15.75" hidden="1" customHeight="1">
      <c r="A45" s="1144" t="s">
        <v>143</v>
      </c>
      <c r="B45" s="1145">
        <v>28.0</v>
      </c>
      <c r="C45" s="1146">
        <v>0.1065</v>
      </c>
      <c r="D45" s="273">
        <v>0.115</v>
      </c>
      <c r="E45" s="274">
        <v>0.0123</v>
      </c>
      <c r="F45" s="1"/>
      <c r="G45" s="1"/>
      <c r="H45" s="1"/>
      <c r="I45" s="1"/>
      <c r="J45" s="1"/>
      <c r="K45" s="1"/>
      <c r="L45" s="1"/>
      <c r="M45" s="1"/>
      <c r="N45" s="1"/>
      <c r="O45" s="1"/>
      <c r="P45" s="1"/>
      <c r="Q45" s="1"/>
      <c r="R45" s="1"/>
      <c r="S45" s="1"/>
      <c r="T45" s="1"/>
      <c r="U45" s="1"/>
      <c r="V45" s="1"/>
      <c r="W45" s="1"/>
      <c r="X45" s="1"/>
      <c r="Y45" s="1"/>
      <c r="Z45" s="1"/>
    </row>
    <row r="46" ht="15.75" hidden="1" customHeight="1">
      <c r="A46" s="1296" t="s">
        <v>144</v>
      </c>
      <c r="B46" s="1297">
        <v>18.0</v>
      </c>
      <c r="C46" s="1298">
        <v>0.0367</v>
      </c>
      <c r="D46" s="267">
        <v>1.5994</v>
      </c>
      <c r="E46" s="268">
        <v>0.0587</v>
      </c>
      <c r="F46" s="1"/>
      <c r="G46" s="1"/>
      <c r="H46" s="1"/>
      <c r="I46" s="1"/>
      <c r="J46" s="1"/>
      <c r="K46" s="1"/>
      <c r="L46" s="1"/>
      <c r="M46" s="1"/>
      <c r="N46" s="1"/>
      <c r="O46" s="1"/>
      <c r="P46" s="1"/>
      <c r="Q46" s="1"/>
      <c r="R46" s="1"/>
      <c r="S46" s="1"/>
      <c r="T46" s="1"/>
      <c r="U46" s="1"/>
      <c r="V46" s="1"/>
      <c r="W46" s="1"/>
      <c r="X46" s="1"/>
      <c r="Y46" s="1"/>
      <c r="Z46" s="1"/>
    </row>
    <row r="47" ht="15.75" hidden="1" customHeight="1">
      <c r="A47" s="1144" t="s">
        <v>145</v>
      </c>
      <c r="B47" s="1145">
        <v>218.0</v>
      </c>
      <c r="C47" s="1146">
        <v>0.1471</v>
      </c>
      <c r="D47" s="273">
        <v>0.5546</v>
      </c>
      <c r="E47" s="274">
        <v>0.0816</v>
      </c>
      <c r="F47" s="1"/>
      <c r="G47" s="1"/>
      <c r="H47" s="1"/>
      <c r="I47" s="1"/>
      <c r="J47" s="1"/>
      <c r="K47" s="1"/>
      <c r="L47" s="1"/>
      <c r="M47" s="1"/>
      <c r="N47" s="1"/>
      <c r="O47" s="1"/>
      <c r="P47" s="1"/>
      <c r="Q47" s="1"/>
      <c r="R47" s="1"/>
      <c r="S47" s="1"/>
      <c r="T47" s="1"/>
      <c r="U47" s="1"/>
      <c r="V47" s="1"/>
      <c r="W47" s="1"/>
      <c r="X47" s="1"/>
      <c r="Y47" s="1"/>
      <c r="Z47" s="1"/>
    </row>
    <row r="48" ht="15.75" hidden="1" customHeight="1">
      <c r="A48" s="1296" t="s">
        <v>146</v>
      </c>
      <c r="B48" s="1297">
        <v>113.0</v>
      </c>
      <c r="C48" s="1298">
        <v>0.446</v>
      </c>
      <c r="D48" s="267">
        <v>0.4595</v>
      </c>
      <c r="E48" s="268">
        <v>0.205</v>
      </c>
      <c r="F48" s="1"/>
      <c r="G48" s="1"/>
      <c r="H48" s="1"/>
      <c r="I48" s="1"/>
      <c r="J48" s="1"/>
      <c r="K48" s="1"/>
      <c r="L48" s="1"/>
      <c r="M48" s="1"/>
      <c r="N48" s="1"/>
      <c r="O48" s="1"/>
      <c r="P48" s="1"/>
      <c r="Q48" s="1"/>
      <c r="R48" s="1"/>
      <c r="S48" s="1"/>
      <c r="T48" s="1"/>
      <c r="U48" s="1"/>
      <c r="V48" s="1"/>
      <c r="W48" s="1"/>
      <c r="X48" s="1"/>
      <c r="Y48" s="1"/>
      <c r="Z48" s="1"/>
    </row>
    <row r="49" ht="15.75" hidden="1" customHeight="1">
      <c r="A49" s="1144" t="s">
        <v>255</v>
      </c>
      <c r="B49" s="1145">
        <v>116.0</v>
      </c>
      <c r="C49" s="1146">
        <v>0.1274</v>
      </c>
      <c r="D49" s="273">
        <v>0.3803</v>
      </c>
      <c r="E49" s="274">
        <v>0.0485</v>
      </c>
      <c r="F49" s="1"/>
      <c r="G49" s="1"/>
      <c r="H49" s="1"/>
      <c r="I49" s="1"/>
      <c r="J49" s="1"/>
      <c r="K49" s="1"/>
      <c r="L49" s="1"/>
      <c r="M49" s="1"/>
      <c r="N49" s="1"/>
      <c r="O49" s="1"/>
      <c r="P49" s="1"/>
      <c r="Q49" s="1"/>
      <c r="R49" s="1"/>
      <c r="S49" s="1"/>
      <c r="T49" s="1"/>
      <c r="U49" s="1"/>
      <c r="V49" s="1"/>
      <c r="W49" s="1"/>
      <c r="X49" s="1"/>
      <c r="Y49" s="1"/>
      <c r="Z49" s="1"/>
    </row>
    <row r="50" ht="15.75" hidden="1" customHeight="1">
      <c r="A50" s="1296" t="s">
        <v>148</v>
      </c>
      <c r="B50" s="1297">
        <v>30.0</v>
      </c>
      <c r="C50" s="1298">
        <v>0.2105</v>
      </c>
      <c r="D50" s="267">
        <v>0.5138</v>
      </c>
      <c r="E50" s="268">
        <v>0.1081</v>
      </c>
      <c r="F50" s="1"/>
      <c r="G50" s="1"/>
      <c r="H50" s="1"/>
      <c r="I50" s="1"/>
      <c r="J50" s="1"/>
      <c r="K50" s="1"/>
      <c r="L50" s="1"/>
      <c r="M50" s="1"/>
      <c r="N50" s="1"/>
      <c r="O50" s="1"/>
      <c r="P50" s="1"/>
      <c r="Q50" s="1"/>
      <c r="R50" s="1"/>
      <c r="S50" s="1"/>
      <c r="T50" s="1"/>
      <c r="U50" s="1"/>
      <c r="V50" s="1"/>
      <c r="W50" s="1"/>
      <c r="X50" s="1"/>
      <c r="Y50" s="1"/>
      <c r="Z50" s="1"/>
    </row>
    <row r="51" ht="15.75" hidden="1" customHeight="1">
      <c r="A51" s="1144" t="s">
        <v>149</v>
      </c>
      <c r="B51" s="1145">
        <v>33.0</v>
      </c>
      <c r="C51" s="1146">
        <v>0.2119</v>
      </c>
      <c r="D51" s="1299">
        <v>0.3396</v>
      </c>
      <c r="E51" s="1300">
        <v>0.072</v>
      </c>
      <c r="F51" s="1"/>
      <c r="G51" s="1"/>
      <c r="H51" s="1"/>
      <c r="I51" s="1"/>
      <c r="J51" s="1"/>
      <c r="K51" s="1"/>
      <c r="L51" s="1"/>
      <c r="M51" s="1"/>
      <c r="N51" s="1"/>
      <c r="O51" s="1"/>
      <c r="P51" s="1"/>
      <c r="Q51" s="1"/>
      <c r="R51" s="1"/>
      <c r="S51" s="1"/>
      <c r="T51" s="1"/>
      <c r="U51" s="1"/>
      <c r="V51" s="1"/>
      <c r="W51" s="1"/>
      <c r="X51" s="1"/>
      <c r="Y51" s="1"/>
      <c r="Z51" s="1"/>
    </row>
    <row r="52" ht="15.75" hidden="1" customHeight="1">
      <c r="A52" s="1296" t="s">
        <v>150</v>
      </c>
      <c r="B52" s="1297">
        <v>65.0</v>
      </c>
      <c r="C52" s="1298">
        <v>0.1217</v>
      </c>
      <c r="D52" s="267">
        <v>0.2542</v>
      </c>
      <c r="E52" s="268">
        <v>0.0309</v>
      </c>
      <c r="F52" s="1"/>
      <c r="G52" s="1"/>
      <c r="H52" s="1"/>
      <c r="I52" s="1"/>
      <c r="J52" s="1"/>
      <c r="K52" s="1"/>
      <c r="L52" s="1"/>
      <c r="M52" s="1"/>
      <c r="N52" s="1"/>
      <c r="O52" s="1"/>
      <c r="P52" s="1"/>
      <c r="Q52" s="1"/>
      <c r="R52" s="1"/>
      <c r="S52" s="1"/>
      <c r="T52" s="1"/>
      <c r="U52" s="1"/>
      <c r="V52" s="1"/>
      <c r="W52" s="1"/>
      <c r="X52" s="1"/>
      <c r="Y52" s="1"/>
      <c r="Z52" s="1"/>
    </row>
    <row r="53" ht="15.75" hidden="1" customHeight="1">
      <c r="A53" s="1144" t="s">
        <v>151</v>
      </c>
      <c r="B53" s="1145">
        <v>101.0</v>
      </c>
      <c r="C53" s="1146">
        <v>0.3356</v>
      </c>
      <c r="D53" s="273">
        <v>0.013</v>
      </c>
      <c r="E53" s="274">
        <v>0.0043</v>
      </c>
      <c r="F53" s="1"/>
      <c r="G53" s="1"/>
      <c r="H53" s="1"/>
      <c r="I53" s="1"/>
      <c r="J53" s="1"/>
      <c r="K53" s="1"/>
      <c r="L53" s="1"/>
      <c r="M53" s="1"/>
      <c r="N53" s="1"/>
      <c r="O53" s="1"/>
      <c r="P53" s="1"/>
      <c r="Q53" s="1"/>
      <c r="R53" s="1"/>
      <c r="S53" s="1"/>
      <c r="T53" s="1"/>
      <c r="U53" s="1"/>
      <c r="V53" s="1"/>
      <c r="W53" s="1"/>
      <c r="X53" s="1"/>
      <c r="Y53" s="1"/>
      <c r="Z53" s="1"/>
    </row>
    <row r="54" ht="15.75" hidden="1" customHeight="1">
      <c r="A54" s="1296" t="s">
        <v>152</v>
      </c>
      <c r="B54" s="1297">
        <v>16.0</v>
      </c>
      <c r="C54" s="1298">
        <v>0.2455</v>
      </c>
      <c r="D54" s="267">
        <v>0.4471</v>
      </c>
      <c r="E54" s="268">
        <v>0.1098</v>
      </c>
      <c r="F54" s="1"/>
      <c r="G54" s="1"/>
      <c r="H54" s="1"/>
      <c r="I54" s="1"/>
      <c r="J54" s="1"/>
      <c r="K54" s="1"/>
      <c r="L54" s="1"/>
      <c r="M54" s="1"/>
      <c r="N54" s="1"/>
      <c r="O54" s="1"/>
      <c r="P54" s="1"/>
      <c r="Q54" s="1"/>
      <c r="R54" s="1"/>
      <c r="S54" s="1"/>
      <c r="T54" s="1"/>
      <c r="U54" s="1"/>
      <c r="V54" s="1"/>
      <c r="W54" s="1"/>
      <c r="X54" s="1"/>
      <c r="Y54" s="1"/>
      <c r="Z54" s="1"/>
    </row>
    <row r="55" ht="15.75" hidden="1" customHeight="1">
      <c r="A55" s="1144" t="s">
        <v>153</v>
      </c>
      <c r="B55" s="1145">
        <v>22.0</v>
      </c>
      <c r="C55" s="1146">
        <v>0.1745</v>
      </c>
      <c r="D55" s="273">
        <v>0.2409</v>
      </c>
      <c r="E55" s="274">
        <v>0.042</v>
      </c>
      <c r="F55" s="1"/>
      <c r="G55" s="1"/>
      <c r="H55" s="1"/>
      <c r="I55" s="1"/>
      <c r="J55" s="1"/>
      <c r="K55" s="1"/>
      <c r="L55" s="1"/>
      <c r="M55" s="1"/>
      <c r="N55" s="1"/>
      <c r="O55" s="1"/>
      <c r="P55" s="1"/>
      <c r="Q55" s="1"/>
      <c r="R55" s="1"/>
      <c r="S55" s="1"/>
      <c r="T55" s="1"/>
      <c r="U55" s="1"/>
      <c r="V55" s="1"/>
      <c r="W55" s="1"/>
      <c r="X55" s="1"/>
      <c r="Y55" s="1"/>
      <c r="Z55" s="1"/>
    </row>
    <row r="56" ht="15.75" hidden="1" customHeight="1">
      <c r="A56" s="1296" t="s">
        <v>154</v>
      </c>
      <c r="B56" s="1297">
        <v>19.0</v>
      </c>
      <c r="C56" s="1298">
        <v>0.0696</v>
      </c>
      <c r="D56" s="267">
        <v>-0.0128</v>
      </c>
      <c r="E56" s="268">
        <v>-9.0E-4</v>
      </c>
      <c r="F56" s="1"/>
      <c r="G56" s="1"/>
      <c r="H56" s="1"/>
      <c r="I56" s="1"/>
      <c r="J56" s="1"/>
      <c r="K56" s="1"/>
      <c r="L56" s="1"/>
      <c r="M56" s="1"/>
      <c r="N56" s="1"/>
      <c r="O56" s="1"/>
      <c r="P56" s="1"/>
      <c r="Q56" s="1"/>
      <c r="R56" s="1"/>
      <c r="S56" s="1"/>
      <c r="T56" s="1"/>
      <c r="U56" s="1"/>
      <c r="V56" s="1"/>
      <c r="W56" s="1"/>
      <c r="X56" s="1"/>
      <c r="Y56" s="1"/>
      <c r="Z56" s="1"/>
    </row>
    <row r="57" ht="15.75" hidden="1" customHeight="1">
      <c r="A57" s="1144" t="s">
        <v>155</v>
      </c>
      <c r="B57" s="1145">
        <v>53.0</v>
      </c>
      <c r="C57" s="1146">
        <v>0.2199</v>
      </c>
      <c r="D57" s="273">
        <v>0.2266</v>
      </c>
      <c r="E57" s="274">
        <v>0.0498</v>
      </c>
      <c r="F57" s="1"/>
      <c r="G57" s="1"/>
      <c r="H57" s="1"/>
      <c r="I57" s="1"/>
      <c r="J57" s="1"/>
      <c r="K57" s="1"/>
      <c r="L57" s="1"/>
      <c r="M57" s="1"/>
      <c r="N57" s="1"/>
      <c r="O57" s="1"/>
      <c r="P57" s="1"/>
      <c r="Q57" s="1"/>
      <c r="R57" s="1"/>
      <c r="S57" s="1"/>
      <c r="T57" s="1"/>
      <c r="U57" s="1"/>
      <c r="V57" s="1"/>
      <c r="W57" s="1"/>
      <c r="X57" s="1"/>
      <c r="Y57" s="1"/>
      <c r="Z57" s="1"/>
    </row>
    <row r="58" ht="15.75" hidden="1" customHeight="1">
      <c r="A58" s="1296" t="s">
        <v>156</v>
      </c>
      <c r="B58" s="1297">
        <v>231.0</v>
      </c>
      <c r="C58" s="1298">
        <v>0.068</v>
      </c>
      <c r="D58" s="267">
        <v>0.4886</v>
      </c>
      <c r="E58" s="268">
        <v>0.0332</v>
      </c>
      <c r="F58" s="1"/>
      <c r="G58" s="1"/>
      <c r="H58" s="1"/>
      <c r="I58" s="1"/>
      <c r="J58" s="1"/>
      <c r="K58" s="1"/>
      <c r="L58" s="1"/>
      <c r="M58" s="1"/>
      <c r="N58" s="1"/>
      <c r="O58" s="1"/>
      <c r="P58" s="1"/>
      <c r="Q58" s="1"/>
      <c r="R58" s="1"/>
      <c r="S58" s="1"/>
      <c r="T58" s="1"/>
      <c r="U58" s="1"/>
      <c r="V58" s="1"/>
      <c r="W58" s="1"/>
      <c r="X58" s="1"/>
      <c r="Y58" s="1"/>
      <c r="Z58" s="1"/>
    </row>
    <row r="59" ht="15.75" hidden="1" customHeight="1">
      <c r="A59" s="1144" t="s">
        <v>157</v>
      </c>
      <c r="B59" s="1145">
        <v>109.0</v>
      </c>
      <c r="C59" s="1146">
        <v>0.2476</v>
      </c>
      <c r="D59" s="273">
        <v>0.359</v>
      </c>
      <c r="E59" s="274">
        <v>0.0889</v>
      </c>
      <c r="F59" s="1"/>
      <c r="G59" s="1"/>
      <c r="H59" s="1"/>
      <c r="I59" s="1"/>
      <c r="J59" s="1"/>
      <c r="K59" s="1"/>
      <c r="L59" s="1"/>
      <c r="M59" s="1"/>
      <c r="N59" s="1"/>
      <c r="O59" s="1"/>
      <c r="P59" s="1"/>
      <c r="Q59" s="1"/>
      <c r="R59" s="1"/>
      <c r="S59" s="1"/>
      <c r="T59" s="1"/>
      <c r="U59" s="1"/>
      <c r="V59" s="1"/>
      <c r="W59" s="1"/>
      <c r="X59" s="1"/>
      <c r="Y59" s="1"/>
      <c r="Z59" s="1"/>
    </row>
    <row r="60" ht="15.75" hidden="1" customHeight="1">
      <c r="A60" s="1296" t="s">
        <v>158</v>
      </c>
      <c r="B60" s="1297">
        <v>64.0</v>
      </c>
      <c r="C60" s="1298">
        <v>0.2713</v>
      </c>
      <c r="D60" s="267">
        <v>0.5708</v>
      </c>
      <c r="E60" s="268">
        <v>0.1549</v>
      </c>
      <c r="F60" s="1"/>
      <c r="G60" s="1"/>
      <c r="H60" s="1"/>
      <c r="I60" s="1"/>
      <c r="J60" s="1"/>
      <c r="K60" s="1"/>
      <c r="L60" s="1"/>
      <c r="M60" s="1"/>
      <c r="N60" s="1"/>
      <c r="O60" s="1"/>
      <c r="P60" s="1"/>
      <c r="Q60" s="1"/>
      <c r="R60" s="1"/>
      <c r="S60" s="1"/>
      <c r="T60" s="1"/>
      <c r="U60" s="1"/>
      <c r="V60" s="1"/>
      <c r="W60" s="1"/>
      <c r="X60" s="1"/>
      <c r="Y60" s="1"/>
      <c r="Z60" s="1"/>
    </row>
    <row r="61" ht="15.75" hidden="1" customHeight="1">
      <c r="A61" s="1144" t="s">
        <v>159</v>
      </c>
      <c r="B61" s="1145">
        <v>14.0</v>
      </c>
      <c r="C61" s="1146">
        <v>0.15</v>
      </c>
      <c r="D61" s="273">
        <v>-0.2216</v>
      </c>
      <c r="E61" s="274">
        <v>-0.0332</v>
      </c>
      <c r="F61" s="1"/>
      <c r="G61" s="1"/>
      <c r="H61" s="1"/>
      <c r="I61" s="1"/>
      <c r="J61" s="1"/>
      <c r="K61" s="1"/>
      <c r="L61" s="1"/>
      <c r="M61" s="1"/>
      <c r="N61" s="1"/>
      <c r="O61" s="1"/>
      <c r="P61" s="1"/>
      <c r="Q61" s="1"/>
      <c r="R61" s="1"/>
      <c r="S61" s="1"/>
      <c r="T61" s="1"/>
      <c r="U61" s="1"/>
      <c r="V61" s="1"/>
      <c r="W61" s="1"/>
      <c r="X61" s="1"/>
      <c r="Y61" s="1"/>
      <c r="Z61" s="1"/>
    </row>
    <row r="62" ht="15.75" hidden="1" customHeight="1">
      <c r="A62" s="1296" t="s">
        <v>160</v>
      </c>
      <c r="B62" s="1297">
        <v>4.0</v>
      </c>
      <c r="C62" s="1298">
        <v>0.129</v>
      </c>
      <c r="D62" s="267">
        <v>0.2828</v>
      </c>
      <c r="E62" s="268">
        <v>0.0365</v>
      </c>
      <c r="F62" s="1"/>
      <c r="G62" s="1"/>
      <c r="H62" s="1"/>
      <c r="I62" s="1"/>
      <c r="J62" s="1"/>
      <c r="K62" s="1"/>
      <c r="L62" s="1"/>
      <c r="M62" s="1"/>
      <c r="N62" s="1"/>
      <c r="O62" s="1"/>
      <c r="P62" s="1"/>
      <c r="Q62" s="1"/>
      <c r="R62" s="1"/>
      <c r="S62" s="1"/>
      <c r="T62" s="1"/>
      <c r="U62" s="1"/>
      <c r="V62" s="1"/>
      <c r="W62" s="1"/>
      <c r="X62" s="1"/>
      <c r="Y62" s="1"/>
      <c r="Z62" s="1"/>
    </row>
    <row r="63" ht="15.75" hidden="1" customHeight="1">
      <c r="A63" s="1144" t="s">
        <v>256</v>
      </c>
      <c r="B63" s="1145">
        <v>147.0</v>
      </c>
      <c r="C63" s="1146">
        <v>0.1862</v>
      </c>
      <c r="D63" s="273">
        <v>0.7439</v>
      </c>
      <c r="E63" s="274">
        <v>0.1385</v>
      </c>
      <c r="F63" s="1"/>
      <c r="G63" s="1"/>
      <c r="H63" s="1"/>
      <c r="I63" s="1"/>
      <c r="J63" s="1"/>
      <c r="K63" s="1"/>
      <c r="L63" s="1"/>
      <c r="M63" s="1"/>
      <c r="N63" s="1"/>
      <c r="O63" s="1"/>
      <c r="P63" s="1"/>
      <c r="Q63" s="1"/>
      <c r="R63" s="1"/>
      <c r="S63" s="1"/>
      <c r="T63" s="1"/>
      <c r="U63" s="1"/>
      <c r="V63" s="1"/>
      <c r="W63" s="1"/>
      <c r="X63" s="1"/>
      <c r="Y63" s="1"/>
      <c r="Z63" s="1"/>
    </row>
    <row r="64" ht="15.75" hidden="1" customHeight="1">
      <c r="A64" s="1296" t="s">
        <v>162</v>
      </c>
      <c r="B64" s="1297">
        <v>24.0</v>
      </c>
      <c r="C64" s="1298">
        <v>0.1218</v>
      </c>
      <c r="D64" s="267">
        <v>0.6475</v>
      </c>
      <c r="E64" s="268">
        <v>0.0788</v>
      </c>
      <c r="F64" s="1"/>
      <c r="G64" s="1"/>
      <c r="H64" s="1"/>
      <c r="I64" s="1"/>
      <c r="J64" s="1"/>
      <c r="K64" s="1"/>
      <c r="L64" s="1"/>
      <c r="M64" s="1"/>
      <c r="N64" s="1"/>
      <c r="O64" s="1"/>
      <c r="P64" s="1"/>
      <c r="Q64" s="1"/>
      <c r="R64" s="1"/>
      <c r="S64" s="1"/>
      <c r="T64" s="1"/>
      <c r="U64" s="1"/>
      <c r="V64" s="1"/>
      <c r="W64" s="1"/>
      <c r="X64" s="1"/>
      <c r="Y64" s="1"/>
      <c r="Z64" s="1"/>
    </row>
    <row r="65" ht="15.75" hidden="1" customHeight="1">
      <c r="A65" s="1144" t="s">
        <v>163</v>
      </c>
      <c r="B65" s="1145">
        <v>97.0</v>
      </c>
      <c r="C65" s="1146">
        <v>0.1437</v>
      </c>
      <c r="D65" s="273">
        <v>-0.0149</v>
      </c>
      <c r="E65" s="274">
        <v>-0.0021</v>
      </c>
      <c r="F65" s="1"/>
      <c r="G65" s="1"/>
      <c r="H65" s="1"/>
      <c r="I65" s="1"/>
      <c r="J65" s="1"/>
      <c r="K65" s="1"/>
      <c r="L65" s="1"/>
      <c r="M65" s="1"/>
      <c r="N65" s="1"/>
      <c r="O65" s="1"/>
      <c r="P65" s="1"/>
      <c r="Q65" s="1"/>
      <c r="R65" s="1"/>
      <c r="S65" s="1"/>
      <c r="T65" s="1"/>
      <c r="U65" s="1"/>
      <c r="V65" s="1"/>
      <c r="W65" s="1"/>
      <c r="X65" s="1"/>
      <c r="Y65" s="1"/>
      <c r="Z65" s="1"/>
    </row>
    <row r="66" ht="15.75" hidden="1" customHeight="1">
      <c r="A66" s="1296" t="s">
        <v>164</v>
      </c>
      <c r="B66" s="1297">
        <v>22.0</v>
      </c>
      <c r="C66" s="1298">
        <v>0.1449</v>
      </c>
      <c r="D66" s="267">
        <v>0.1413</v>
      </c>
      <c r="E66" s="268">
        <v>0.0205</v>
      </c>
      <c r="F66" s="1"/>
      <c r="G66" s="1"/>
      <c r="H66" s="1"/>
      <c r="I66" s="1"/>
      <c r="J66" s="1"/>
      <c r="K66" s="1"/>
      <c r="L66" s="1"/>
      <c r="M66" s="1"/>
      <c r="N66" s="1"/>
      <c r="O66" s="1"/>
      <c r="P66" s="1"/>
      <c r="Q66" s="1"/>
      <c r="R66" s="1"/>
      <c r="S66" s="1"/>
      <c r="T66" s="1"/>
      <c r="U66" s="1"/>
      <c r="V66" s="1"/>
      <c r="W66" s="1"/>
      <c r="X66" s="1"/>
      <c r="Y66" s="1"/>
      <c r="Z66" s="1"/>
    </row>
    <row r="67" ht="15.75" hidden="1" customHeight="1">
      <c r="A67" s="1144" t="s">
        <v>165</v>
      </c>
      <c r="B67" s="1145">
        <v>6.0</v>
      </c>
      <c r="C67" s="1146">
        <v>0.1942</v>
      </c>
      <c r="D67" s="273">
        <v>0.8213</v>
      </c>
      <c r="E67" s="274">
        <v>0.1595</v>
      </c>
      <c r="F67" s="1"/>
      <c r="G67" s="1"/>
      <c r="H67" s="1"/>
      <c r="I67" s="1"/>
      <c r="J67" s="1"/>
      <c r="K67" s="1"/>
      <c r="L67" s="1"/>
      <c r="M67" s="1"/>
      <c r="N67" s="1"/>
      <c r="O67" s="1"/>
      <c r="P67" s="1"/>
      <c r="Q67" s="1"/>
      <c r="R67" s="1"/>
      <c r="S67" s="1"/>
      <c r="T67" s="1"/>
      <c r="U67" s="1"/>
      <c r="V67" s="1"/>
      <c r="W67" s="1"/>
      <c r="X67" s="1"/>
      <c r="Y67" s="1"/>
      <c r="Z67" s="1"/>
    </row>
    <row r="68" ht="15.75" hidden="1" customHeight="1">
      <c r="A68" s="1296" t="s">
        <v>166</v>
      </c>
      <c r="B68" s="1297">
        <v>48.0</v>
      </c>
      <c r="C68" s="1298">
        <v>0.0656</v>
      </c>
      <c r="D68" s="267">
        <v>1.4296</v>
      </c>
      <c r="E68" s="268">
        <v>0.0939</v>
      </c>
      <c r="F68" s="1"/>
      <c r="G68" s="1"/>
      <c r="H68" s="1"/>
      <c r="I68" s="1"/>
      <c r="J68" s="1"/>
      <c r="K68" s="1"/>
      <c r="L68" s="1"/>
      <c r="M68" s="1"/>
      <c r="N68" s="1"/>
      <c r="O68" s="1"/>
      <c r="P68" s="1"/>
      <c r="Q68" s="1"/>
      <c r="R68" s="1"/>
      <c r="S68" s="1"/>
      <c r="T68" s="1"/>
      <c r="U68" s="1"/>
      <c r="V68" s="1"/>
      <c r="W68" s="1"/>
      <c r="X68" s="1"/>
      <c r="Y68" s="1"/>
      <c r="Z68" s="1"/>
    </row>
    <row r="69" ht="15.75" hidden="1" customHeight="1">
      <c r="A69" s="1144" t="s">
        <v>167</v>
      </c>
      <c r="B69" s="1145">
        <v>60.0</v>
      </c>
      <c r="C69" s="1146">
        <v>0.1293</v>
      </c>
      <c r="D69" s="273">
        <v>0.5881</v>
      </c>
      <c r="E69" s="274">
        <v>0.076</v>
      </c>
      <c r="F69" s="1"/>
      <c r="G69" s="1"/>
      <c r="H69" s="1"/>
      <c r="I69" s="1"/>
      <c r="J69" s="1"/>
      <c r="K69" s="1"/>
      <c r="L69" s="1"/>
      <c r="M69" s="1"/>
      <c r="N69" s="1"/>
      <c r="O69" s="1"/>
      <c r="P69" s="1"/>
      <c r="Q69" s="1"/>
      <c r="R69" s="1"/>
      <c r="S69" s="1"/>
      <c r="T69" s="1"/>
      <c r="U69" s="1"/>
      <c r="V69" s="1"/>
      <c r="W69" s="1"/>
      <c r="X69" s="1"/>
      <c r="Y69" s="1"/>
      <c r="Z69" s="1"/>
    </row>
    <row r="70" ht="15.75" hidden="1" customHeight="1">
      <c r="A70" s="1296" t="s">
        <v>168</v>
      </c>
      <c r="B70" s="1297">
        <v>19.0</v>
      </c>
      <c r="C70" s="1298">
        <v>0.1553</v>
      </c>
      <c r="D70" s="267">
        <v>-0.0323</v>
      </c>
      <c r="E70" s="268">
        <v>-0.005</v>
      </c>
      <c r="F70" s="1"/>
      <c r="G70" s="1"/>
      <c r="H70" s="1"/>
      <c r="I70" s="1"/>
      <c r="J70" s="1"/>
      <c r="K70" s="1"/>
      <c r="L70" s="1"/>
      <c r="M70" s="1"/>
      <c r="N70" s="1"/>
      <c r="O70" s="1"/>
      <c r="P70" s="1"/>
      <c r="Q70" s="1"/>
      <c r="R70" s="1"/>
      <c r="S70" s="1"/>
      <c r="T70" s="1"/>
      <c r="U70" s="1"/>
      <c r="V70" s="1"/>
      <c r="W70" s="1"/>
      <c r="X70" s="1"/>
      <c r="Y70" s="1"/>
      <c r="Z70" s="1"/>
    </row>
    <row r="71" ht="15.75" hidden="1" customHeight="1">
      <c r="A71" s="1144" t="s">
        <v>169</v>
      </c>
      <c r="B71" s="1145">
        <v>192.0</v>
      </c>
      <c r="C71" s="1146">
        <v>0.0309</v>
      </c>
      <c r="D71" s="273">
        <v>-0.6581</v>
      </c>
      <c r="E71" s="274">
        <v>-0.0204</v>
      </c>
      <c r="F71" s="1"/>
      <c r="G71" s="1"/>
      <c r="H71" s="1"/>
      <c r="I71" s="1"/>
      <c r="J71" s="1"/>
      <c r="K71" s="1"/>
      <c r="L71" s="1"/>
      <c r="M71" s="1"/>
      <c r="N71" s="1"/>
      <c r="O71" s="1"/>
      <c r="P71" s="1"/>
      <c r="Q71" s="1"/>
      <c r="R71" s="1"/>
      <c r="S71" s="1"/>
      <c r="T71" s="1"/>
      <c r="U71" s="1"/>
      <c r="V71" s="1"/>
      <c r="W71" s="1"/>
      <c r="X71" s="1"/>
      <c r="Y71" s="1"/>
      <c r="Z71" s="1"/>
    </row>
    <row r="72" ht="15.75" hidden="1" customHeight="1">
      <c r="A72" s="1296" t="s">
        <v>170</v>
      </c>
      <c r="B72" s="1297">
        <v>15.0</v>
      </c>
      <c r="C72" s="1298">
        <v>0.0373</v>
      </c>
      <c r="D72" s="267">
        <v>-1.0604</v>
      </c>
      <c r="E72" s="268">
        <v>-0.0396</v>
      </c>
      <c r="F72" s="1"/>
      <c r="G72" s="1"/>
      <c r="H72" s="1"/>
      <c r="I72" s="1"/>
      <c r="J72" s="1"/>
      <c r="K72" s="1"/>
      <c r="L72" s="1"/>
      <c r="M72" s="1"/>
      <c r="N72" s="1"/>
      <c r="O72" s="1"/>
      <c r="P72" s="1"/>
      <c r="Q72" s="1"/>
      <c r="R72" s="1"/>
      <c r="S72" s="1"/>
      <c r="T72" s="1"/>
      <c r="U72" s="1"/>
      <c r="V72" s="1"/>
      <c r="W72" s="1"/>
      <c r="X72" s="1"/>
      <c r="Y72" s="1"/>
      <c r="Z72" s="1"/>
    </row>
    <row r="73" ht="15.75" hidden="1" customHeight="1">
      <c r="A73" s="1144" t="s">
        <v>171</v>
      </c>
      <c r="B73" s="1145">
        <v>11.0</v>
      </c>
      <c r="C73" s="1146">
        <v>0.0397</v>
      </c>
      <c r="D73" s="273">
        <v>1.0821</v>
      </c>
      <c r="E73" s="274">
        <v>0.043</v>
      </c>
      <c r="F73" s="1"/>
      <c r="G73" s="1"/>
      <c r="H73" s="1"/>
      <c r="I73" s="1"/>
      <c r="J73" s="1"/>
      <c r="K73" s="1"/>
      <c r="L73" s="1"/>
      <c r="M73" s="1"/>
      <c r="N73" s="1"/>
      <c r="O73" s="1"/>
      <c r="P73" s="1"/>
      <c r="Q73" s="1"/>
      <c r="R73" s="1"/>
      <c r="S73" s="1"/>
      <c r="T73" s="1"/>
      <c r="U73" s="1"/>
      <c r="V73" s="1"/>
      <c r="W73" s="1"/>
      <c r="X73" s="1"/>
      <c r="Y73" s="1"/>
      <c r="Z73" s="1"/>
    </row>
    <row r="74" ht="15.75" hidden="1" customHeight="1">
      <c r="A74" s="1296" t="s">
        <v>257</v>
      </c>
      <c r="B74" s="1297">
        <v>60.0</v>
      </c>
      <c r="C74" s="1298">
        <v>0.0288</v>
      </c>
      <c r="D74" s="267">
        <v>3.643</v>
      </c>
      <c r="E74" s="268">
        <v>0.1048</v>
      </c>
      <c r="F74" s="1"/>
      <c r="G74" s="1"/>
      <c r="H74" s="1"/>
      <c r="I74" s="1"/>
      <c r="J74" s="1"/>
      <c r="K74" s="1"/>
      <c r="L74" s="1"/>
      <c r="M74" s="1"/>
      <c r="N74" s="1"/>
      <c r="O74" s="1"/>
      <c r="P74" s="1"/>
      <c r="Q74" s="1"/>
      <c r="R74" s="1"/>
      <c r="S74" s="1"/>
      <c r="T74" s="1"/>
      <c r="U74" s="1"/>
      <c r="V74" s="1"/>
      <c r="W74" s="1"/>
      <c r="X74" s="1"/>
      <c r="Y74" s="1"/>
      <c r="Z74" s="1"/>
    </row>
    <row r="75" ht="15.75" hidden="1" customHeight="1">
      <c r="A75" s="1144" t="s">
        <v>173</v>
      </c>
      <c r="B75" s="1145">
        <v>50.0</v>
      </c>
      <c r="C75" s="1146">
        <v>0.0795</v>
      </c>
      <c r="D75" s="273">
        <v>0.1485</v>
      </c>
      <c r="E75" s="274">
        <v>0.0118</v>
      </c>
      <c r="F75" s="1"/>
      <c r="G75" s="1"/>
      <c r="H75" s="1"/>
      <c r="I75" s="1"/>
      <c r="J75" s="1"/>
      <c r="K75" s="1"/>
      <c r="L75" s="1"/>
      <c r="M75" s="1"/>
      <c r="N75" s="1"/>
      <c r="O75" s="1"/>
      <c r="P75" s="1"/>
      <c r="Q75" s="1"/>
      <c r="R75" s="1"/>
      <c r="S75" s="1"/>
      <c r="T75" s="1"/>
      <c r="U75" s="1"/>
      <c r="V75" s="1"/>
      <c r="W75" s="1"/>
      <c r="X75" s="1"/>
      <c r="Y75" s="1"/>
      <c r="Z75" s="1"/>
    </row>
    <row r="76" ht="15.75" hidden="1" customHeight="1">
      <c r="A76" s="1296" t="s">
        <v>174</v>
      </c>
      <c r="B76" s="1297">
        <v>1.0</v>
      </c>
      <c r="C76" s="1298">
        <v>0.0989</v>
      </c>
      <c r="D76" s="267">
        <v>0.5108</v>
      </c>
      <c r="E76" s="268">
        <v>0.0505</v>
      </c>
      <c r="F76" s="1"/>
      <c r="G76" s="1"/>
      <c r="H76" s="1"/>
      <c r="I76" s="1"/>
      <c r="J76" s="1"/>
      <c r="K76" s="1"/>
      <c r="L76" s="1"/>
      <c r="M76" s="1"/>
      <c r="N76" s="1"/>
      <c r="O76" s="1"/>
      <c r="P76" s="1"/>
      <c r="Q76" s="1"/>
      <c r="R76" s="1"/>
      <c r="S76" s="1"/>
      <c r="T76" s="1"/>
      <c r="U76" s="1"/>
      <c r="V76" s="1"/>
      <c r="W76" s="1"/>
      <c r="X76" s="1"/>
      <c r="Y76" s="1"/>
      <c r="Z76" s="1"/>
    </row>
    <row r="77" ht="15.75" hidden="1" customHeight="1">
      <c r="A77" s="1144" t="s">
        <v>175</v>
      </c>
      <c r="B77" s="1145">
        <v>62.0</v>
      </c>
      <c r="C77" s="1146">
        <v>0.2039</v>
      </c>
      <c r="D77" s="273">
        <v>0.3872</v>
      </c>
      <c r="E77" s="274">
        <v>0.079</v>
      </c>
      <c r="F77" s="1"/>
      <c r="G77" s="1"/>
      <c r="H77" s="1"/>
      <c r="I77" s="1"/>
      <c r="J77" s="1"/>
      <c r="K77" s="1"/>
      <c r="L77" s="1"/>
      <c r="M77" s="1"/>
      <c r="N77" s="1"/>
      <c r="O77" s="1"/>
      <c r="P77" s="1"/>
      <c r="Q77" s="1"/>
      <c r="R77" s="1"/>
      <c r="S77" s="1"/>
      <c r="T77" s="1"/>
      <c r="U77" s="1"/>
      <c r="V77" s="1"/>
      <c r="W77" s="1"/>
      <c r="X77" s="1"/>
      <c r="Y77" s="1"/>
      <c r="Z77" s="1"/>
    </row>
    <row r="78" ht="15.75" hidden="1" customHeight="1">
      <c r="A78" s="1296" t="s">
        <v>176</v>
      </c>
      <c r="B78" s="1297">
        <v>29.0</v>
      </c>
      <c r="C78" s="1298">
        <v>0.1212</v>
      </c>
      <c r="D78" s="267">
        <v>0.829</v>
      </c>
      <c r="E78" s="268">
        <v>0.1004</v>
      </c>
      <c r="F78" s="1"/>
      <c r="G78" s="1"/>
      <c r="H78" s="1"/>
      <c r="I78" s="1"/>
      <c r="J78" s="1"/>
      <c r="K78" s="1"/>
      <c r="L78" s="1"/>
      <c r="M78" s="1"/>
      <c r="N78" s="1"/>
      <c r="O78" s="1"/>
      <c r="P78" s="1"/>
      <c r="Q78" s="1"/>
      <c r="R78" s="1"/>
      <c r="S78" s="1"/>
      <c r="T78" s="1"/>
      <c r="U78" s="1"/>
      <c r="V78" s="1"/>
      <c r="W78" s="1"/>
      <c r="X78" s="1"/>
      <c r="Y78" s="1"/>
      <c r="Z78" s="1"/>
    </row>
    <row r="79" ht="15.75" hidden="1" customHeight="1">
      <c r="A79" s="1144" t="s">
        <v>177</v>
      </c>
      <c r="B79" s="1145">
        <v>13.0</v>
      </c>
      <c r="C79" s="1146">
        <v>0.3628</v>
      </c>
      <c r="D79" s="273">
        <v>0.7169</v>
      </c>
      <c r="E79" s="274">
        <v>0.2601</v>
      </c>
      <c r="F79" s="1"/>
      <c r="G79" s="1"/>
      <c r="H79" s="1"/>
      <c r="I79" s="1"/>
      <c r="J79" s="1"/>
      <c r="K79" s="1"/>
      <c r="L79" s="1"/>
      <c r="M79" s="1"/>
      <c r="N79" s="1"/>
      <c r="O79" s="1"/>
      <c r="P79" s="1"/>
      <c r="Q79" s="1"/>
      <c r="R79" s="1"/>
      <c r="S79" s="1"/>
      <c r="T79" s="1"/>
      <c r="U79" s="1"/>
      <c r="V79" s="1"/>
      <c r="W79" s="1"/>
      <c r="X79" s="1"/>
      <c r="Y79" s="1"/>
      <c r="Z79" s="1"/>
    </row>
    <row r="80" ht="15.75" hidden="1" customHeight="1">
      <c r="A80" s="1296" t="s">
        <v>178</v>
      </c>
      <c r="B80" s="1297">
        <v>66.0</v>
      </c>
      <c r="C80" s="1298">
        <v>0.1754</v>
      </c>
      <c r="D80" s="267">
        <v>1.0195</v>
      </c>
      <c r="E80" s="268">
        <v>0.1788</v>
      </c>
      <c r="F80" s="1"/>
      <c r="G80" s="1"/>
      <c r="H80" s="1"/>
      <c r="I80" s="1"/>
      <c r="J80" s="1"/>
      <c r="K80" s="1"/>
      <c r="L80" s="1"/>
      <c r="M80" s="1"/>
      <c r="N80" s="1"/>
      <c r="O80" s="1"/>
      <c r="P80" s="1"/>
      <c r="Q80" s="1"/>
      <c r="R80" s="1"/>
      <c r="S80" s="1"/>
      <c r="T80" s="1"/>
      <c r="U80" s="1"/>
      <c r="V80" s="1"/>
      <c r="W80" s="1"/>
      <c r="X80" s="1"/>
      <c r="Y80" s="1"/>
      <c r="Z80" s="1"/>
    </row>
    <row r="81" ht="15.75" hidden="1" customHeight="1">
      <c r="A81" s="1144" t="s">
        <v>179</v>
      </c>
      <c r="B81" s="1145">
        <v>24.0</v>
      </c>
      <c r="C81" s="1146">
        <v>0.1198</v>
      </c>
      <c r="D81" s="273">
        <v>0.4641</v>
      </c>
      <c r="E81" s="274">
        <v>0.0556</v>
      </c>
      <c r="F81" s="1"/>
      <c r="G81" s="1"/>
      <c r="H81" s="1"/>
      <c r="I81" s="1"/>
      <c r="J81" s="1"/>
      <c r="K81" s="1"/>
      <c r="L81" s="1"/>
      <c r="M81" s="1"/>
      <c r="N81" s="1"/>
      <c r="O81" s="1"/>
      <c r="P81" s="1"/>
      <c r="Q81" s="1"/>
      <c r="R81" s="1"/>
      <c r="S81" s="1"/>
      <c r="T81" s="1"/>
      <c r="U81" s="1"/>
      <c r="V81" s="1"/>
      <c r="W81" s="1"/>
      <c r="X81" s="1"/>
      <c r="Y81" s="1"/>
      <c r="Z81" s="1"/>
    </row>
    <row r="82" ht="15.75" hidden="1" customHeight="1">
      <c r="A82" s="1296" t="s">
        <v>180</v>
      </c>
      <c r="B82" s="1297">
        <v>17.0</v>
      </c>
      <c r="C82" s="1298">
        <v>0.0925</v>
      </c>
      <c r="D82" s="267">
        <v>0.1469</v>
      </c>
      <c r="E82" s="268">
        <v>0.0136</v>
      </c>
      <c r="F82" s="1"/>
      <c r="G82" s="1"/>
      <c r="H82" s="1"/>
      <c r="I82" s="1"/>
      <c r="J82" s="1"/>
      <c r="K82" s="1"/>
      <c r="L82" s="1"/>
      <c r="M82" s="1"/>
      <c r="N82" s="1"/>
      <c r="O82" s="1"/>
      <c r="P82" s="1"/>
      <c r="Q82" s="1"/>
      <c r="R82" s="1"/>
      <c r="S82" s="1"/>
      <c r="T82" s="1"/>
      <c r="U82" s="1"/>
      <c r="V82" s="1"/>
      <c r="W82" s="1"/>
      <c r="X82" s="1"/>
      <c r="Y82" s="1"/>
      <c r="Z82" s="1"/>
    </row>
    <row r="83" ht="15.75" hidden="1" customHeight="1">
      <c r="A83" s="1144" t="s">
        <v>181</v>
      </c>
      <c r="B83" s="1145">
        <v>28.0</v>
      </c>
      <c r="C83" s="1146">
        <v>0.05</v>
      </c>
      <c r="D83" s="273">
        <v>-0.7488</v>
      </c>
      <c r="E83" s="274">
        <v>-0.0374</v>
      </c>
      <c r="F83" s="1"/>
      <c r="G83" s="1"/>
      <c r="H83" s="1"/>
      <c r="I83" s="1"/>
      <c r="J83" s="1"/>
      <c r="K83" s="1"/>
      <c r="L83" s="1"/>
      <c r="M83" s="1"/>
      <c r="N83" s="1"/>
      <c r="O83" s="1"/>
      <c r="P83" s="1"/>
      <c r="Q83" s="1"/>
      <c r="R83" s="1"/>
      <c r="S83" s="1"/>
      <c r="T83" s="1"/>
      <c r="U83" s="1"/>
      <c r="V83" s="1"/>
      <c r="W83" s="1"/>
      <c r="X83" s="1"/>
      <c r="Y83" s="1"/>
      <c r="Z83" s="1"/>
    </row>
    <row r="84" ht="15.75" hidden="1" customHeight="1">
      <c r="A84" s="1296" t="s">
        <v>182</v>
      </c>
      <c r="B84" s="1297">
        <v>98.0</v>
      </c>
      <c r="C84" s="1298">
        <v>0.1768</v>
      </c>
      <c r="D84" s="267">
        <v>0.2384</v>
      </c>
      <c r="E84" s="268">
        <v>0.0421</v>
      </c>
      <c r="F84" s="1"/>
      <c r="G84" s="1"/>
      <c r="H84" s="1"/>
      <c r="I84" s="1"/>
      <c r="J84" s="1"/>
      <c r="K84" s="1"/>
      <c r="L84" s="1"/>
      <c r="M84" s="1"/>
      <c r="N84" s="1"/>
      <c r="O84" s="1"/>
      <c r="P84" s="1"/>
      <c r="Q84" s="1"/>
      <c r="R84" s="1"/>
      <c r="S84" s="1"/>
      <c r="T84" s="1"/>
      <c r="U84" s="1"/>
      <c r="V84" s="1"/>
      <c r="W84" s="1"/>
      <c r="X84" s="1"/>
      <c r="Y84" s="1"/>
      <c r="Z84" s="1"/>
    </row>
    <row r="85" ht="15.75" hidden="1" customHeight="1">
      <c r="A85" s="1144" t="s">
        <v>183</v>
      </c>
      <c r="B85" s="1145">
        <v>3.0</v>
      </c>
      <c r="C85" s="1146">
        <v>0.0576</v>
      </c>
      <c r="D85" s="273">
        <v>0.1617</v>
      </c>
      <c r="E85" s="274">
        <v>0.0093</v>
      </c>
      <c r="F85" s="1"/>
      <c r="G85" s="1"/>
      <c r="H85" s="1"/>
      <c r="I85" s="1"/>
      <c r="J85" s="1"/>
      <c r="K85" s="1"/>
      <c r="L85" s="1"/>
      <c r="M85" s="1"/>
      <c r="N85" s="1"/>
      <c r="O85" s="1"/>
      <c r="P85" s="1"/>
      <c r="Q85" s="1"/>
      <c r="R85" s="1"/>
      <c r="S85" s="1"/>
      <c r="T85" s="1"/>
      <c r="U85" s="1"/>
      <c r="V85" s="1"/>
      <c r="W85" s="1"/>
      <c r="X85" s="1"/>
      <c r="Y85" s="1"/>
      <c r="Z85" s="1"/>
    </row>
    <row r="86" ht="15.75" hidden="1" customHeight="1">
      <c r="A86" s="1296" t="s">
        <v>184</v>
      </c>
      <c r="B86" s="1297">
        <v>63.0</v>
      </c>
      <c r="C86" s="1298">
        <v>0.2114</v>
      </c>
      <c r="D86" s="267">
        <v>0.5931</v>
      </c>
      <c r="E86" s="268">
        <v>0.1254</v>
      </c>
      <c r="F86" s="1"/>
      <c r="G86" s="1"/>
      <c r="H86" s="1"/>
      <c r="I86" s="1"/>
      <c r="J86" s="1"/>
      <c r="K86" s="1"/>
      <c r="L86" s="1"/>
      <c r="M86" s="1"/>
      <c r="N86" s="1"/>
      <c r="O86" s="1"/>
      <c r="P86" s="1"/>
      <c r="Q86" s="1"/>
      <c r="R86" s="1"/>
      <c r="S86" s="1"/>
      <c r="T86" s="1"/>
      <c r="U86" s="1"/>
      <c r="V86" s="1"/>
      <c r="W86" s="1"/>
      <c r="X86" s="1"/>
      <c r="Y86" s="1"/>
      <c r="Z86" s="1"/>
    </row>
    <row r="87" ht="15.75" hidden="1" customHeight="1">
      <c r="A87" s="1144" t="s">
        <v>185</v>
      </c>
      <c r="B87" s="1145">
        <v>30.0</v>
      </c>
      <c r="C87" s="1146">
        <v>0.242</v>
      </c>
      <c r="D87" s="273">
        <v>0.0467</v>
      </c>
      <c r="E87" s="274">
        <v>0.0113</v>
      </c>
      <c r="F87" s="1"/>
      <c r="G87" s="1"/>
      <c r="H87" s="1"/>
      <c r="I87" s="1"/>
      <c r="J87" s="1"/>
      <c r="K87" s="1"/>
      <c r="L87" s="1"/>
      <c r="M87" s="1"/>
      <c r="N87" s="1"/>
      <c r="O87" s="1"/>
      <c r="P87" s="1"/>
      <c r="Q87" s="1"/>
      <c r="R87" s="1"/>
      <c r="S87" s="1"/>
      <c r="T87" s="1"/>
      <c r="U87" s="1"/>
      <c r="V87" s="1"/>
      <c r="W87" s="1"/>
      <c r="X87" s="1"/>
      <c r="Y87" s="1"/>
      <c r="Z87" s="1"/>
    </row>
    <row r="88" ht="15.75" hidden="1" customHeight="1">
      <c r="A88" s="1296" t="s">
        <v>186</v>
      </c>
      <c r="B88" s="1297">
        <v>8.0</v>
      </c>
      <c r="C88" s="1298">
        <v>0.1323</v>
      </c>
      <c r="D88" s="267">
        <v>0.4418</v>
      </c>
      <c r="E88" s="268">
        <v>0.0585</v>
      </c>
      <c r="F88" s="1"/>
      <c r="G88" s="1"/>
      <c r="H88" s="1"/>
      <c r="I88" s="1"/>
      <c r="J88" s="1"/>
      <c r="K88" s="1"/>
      <c r="L88" s="1"/>
      <c r="M88" s="1"/>
      <c r="N88" s="1"/>
      <c r="O88" s="1"/>
      <c r="P88" s="1"/>
      <c r="Q88" s="1"/>
      <c r="R88" s="1"/>
      <c r="S88" s="1"/>
      <c r="T88" s="1"/>
      <c r="U88" s="1"/>
      <c r="V88" s="1"/>
      <c r="W88" s="1"/>
      <c r="X88" s="1"/>
      <c r="Y88" s="1"/>
      <c r="Z88" s="1"/>
    </row>
    <row r="89" ht="15.75" hidden="1" customHeight="1">
      <c r="A89" s="1144" t="s">
        <v>187</v>
      </c>
      <c r="B89" s="1145">
        <v>12.0</v>
      </c>
      <c r="C89" s="1146">
        <v>0.2912</v>
      </c>
      <c r="D89" s="273">
        <v>-0.0823</v>
      </c>
      <c r="E89" s="274">
        <v>-0.024</v>
      </c>
      <c r="F89" s="1"/>
      <c r="G89" s="1"/>
      <c r="H89" s="1"/>
      <c r="I89" s="1"/>
      <c r="J89" s="1"/>
      <c r="K89" s="1"/>
      <c r="L89" s="1"/>
      <c r="M89" s="1"/>
      <c r="N89" s="1"/>
      <c r="O89" s="1"/>
      <c r="P89" s="1"/>
      <c r="Q89" s="1"/>
      <c r="R89" s="1"/>
      <c r="S89" s="1"/>
      <c r="T89" s="1"/>
      <c r="U89" s="1"/>
      <c r="V89" s="1"/>
      <c r="W89" s="1"/>
      <c r="X89" s="1"/>
      <c r="Y89" s="1"/>
      <c r="Z89" s="1"/>
    </row>
    <row r="90" ht="15.75" hidden="1" customHeight="1">
      <c r="A90" s="1296" t="s">
        <v>188</v>
      </c>
      <c r="B90" s="1297">
        <v>81.0</v>
      </c>
      <c r="C90" s="1298">
        <v>0.2529</v>
      </c>
      <c r="D90" s="267">
        <v>0.4797</v>
      </c>
      <c r="E90" s="268">
        <v>0.1213</v>
      </c>
      <c r="F90" s="1"/>
      <c r="G90" s="1"/>
      <c r="H90" s="1"/>
      <c r="I90" s="1"/>
      <c r="J90" s="1"/>
      <c r="K90" s="1"/>
      <c r="L90" s="1"/>
      <c r="M90" s="1"/>
      <c r="N90" s="1"/>
      <c r="O90" s="1"/>
      <c r="P90" s="1"/>
      <c r="Q90" s="1"/>
      <c r="R90" s="1"/>
      <c r="S90" s="1"/>
      <c r="T90" s="1"/>
      <c r="U90" s="1"/>
      <c r="V90" s="1"/>
      <c r="W90" s="1"/>
      <c r="X90" s="1"/>
      <c r="Y90" s="1"/>
      <c r="Z90" s="1"/>
    </row>
    <row r="91" ht="15.75" hidden="1" customHeight="1">
      <c r="A91" s="1144" t="s">
        <v>189</v>
      </c>
      <c r="B91" s="1145">
        <v>29.0</v>
      </c>
      <c r="C91" s="1146">
        <v>0.0293</v>
      </c>
      <c r="D91" s="273">
        <v>3.7644</v>
      </c>
      <c r="E91" s="274">
        <v>0.1104</v>
      </c>
      <c r="F91" s="1"/>
      <c r="G91" s="1"/>
      <c r="H91" s="1"/>
      <c r="I91" s="1"/>
      <c r="J91" s="1"/>
      <c r="K91" s="1"/>
      <c r="L91" s="1"/>
      <c r="M91" s="1"/>
      <c r="N91" s="1"/>
      <c r="O91" s="1"/>
      <c r="P91" s="1"/>
      <c r="Q91" s="1"/>
      <c r="R91" s="1"/>
      <c r="S91" s="1"/>
      <c r="T91" s="1"/>
      <c r="U91" s="1"/>
      <c r="V91" s="1"/>
      <c r="W91" s="1"/>
      <c r="X91" s="1"/>
      <c r="Y91" s="1"/>
      <c r="Z91" s="1"/>
    </row>
    <row r="92" ht="15.75" hidden="1" customHeight="1">
      <c r="A92" s="1296" t="s">
        <v>190</v>
      </c>
      <c r="B92" s="1297">
        <v>333.0</v>
      </c>
      <c r="C92" s="1298">
        <v>0.2685</v>
      </c>
      <c r="D92" s="267">
        <v>0.9354</v>
      </c>
      <c r="E92" s="268">
        <v>0.2512</v>
      </c>
      <c r="F92" s="1"/>
      <c r="G92" s="1"/>
      <c r="H92" s="1"/>
      <c r="I92" s="1"/>
      <c r="J92" s="1"/>
      <c r="K92" s="1"/>
      <c r="L92" s="1"/>
      <c r="M92" s="1"/>
      <c r="N92" s="1"/>
      <c r="O92" s="1"/>
      <c r="P92" s="1"/>
      <c r="Q92" s="1"/>
      <c r="R92" s="1"/>
      <c r="S92" s="1"/>
      <c r="T92" s="1"/>
      <c r="U92" s="1"/>
      <c r="V92" s="1"/>
      <c r="W92" s="1"/>
      <c r="X92" s="1"/>
      <c r="Y92" s="1"/>
      <c r="Z92" s="1"/>
    </row>
    <row r="93" ht="15.75" hidden="1" customHeight="1">
      <c r="A93" s="1144" t="s">
        <v>191</v>
      </c>
      <c r="B93" s="1145">
        <v>27.0</v>
      </c>
      <c r="C93" s="1146">
        <v>0.1249</v>
      </c>
      <c r="D93" s="273">
        <v>0.6085</v>
      </c>
      <c r="E93" s="274">
        <v>0.076</v>
      </c>
      <c r="F93" s="1"/>
      <c r="G93" s="1"/>
      <c r="H93" s="1"/>
      <c r="I93" s="1"/>
      <c r="J93" s="1"/>
      <c r="K93" s="1"/>
      <c r="L93" s="1"/>
      <c r="M93" s="1"/>
      <c r="N93" s="1"/>
      <c r="O93" s="1"/>
      <c r="P93" s="1"/>
      <c r="Q93" s="1"/>
      <c r="R93" s="1"/>
      <c r="S93" s="1"/>
      <c r="T93" s="1"/>
      <c r="U93" s="1"/>
      <c r="V93" s="1"/>
      <c r="W93" s="1"/>
      <c r="X93" s="1"/>
      <c r="Y93" s="1"/>
      <c r="Z93" s="1"/>
    </row>
    <row r="94" ht="15.75" hidden="1" customHeight="1">
      <c r="A94" s="1296" t="s">
        <v>192</v>
      </c>
      <c r="B94" s="1297">
        <v>11.0</v>
      </c>
      <c r="C94" s="1298">
        <v>0.0831</v>
      </c>
      <c r="D94" s="267">
        <v>0.0682</v>
      </c>
      <c r="E94" s="268">
        <v>0.0057</v>
      </c>
      <c r="F94" s="1"/>
      <c r="G94" s="1"/>
      <c r="H94" s="1"/>
      <c r="I94" s="1"/>
      <c r="J94" s="1"/>
      <c r="K94" s="1"/>
      <c r="L94" s="1"/>
      <c r="M94" s="1"/>
      <c r="N94" s="1"/>
      <c r="O94" s="1"/>
      <c r="P94" s="1"/>
      <c r="Q94" s="1"/>
      <c r="R94" s="1"/>
      <c r="S94" s="1"/>
      <c r="T94" s="1"/>
      <c r="U94" s="1"/>
      <c r="V94" s="1"/>
      <c r="W94" s="1"/>
      <c r="X94" s="1"/>
      <c r="Y94" s="1"/>
      <c r="Z94" s="1"/>
    </row>
    <row r="95" ht="15.75" hidden="1" customHeight="1">
      <c r="A95" s="1144" t="s">
        <v>193</v>
      </c>
      <c r="B95" s="1145">
        <v>61.0</v>
      </c>
      <c r="C95" s="1146">
        <v>0.2177</v>
      </c>
      <c r="D95" s="273">
        <v>1.5163</v>
      </c>
      <c r="E95" s="274">
        <v>0.3301</v>
      </c>
      <c r="F95" s="1"/>
      <c r="G95" s="1"/>
      <c r="H95" s="1"/>
      <c r="I95" s="1"/>
      <c r="J95" s="1"/>
      <c r="K95" s="1"/>
      <c r="L95" s="1"/>
      <c r="M95" s="1"/>
      <c r="N95" s="1"/>
      <c r="O95" s="1"/>
      <c r="P95" s="1"/>
      <c r="Q95" s="1"/>
      <c r="R95" s="1"/>
      <c r="S95" s="1"/>
      <c r="T95" s="1"/>
      <c r="U95" s="1"/>
      <c r="V95" s="1"/>
      <c r="W95" s="1"/>
      <c r="X95" s="1"/>
      <c r="Y95" s="1"/>
      <c r="Z95" s="1"/>
    </row>
    <row r="96" ht="15.75" hidden="1" customHeight="1">
      <c r="A96" s="1296" t="s">
        <v>194</v>
      </c>
      <c r="B96" s="1297">
        <v>32.0</v>
      </c>
      <c r="C96" s="1298">
        <v>0.1169</v>
      </c>
      <c r="D96" s="267">
        <v>0.039</v>
      </c>
      <c r="E96" s="268">
        <v>0.0046</v>
      </c>
      <c r="F96" s="1"/>
      <c r="G96" s="1"/>
      <c r="H96" s="1"/>
      <c r="I96" s="1"/>
      <c r="J96" s="1"/>
      <c r="K96" s="1"/>
      <c r="L96" s="1"/>
      <c r="M96" s="1"/>
      <c r="N96" s="1"/>
      <c r="O96" s="1"/>
      <c r="P96" s="1"/>
      <c r="Q96" s="1"/>
      <c r="R96" s="1"/>
      <c r="S96" s="1"/>
      <c r="T96" s="1"/>
      <c r="U96" s="1"/>
      <c r="V96" s="1"/>
      <c r="W96" s="1"/>
      <c r="X96" s="1"/>
      <c r="Y96" s="1"/>
      <c r="Z96" s="1"/>
    </row>
    <row r="97" ht="15.75" hidden="1" customHeight="1">
      <c r="A97" s="1144" t="s">
        <v>195</v>
      </c>
      <c r="B97" s="1145">
        <v>12.0</v>
      </c>
      <c r="C97" s="1146">
        <v>0.579</v>
      </c>
      <c r="D97" s="273">
        <v>-0.0131</v>
      </c>
      <c r="E97" s="274">
        <v>-0.0076</v>
      </c>
      <c r="F97" s="1"/>
      <c r="G97" s="1"/>
      <c r="H97" s="1"/>
      <c r="I97" s="1"/>
      <c r="J97" s="1"/>
      <c r="K97" s="1"/>
      <c r="L97" s="1"/>
      <c r="M97" s="1"/>
      <c r="N97" s="1"/>
      <c r="O97" s="1"/>
      <c r="P97" s="1"/>
      <c r="Q97" s="1"/>
      <c r="R97" s="1"/>
      <c r="S97" s="1"/>
      <c r="T97" s="1"/>
      <c r="U97" s="1"/>
      <c r="V97" s="1"/>
      <c r="W97" s="1"/>
      <c r="X97" s="1"/>
      <c r="Y97" s="1"/>
      <c r="Z97" s="1"/>
    </row>
    <row r="98" ht="15.75" hidden="1" customHeight="1">
      <c r="A98" s="1296" t="s">
        <v>196</v>
      </c>
      <c r="B98" s="1297">
        <v>21.0</v>
      </c>
      <c r="C98" s="1298">
        <v>0.109</v>
      </c>
      <c r="D98" s="267">
        <v>1.0095</v>
      </c>
      <c r="E98" s="268">
        <v>0.11</v>
      </c>
      <c r="F98" s="1"/>
      <c r="G98" s="1"/>
      <c r="H98" s="1"/>
      <c r="I98" s="1"/>
      <c r="J98" s="1"/>
      <c r="K98" s="1"/>
      <c r="L98" s="1"/>
      <c r="M98" s="1"/>
      <c r="N98" s="1"/>
      <c r="O98" s="1"/>
      <c r="P98" s="1"/>
      <c r="Q98" s="1"/>
      <c r="R98" s="1"/>
      <c r="S98" s="1"/>
      <c r="T98" s="1"/>
      <c r="U98" s="1"/>
      <c r="V98" s="1"/>
      <c r="W98" s="1"/>
      <c r="X98" s="1"/>
      <c r="Y98" s="1"/>
      <c r="Z98" s="1"/>
    </row>
    <row r="99" ht="15.75" hidden="1" customHeight="1">
      <c r="A99" s="1144" t="s">
        <v>197</v>
      </c>
      <c r="B99" s="1145">
        <v>4.0</v>
      </c>
      <c r="C99" s="1146">
        <v>0.1506</v>
      </c>
      <c r="D99" s="273">
        <v>0.3189</v>
      </c>
      <c r="E99" s="274">
        <v>0.048</v>
      </c>
      <c r="F99" s="1"/>
      <c r="G99" s="1"/>
      <c r="H99" s="1"/>
      <c r="I99" s="1"/>
      <c r="J99" s="1"/>
      <c r="K99" s="1"/>
      <c r="L99" s="1"/>
      <c r="M99" s="1"/>
      <c r="N99" s="1"/>
      <c r="O99" s="1"/>
      <c r="P99" s="1"/>
      <c r="Q99" s="1"/>
      <c r="R99" s="1"/>
      <c r="S99" s="1"/>
      <c r="T99" s="1"/>
      <c r="U99" s="1"/>
      <c r="V99" s="1"/>
      <c r="W99" s="1"/>
      <c r="X99" s="1"/>
      <c r="Y99" s="1"/>
      <c r="Z99" s="1"/>
    </row>
    <row r="100" ht="15.75" hidden="1" customHeight="1">
      <c r="A100" s="1296" t="s">
        <v>198</v>
      </c>
      <c r="B100" s="1297">
        <v>24.0</v>
      </c>
      <c r="C100" s="1298">
        <v>0.093</v>
      </c>
      <c r="D100" s="267">
        <v>1.6422</v>
      </c>
      <c r="E100" s="268">
        <v>0.1527</v>
      </c>
      <c r="F100" s="1"/>
      <c r="G100" s="1"/>
      <c r="H100" s="1"/>
      <c r="I100" s="1"/>
      <c r="J100" s="1"/>
      <c r="K100" s="1"/>
      <c r="L100" s="1"/>
      <c r="M100" s="1"/>
      <c r="N100" s="1"/>
      <c r="O100" s="1"/>
      <c r="P100" s="1"/>
      <c r="Q100" s="1"/>
      <c r="R100" s="1"/>
      <c r="S100" s="1"/>
      <c r="T100" s="1"/>
      <c r="U100" s="1"/>
      <c r="V100" s="1"/>
      <c r="W100" s="1"/>
      <c r="X100" s="1"/>
      <c r="Y100" s="1"/>
      <c r="Z100" s="1"/>
    </row>
    <row r="101" ht="15.75" hidden="1" customHeight="1">
      <c r="A101" s="1144" t="s">
        <v>199</v>
      </c>
      <c r="B101" s="1145">
        <v>14.0</v>
      </c>
      <c r="C101" s="1146">
        <v>0.0605</v>
      </c>
      <c r="D101" s="273">
        <v>1.5321</v>
      </c>
      <c r="E101" s="274">
        <v>0.0928</v>
      </c>
      <c r="F101" s="1"/>
      <c r="G101" s="1"/>
      <c r="H101" s="1"/>
      <c r="I101" s="1"/>
      <c r="J101" s="1"/>
      <c r="K101" s="1"/>
      <c r="L101" s="1"/>
      <c r="M101" s="1"/>
      <c r="N101" s="1"/>
      <c r="O101" s="1"/>
      <c r="P101" s="1"/>
      <c r="Q101" s="1"/>
      <c r="R101" s="1"/>
      <c r="S101" s="1"/>
      <c r="T101" s="1"/>
      <c r="U101" s="1"/>
      <c r="V101" s="1"/>
      <c r="W101" s="1"/>
      <c r="X101" s="1"/>
      <c r="Y101" s="1"/>
      <c r="Z101" s="1"/>
    </row>
    <row r="102" ht="15.75" hidden="1" customHeight="1">
      <c r="A102" s="1296" t="s">
        <v>200</v>
      </c>
      <c r="B102" s="1297">
        <v>15.0</v>
      </c>
      <c r="C102" s="1298">
        <v>0.0873</v>
      </c>
      <c r="D102" s="267">
        <v>1.5665</v>
      </c>
      <c r="E102" s="268">
        <v>0.1367</v>
      </c>
      <c r="F102" s="1"/>
      <c r="G102" s="1"/>
      <c r="H102" s="1"/>
      <c r="I102" s="1"/>
      <c r="J102" s="1"/>
      <c r="K102" s="133"/>
      <c r="L102" s="133"/>
      <c r="M102" s="133"/>
      <c r="N102" s="133"/>
      <c r="O102" s="133"/>
      <c r="P102" s="133"/>
      <c r="Q102" s="133"/>
      <c r="R102" s="133"/>
      <c r="S102" s="133"/>
      <c r="T102" s="133"/>
      <c r="U102" s="133"/>
      <c r="V102" s="133"/>
      <c r="W102" s="133"/>
      <c r="X102" s="133"/>
      <c r="Y102" s="133"/>
      <c r="Z102" s="133"/>
    </row>
    <row r="103" ht="15.75" hidden="1" customHeight="1">
      <c r="A103" s="1144" t="s">
        <v>201</v>
      </c>
      <c r="B103" s="1145">
        <v>6062.0</v>
      </c>
      <c r="C103" s="1146">
        <v>0.0873</v>
      </c>
      <c r="D103" s="273">
        <v>0.4773</v>
      </c>
      <c r="E103" s="274">
        <v>0.0417</v>
      </c>
      <c r="F103" s="1"/>
      <c r="G103" s="1"/>
      <c r="H103" s="1"/>
      <c r="I103" s="1"/>
      <c r="J103" s="1"/>
      <c r="K103" s="1"/>
      <c r="L103" s="1"/>
      <c r="M103" s="1"/>
      <c r="N103" s="1"/>
      <c r="O103" s="1"/>
      <c r="P103" s="1"/>
      <c r="Q103" s="1"/>
      <c r="R103" s="1"/>
      <c r="S103" s="1"/>
      <c r="T103" s="1"/>
      <c r="U103" s="1"/>
      <c r="V103" s="1"/>
      <c r="W103" s="1"/>
      <c r="X103" s="1"/>
      <c r="Y103" s="1"/>
      <c r="Z103" s="1"/>
    </row>
    <row r="104" ht="15.75" hidden="1" customHeight="1">
      <c r="A104" s="1301" t="s">
        <v>258</v>
      </c>
      <c r="B104" s="1302">
        <v>4935.0</v>
      </c>
      <c r="C104" s="1303">
        <v>0.1501</v>
      </c>
      <c r="D104" s="281">
        <v>0.5079</v>
      </c>
      <c r="E104" s="282">
        <v>0.0762</v>
      </c>
      <c r="F104" s="133"/>
      <c r="G104" s="133"/>
      <c r="H104" s="133"/>
      <c r="I104" s="133"/>
      <c r="J104" s="133"/>
      <c r="K104" s="133"/>
      <c r="L104" s="133"/>
      <c r="M104" s="133"/>
      <c r="N104" s="133"/>
      <c r="O104" s="133"/>
      <c r="P104" s="133"/>
      <c r="Q104" s="133"/>
      <c r="R104" s="133"/>
      <c r="S104" s="133"/>
      <c r="T104" s="133"/>
      <c r="U104" s="133"/>
      <c r="V104" s="133"/>
      <c r="W104" s="133"/>
      <c r="X104" s="133"/>
      <c r="Y104" s="133"/>
      <c r="Z104" s="133"/>
    </row>
    <row r="105" ht="15.75" customHeight="1">
      <c r="A105" s="1304"/>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304"/>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304"/>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304"/>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304"/>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304"/>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304"/>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304"/>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304"/>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304"/>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304"/>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304"/>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304"/>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304"/>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304"/>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304"/>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304"/>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304"/>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304"/>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304"/>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304"/>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304"/>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304"/>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304"/>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304"/>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304"/>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304"/>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304"/>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304"/>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304"/>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304"/>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304"/>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304"/>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304"/>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304"/>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304"/>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304"/>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304"/>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304"/>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304"/>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304"/>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304"/>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304"/>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304"/>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304"/>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304"/>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304"/>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304"/>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304"/>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304"/>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304"/>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304"/>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304"/>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304"/>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304"/>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304"/>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304"/>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304"/>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304"/>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304"/>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304"/>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304"/>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304"/>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304"/>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304"/>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304"/>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304"/>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304"/>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304"/>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304"/>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304"/>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304"/>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304"/>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304"/>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304"/>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304"/>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304"/>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304"/>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304"/>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304"/>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304"/>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304"/>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304"/>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304"/>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304"/>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304"/>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304"/>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304"/>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304"/>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304"/>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304"/>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304"/>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304"/>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304"/>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304"/>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304"/>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304"/>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304"/>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304"/>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304"/>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304"/>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304"/>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304"/>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304"/>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304"/>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304"/>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304"/>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304"/>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304"/>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304"/>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304"/>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304"/>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304"/>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304"/>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304"/>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304"/>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304"/>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304"/>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304"/>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304"/>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304"/>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304"/>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304"/>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304"/>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304"/>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304"/>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304"/>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304"/>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304"/>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304"/>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304"/>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304"/>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304"/>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304"/>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304"/>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304"/>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304"/>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304"/>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304"/>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304"/>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304"/>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304"/>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304"/>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304"/>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304"/>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304"/>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304"/>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304"/>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304"/>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304"/>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304"/>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304"/>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304"/>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304"/>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304"/>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304"/>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304"/>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304"/>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304"/>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304"/>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304"/>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304"/>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304"/>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304"/>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304"/>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304"/>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304"/>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304"/>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304"/>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304"/>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304"/>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304"/>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304"/>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304"/>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304"/>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304"/>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304"/>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304"/>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304"/>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304"/>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304"/>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304"/>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304"/>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304"/>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304"/>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304"/>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304"/>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304"/>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304"/>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304"/>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304"/>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304"/>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304"/>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304"/>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304"/>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304"/>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304"/>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304"/>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304"/>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304"/>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autoFilter ref="$A$8:$Z$104">
    <filterColumn colId="0">
      <filters>
        <filter val="Business &amp; Consumer Services"/>
      </filters>
    </filterColumn>
  </autoFilter>
  <mergeCells count="8">
    <mergeCell ref="B1:G1"/>
    <mergeCell ref="B2:G2"/>
    <mergeCell ref="B3:E3"/>
    <mergeCell ref="F3:G3"/>
    <mergeCell ref="B4:G4"/>
    <mergeCell ref="B5:G5"/>
    <mergeCell ref="B6:G6"/>
    <mergeCell ref="B7:G7"/>
  </mergeCells>
  <hyperlinks>
    <hyperlink r:id="rId1" ref="B2"/>
    <hyperlink r:id="rId2" ref="B4"/>
    <hyperlink r:id="rId3" ref="B5"/>
    <hyperlink r:id="rId4" ref="B6"/>
    <hyperlink r:id="rId5" ref="B7"/>
  </hyperlinks>
  <printOptions/>
  <pageMargins bottom="1.0" footer="0.0" header="0.0" left="0.75" right="0.75" top="1.0"/>
  <pageSetup orientation="portrait"/>
  <drawing r:id="rId6"/>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4.43" defaultRowHeight="15.0"/>
  <cols>
    <col customWidth="1" min="1" max="1" width="23.43"/>
    <col customWidth="1" min="2" max="3" width="11.43"/>
    <col customWidth="1" min="4" max="4" width="10.43"/>
    <col customWidth="1" min="5" max="5" width="9.14"/>
    <col customWidth="1" min="6" max="6" width="9.71"/>
    <col customWidth="1" min="7" max="7" width="15.86"/>
    <col customWidth="1" min="8" max="8" width="15.43"/>
    <col customWidth="1" min="9" max="9" width="15.0"/>
    <col customWidth="1" min="10" max="10" width="9.43"/>
    <col customWidth="1" min="11" max="11" width="10.43"/>
    <col customWidth="1" min="12" max="12" width="13.43"/>
    <col customWidth="1" min="13" max="13" width="18.43"/>
    <col customWidth="1" min="14" max="14" width="18.29"/>
    <col customWidth="1" min="15" max="16" width="18.86"/>
    <col customWidth="1" min="17" max="17" width="31.29"/>
    <col customWidth="1" min="18" max="18" width="13.86"/>
    <col customWidth="1" min="19" max="26" width="10.71"/>
  </cols>
  <sheetData>
    <row r="1" ht="36.0" customHeight="1">
      <c r="A1" s="1305" t="s">
        <v>69</v>
      </c>
      <c r="B1" s="118">
        <v>45661.0</v>
      </c>
      <c r="C1" s="119"/>
      <c r="D1" s="119"/>
      <c r="E1" s="119"/>
      <c r="F1" s="119"/>
      <c r="G1" s="122"/>
      <c r="H1" s="110"/>
      <c r="I1" s="110"/>
      <c r="J1" s="110"/>
      <c r="K1" s="1306"/>
      <c r="L1" s="1306"/>
      <c r="M1" s="1306"/>
      <c r="N1" s="1306"/>
      <c r="O1" s="1306"/>
      <c r="P1" s="1306"/>
      <c r="Q1" s="1306"/>
      <c r="R1" s="1306"/>
      <c r="S1" s="1306"/>
      <c r="T1" s="1306"/>
      <c r="U1" s="1306"/>
      <c r="V1" s="1306"/>
      <c r="W1" s="1306"/>
      <c r="X1" s="1306"/>
      <c r="Y1" s="1306"/>
      <c r="Z1" s="1306"/>
    </row>
    <row r="2" ht="36.0" customHeight="1">
      <c r="A2" s="125" t="s">
        <v>72</v>
      </c>
      <c r="B2" s="1307" t="s">
        <v>73</v>
      </c>
      <c r="C2" s="7"/>
      <c r="D2" s="7"/>
      <c r="E2" s="7"/>
      <c r="F2" s="7"/>
      <c r="G2" s="252"/>
      <c r="H2" s="110"/>
      <c r="I2" s="110"/>
      <c r="J2" s="110"/>
      <c r="K2" s="1306"/>
      <c r="L2" s="1306"/>
      <c r="M2" s="1306"/>
      <c r="N2" s="1306"/>
      <c r="O2" s="1306"/>
      <c r="P2" s="1306"/>
      <c r="Q2" s="1306"/>
      <c r="R2" s="1306"/>
      <c r="S2" s="1306"/>
      <c r="T2" s="1306"/>
      <c r="U2" s="1306"/>
      <c r="V2" s="1306"/>
      <c r="W2" s="1306"/>
      <c r="X2" s="1306"/>
      <c r="Y2" s="1306"/>
      <c r="Z2" s="1306"/>
    </row>
    <row r="3" ht="36.0" customHeight="1">
      <c r="A3" s="125" t="s">
        <v>75</v>
      </c>
      <c r="B3" s="131" t="s">
        <v>719</v>
      </c>
      <c r="C3" s="7"/>
      <c r="D3" s="7"/>
      <c r="E3" s="8"/>
      <c r="F3" s="131" t="s">
        <v>720</v>
      </c>
      <c r="G3" s="252"/>
      <c r="H3" s="110"/>
      <c r="I3" s="110"/>
      <c r="J3" s="110"/>
      <c r="K3" s="1306"/>
      <c r="L3" s="1306"/>
      <c r="M3" s="1306"/>
      <c r="N3" s="1306"/>
      <c r="O3" s="1306"/>
      <c r="P3" s="1306"/>
      <c r="Q3" s="1306"/>
      <c r="R3" s="1306"/>
      <c r="S3" s="1306"/>
      <c r="T3" s="1306"/>
      <c r="U3" s="1306"/>
      <c r="V3" s="1306"/>
      <c r="W3" s="1306"/>
      <c r="X3" s="1306"/>
      <c r="Y3" s="1306"/>
      <c r="Z3" s="1306"/>
    </row>
    <row r="4" ht="36.0" customHeight="1">
      <c r="A4" s="125" t="s">
        <v>78</v>
      </c>
      <c r="B4" s="1308" t="s">
        <v>79</v>
      </c>
      <c r="C4" s="7"/>
      <c r="D4" s="7"/>
      <c r="E4" s="7"/>
      <c r="F4" s="7"/>
      <c r="G4" s="252"/>
      <c r="H4" s="110"/>
      <c r="I4" s="110"/>
      <c r="J4" s="110"/>
      <c r="K4" s="1306"/>
      <c r="L4" s="1306"/>
      <c r="M4" s="1306"/>
      <c r="N4" s="1306"/>
      <c r="O4" s="1306"/>
      <c r="P4" s="1306"/>
      <c r="Q4" s="1306"/>
      <c r="R4" s="1306"/>
      <c r="S4" s="1306"/>
      <c r="T4" s="1306"/>
      <c r="U4" s="1306"/>
      <c r="V4" s="1306"/>
      <c r="W4" s="1306"/>
      <c r="X4" s="1306"/>
      <c r="Y4" s="1306"/>
      <c r="Z4" s="1306"/>
    </row>
    <row r="5" ht="36.0" customHeight="1">
      <c r="A5" s="125" t="s">
        <v>80</v>
      </c>
      <c r="B5" s="1309" t="s">
        <v>721</v>
      </c>
      <c r="C5" s="7"/>
      <c r="D5" s="7"/>
      <c r="E5" s="7"/>
      <c r="F5" s="7"/>
      <c r="G5" s="252"/>
      <c r="H5" s="110"/>
      <c r="I5" s="110"/>
      <c r="J5" s="110"/>
      <c r="K5" s="1306"/>
      <c r="L5" s="1306"/>
      <c r="M5" s="1306"/>
      <c r="N5" s="1306"/>
      <c r="O5" s="1306"/>
      <c r="P5" s="1306"/>
      <c r="Q5" s="1306"/>
      <c r="R5" s="1306"/>
      <c r="S5" s="1306"/>
      <c r="T5" s="1306"/>
      <c r="U5" s="1306"/>
      <c r="V5" s="1306"/>
      <c r="W5" s="1306"/>
      <c r="X5" s="1306"/>
      <c r="Y5" s="1306"/>
      <c r="Z5" s="1306"/>
    </row>
    <row r="6" ht="36.0" customHeight="1">
      <c r="A6" s="1306"/>
      <c r="B6" s="1306"/>
      <c r="C6" s="1306"/>
      <c r="D6" s="1306"/>
      <c r="E6" s="1306"/>
      <c r="F6" s="1306"/>
      <c r="G6" s="1306"/>
      <c r="H6" s="1306"/>
      <c r="I6" s="1306"/>
      <c r="J6" s="1306"/>
      <c r="K6" s="1306"/>
      <c r="L6" s="1306"/>
      <c r="M6" s="1306"/>
      <c r="N6" s="1306"/>
      <c r="O6" s="1306"/>
      <c r="P6" s="1306"/>
      <c r="Q6" s="1306"/>
      <c r="R6" s="1306"/>
      <c r="S6" s="1306"/>
      <c r="T6" s="1306"/>
      <c r="U6" s="1306"/>
      <c r="V6" s="1306"/>
      <c r="W6" s="1306"/>
      <c r="X6" s="1306"/>
      <c r="Y6" s="1306"/>
      <c r="Z6" s="1306"/>
    </row>
    <row r="7" ht="36.0" customHeight="1">
      <c r="A7" s="1310" t="s">
        <v>722</v>
      </c>
      <c r="B7" s="1310" t="s">
        <v>723</v>
      </c>
      <c r="C7" s="1310" t="s">
        <v>724</v>
      </c>
      <c r="D7" s="1310" t="s">
        <v>720</v>
      </c>
      <c r="E7" s="1310" t="s">
        <v>725</v>
      </c>
      <c r="F7" s="1310" t="s">
        <v>726</v>
      </c>
      <c r="G7" s="1310" t="s">
        <v>727</v>
      </c>
      <c r="H7" s="1310" t="s">
        <v>728</v>
      </c>
      <c r="I7" s="1310" t="s">
        <v>729</v>
      </c>
      <c r="J7" s="1310" t="s">
        <v>730</v>
      </c>
      <c r="K7" s="1310" t="s">
        <v>731</v>
      </c>
      <c r="L7" s="1310" t="s">
        <v>732</v>
      </c>
      <c r="M7" s="1311" t="s">
        <v>733</v>
      </c>
      <c r="N7" s="1310" t="s">
        <v>734</v>
      </c>
      <c r="O7" s="1311" t="s">
        <v>735</v>
      </c>
      <c r="P7" s="1311" t="s">
        <v>736</v>
      </c>
      <c r="Q7" s="1312" t="s">
        <v>737</v>
      </c>
      <c r="R7" s="1313" t="s">
        <v>738</v>
      </c>
      <c r="S7" s="1314"/>
      <c r="T7" s="1314"/>
      <c r="U7" s="1314"/>
      <c r="V7" s="1314"/>
      <c r="W7" s="1314"/>
      <c r="X7" s="1314"/>
      <c r="Y7" s="1314"/>
      <c r="Z7" s="1314"/>
    </row>
    <row r="8" ht="36.0" customHeight="1">
      <c r="A8" s="1315">
        <v>1960.0</v>
      </c>
      <c r="B8" s="1316">
        <v>0.0534</v>
      </c>
      <c r="C8" s="1316">
        <v>0.0341</v>
      </c>
      <c r="D8" s="1315">
        <v>58.11</v>
      </c>
      <c r="E8" s="1317">
        <v>3.1</v>
      </c>
      <c r="F8" s="1317">
        <v>1.98</v>
      </c>
      <c r="G8" s="1317"/>
      <c r="H8" s="1315"/>
      <c r="I8" s="1315"/>
      <c r="J8" s="1316">
        <v>0.0266</v>
      </c>
      <c r="K8" s="1316">
        <v>0.0276</v>
      </c>
      <c r="L8" s="1316">
        <v>0.001</v>
      </c>
      <c r="M8" s="1316">
        <v>0.0245</v>
      </c>
      <c r="N8" s="1316"/>
      <c r="O8" s="1316"/>
      <c r="P8" s="1316"/>
      <c r="Q8" s="1316"/>
      <c r="R8" s="1318"/>
      <c r="S8" s="1319"/>
      <c r="T8" s="1319"/>
      <c r="U8" s="1319"/>
      <c r="V8" s="1319"/>
      <c r="W8" s="1319"/>
      <c r="X8" s="1319"/>
      <c r="Y8" s="1319"/>
      <c r="Z8" s="1319"/>
    </row>
    <row r="9" ht="36.0" customHeight="1">
      <c r="A9" s="1315">
        <v>1961.0</v>
      </c>
      <c r="B9" s="1316">
        <v>0.0471</v>
      </c>
      <c r="C9" s="1316">
        <v>0.0285</v>
      </c>
      <c r="D9" s="1315">
        <v>71.55</v>
      </c>
      <c r="E9" s="1317">
        <v>3.37</v>
      </c>
      <c r="F9" s="1317">
        <v>2.04</v>
      </c>
      <c r="G9" s="1317"/>
      <c r="H9" s="1316">
        <v>0.086</v>
      </c>
      <c r="I9" s="1316">
        <v>0.0291</v>
      </c>
      <c r="J9" s="1316">
        <v>0.0213</v>
      </c>
      <c r="K9" s="1316">
        <v>0.0235</v>
      </c>
      <c r="L9" s="1316">
        <v>0.0022</v>
      </c>
      <c r="M9" s="1316">
        <v>0.0241</v>
      </c>
      <c r="N9" s="1316">
        <v>0.0292</v>
      </c>
      <c r="O9" s="1316"/>
      <c r="P9" s="1316">
        <v>0.0292</v>
      </c>
      <c r="Q9" s="1316"/>
      <c r="R9" s="1320">
        <v>1.24</v>
      </c>
      <c r="S9" s="1319"/>
      <c r="T9" s="1319"/>
      <c r="U9" s="1319"/>
      <c r="V9" s="1319"/>
      <c r="W9" s="1319"/>
      <c r="X9" s="1319"/>
      <c r="Y9" s="1319"/>
      <c r="Z9" s="1319"/>
    </row>
    <row r="10" ht="36.0" customHeight="1">
      <c r="A10" s="1315">
        <v>1962.0</v>
      </c>
      <c r="B10" s="1316">
        <v>0.0581</v>
      </c>
      <c r="C10" s="1316">
        <v>0.034</v>
      </c>
      <c r="D10" s="1315">
        <v>63.1</v>
      </c>
      <c r="E10" s="1317">
        <v>3.67</v>
      </c>
      <c r="F10" s="1317">
        <v>2.15</v>
      </c>
      <c r="G10" s="1317"/>
      <c r="H10" s="1316">
        <v>0.0879</v>
      </c>
      <c r="I10" s="1316">
        <v>0.0521</v>
      </c>
      <c r="J10" s="1316">
        <v>0.0273</v>
      </c>
      <c r="K10" s="1316">
        <v>0.0385</v>
      </c>
      <c r="L10" s="1316">
        <v>0.0112</v>
      </c>
      <c r="M10" s="1316">
        <v>0.0405</v>
      </c>
      <c r="N10" s="1316">
        <v>0.0356</v>
      </c>
      <c r="O10" s="1316"/>
      <c r="P10" s="1316">
        <v>0.0356</v>
      </c>
      <c r="Q10" s="1316"/>
      <c r="R10" s="1320">
        <v>0.92</v>
      </c>
      <c r="S10" s="1319"/>
      <c r="T10" s="1319"/>
      <c r="U10" s="1319"/>
      <c r="V10" s="1319"/>
      <c r="W10" s="1319"/>
      <c r="X10" s="1319"/>
      <c r="Y10" s="1319"/>
      <c r="Z10" s="1319"/>
    </row>
    <row r="11" ht="36.0" customHeight="1">
      <c r="A11" s="1315">
        <v>1963.0</v>
      </c>
      <c r="B11" s="1316">
        <v>0.0551</v>
      </c>
      <c r="C11" s="1316">
        <v>0.0313</v>
      </c>
      <c r="D11" s="1315">
        <v>75.02</v>
      </c>
      <c r="E11" s="1317">
        <v>4.13</v>
      </c>
      <c r="F11" s="1317">
        <v>2.35</v>
      </c>
      <c r="G11" s="1317"/>
      <c r="H11" s="1316">
        <v>0.1275</v>
      </c>
      <c r="I11" s="1316">
        <v>0.0945</v>
      </c>
      <c r="J11" s="1316">
        <v>0.0312</v>
      </c>
      <c r="K11" s="1316">
        <v>0.0414</v>
      </c>
      <c r="L11" s="1316">
        <v>0.0102</v>
      </c>
      <c r="M11" s="1316">
        <v>0.0496</v>
      </c>
      <c r="N11" s="1316">
        <v>0.0338</v>
      </c>
      <c r="O11" s="1316"/>
      <c r="P11" s="1316">
        <v>0.0338</v>
      </c>
      <c r="Q11" s="1316"/>
      <c r="R11" s="1320">
        <v>0.82</v>
      </c>
      <c r="S11" s="1319"/>
      <c r="T11" s="1319"/>
      <c r="U11" s="1319"/>
      <c r="V11" s="1319"/>
      <c r="W11" s="1319"/>
      <c r="X11" s="1319"/>
      <c r="Y11" s="1319"/>
      <c r="Z11" s="1319"/>
    </row>
    <row r="12" ht="36.0" customHeight="1">
      <c r="A12" s="1315">
        <v>1964.0</v>
      </c>
      <c r="B12" s="1316">
        <v>0.0562</v>
      </c>
      <c r="C12" s="1316">
        <v>0.0305</v>
      </c>
      <c r="D12" s="1315">
        <v>84.75</v>
      </c>
      <c r="E12" s="1317">
        <v>4.76</v>
      </c>
      <c r="F12" s="1317">
        <v>2.58</v>
      </c>
      <c r="G12" s="1317"/>
      <c r="H12" s="1316">
        <v>0.1523</v>
      </c>
      <c r="I12" s="1316">
        <v>0.1008</v>
      </c>
      <c r="J12" s="1316">
        <v>0.0354</v>
      </c>
      <c r="K12" s="1316">
        <v>0.0421</v>
      </c>
      <c r="L12" s="1316">
        <v>0.0067</v>
      </c>
      <c r="M12" s="1316">
        <v>0.0513</v>
      </c>
      <c r="N12" s="1316">
        <v>0.0331</v>
      </c>
      <c r="O12" s="1316"/>
      <c r="P12" s="1316">
        <v>0.0331</v>
      </c>
      <c r="Q12" s="1316"/>
      <c r="R12" s="1320">
        <v>0.79</v>
      </c>
      <c r="S12" s="1319"/>
      <c r="T12" s="1319"/>
      <c r="U12" s="1319"/>
      <c r="V12" s="1319"/>
      <c r="W12" s="1319"/>
      <c r="X12" s="1319"/>
      <c r="Y12" s="1319"/>
      <c r="Z12" s="1319"/>
    </row>
    <row r="13" ht="36.0" customHeight="1">
      <c r="A13" s="1315">
        <v>1965.0</v>
      </c>
      <c r="B13" s="1316">
        <v>0.0573</v>
      </c>
      <c r="C13" s="1316">
        <v>0.0306</v>
      </c>
      <c r="D13" s="1315">
        <v>92.43</v>
      </c>
      <c r="E13" s="1317">
        <v>5.3</v>
      </c>
      <c r="F13" s="1317">
        <v>2.83</v>
      </c>
      <c r="G13" s="1317"/>
      <c r="H13" s="1316">
        <v>0.112</v>
      </c>
      <c r="I13" s="1316">
        <v>0.0942</v>
      </c>
      <c r="J13" s="1316">
        <v>0.0393</v>
      </c>
      <c r="K13" s="1316">
        <v>0.0465</v>
      </c>
      <c r="L13" s="1316">
        <v>0.0072</v>
      </c>
      <c r="M13" s="1316">
        <v>0.0546</v>
      </c>
      <c r="N13" s="1316">
        <v>0.0332</v>
      </c>
      <c r="O13" s="1316"/>
      <c r="P13" s="1316">
        <v>0.0332</v>
      </c>
      <c r="Q13" s="1316"/>
      <c r="R13" s="1320">
        <v>0.71</v>
      </c>
      <c r="S13" s="1319"/>
      <c r="T13" s="1319"/>
      <c r="U13" s="1319"/>
      <c r="V13" s="1319"/>
      <c r="W13" s="1319"/>
      <c r="X13" s="1319"/>
      <c r="Y13" s="1319"/>
      <c r="Z13" s="1319"/>
    </row>
    <row r="14" ht="36.0" customHeight="1">
      <c r="A14" s="1315">
        <v>1966.0</v>
      </c>
      <c r="B14" s="1316">
        <v>0.0674</v>
      </c>
      <c r="C14" s="1316">
        <v>0.0359</v>
      </c>
      <c r="D14" s="1315">
        <v>80.33</v>
      </c>
      <c r="E14" s="1317">
        <v>5.41</v>
      </c>
      <c r="F14" s="1317">
        <v>2.88</v>
      </c>
      <c r="G14" s="1317"/>
      <c r="H14" s="1316">
        <v>0.0223</v>
      </c>
      <c r="I14" s="1316">
        <v>0.0196</v>
      </c>
      <c r="J14" s="1316">
        <v>0.0476</v>
      </c>
      <c r="K14" s="1316">
        <v>0.0464</v>
      </c>
      <c r="L14" s="1316">
        <v>-0.0012</v>
      </c>
      <c r="M14" s="1316">
        <v>0.0419</v>
      </c>
      <c r="N14" s="1316">
        <v>0.0368</v>
      </c>
      <c r="O14" s="1316"/>
      <c r="P14" s="1316">
        <v>0.0368</v>
      </c>
      <c r="Q14" s="1316"/>
      <c r="R14" s="1320">
        <v>0.79</v>
      </c>
      <c r="S14" s="1319"/>
      <c r="T14" s="1319"/>
      <c r="U14" s="1319"/>
      <c r="V14" s="1319"/>
      <c r="W14" s="1319"/>
      <c r="X14" s="1319"/>
      <c r="Y14" s="1319"/>
      <c r="Z14" s="1319"/>
    </row>
    <row r="15" ht="36.0" customHeight="1">
      <c r="A15" s="1315">
        <v>1967.0</v>
      </c>
      <c r="B15" s="1316">
        <v>0.0566</v>
      </c>
      <c r="C15" s="1316">
        <v>0.0309</v>
      </c>
      <c r="D15" s="1315">
        <v>96.47</v>
      </c>
      <c r="E15" s="1317">
        <v>5.46</v>
      </c>
      <c r="F15" s="1317">
        <v>2.98</v>
      </c>
      <c r="G15" s="1317"/>
      <c r="H15" s="1316">
        <v>0.0085</v>
      </c>
      <c r="I15" s="1316">
        <v>0.0337</v>
      </c>
      <c r="J15" s="1316">
        <v>0.0421</v>
      </c>
      <c r="K15" s="1316">
        <v>0.057</v>
      </c>
      <c r="L15" s="1316">
        <v>0.0149</v>
      </c>
      <c r="M15" s="1316">
        <v>0.0525</v>
      </c>
      <c r="N15" s="1316">
        <v>0.032</v>
      </c>
      <c r="O15" s="1316"/>
      <c r="P15" s="1316">
        <v>0.032</v>
      </c>
      <c r="Q15" s="1316"/>
      <c r="R15" s="1320">
        <v>0.56</v>
      </c>
      <c r="S15" s="1319"/>
      <c r="T15" s="1319"/>
      <c r="U15" s="1319"/>
      <c r="V15" s="1319"/>
      <c r="W15" s="1319"/>
      <c r="X15" s="1319"/>
      <c r="Y15" s="1319"/>
      <c r="Z15" s="1319"/>
    </row>
    <row r="16" ht="36.0" customHeight="1">
      <c r="A16" s="1315">
        <v>1968.0</v>
      </c>
      <c r="B16" s="1316">
        <v>0.0551</v>
      </c>
      <c r="C16" s="1316">
        <v>0.0293</v>
      </c>
      <c r="D16" s="1315">
        <v>103.86</v>
      </c>
      <c r="E16" s="1317">
        <v>5.72</v>
      </c>
      <c r="F16" s="1317">
        <v>3.04</v>
      </c>
      <c r="G16" s="1317"/>
      <c r="H16" s="1316">
        <v>0.0481</v>
      </c>
      <c r="I16" s="1316">
        <v>0.0209</v>
      </c>
      <c r="J16" s="1316">
        <v>0.0521</v>
      </c>
      <c r="K16" s="1316">
        <v>0.0616</v>
      </c>
      <c r="L16" s="1316">
        <v>0.0095</v>
      </c>
      <c r="M16" s="1316">
        <v>0.0532</v>
      </c>
      <c r="N16" s="1316">
        <v>0.03</v>
      </c>
      <c r="O16" s="1316"/>
      <c r="P16" s="1316">
        <v>0.03</v>
      </c>
      <c r="Q16" s="1316"/>
      <c r="R16" s="1320">
        <v>0.49</v>
      </c>
      <c r="S16" s="1319"/>
      <c r="T16" s="1319"/>
      <c r="U16" s="1319"/>
      <c r="V16" s="1319"/>
      <c r="W16" s="1319"/>
      <c r="X16" s="1319"/>
      <c r="Y16" s="1319"/>
      <c r="Z16" s="1319"/>
    </row>
    <row r="17" ht="36.0" customHeight="1">
      <c r="A17" s="1315">
        <v>1969.0</v>
      </c>
      <c r="B17" s="1316">
        <v>0.0663</v>
      </c>
      <c r="C17" s="1316">
        <v>0.0352</v>
      </c>
      <c r="D17" s="1315">
        <v>92.06</v>
      </c>
      <c r="E17" s="1317">
        <v>6.1</v>
      </c>
      <c r="F17" s="1317">
        <v>3.24</v>
      </c>
      <c r="G17" s="1317"/>
      <c r="H17" s="1316">
        <v>0.0666</v>
      </c>
      <c r="I17" s="1316">
        <v>0.0649</v>
      </c>
      <c r="J17" s="1316">
        <v>0.0658</v>
      </c>
      <c r="K17" s="1316">
        <v>0.0788</v>
      </c>
      <c r="L17" s="1316">
        <v>0.013</v>
      </c>
      <c r="M17" s="1316">
        <v>0.0755</v>
      </c>
      <c r="N17" s="1316">
        <v>0.0374</v>
      </c>
      <c r="O17" s="1316"/>
      <c r="P17" s="1316">
        <v>0.0374</v>
      </c>
      <c r="Q17" s="1316"/>
      <c r="R17" s="1320">
        <v>0.47</v>
      </c>
      <c r="S17" s="1319"/>
      <c r="T17" s="1319"/>
      <c r="U17" s="1319"/>
      <c r="V17" s="1319"/>
      <c r="W17" s="1319"/>
      <c r="X17" s="1319"/>
      <c r="Y17" s="1319"/>
      <c r="Z17" s="1319"/>
    </row>
    <row r="18" ht="36.0" customHeight="1">
      <c r="A18" s="1315">
        <v>1970.0</v>
      </c>
      <c r="B18" s="1316">
        <v>0.0598</v>
      </c>
      <c r="C18" s="1316">
        <v>0.0346</v>
      </c>
      <c r="D18" s="1315">
        <v>92.15</v>
      </c>
      <c r="E18" s="1317">
        <v>5.51</v>
      </c>
      <c r="F18" s="1317">
        <v>3.19</v>
      </c>
      <c r="G18" s="1317"/>
      <c r="H18" s="1316">
        <v>-0.0972</v>
      </c>
      <c r="I18" s="1316">
        <v>-0.0161</v>
      </c>
      <c r="J18" s="1316">
        <v>0.0653</v>
      </c>
      <c r="K18" s="1316">
        <v>0.065</v>
      </c>
      <c r="L18" s="1316">
        <v>-3.0E-4</v>
      </c>
      <c r="M18" s="1316">
        <v>0.0478</v>
      </c>
      <c r="N18" s="1316">
        <v>0.0341</v>
      </c>
      <c r="O18" s="1316"/>
      <c r="P18" s="1316">
        <v>0.0341</v>
      </c>
      <c r="Q18" s="1316"/>
      <c r="R18" s="1320">
        <v>0.52</v>
      </c>
      <c r="S18" s="1319"/>
      <c r="T18" s="1319"/>
      <c r="U18" s="1319"/>
      <c r="V18" s="1319"/>
      <c r="W18" s="1319"/>
      <c r="X18" s="1319"/>
      <c r="Y18" s="1319"/>
      <c r="Z18" s="1319"/>
    </row>
    <row r="19" ht="36.0" customHeight="1">
      <c r="A19" s="1315">
        <v>1971.0</v>
      </c>
      <c r="B19" s="1316">
        <v>0.0546</v>
      </c>
      <c r="C19" s="1316">
        <v>0.031</v>
      </c>
      <c r="D19" s="1315">
        <v>102.09</v>
      </c>
      <c r="E19" s="1317">
        <v>5.57</v>
      </c>
      <c r="F19" s="1317">
        <v>3.16</v>
      </c>
      <c r="G19" s="1317"/>
      <c r="H19" s="1316">
        <v>0.0115</v>
      </c>
      <c r="I19" s="1316">
        <v>-0.0074</v>
      </c>
      <c r="J19" s="1316">
        <v>0.0439</v>
      </c>
      <c r="K19" s="1316">
        <v>0.0589</v>
      </c>
      <c r="L19" s="1316">
        <v>0.015</v>
      </c>
      <c r="M19" s="1316">
        <v>0.0457</v>
      </c>
      <c r="N19" s="1316">
        <v>0.0309</v>
      </c>
      <c r="O19" s="1316"/>
      <c r="P19" s="1316">
        <v>0.0309</v>
      </c>
      <c r="Q19" s="1316"/>
      <c r="R19" s="1320">
        <v>0.52</v>
      </c>
      <c r="S19" s="1319"/>
      <c r="T19" s="1319"/>
      <c r="U19" s="1319"/>
      <c r="V19" s="1319"/>
      <c r="W19" s="1319"/>
      <c r="X19" s="1319"/>
      <c r="Y19" s="1319"/>
      <c r="Z19" s="1319"/>
    </row>
    <row r="20" ht="36.0" customHeight="1">
      <c r="A20" s="1315">
        <v>1972.0</v>
      </c>
      <c r="B20" s="1316">
        <v>0.0523</v>
      </c>
      <c r="C20" s="1316">
        <v>0.027</v>
      </c>
      <c r="D20" s="1315">
        <v>118.05</v>
      </c>
      <c r="E20" s="1317">
        <v>6.17</v>
      </c>
      <c r="F20" s="1317">
        <v>3.19</v>
      </c>
      <c r="G20" s="1317"/>
      <c r="H20" s="1316">
        <v>0.1076</v>
      </c>
      <c r="I20" s="1316">
        <v>0.0071</v>
      </c>
      <c r="J20" s="1316">
        <v>0.0384</v>
      </c>
      <c r="K20" s="1316">
        <v>0.0641</v>
      </c>
      <c r="L20" s="1316">
        <v>0.0257</v>
      </c>
      <c r="M20" s="1316">
        <v>0.0521</v>
      </c>
      <c r="N20" s="1316">
        <v>0.0272</v>
      </c>
      <c r="O20" s="1316"/>
      <c r="P20" s="1316">
        <v>0.0272</v>
      </c>
      <c r="Q20" s="1316"/>
      <c r="R20" s="1320">
        <v>0.42</v>
      </c>
      <c r="S20" s="1319"/>
      <c r="T20" s="1319"/>
      <c r="U20" s="1319"/>
      <c r="V20" s="1319"/>
      <c r="W20" s="1319"/>
      <c r="X20" s="1319"/>
      <c r="Y20" s="1319"/>
      <c r="Z20" s="1319"/>
    </row>
    <row r="21" ht="36.0" customHeight="1">
      <c r="A21" s="1315">
        <v>1973.0</v>
      </c>
      <c r="B21" s="1316">
        <v>0.0816</v>
      </c>
      <c r="C21" s="1316">
        <v>0.037</v>
      </c>
      <c r="D21" s="1315">
        <v>97.55</v>
      </c>
      <c r="E21" s="1317">
        <v>7.96</v>
      </c>
      <c r="F21" s="1317">
        <v>3.61</v>
      </c>
      <c r="G21" s="1317"/>
      <c r="H21" s="1316">
        <v>0.2893</v>
      </c>
      <c r="I21" s="1316">
        <v>0.1324</v>
      </c>
      <c r="J21" s="1316">
        <v>0.0693</v>
      </c>
      <c r="K21" s="1316">
        <v>0.069</v>
      </c>
      <c r="L21" s="1316">
        <v>-3.0E-4</v>
      </c>
      <c r="M21" s="1316">
        <v>0.083</v>
      </c>
      <c r="N21" s="1316">
        <v>0.043</v>
      </c>
      <c r="O21" s="1316"/>
      <c r="P21" s="1316">
        <v>0.043</v>
      </c>
      <c r="Q21" s="1316"/>
      <c r="R21" s="1320">
        <v>0.62</v>
      </c>
      <c r="S21" s="1319"/>
      <c r="T21" s="1319"/>
      <c r="U21" s="1319"/>
      <c r="V21" s="1319"/>
      <c r="W21" s="1319"/>
      <c r="X21" s="1319"/>
      <c r="Y21" s="1319"/>
      <c r="Z21" s="1319"/>
    </row>
    <row r="22" ht="36.0" customHeight="1">
      <c r="A22" s="1315">
        <v>1974.0</v>
      </c>
      <c r="B22" s="1316">
        <v>0.1364</v>
      </c>
      <c r="C22" s="1316">
        <v>0.0543</v>
      </c>
      <c r="D22" s="1315">
        <v>68.56</v>
      </c>
      <c r="E22" s="1317">
        <v>9.35</v>
      </c>
      <c r="F22" s="1317">
        <v>3.72</v>
      </c>
      <c r="G22" s="1317"/>
      <c r="H22" s="1316">
        <v>0.1748</v>
      </c>
      <c r="I22" s="1316">
        <v>0.0314</v>
      </c>
      <c r="J22" s="1316">
        <v>0.08</v>
      </c>
      <c r="K22" s="1316">
        <v>0.074</v>
      </c>
      <c r="L22" s="1316">
        <v>-0.006</v>
      </c>
      <c r="M22" s="1316">
        <v>0.0642</v>
      </c>
      <c r="N22" s="1316">
        <v>0.0559</v>
      </c>
      <c r="O22" s="1316"/>
      <c r="P22" s="1316">
        <v>0.0559</v>
      </c>
      <c r="Q22" s="1316"/>
      <c r="R22" s="1320">
        <v>0.76</v>
      </c>
      <c r="S22" s="1319"/>
      <c r="T22" s="1319"/>
      <c r="U22" s="1319"/>
      <c r="V22" s="1319"/>
      <c r="W22" s="1319"/>
      <c r="X22" s="1319"/>
      <c r="Y22" s="1319"/>
      <c r="Z22" s="1319"/>
    </row>
    <row r="23" ht="36.0" customHeight="1">
      <c r="A23" s="1315">
        <v>1975.0</v>
      </c>
      <c r="B23" s="1316">
        <v>0.0855</v>
      </c>
      <c r="C23" s="1316">
        <v>0.0414</v>
      </c>
      <c r="D23" s="1315">
        <v>90.19</v>
      </c>
      <c r="E23" s="1317">
        <v>7.71</v>
      </c>
      <c r="F23" s="1317">
        <v>3.73</v>
      </c>
      <c r="G23" s="1317"/>
      <c r="H23" s="1316">
        <v>-0.1754</v>
      </c>
      <c r="I23" s="1316">
        <v>0.003</v>
      </c>
      <c r="J23" s="1316">
        <v>0.058</v>
      </c>
      <c r="K23" s="1316">
        <v>0.0776</v>
      </c>
      <c r="L23" s="1316">
        <v>0.0196</v>
      </c>
      <c r="M23" s="1316">
        <v>0.0599</v>
      </c>
      <c r="N23" s="1316">
        <v>0.0413</v>
      </c>
      <c r="O23" s="1316"/>
      <c r="P23" s="1316">
        <v>0.0413</v>
      </c>
      <c r="Q23" s="1316"/>
      <c r="R23" s="1320">
        <v>0.53</v>
      </c>
      <c r="S23" s="1319"/>
      <c r="T23" s="1319"/>
      <c r="U23" s="1319"/>
      <c r="V23" s="1319"/>
      <c r="W23" s="1319"/>
      <c r="X23" s="1319"/>
      <c r="Y23" s="1319"/>
      <c r="Z23" s="1319"/>
    </row>
    <row r="24" ht="36.0" customHeight="1">
      <c r="A24" s="1315">
        <v>1976.0</v>
      </c>
      <c r="B24" s="1316">
        <v>0.0907</v>
      </c>
      <c r="C24" s="1316">
        <v>0.0393</v>
      </c>
      <c r="D24" s="1315">
        <v>107.46</v>
      </c>
      <c r="E24" s="1317">
        <v>9.75</v>
      </c>
      <c r="F24" s="1317">
        <v>4.22</v>
      </c>
      <c r="G24" s="1317"/>
      <c r="H24" s="1316">
        <v>0.2639</v>
      </c>
      <c r="I24" s="1316">
        <v>0.131</v>
      </c>
      <c r="J24" s="1316">
        <v>0.0508</v>
      </c>
      <c r="K24" s="1316">
        <v>0.0681</v>
      </c>
      <c r="L24" s="1316">
        <v>0.0173</v>
      </c>
      <c r="M24" s="1316">
        <v>0.0819</v>
      </c>
      <c r="N24" s="1316">
        <v>0.0455</v>
      </c>
      <c r="O24" s="1316"/>
      <c r="P24" s="1316">
        <v>0.0455</v>
      </c>
      <c r="Q24" s="1316"/>
      <c r="R24" s="1320">
        <v>0.67</v>
      </c>
      <c r="S24" s="1319"/>
      <c r="T24" s="1319"/>
      <c r="U24" s="1319"/>
      <c r="V24" s="1319"/>
      <c r="W24" s="1319"/>
      <c r="X24" s="1319"/>
      <c r="Y24" s="1319"/>
      <c r="Z24" s="1319"/>
    </row>
    <row r="25" ht="36.0" customHeight="1">
      <c r="A25" s="1315">
        <v>1977.0</v>
      </c>
      <c r="B25" s="1316">
        <v>0.1143</v>
      </c>
      <c r="C25" s="1316">
        <v>0.0511</v>
      </c>
      <c r="D25" s="1315">
        <v>95.1</v>
      </c>
      <c r="E25" s="1317">
        <v>10.87</v>
      </c>
      <c r="F25" s="1317">
        <v>4.86</v>
      </c>
      <c r="G25" s="1317"/>
      <c r="H25" s="1316">
        <v>0.1153</v>
      </c>
      <c r="I25" s="1316">
        <v>0.1507</v>
      </c>
      <c r="J25" s="1316">
        <v>0.0512</v>
      </c>
      <c r="K25" s="1316">
        <v>0.0778</v>
      </c>
      <c r="L25" s="1316">
        <v>0.0266</v>
      </c>
      <c r="M25" s="1316">
        <v>0.0952</v>
      </c>
      <c r="N25" s="1316">
        <v>0.0592</v>
      </c>
      <c r="O25" s="1316"/>
      <c r="P25" s="1316">
        <v>0.0592</v>
      </c>
      <c r="Q25" s="1316"/>
      <c r="R25" s="1320">
        <v>0.76</v>
      </c>
      <c r="S25" s="1319"/>
      <c r="T25" s="1319"/>
      <c r="U25" s="1319"/>
      <c r="V25" s="1319"/>
      <c r="W25" s="1319"/>
      <c r="X25" s="1319"/>
      <c r="Y25" s="1319"/>
      <c r="Z25" s="1319"/>
    </row>
    <row r="26" ht="36.0" customHeight="1">
      <c r="A26" s="1315">
        <v>1978.0</v>
      </c>
      <c r="B26" s="1316">
        <v>0.1211</v>
      </c>
      <c r="C26" s="1316">
        <v>0.0539</v>
      </c>
      <c r="D26" s="1315">
        <v>96.11</v>
      </c>
      <c r="E26" s="1317">
        <v>11.64</v>
      </c>
      <c r="F26" s="1317">
        <v>5.18</v>
      </c>
      <c r="G26" s="1317"/>
      <c r="H26" s="1316">
        <v>0.0707</v>
      </c>
      <c r="I26" s="1316">
        <v>0.066</v>
      </c>
      <c r="J26" s="1316">
        <v>0.0718</v>
      </c>
      <c r="K26" s="1316">
        <v>0.0915</v>
      </c>
      <c r="L26" s="1316">
        <v>0.0197</v>
      </c>
      <c r="M26" s="1316">
        <v>0.0848</v>
      </c>
      <c r="N26" s="1316">
        <v>0.0572</v>
      </c>
      <c r="O26" s="1316"/>
      <c r="P26" s="1316">
        <v>0.0572</v>
      </c>
      <c r="Q26" s="1316"/>
      <c r="R26" s="1320">
        <v>0.63</v>
      </c>
      <c r="S26" s="1319"/>
      <c r="T26" s="1319"/>
      <c r="U26" s="1319"/>
      <c r="V26" s="1319"/>
      <c r="W26" s="1319"/>
      <c r="X26" s="1319"/>
      <c r="Y26" s="1319"/>
      <c r="Z26" s="1319"/>
    </row>
    <row r="27" ht="36.0" customHeight="1">
      <c r="A27" s="1315">
        <v>1979.0</v>
      </c>
      <c r="B27" s="1316">
        <v>0.1348</v>
      </c>
      <c r="C27" s="1316">
        <v>0.0553</v>
      </c>
      <c r="D27" s="1315">
        <v>107.94</v>
      </c>
      <c r="E27" s="1317">
        <v>14.55</v>
      </c>
      <c r="F27" s="1317">
        <v>5.97</v>
      </c>
      <c r="G27" s="1317"/>
      <c r="H27" s="1316">
        <v>0.2501</v>
      </c>
      <c r="I27" s="1316">
        <v>0.1523</v>
      </c>
      <c r="J27" s="1316">
        <v>0.1038</v>
      </c>
      <c r="K27" s="1316">
        <v>0.1033</v>
      </c>
      <c r="L27" s="1316">
        <v>-5.0E-4</v>
      </c>
      <c r="M27" s="1316">
        <v>0.117</v>
      </c>
      <c r="N27" s="1316">
        <v>0.0645</v>
      </c>
      <c r="O27" s="1316"/>
      <c r="P27" s="1316">
        <v>0.0645</v>
      </c>
      <c r="Q27" s="1316"/>
      <c r="R27" s="1320">
        <v>0.62</v>
      </c>
      <c r="S27" s="1319"/>
      <c r="T27" s="1319"/>
      <c r="U27" s="1319"/>
      <c r="V27" s="1319"/>
      <c r="W27" s="1319"/>
      <c r="X27" s="1319"/>
      <c r="Y27" s="1319"/>
      <c r="Z27" s="1319"/>
    </row>
    <row r="28" ht="36.0" customHeight="1">
      <c r="A28" s="1315">
        <v>1980.0</v>
      </c>
      <c r="B28" s="1316">
        <v>0.1104</v>
      </c>
      <c r="C28" s="1316">
        <v>0.0474</v>
      </c>
      <c r="D28" s="1315">
        <v>135.76</v>
      </c>
      <c r="E28" s="1317">
        <v>14.99</v>
      </c>
      <c r="F28" s="1317">
        <v>6.44</v>
      </c>
      <c r="G28" s="1317"/>
      <c r="H28" s="1316">
        <v>0.0301</v>
      </c>
      <c r="I28" s="1316">
        <v>0.0781</v>
      </c>
      <c r="J28" s="1316">
        <v>0.1124</v>
      </c>
      <c r="K28" s="1316">
        <v>0.1243</v>
      </c>
      <c r="L28" s="1316">
        <v>0.0119</v>
      </c>
      <c r="M28" s="1316">
        <v>0.1101</v>
      </c>
      <c r="N28" s="1316">
        <v>0.0503</v>
      </c>
      <c r="O28" s="1316"/>
      <c r="P28" s="1316">
        <v>0.0503</v>
      </c>
      <c r="Q28" s="1316"/>
      <c r="R28" s="1320">
        <v>0.4</v>
      </c>
      <c r="S28" s="1319"/>
      <c r="T28" s="1319"/>
      <c r="U28" s="1319"/>
      <c r="V28" s="1319"/>
      <c r="W28" s="1319"/>
      <c r="X28" s="1319"/>
      <c r="Y28" s="1319"/>
      <c r="Z28" s="1319"/>
    </row>
    <row r="29" ht="36.0" customHeight="1">
      <c r="A29" s="1315">
        <v>1981.0</v>
      </c>
      <c r="B29" s="1316">
        <v>0.1239</v>
      </c>
      <c r="C29" s="1316">
        <v>0.0557</v>
      </c>
      <c r="D29" s="1315">
        <v>122.55</v>
      </c>
      <c r="E29" s="1317">
        <v>15.18</v>
      </c>
      <c r="F29" s="1317">
        <v>6.83</v>
      </c>
      <c r="G29" s="1317"/>
      <c r="H29" s="1316">
        <v>0.0131</v>
      </c>
      <c r="I29" s="1316">
        <v>0.0608</v>
      </c>
      <c r="J29" s="1316">
        <v>0.1471</v>
      </c>
      <c r="K29" s="1316">
        <v>0.1398</v>
      </c>
      <c r="L29" s="1316">
        <v>-0.0073</v>
      </c>
      <c r="M29" s="1316">
        <v>0.1142</v>
      </c>
      <c r="N29" s="1316">
        <v>0.0573</v>
      </c>
      <c r="O29" s="1316"/>
      <c r="P29" s="1316">
        <v>0.0573</v>
      </c>
      <c r="Q29" s="1316"/>
      <c r="R29" s="1320">
        <v>0.41</v>
      </c>
      <c r="S29" s="1319"/>
      <c r="T29" s="1319"/>
      <c r="U29" s="1319"/>
      <c r="V29" s="1319"/>
      <c r="W29" s="1319"/>
      <c r="X29" s="1319"/>
      <c r="Y29" s="1319"/>
      <c r="Z29" s="1319"/>
    </row>
    <row r="30" ht="36.0" customHeight="1">
      <c r="A30" s="1315">
        <v>1982.0</v>
      </c>
      <c r="B30" s="1316">
        <v>0.0983</v>
      </c>
      <c r="C30" s="1316">
        <v>0.0493</v>
      </c>
      <c r="D30" s="1315">
        <v>140.64</v>
      </c>
      <c r="E30" s="1317">
        <v>13.82</v>
      </c>
      <c r="F30" s="1317">
        <v>6.93</v>
      </c>
      <c r="G30" s="1317"/>
      <c r="H30" s="1316">
        <v>-0.0895</v>
      </c>
      <c r="I30" s="1316">
        <v>0.0158</v>
      </c>
      <c r="J30" s="1316">
        <v>0.1054</v>
      </c>
      <c r="K30" s="1316">
        <v>0.1047</v>
      </c>
      <c r="L30" s="1316">
        <v>-7.0E-4</v>
      </c>
      <c r="M30" s="1316">
        <v>0.0796</v>
      </c>
      <c r="N30" s="1316">
        <v>0.049</v>
      </c>
      <c r="O30" s="1316"/>
      <c r="P30" s="1316">
        <v>0.049</v>
      </c>
      <c r="Q30" s="1316"/>
      <c r="R30" s="1320">
        <v>0.47</v>
      </c>
      <c r="S30" s="1319"/>
      <c r="T30" s="1319"/>
      <c r="U30" s="1319"/>
      <c r="V30" s="1319"/>
      <c r="W30" s="1319"/>
      <c r="X30" s="1319"/>
      <c r="Y30" s="1319"/>
      <c r="Z30" s="1319"/>
    </row>
    <row r="31" ht="36.0" customHeight="1">
      <c r="A31" s="1315">
        <v>1983.0</v>
      </c>
      <c r="B31" s="1316">
        <v>0.0806</v>
      </c>
      <c r="C31" s="1316">
        <v>0.0432</v>
      </c>
      <c r="D31" s="1315">
        <v>164.93</v>
      </c>
      <c r="E31" s="1317">
        <v>13.29</v>
      </c>
      <c r="F31" s="1317">
        <v>7.12</v>
      </c>
      <c r="G31" s="1317"/>
      <c r="H31" s="1316">
        <v>-0.0384</v>
      </c>
      <c r="I31" s="1316">
        <v>0.0276</v>
      </c>
      <c r="J31" s="1316">
        <v>0.088</v>
      </c>
      <c r="K31" s="1316">
        <v>0.118</v>
      </c>
      <c r="L31" s="1316">
        <v>0.03</v>
      </c>
      <c r="M31" s="1316">
        <v>0.0909</v>
      </c>
      <c r="N31" s="1316">
        <v>0.0431</v>
      </c>
      <c r="O31" s="1316"/>
      <c r="P31" s="1316">
        <v>0.0431</v>
      </c>
      <c r="Q31" s="1316"/>
      <c r="R31" s="1320">
        <v>0.37</v>
      </c>
      <c r="S31" s="1319"/>
      <c r="T31" s="1319"/>
      <c r="U31" s="1319"/>
      <c r="V31" s="1319"/>
      <c r="W31" s="1319"/>
      <c r="X31" s="1319"/>
      <c r="Y31" s="1319"/>
      <c r="Z31" s="1319"/>
    </row>
    <row r="32" ht="36.0" customHeight="1">
      <c r="A32" s="1315">
        <v>1984.0</v>
      </c>
      <c r="B32" s="1316">
        <v>0.1007</v>
      </c>
      <c r="C32" s="1316">
        <v>0.0468</v>
      </c>
      <c r="D32" s="1315">
        <v>167.24</v>
      </c>
      <c r="E32" s="1317">
        <v>16.84</v>
      </c>
      <c r="F32" s="1317">
        <v>7.83</v>
      </c>
      <c r="G32" s="1317"/>
      <c r="H32" s="1316">
        <v>0.2669</v>
      </c>
      <c r="I32" s="1316">
        <v>0.0985</v>
      </c>
      <c r="J32" s="1316">
        <v>0.0985</v>
      </c>
      <c r="K32" s="1316">
        <v>0.1151</v>
      </c>
      <c r="L32" s="1316">
        <v>0.0166</v>
      </c>
      <c r="M32" s="1316">
        <v>0.1102</v>
      </c>
      <c r="N32" s="1316">
        <v>0.0511</v>
      </c>
      <c r="O32" s="1316"/>
      <c r="P32" s="1316">
        <v>0.0511</v>
      </c>
      <c r="Q32" s="1316"/>
      <c r="R32" s="1320">
        <v>0.44</v>
      </c>
      <c r="S32" s="1319"/>
      <c r="T32" s="1319"/>
      <c r="U32" s="1319"/>
      <c r="V32" s="1319"/>
      <c r="W32" s="1319"/>
      <c r="X32" s="1319"/>
      <c r="Y32" s="1319"/>
      <c r="Z32" s="1319"/>
    </row>
    <row r="33" ht="36.0" customHeight="1">
      <c r="A33" s="1315">
        <v>1985.0</v>
      </c>
      <c r="B33" s="1316">
        <v>0.0742</v>
      </c>
      <c r="C33" s="1316">
        <v>0.0388</v>
      </c>
      <c r="D33" s="1315">
        <v>211.28</v>
      </c>
      <c r="E33" s="1317">
        <v>15.68</v>
      </c>
      <c r="F33" s="1317">
        <v>8.2</v>
      </c>
      <c r="G33" s="1317"/>
      <c r="H33" s="1316">
        <v>-0.0691</v>
      </c>
      <c r="I33" s="1316">
        <v>0.0474</v>
      </c>
      <c r="J33" s="1316">
        <v>0.0772</v>
      </c>
      <c r="K33" s="1316">
        <v>0.0899</v>
      </c>
      <c r="L33" s="1316">
        <v>0.0127</v>
      </c>
      <c r="M33" s="1316">
        <v>0.0789</v>
      </c>
      <c r="N33" s="1316">
        <v>0.0403</v>
      </c>
      <c r="O33" s="1316">
        <v>0.0675</v>
      </c>
      <c r="P33" s="1316">
        <v>0.0384</v>
      </c>
      <c r="Q33" s="1316"/>
      <c r="R33" s="1320">
        <v>0.43</v>
      </c>
      <c r="S33" s="1319"/>
      <c r="T33" s="1319"/>
      <c r="U33" s="1319"/>
      <c r="V33" s="1319"/>
      <c r="W33" s="1319"/>
      <c r="X33" s="1319"/>
      <c r="Y33" s="1319"/>
      <c r="Z33" s="1319"/>
    </row>
    <row r="34" ht="36.0" customHeight="1">
      <c r="A34" s="1315">
        <v>1986.0</v>
      </c>
      <c r="B34" s="1316">
        <v>0.0596</v>
      </c>
      <c r="C34" s="1316">
        <v>0.0338</v>
      </c>
      <c r="D34" s="1315">
        <v>242.17</v>
      </c>
      <c r="E34" s="1317">
        <v>14.43</v>
      </c>
      <c r="F34" s="1317">
        <v>8.19</v>
      </c>
      <c r="G34" s="1317"/>
      <c r="H34" s="1316">
        <v>-0.0793</v>
      </c>
      <c r="I34" s="1316">
        <v>-0.0015</v>
      </c>
      <c r="J34" s="1316">
        <v>0.0616</v>
      </c>
      <c r="K34" s="1316">
        <v>0.0722</v>
      </c>
      <c r="L34" s="1316">
        <v>0.0106</v>
      </c>
      <c r="M34" s="1316">
        <v>0.0554</v>
      </c>
      <c r="N34" s="1316">
        <v>0.0336</v>
      </c>
      <c r="O34" s="1316">
        <v>0.0696</v>
      </c>
      <c r="P34" s="1316">
        <v>0.0358</v>
      </c>
      <c r="Q34" s="1316"/>
      <c r="R34" s="1320">
        <v>0.5</v>
      </c>
      <c r="S34" s="1319"/>
      <c r="T34" s="1319"/>
      <c r="U34" s="1319"/>
      <c r="V34" s="1319"/>
      <c r="W34" s="1319"/>
      <c r="X34" s="1319"/>
      <c r="Y34" s="1319"/>
      <c r="Z34" s="1319"/>
    </row>
    <row r="35" ht="36.0" customHeight="1">
      <c r="A35" s="1315">
        <v>1987.0</v>
      </c>
      <c r="B35" s="1316">
        <v>0.0649</v>
      </c>
      <c r="C35" s="1316">
        <v>0.0371</v>
      </c>
      <c r="D35" s="1315">
        <v>247.08</v>
      </c>
      <c r="E35" s="1317">
        <v>16.04</v>
      </c>
      <c r="F35" s="1317">
        <v>9.17</v>
      </c>
      <c r="G35" s="1317"/>
      <c r="H35" s="1316">
        <v>0.111</v>
      </c>
      <c r="I35" s="1316">
        <v>0.1199</v>
      </c>
      <c r="J35" s="1316">
        <v>0.0547</v>
      </c>
      <c r="K35" s="1316">
        <v>0.0886</v>
      </c>
      <c r="L35" s="1316">
        <v>0.0339</v>
      </c>
      <c r="M35" s="1316">
        <v>0.0966</v>
      </c>
      <c r="N35" s="1316">
        <v>0.0418</v>
      </c>
      <c r="O35" s="1316">
        <v>0.0858</v>
      </c>
      <c r="P35" s="1316">
        <v>0.0399</v>
      </c>
      <c r="Q35" s="1316"/>
      <c r="R35" s="1320">
        <v>0.45</v>
      </c>
      <c r="S35" s="1319"/>
      <c r="T35" s="1319"/>
      <c r="U35" s="1319"/>
      <c r="V35" s="1319"/>
      <c r="W35" s="1319"/>
      <c r="X35" s="1319"/>
      <c r="Y35" s="1319"/>
      <c r="Z35" s="1319"/>
    </row>
    <row r="36" ht="36.0" customHeight="1">
      <c r="A36" s="1315">
        <v>1988.0</v>
      </c>
      <c r="B36" s="1316">
        <v>0.082</v>
      </c>
      <c r="C36" s="1316">
        <v>0.0368</v>
      </c>
      <c r="D36" s="1315">
        <v>277.72</v>
      </c>
      <c r="E36" s="1317">
        <v>24.12</v>
      </c>
      <c r="F36" s="1317">
        <v>10.22</v>
      </c>
      <c r="G36" s="1317"/>
      <c r="H36" s="1316">
        <v>0.5042</v>
      </c>
      <c r="I36" s="1316">
        <v>0.1149</v>
      </c>
      <c r="J36" s="1316">
        <v>0.0635</v>
      </c>
      <c r="K36" s="1316">
        <v>0.0914</v>
      </c>
      <c r="L36" s="1316">
        <v>0.0279</v>
      </c>
      <c r="M36" s="1316">
        <v>0.0976</v>
      </c>
      <c r="N36" s="1316">
        <v>0.0412</v>
      </c>
      <c r="O36" s="1316">
        <v>0.0767</v>
      </c>
      <c r="P36" s="1316">
        <v>0.0377</v>
      </c>
      <c r="Q36" s="1316"/>
      <c r="R36" s="1320">
        <v>0.41</v>
      </c>
      <c r="S36" s="1319"/>
      <c r="T36" s="1319"/>
      <c r="U36" s="1319"/>
      <c r="V36" s="1319"/>
      <c r="W36" s="1319"/>
      <c r="X36" s="1319"/>
      <c r="Y36" s="1319"/>
      <c r="Z36" s="1319"/>
    </row>
    <row r="37" ht="36.0" customHeight="1">
      <c r="A37" s="1315">
        <v>1989.0</v>
      </c>
      <c r="B37" s="1316">
        <v>0.068</v>
      </c>
      <c r="C37" s="1316">
        <v>0.0332</v>
      </c>
      <c r="D37" s="1315">
        <v>353.4</v>
      </c>
      <c r="E37" s="1317">
        <v>24.32</v>
      </c>
      <c r="F37" s="1317">
        <v>11.73</v>
      </c>
      <c r="G37" s="1317"/>
      <c r="H37" s="1316">
        <v>0.0083</v>
      </c>
      <c r="I37" s="1316">
        <v>0.148</v>
      </c>
      <c r="J37" s="1316">
        <v>0.0837</v>
      </c>
      <c r="K37" s="1316">
        <v>0.0793</v>
      </c>
      <c r="L37" s="1316">
        <v>-0.0044</v>
      </c>
      <c r="M37" s="1316">
        <v>0.0958</v>
      </c>
      <c r="N37" s="1316">
        <v>0.0385</v>
      </c>
      <c r="O37" s="1316">
        <v>0.0746</v>
      </c>
      <c r="P37" s="1316">
        <v>0.0351</v>
      </c>
      <c r="Q37" s="1316"/>
      <c r="R37" s="1320">
        <v>0.44</v>
      </c>
      <c r="S37" s="1319"/>
      <c r="T37" s="1319"/>
      <c r="U37" s="1319"/>
      <c r="V37" s="1319"/>
      <c r="W37" s="1319"/>
      <c r="X37" s="1319"/>
      <c r="Y37" s="1319"/>
      <c r="Z37" s="1319"/>
    </row>
    <row r="38" ht="36.0" customHeight="1">
      <c r="A38" s="1315">
        <v>1990.0</v>
      </c>
      <c r="B38" s="1316">
        <v>0.0658</v>
      </c>
      <c r="C38" s="1316">
        <v>0.0374</v>
      </c>
      <c r="D38" s="1315">
        <v>330.22</v>
      </c>
      <c r="E38" s="1317">
        <v>22.65</v>
      </c>
      <c r="F38" s="1317">
        <v>12.35</v>
      </c>
      <c r="G38" s="1317"/>
      <c r="H38" s="1316">
        <v>-0.0687</v>
      </c>
      <c r="I38" s="1316">
        <v>0.0526</v>
      </c>
      <c r="J38" s="1316">
        <v>0.0781</v>
      </c>
      <c r="K38" s="1316">
        <v>0.0807</v>
      </c>
      <c r="L38" s="1316">
        <v>0.0026</v>
      </c>
      <c r="M38" s="1316">
        <v>0.0739</v>
      </c>
      <c r="N38" s="1316">
        <v>0.0392</v>
      </c>
      <c r="O38" s="1316">
        <v>0.0719</v>
      </c>
      <c r="P38" s="1316">
        <v>0.0389</v>
      </c>
      <c r="Q38" s="1316"/>
      <c r="R38" s="1320">
        <v>0.48</v>
      </c>
      <c r="S38" s="1319"/>
      <c r="T38" s="1319"/>
      <c r="U38" s="1319"/>
      <c r="V38" s="1319"/>
      <c r="W38" s="1319"/>
      <c r="X38" s="1319"/>
      <c r="Y38" s="1319"/>
      <c r="Z38" s="1319"/>
    </row>
    <row r="39" ht="36.0" customHeight="1">
      <c r="A39" s="1315">
        <v>1991.0</v>
      </c>
      <c r="B39" s="1316">
        <v>0.0458</v>
      </c>
      <c r="C39" s="1316">
        <v>0.0311</v>
      </c>
      <c r="D39" s="1315">
        <v>417.09</v>
      </c>
      <c r="E39" s="1317">
        <v>19.3</v>
      </c>
      <c r="F39" s="1317">
        <v>12.97</v>
      </c>
      <c r="G39" s="1317"/>
      <c r="H39" s="1316">
        <v>-0.1479</v>
      </c>
      <c r="I39" s="1316">
        <v>0.0503</v>
      </c>
      <c r="J39" s="1316">
        <v>0.07</v>
      </c>
      <c r="K39" s="1316">
        <v>0.067</v>
      </c>
      <c r="L39" s="1316">
        <v>-0.003</v>
      </c>
      <c r="M39" s="1316">
        <v>0.0634</v>
      </c>
      <c r="N39" s="1316">
        <v>0.0327</v>
      </c>
      <c r="O39" s="1316">
        <v>0.0781</v>
      </c>
      <c r="P39" s="1316">
        <v>0.0348</v>
      </c>
      <c r="Q39" s="1316"/>
      <c r="R39" s="1320">
        <v>0.52</v>
      </c>
      <c r="S39" s="1319"/>
      <c r="T39" s="1319"/>
      <c r="U39" s="1319"/>
      <c r="V39" s="1319"/>
      <c r="W39" s="1319"/>
      <c r="X39" s="1319"/>
      <c r="Y39" s="1319"/>
      <c r="Z39" s="1319"/>
    </row>
    <row r="40" ht="36.0" customHeight="1">
      <c r="A40" s="1315">
        <v>1992.0</v>
      </c>
      <c r="B40" s="1316">
        <v>0.0416</v>
      </c>
      <c r="C40" s="1316">
        <v>0.029</v>
      </c>
      <c r="D40" s="1315">
        <v>435.71</v>
      </c>
      <c r="E40" s="1317">
        <v>20.87</v>
      </c>
      <c r="F40" s="1317">
        <v>12.64</v>
      </c>
      <c r="G40" s="1317"/>
      <c r="H40" s="1316">
        <v>0.0813</v>
      </c>
      <c r="I40" s="1316">
        <v>-0.0259</v>
      </c>
      <c r="J40" s="1316">
        <v>0.053</v>
      </c>
      <c r="K40" s="1316">
        <v>0.0668</v>
      </c>
      <c r="L40" s="1316">
        <v>0.0138</v>
      </c>
      <c r="M40" s="1316">
        <v>0.0467</v>
      </c>
      <c r="N40" s="1316">
        <v>0.0283</v>
      </c>
      <c r="O40" s="1316">
        <v>0.0983</v>
      </c>
      <c r="P40" s="1316">
        <v>0.0355</v>
      </c>
      <c r="Q40" s="1316"/>
      <c r="R40" s="1320">
        <v>0.53</v>
      </c>
      <c r="S40" s="1319"/>
      <c r="T40" s="1319"/>
      <c r="U40" s="1319"/>
      <c r="V40" s="1319"/>
      <c r="W40" s="1319"/>
      <c r="X40" s="1319"/>
      <c r="Y40" s="1319"/>
      <c r="Z40" s="1319"/>
    </row>
    <row r="41" ht="36.0" customHeight="1">
      <c r="A41" s="1315">
        <v>1993.0</v>
      </c>
      <c r="B41" s="1316">
        <v>0.0425</v>
      </c>
      <c r="C41" s="1316">
        <v>0.0272</v>
      </c>
      <c r="D41" s="1315">
        <v>466.45</v>
      </c>
      <c r="E41" s="1317">
        <v>26.9</v>
      </c>
      <c r="F41" s="1317">
        <v>12.69</v>
      </c>
      <c r="G41" s="1317"/>
      <c r="H41" s="1316">
        <v>0.2889</v>
      </c>
      <c r="I41" s="1316">
        <v>0.0041</v>
      </c>
      <c r="J41" s="1316">
        <v>0.035</v>
      </c>
      <c r="K41" s="1316">
        <v>0.0579</v>
      </c>
      <c r="L41" s="1316">
        <v>0.0229</v>
      </c>
      <c r="M41" s="1316">
        <v>0.0473</v>
      </c>
      <c r="N41" s="1316">
        <v>0.0274</v>
      </c>
      <c r="O41" s="1316">
        <v>0.08</v>
      </c>
      <c r="P41" s="1316">
        <v>0.0317</v>
      </c>
      <c r="Q41" s="1316"/>
      <c r="R41" s="1320">
        <v>0.55</v>
      </c>
      <c r="S41" s="1319"/>
      <c r="T41" s="1319"/>
      <c r="U41" s="1319"/>
      <c r="V41" s="1319"/>
      <c r="W41" s="1319"/>
      <c r="X41" s="1319"/>
      <c r="Y41" s="1319"/>
      <c r="Z41" s="1319"/>
    </row>
    <row r="42" ht="36.0" customHeight="1">
      <c r="A42" s="1315">
        <v>1994.0</v>
      </c>
      <c r="B42" s="1316">
        <v>0.0589</v>
      </c>
      <c r="C42" s="1316">
        <v>0.0291</v>
      </c>
      <c r="D42" s="1315">
        <v>459.27</v>
      </c>
      <c r="E42" s="1317">
        <v>31.75</v>
      </c>
      <c r="F42" s="1317">
        <v>13.36</v>
      </c>
      <c r="G42" s="1317"/>
      <c r="H42" s="1316">
        <v>0.1803</v>
      </c>
      <c r="I42" s="1316">
        <v>0.0534</v>
      </c>
      <c r="J42" s="1316">
        <v>0.05</v>
      </c>
      <c r="K42" s="1316">
        <v>0.0782</v>
      </c>
      <c r="L42" s="1316">
        <v>0.0282</v>
      </c>
      <c r="M42" s="1316">
        <v>0.0723</v>
      </c>
      <c r="N42" s="1316">
        <v>0.0306</v>
      </c>
      <c r="O42" s="1316">
        <v>0.0717</v>
      </c>
      <c r="P42" s="1316">
        <v>0.0355</v>
      </c>
      <c r="Q42" s="1316"/>
      <c r="R42" s="1320">
        <v>0.45</v>
      </c>
      <c r="S42" s="1319"/>
      <c r="T42" s="1319"/>
      <c r="U42" s="1319"/>
      <c r="V42" s="1319"/>
      <c r="W42" s="1319"/>
      <c r="X42" s="1319"/>
      <c r="Y42" s="1319"/>
      <c r="Z42" s="1319"/>
    </row>
    <row r="43" ht="36.0" customHeight="1">
      <c r="A43" s="1315">
        <v>1995.0</v>
      </c>
      <c r="B43" s="1316">
        <v>0.0574</v>
      </c>
      <c r="C43" s="1316">
        <v>0.023</v>
      </c>
      <c r="D43" s="1315">
        <v>615.93</v>
      </c>
      <c r="E43" s="1317">
        <v>37.7</v>
      </c>
      <c r="F43" s="1317">
        <v>14.17</v>
      </c>
      <c r="G43" s="1317"/>
      <c r="H43" s="1316">
        <v>0.1874</v>
      </c>
      <c r="I43" s="1316">
        <v>0.06</v>
      </c>
      <c r="J43" s="1316">
        <v>0.035</v>
      </c>
      <c r="K43" s="1316">
        <v>0.0557</v>
      </c>
      <c r="L43" s="1316">
        <v>0.0207</v>
      </c>
      <c r="M43" s="1316">
        <v>0.0565</v>
      </c>
      <c r="N43" s="1316">
        <v>0.0244</v>
      </c>
      <c r="O43" s="1316">
        <v>0.065</v>
      </c>
      <c r="P43" s="1316">
        <v>0.0329</v>
      </c>
      <c r="Q43" s="1316"/>
      <c r="R43" s="1320">
        <v>0.59</v>
      </c>
      <c r="S43" s="1319"/>
      <c r="T43" s="1319"/>
      <c r="U43" s="1319"/>
      <c r="V43" s="1319"/>
      <c r="W43" s="1319"/>
      <c r="X43" s="1319"/>
      <c r="Y43" s="1319"/>
      <c r="Z43" s="1319"/>
    </row>
    <row r="44" ht="36.0" customHeight="1">
      <c r="A44" s="1315">
        <v>1996.0</v>
      </c>
      <c r="B44" s="1316">
        <v>0.0483</v>
      </c>
      <c r="C44" s="1316">
        <v>0.0201</v>
      </c>
      <c r="D44" s="1315">
        <v>740.74</v>
      </c>
      <c r="E44" s="1317">
        <v>40.63</v>
      </c>
      <c r="F44" s="1317">
        <v>14.89</v>
      </c>
      <c r="G44" s="1317"/>
      <c r="H44" s="1316">
        <v>0.0777</v>
      </c>
      <c r="I44" s="1316">
        <v>0.051</v>
      </c>
      <c r="J44" s="1316">
        <v>0.05</v>
      </c>
      <c r="K44" s="1316">
        <v>0.0641</v>
      </c>
      <c r="L44" s="1316">
        <v>0.0141</v>
      </c>
      <c r="M44" s="1316">
        <v>0.0613</v>
      </c>
      <c r="N44" s="1316">
        <v>0.0211</v>
      </c>
      <c r="O44" s="1316">
        <v>0.0792</v>
      </c>
      <c r="P44" s="1316">
        <v>0.032</v>
      </c>
      <c r="Q44" s="1316"/>
      <c r="R44" s="1320">
        <v>0.5</v>
      </c>
      <c r="S44" s="1319"/>
      <c r="T44" s="1319"/>
      <c r="U44" s="1319"/>
      <c r="V44" s="1319"/>
      <c r="W44" s="1319"/>
      <c r="X44" s="1319"/>
      <c r="Y44" s="1319"/>
      <c r="Z44" s="1319"/>
    </row>
    <row r="45" ht="36.0" customHeight="1">
      <c r="A45" s="1315">
        <v>1997.0</v>
      </c>
      <c r="B45" s="1316">
        <v>0.0408</v>
      </c>
      <c r="C45" s="1316">
        <v>0.016</v>
      </c>
      <c r="D45" s="1315">
        <v>970.43</v>
      </c>
      <c r="E45" s="1317">
        <v>44.09</v>
      </c>
      <c r="F45" s="1317">
        <v>15.52</v>
      </c>
      <c r="G45" s="1317"/>
      <c r="H45" s="1316">
        <v>0.0852</v>
      </c>
      <c r="I45" s="1316">
        <v>0.0425</v>
      </c>
      <c r="J45" s="1316">
        <v>0.0535</v>
      </c>
      <c r="K45" s="1316">
        <v>0.0574</v>
      </c>
      <c r="L45" s="1316">
        <v>0.0039</v>
      </c>
      <c r="M45" s="1316">
        <v>0.0545</v>
      </c>
      <c r="N45" s="1316">
        <v>0.0167</v>
      </c>
      <c r="O45" s="1316">
        <v>0.08</v>
      </c>
      <c r="P45" s="1316">
        <v>0.0273</v>
      </c>
      <c r="Q45" s="1316"/>
      <c r="R45" s="1320">
        <v>0.48</v>
      </c>
      <c r="S45" s="1321"/>
      <c r="T45" s="1321"/>
      <c r="U45" s="1321"/>
      <c r="V45" s="1321"/>
      <c r="W45" s="1321"/>
      <c r="X45" s="1321"/>
      <c r="Y45" s="1321"/>
      <c r="Z45" s="1321"/>
    </row>
    <row r="46" ht="36.0" customHeight="1">
      <c r="A46" s="1315">
        <v>1998.0</v>
      </c>
      <c r="B46" s="1316">
        <v>0.0311</v>
      </c>
      <c r="C46" s="1316">
        <v>0.0132</v>
      </c>
      <c r="D46" s="1315">
        <v>1229.23</v>
      </c>
      <c r="E46" s="1317">
        <v>44.27</v>
      </c>
      <c r="F46" s="1317">
        <v>16.2</v>
      </c>
      <c r="G46" s="1317"/>
      <c r="H46" s="1316">
        <v>0.0041</v>
      </c>
      <c r="I46" s="1316">
        <v>0.0437</v>
      </c>
      <c r="J46" s="1316">
        <v>0.0433</v>
      </c>
      <c r="K46" s="1316">
        <v>0.0465</v>
      </c>
      <c r="L46" s="1316">
        <v>0.0032</v>
      </c>
      <c r="M46" s="1316">
        <v>0.046</v>
      </c>
      <c r="N46" s="1316">
        <v>0.0138</v>
      </c>
      <c r="O46" s="1316">
        <v>0.072</v>
      </c>
      <c r="P46" s="1316">
        <v>0.0226</v>
      </c>
      <c r="Q46" s="1316"/>
      <c r="R46" s="1320">
        <v>0.49</v>
      </c>
      <c r="S46" s="1321"/>
      <c r="T46" s="1321"/>
      <c r="U46" s="1321"/>
      <c r="V46" s="1321"/>
      <c r="W46" s="1321"/>
      <c r="X46" s="1321"/>
      <c r="Y46" s="1321"/>
      <c r="Z46" s="1321"/>
    </row>
    <row r="47" ht="36.0" customHeight="1">
      <c r="A47" s="1315">
        <v>1999.0</v>
      </c>
      <c r="B47" s="1316">
        <v>0.0307</v>
      </c>
      <c r="C47" s="1316">
        <v>0.0114</v>
      </c>
      <c r="D47" s="1315">
        <v>1469.25</v>
      </c>
      <c r="E47" s="1317">
        <v>51.68</v>
      </c>
      <c r="F47" s="1317">
        <v>16.71</v>
      </c>
      <c r="G47" s="1317"/>
      <c r="H47" s="1316">
        <v>0.1674</v>
      </c>
      <c r="I47" s="1316">
        <v>0.0316</v>
      </c>
      <c r="J47" s="1316">
        <v>0.0537</v>
      </c>
      <c r="K47" s="1316">
        <v>0.0644</v>
      </c>
      <c r="L47" s="1316">
        <v>0.0107</v>
      </c>
      <c r="M47" s="1316">
        <v>0.0575</v>
      </c>
      <c r="N47" s="1316">
        <v>0.012</v>
      </c>
      <c r="O47" s="1316">
        <v>0.125</v>
      </c>
      <c r="P47" s="1316">
        <v>0.0205</v>
      </c>
      <c r="Q47" s="1316"/>
      <c r="R47" s="1320">
        <v>0.32</v>
      </c>
      <c r="S47" s="1321"/>
      <c r="T47" s="1321"/>
      <c r="U47" s="1321"/>
      <c r="V47" s="1321"/>
      <c r="W47" s="1321"/>
      <c r="X47" s="1321"/>
      <c r="Y47" s="1321"/>
      <c r="Z47" s="1321"/>
    </row>
    <row r="48" ht="36.0" customHeight="1">
      <c r="A48" s="1315">
        <v>2000.0</v>
      </c>
      <c r="B48" s="1316">
        <v>0.0394</v>
      </c>
      <c r="C48" s="1316">
        <v>0.0123</v>
      </c>
      <c r="D48" s="1315">
        <v>1320.28</v>
      </c>
      <c r="E48" s="1317">
        <v>56.13</v>
      </c>
      <c r="F48" s="1317">
        <v>16.27</v>
      </c>
      <c r="G48" s="1317"/>
      <c r="H48" s="1316">
        <v>0.0861</v>
      </c>
      <c r="I48" s="1316">
        <v>-0.0265</v>
      </c>
      <c r="J48" s="1316">
        <v>0.0573</v>
      </c>
      <c r="K48" s="1316">
        <v>0.0511</v>
      </c>
      <c r="L48" s="1316">
        <v>-0.0062</v>
      </c>
      <c r="M48" s="1316">
        <v>0.0371</v>
      </c>
      <c r="N48" s="1316">
        <v>0.0165</v>
      </c>
      <c r="O48" s="1316">
        <v>0.12</v>
      </c>
      <c r="P48" s="1316">
        <v>0.0287</v>
      </c>
      <c r="Q48" s="1316"/>
      <c r="R48" s="1320">
        <v>0.56</v>
      </c>
      <c r="S48" s="1321"/>
      <c r="T48" s="1321"/>
      <c r="U48" s="1321"/>
      <c r="V48" s="1321"/>
      <c r="W48" s="1321"/>
      <c r="X48" s="1321"/>
      <c r="Y48" s="1321"/>
      <c r="Z48" s="1321"/>
    </row>
    <row r="49" ht="36.0" customHeight="1">
      <c r="A49" s="1315">
        <v>2001.0</v>
      </c>
      <c r="B49" s="1316">
        <v>0.0385</v>
      </c>
      <c r="C49" s="1316">
        <v>0.0137</v>
      </c>
      <c r="D49" s="1315">
        <v>1148.09</v>
      </c>
      <c r="E49" s="1317">
        <v>38.85</v>
      </c>
      <c r="F49" s="1317">
        <v>15.74</v>
      </c>
      <c r="G49" s="1322">
        <v>30.08</v>
      </c>
      <c r="H49" s="1316">
        <v>-0.3079</v>
      </c>
      <c r="I49" s="1316">
        <v>-0.0324</v>
      </c>
      <c r="J49" s="1316">
        <v>0.018</v>
      </c>
      <c r="K49" s="1316">
        <v>0.0505</v>
      </c>
      <c r="L49" s="1316">
        <v>0.0325</v>
      </c>
      <c r="M49" s="1316">
        <v>0.0356</v>
      </c>
      <c r="N49" s="1316">
        <v>0.0173</v>
      </c>
      <c r="O49" s="1316">
        <v>0.103</v>
      </c>
      <c r="P49" s="1316">
        <v>0.0362</v>
      </c>
      <c r="Q49" s="1316">
        <v>0.0291</v>
      </c>
      <c r="R49" s="1320">
        <v>0.72</v>
      </c>
      <c r="S49" s="1321"/>
      <c r="T49" s="1321"/>
      <c r="U49" s="1321"/>
      <c r="V49" s="1321"/>
      <c r="W49" s="1321"/>
      <c r="X49" s="1321"/>
      <c r="Y49" s="1321"/>
      <c r="Z49" s="1321"/>
    </row>
    <row r="50" ht="36.0" customHeight="1">
      <c r="A50" s="1315">
        <v>2002.0</v>
      </c>
      <c r="B50" s="1316">
        <v>0.0523</v>
      </c>
      <c r="C50" s="1316">
        <v>0.0183</v>
      </c>
      <c r="D50" s="1315">
        <v>879.82</v>
      </c>
      <c r="E50" s="1315">
        <v>46.04</v>
      </c>
      <c r="F50" s="1315">
        <v>16.08</v>
      </c>
      <c r="G50" s="1322">
        <v>29.83</v>
      </c>
      <c r="H50" s="1316">
        <v>0.1851</v>
      </c>
      <c r="I50" s="1316">
        <v>0.0215</v>
      </c>
      <c r="J50" s="1316">
        <v>0.012</v>
      </c>
      <c r="K50" s="1316">
        <v>0.0381</v>
      </c>
      <c r="L50" s="1316">
        <v>0.0261</v>
      </c>
      <c r="M50" s="1316">
        <v>0.0357</v>
      </c>
      <c r="N50" s="1316">
        <v>0.0229</v>
      </c>
      <c r="O50" s="1316">
        <v>0.08</v>
      </c>
      <c r="P50" s="1316">
        <v>0.041</v>
      </c>
      <c r="Q50" s="1316">
        <v>0.0473</v>
      </c>
      <c r="R50" s="1320">
        <v>1.08</v>
      </c>
      <c r="S50" s="1321"/>
      <c r="T50" s="1321"/>
      <c r="U50" s="1321"/>
      <c r="V50" s="1321"/>
      <c r="W50" s="1321"/>
      <c r="X50" s="1321"/>
      <c r="Y50" s="1321"/>
      <c r="Z50" s="1321"/>
    </row>
    <row r="51" ht="36.0" customHeight="1">
      <c r="A51" s="1315">
        <v>2003.0</v>
      </c>
      <c r="B51" s="1316">
        <v>0.0487</v>
      </c>
      <c r="C51" s="1316">
        <v>0.0161</v>
      </c>
      <c r="D51" s="1315">
        <v>1111.91</v>
      </c>
      <c r="E51" s="1315">
        <v>54.69</v>
      </c>
      <c r="F51" s="1315">
        <v>17.88</v>
      </c>
      <c r="G51" s="1322">
        <v>31.58</v>
      </c>
      <c r="H51" s="1316">
        <v>0.1879</v>
      </c>
      <c r="I51" s="1316">
        <v>0.1119</v>
      </c>
      <c r="J51" s="1316">
        <v>0.01</v>
      </c>
      <c r="K51" s="1316">
        <v>0.0425</v>
      </c>
      <c r="L51" s="1316">
        <v>0.0325</v>
      </c>
      <c r="M51" s="1316">
        <v>0.0535</v>
      </c>
      <c r="N51" s="1316">
        <v>0.0212</v>
      </c>
      <c r="O51" s="1316">
        <v>0.11</v>
      </c>
      <c r="P51" s="1316">
        <v>0.0369</v>
      </c>
      <c r="Q51" s="1316">
        <v>0.0474</v>
      </c>
      <c r="R51" s="1320">
        <v>0.87</v>
      </c>
      <c r="S51" s="1321"/>
      <c r="T51" s="1321"/>
      <c r="U51" s="1321"/>
      <c r="V51" s="1321"/>
      <c r="W51" s="1321"/>
      <c r="X51" s="1321"/>
      <c r="Y51" s="1321"/>
      <c r="Z51" s="1321"/>
    </row>
    <row r="52" ht="36.0" customHeight="1">
      <c r="A52" s="1315">
        <v>2004.0</v>
      </c>
      <c r="B52" s="1316">
        <v>0.0558</v>
      </c>
      <c r="C52" s="1316">
        <v>0.016</v>
      </c>
      <c r="D52" s="1315">
        <v>1211.92</v>
      </c>
      <c r="E52" s="1315">
        <v>67.68</v>
      </c>
      <c r="F52" s="1315">
        <v>19.407</v>
      </c>
      <c r="G52" s="1322">
        <v>40.6</v>
      </c>
      <c r="H52" s="1316">
        <v>0.2375</v>
      </c>
      <c r="I52" s="1316">
        <v>0.0854</v>
      </c>
      <c r="J52" s="1316">
        <v>0.0218</v>
      </c>
      <c r="K52" s="1316">
        <v>0.0422</v>
      </c>
      <c r="L52" s="1316">
        <v>0.0204</v>
      </c>
      <c r="M52" s="1316">
        <v>0.049</v>
      </c>
      <c r="N52" s="1316">
        <v>0.0202</v>
      </c>
      <c r="O52" s="1316">
        <v>0.085</v>
      </c>
      <c r="P52" s="1316">
        <v>0.0365</v>
      </c>
      <c r="Q52" s="1316">
        <v>0.0486</v>
      </c>
      <c r="R52" s="1320">
        <v>0.86</v>
      </c>
      <c r="S52" s="1323"/>
      <c r="T52" s="1323"/>
      <c r="U52" s="1323"/>
      <c r="V52" s="1323"/>
      <c r="W52" s="1323"/>
      <c r="X52" s="1323"/>
      <c r="Y52" s="1323"/>
      <c r="Z52" s="1323"/>
    </row>
    <row r="53" ht="36.0" customHeight="1">
      <c r="A53" s="1315">
        <v>2005.0</v>
      </c>
      <c r="B53" s="1316">
        <v>0.0547</v>
      </c>
      <c r="C53" s="1316">
        <v>0.0179</v>
      </c>
      <c r="D53" s="1315">
        <v>1248.29</v>
      </c>
      <c r="E53" s="1315">
        <v>76.45</v>
      </c>
      <c r="F53" s="1315">
        <v>22.38</v>
      </c>
      <c r="G53" s="1322">
        <v>61.17</v>
      </c>
      <c r="H53" s="1316">
        <v>0.1296</v>
      </c>
      <c r="I53" s="1316">
        <v>0.1532</v>
      </c>
      <c r="J53" s="1316">
        <v>0.0431</v>
      </c>
      <c r="K53" s="1316">
        <v>0.0439</v>
      </c>
      <c r="L53" s="1316">
        <v>8.0E-4</v>
      </c>
      <c r="M53" s="1316">
        <v>0.0616</v>
      </c>
      <c r="N53" s="1316">
        <v>0.022</v>
      </c>
      <c r="O53" s="1316">
        <v>0.08</v>
      </c>
      <c r="P53" s="1316">
        <v>0.0408</v>
      </c>
      <c r="Q53" s="1316">
        <v>0.0522</v>
      </c>
      <c r="R53" s="1320">
        <v>0.93</v>
      </c>
      <c r="S53" s="1319"/>
      <c r="T53" s="1319"/>
      <c r="U53" s="1319"/>
      <c r="V53" s="1319"/>
      <c r="W53" s="1319"/>
      <c r="X53" s="1319"/>
      <c r="Y53" s="1319"/>
      <c r="Z53" s="1319"/>
    </row>
    <row r="54" ht="36.0" customHeight="1">
      <c r="A54" s="1315">
        <v>2006.0</v>
      </c>
      <c r="B54" s="1316">
        <v>0.0618</v>
      </c>
      <c r="C54" s="1316">
        <v>0.0177</v>
      </c>
      <c r="D54" s="1315">
        <v>1418.3</v>
      </c>
      <c r="E54" s="1315">
        <v>87.72</v>
      </c>
      <c r="F54" s="1315">
        <v>25.05</v>
      </c>
      <c r="G54" s="1322">
        <v>73.16</v>
      </c>
      <c r="H54" s="1316">
        <v>0.1474</v>
      </c>
      <c r="I54" s="1316">
        <v>0.1193</v>
      </c>
      <c r="J54" s="1316">
        <v>0.0488</v>
      </c>
      <c r="K54" s="1316">
        <v>0.047</v>
      </c>
      <c r="L54" s="1316">
        <v>-0.0018</v>
      </c>
      <c r="M54" s="1316">
        <v>0.0593</v>
      </c>
      <c r="N54" s="1316">
        <v>0.0197</v>
      </c>
      <c r="O54" s="1316">
        <v>0.125</v>
      </c>
      <c r="P54" s="1316">
        <v>0.0416</v>
      </c>
      <c r="Q54" s="1316">
        <v>0.0612</v>
      </c>
      <c r="R54" s="1320">
        <v>0.89</v>
      </c>
      <c r="S54" s="1319"/>
      <c r="T54" s="1319"/>
      <c r="U54" s="1319"/>
      <c r="V54" s="1319"/>
      <c r="W54" s="1319"/>
      <c r="X54" s="1319"/>
      <c r="Y54" s="1319"/>
      <c r="Z54" s="1319"/>
    </row>
    <row r="55" ht="36.0" customHeight="1">
      <c r="A55" s="1315">
        <v>2007.0</v>
      </c>
      <c r="B55" s="1316">
        <v>0.0562</v>
      </c>
      <c r="C55" s="1316">
        <v>0.0189</v>
      </c>
      <c r="D55" s="1315">
        <v>1468.36</v>
      </c>
      <c r="E55" s="1315">
        <v>82.54</v>
      </c>
      <c r="F55" s="1315">
        <v>27.73</v>
      </c>
      <c r="G55" s="1322">
        <v>95.36</v>
      </c>
      <c r="H55" s="1316">
        <v>-0.0591</v>
      </c>
      <c r="I55" s="1316">
        <v>0.107</v>
      </c>
      <c r="J55" s="1316">
        <v>0.0331</v>
      </c>
      <c r="K55" s="1316">
        <v>0.0402</v>
      </c>
      <c r="L55" s="1316">
        <v>0.0071</v>
      </c>
      <c r="M55" s="1316">
        <v>0.0503</v>
      </c>
      <c r="N55" s="1316">
        <v>0.0206</v>
      </c>
      <c r="O55" s="1316">
        <v>0.05</v>
      </c>
      <c r="P55" s="1316">
        <v>0.0437</v>
      </c>
      <c r="Q55" s="1316">
        <v>0.0459</v>
      </c>
      <c r="R55" s="1320">
        <v>1.09</v>
      </c>
      <c r="S55" s="1319"/>
      <c r="T55" s="1319"/>
      <c r="U55" s="1319"/>
      <c r="V55" s="1319"/>
      <c r="W55" s="1319"/>
      <c r="X55" s="1319"/>
      <c r="Y55" s="1319"/>
      <c r="Z55" s="1319"/>
    </row>
    <row r="56" ht="36.0" customHeight="1">
      <c r="A56" s="1315">
        <v>2008.0</v>
      </c>
      <c r="B56" s="1316">
        <v>0.0724</v>
      </c>
      <c r="C56" s="1316">
        <v>0.0311</v>
      </c>
      <c r="D56" s="1317">
        <v>903.25</v>
      </c>
      <c r="E56" s="1317">
        <v>65.39</v>
      </c>
      <c r="F56" s="1317">
        <v>28.05</v>
      </c>
      <c r="G56" s="1322">
        <v>67.52</v>
      </c>
      <c r="H56" s="1316">
        <v>-0.2078</v>
      </c>
      <c r="I56" s="1316">
        <v>0.0115</v>
      </c>
      <c r="J56" s="1316">
        <v>0.0159</v>
      </c>
      <c r="K56" s="1316">
        <v>0.0221</v>
      </c>
      <c r="L56" s="1316">
        <v>0.0062</v>
      </c>
      <c r="M56" s="1316">
        <v>0.0211</v>
      </c>
      <c r="N56" s="1316">
        <v>0.0405</v>
      </c>
      <c r="O56" s="1316">
        <v>0.04</v>
      </c>
      <c r="P56" s="1316">
        <v>0.0643</v>
      </c>
      <c r="Q56" s="1316">
        <v>0.0692</v>
      </c>
      <c r="R56" s="1320">
        <v>2.91</v>
      </c>
      <c r="S56" s="1319"/>
      <c r="T56" s="1319"/>
      <c r="U56" s="1319"/>
      <c r="V56" s="1319"/>
      <c r="W56" s="1319"/>
      <c r="X56" s="1319"/>
      <c r="Y56" s="1319"/>
      <c r="Z56" s="1319"/>
    </row>
    <row r="57" ht="36.0" customHeight="1">
      <c r="A57" s="1324">
        <v>2009.0</v>
      </c>
      <c r="B57" s="1316">
        <v>0.0535</v>
      </c>
      <c r="C57" s="1316">
        <v>0.02</v>
      </c>
      <c r="D57" s="1317">
        <v>1115.1</v>
      </c>
      <c r="E57" s="1317">
        <v>59.65</v>
      </c>
      <c r="F57" s="1317">
        <v>22.31</v>
      </c>
      <c r="G57" s="1322">
        <v>37.43</v>
      </c>
      <c r="H57" s="1316">
        <v>-0.0878</v>
      </c>
      <c r="I57" s="1316">
        <v>-0.2046</v>
      </c>
      <c r="J57" s="1316">
        <v>0.0014</v>
      </c>
      <c r="K57" s="1316">
        <v>0.0384</v>
      </c>
      <c r="L57" s="1316">
        <v>0.037</v>
      </c>
      <c r="M57" s="1316">
        <v>0.0028</v>
      </c>
      <c r="N57" s="1316">
        <v>0.026</v>
      </c>
      <c r="O57" s="1316">
        <v>0.072</v>
      </c>
      <c r="P57" s="1316">
        <v>0.0436</v>
      </c>
      <c r="Q57" s="1316">
        <v>0.0464</v>
      </c>
      <c r="R57" s="1320">
        <v>1.14</v>
      </c>
      <c r="S57" s="1319"/>
      <c r="T57" s="1319"/>
      <c r="U57" s="1319"/>
      <c r="V57" s="1319"/>
      <c r="W57" s="1319"/>
      <c r="X57" s="1319"/>
      <c r="Y57" s="1319"/>
      <c r="Z57" s="1319"/>
    </row>
    <row r="58" ht="36.0" customHeight="1">
      <c r="A58" s="1324">
        <v>2010.0</v>
      </c>
      <c r="B58" s="1316">
        <v>0.0665</v>
      </c>
      <c r="C58" s="1316">
        <v>0.0184</v>
      </c>
      <c r="D58" s="1317">
        <v>1257.64</v>
      </c>
      <c r="E58" s="1317">
        <v>83.66</v>
      </c>
      <c r="F58" s="1317">
        <v>23.12</v>
      </c>
      <c r="G58" s="1322">
        <v>55.53</v>
      </c>
      <c r="H58" s="1316">
        <v>0.4025</v>
      </c>
      <c r="I58" s="1316">
        <v>0.0363</v>
      </c>
      <c r="J58" s="1316">
        <v>0.0013</v>
      </c>
      <c r="K58" s="1316">
        <v>0.0329</v>
      </c>
      <c r="L58" s="1316">
        <v>0.0316</v>
      </c>
      <c r="M58" s="1316">
        <v>0.0333</v>
      </c>
      <c r="N58" s="1316">
        <v>0.0224</v>
      </c>
      <c r="O58" s="1316">
        <v>0.0695</v>
      </c>
      <c r="P58" s="1316">
        <v>0.052</v>
      </c>
      <c r="Q58" s="1316">
        <v>0.0609</v>
      </c>
      <c r="R58" s="1320">
        <v>1.58</v>
      </c>
      <c r="S58" s="1319"/>
      <c r="T58" s="1319"/>
      <c r="U58" s="1319"/>
      <c r="V58" s="1319"/>
      <c r="W58" s="1319"/>
      <c r="X58" s="1319"/>
      <c r="Y58" s="1319"/>
      <c r="Z58" s="1319"/>
    </row>
    <row r="59" ht="36.0" customHeight="1">
      <c r="A59" s="1325">
        <v>2011.0</v>
      </c>
      <c r="B59" s="1316">
        <v>0.0772</v>
      </c>
      <c r="C59" s="1316">
        <v>0.0207</v>
      </c>
      <c r="D59" s="1322">
        <v>1257.6</v>
      </c>
      <c r="E59" s="1322">
        <v>97.05</v>
      </c>
      <c r="F59" s="1322">
        <v>26.02</v>
      </c>
      <c r="G59" s="1326">
        <v>71.28</v>
      </c>
      <c r="H59" s="1316">
        <v>0.1601</v>
      </c>
      <c r="I59" s="1316">
        <v>0.1254</v>
      </c>
      <c r="J59" s="1327">
        <v>3.0E-4</v>
      </c>
      <c r="K59" s="1327">
        <v>0.0188</v>
      </c>
      <c r="L59" s="1327">
        <v>0.0185</v>
      </c>
      <c r="M59" s="1327">
        <v>0.0275</v>
      </c>
      <c r="N59" s="1327">
        <v>0.0271</v>
      </c>
      <c r="O59" s="1327">
        <v>0.0718</v>
      </c>
      <c r="P59" s="1327">
        <v>0.0601</v>
      </c>
      <c r="Q59" s="1327">
        <v>0.0834</v>
      </c>
      <c r="R59" s="1328">
        <v>3.2</v>
      </c>
      <c r="S59" s="1319"/>
      <c r="T59" s="1319"/>
      <c r="U59" s="1319"/>
      <c r="V59" s="1319"/>
      <c r="W59" s="1319"/>
      <c r="X59" s="1319"/>
      <c r="Y59" s="1319"/>
      <c r="Z59" s="1319"/>
    </row>
    <row r="60" ht="36.0" customHeight="1">
      <c r="A60" s="1325">
        <v>2012.0</v>
      </c>
      <c r="B60" s="1327">
        <v>0.0718</v>
      </c>
      <c r="C60" s="1327">
        <v>0.0213</v>
      </c>
      <c r="D60" s="1322">
        <v>1426.19</v>
      </c>
      <c r="E60" s="1322">
        <v>102.47</v>
      </c>
      <c r="F60" s="1322">
        <v>30.44</v>
      </c>
      <c r="G60" s="1322">
        <v>75.9</v>
      </c>
      <c r="H60" s="1327">
        <v>0.0558</v>
      </c>
      <c r="I60" s="1327">
        <v>0.1699</v>
      </c>
      <c r="J60" s="1327">
        <v>5.0E-4</v>
      </c>
      <c r="K60" s="1327">
        <v>0.0176</v>
      </c>
      <c r="L60" s="1327">
        <v>0.0171</v>
      </c>
      <c r="M60" s="1327">
        <v>0.0293</v>
      </c>
      <c r="N60" s="1327">
        <v>0.0247</v>
      </c>
      <c r="O60" s="1327">
        <v>0.0527</v>
      </c>
      <c r="P60" s="1327">
        <v>0.0578</v>
      </c>
      <c r="Q60" s="1327">
        <v>0.073</v>
      </c>
      <c r="R60" s="1328">
        <v>3.28</v>
      </c>
      <c r="S60" s="1319"/>
      <c r="T60" s="1319"/>
      <c r="U60" s="1319"/>
      <c r="V60" s="1319"/>
      <c r="W60" s="1319"/>
      <c r="X60" s="1319"/>
      <c r="Y60" s="1319"/>
      <c r="Z60" s="1319"/>
    </row>
    <row r="61" ht="36.0" customHeight="1">
      <c r="A61" s="1325">
        <v>2013.0</v>
      </c>
      <c r="B61" s="1327">
        <v>0.0581</v>
      </c>
      <c r="C61" s="1327">
        <v>0.0196</v>
      </c>
      <c r="D61" s="1322">
        <v>1848.36</v>
      </c>
      <c r="E61" s="1322">
        <v>107.45</v>
      </c>
      <c r="F61" s="1322">
        <v>36.28</v>
      </c>
      <c r="G61" s="1322">
        <v>88.13</v>
      </c>
      <c r="H61" s="1327">
        <v>0.0486</v>
      </c>
      <c r="I61" s="1327">
        <v>0.1919</v>
      </c>
      <c r="J61" s="1327">
        <v>7.0E-4</v>
      </c>
      <c r="K61" s="1327">
        <v>0.0304</v>
      </c>
      <c r="L61" s="1327">
        <v>0.0297</v>
      </c>
      <c r="M61" s="1327">
        <v>0.0501</v>
      </c>
      <c r="N61" s="1327">
        <v>0.0203</v>
      </c>
      <c r="O61" s="1327">
        <v>0.0428</v>
      </c>
      <c r="P61" s="1327">
        <v>0.0496</v>
      </c>
      <c r="Q61" s="1327">
        <v>0.0499</v>
      </c>
      <c r="R61" s="1328">
        <v>1.63</v>
      </c>
      <c r="S61" s="1319"/>
      <c r="T61" s="1319"/>
      <c r="U61" s="1319"/>
      <c r="V61" s="1319"/>
      <c r="W61" s="1319"/>
      <c r="X61" s="1319"/>
      <c r="Y61" s="1319"/>
      <c r="Z61" s="1319"/>
    </row>
    <row r="62" ht="36.0" customHeight="1">
      <c r="A62" s="1325">
        <v>2014.0</v>
      </c>
      <c r="B62" s="1327">
        <v>0.0549</v>
      </c>
      <c r="C62" s="1316">
        <v>0.0192</v>
      </c>
      <c r="D62" s="1322">
        <v>2058.9</v>
      </c>
      <c r="E62" s="1322">
        <v>113.01</v>
      </c>
      <c r="F62" s="1322">
        <v>39.44</v>
      </c>
      <c r="G62" s="1322">
        <v>101.98</v>
      </c>
      <c r="H62" s="1327">
        <v>0.0517</v>
      </c>
      <c r="I62" s="1327">
        <v>0.0871</v>
      </c>
      <c r="J62" s="1327">
        <v>5.0E-4</v>
      </c>
      <c r="K62" s="1327">
        <v>0.0217</v>
      </c>
      <c r="L62" s="1327">
        <v>0.0212</v>
      </c>
      <c r="M62" s="1327">
        <v>0.0277</v>
      </c>
      <c r="N62" s="1327">
        <v>0.0224</v>
      </c>
      <c r="O62" s="1327">
        <v>0.0558</v>
      </c>
      <c r="P62" s="1327">
        <v>0.0578</v>
      </c>
      <c r="Q62" s="1327">
        <v>0.0548</v>
      </c>
      <c r="R62" s="1328">
        <v>2.66</v>
      </c>
      <c r="S62" s="1319"/>
      <c r="T62" s="1319"/>
      <c r="U62" s="1319"/>
      <c r="V62" s="1319"/>
      <c r="W62" s="1319"/>
      <c r="X62" s="1319"/>
      <c r="Y62" s="1319"/>
      <c r="Z62" s="1319"/>
    </row>
    <row r="63" ht="36.0" customHeight="1">
      <c r="A63" s="1329">
        <v>2015.0</v>
      </c>
      <c r="B63" s="1327">
        <v>0.052</v>
      </c>
      <c r="C63" s="1316">
        <v>0.0211</v>
      </c>
      <c r="D63" s="1330">
        <v>2043.94</v>
      </c>
      <c r="E63" s="1330">
        <v>106.32</v>
      </c>
      <c r="F63" s="1330">
        <v>43.16</v>
      </c>
      <c r="G63" s="1330">
        <v>106.1</v>
      </c>
      <c r="H63" s="1327">
        <v>-0.0592</v>
      </c>
      <c r="I63" s="1327">
        <v>0.0943</v>
      </c>
      <c r="J63" s="1331">
        <v>0.0021</v>
      </c>
      <c r="K63" s="1331">
        <v>0.0227</v>
      </c>
      <c r="L63" s="1327">
        <v>0.0206</v>
      </c>
      <c r="M63" s="1327">
        <v>0.0296</v>
      </c>
      <c r="N63" s="1331">
        <v>0.0246</v>
      </c>
      <c r="O63" s="1331">
        <v>0.0555</v>
      </c>
      <c r="P63" s="1331">
        <v>0.0612</v>
      </c>
      <c r="Q63" s="1331">
        <v>0.0516</v>
      </c>
      <c r="R63" s="1328">
        <v>2.7</v>
      </c>
      <c r="S63" s="1319"/>
      <c r="T63" s="1319"/>
      <c r="U63" s="1319"/>
      <c r="V63" s="1319"/>
      <c r="W63" s="1319"/>
      <c r="X63" s="1319"/>
      <c r="Y63" s="1319"/>
      <c r="Z63" s="1319"/>
    </row>
    <row r="64" ht="36.0" customHeight="1">
      <c r="A64" s="1332">
        <v>2016.0</v>
      </c>
      <c r="B64" s="1327">
        <v>0.0486</v>
      </c>
      <c r="C64" s="1316">
        <v>0.0201</v>
      </c>
      <c r="D64" s="1333">
        <v>2238.83</v>
      </c>
      <c r="E64" s="1333">
        <v>108.86</v>
      </c>
      <c r="F64" s="1333">
        <v>45.03</v>
      </c>
      <c r="G64" s="1330">
        <v>108.67</v>
      </c>
      <c r="H64" s="1327">
        <v>0.0239</v>
      </c>
      <c r="I64" s="1327">
        <v>0.0433</v>
      </c>
      <c r="J64" s="1334">
        <v>0.0051</v>
      </c>
      <c r="K64" s="1334">
        <v>0.0245</v>
      </c>
      <c r="L64" s="1327">
        <v>0.0194</v>
      </c>
      <c r="M64" s="1327">
        <v>0.0264</v>
      </c>
      <c r="N64" s="1334">
        <v>0.0239</v>
      </c>
      <c r="O64" s="1334">
        <v>0.0554</v>
      </c>
      <c r="P64" s="1334">
        <v>0.0569</v>
      </c>
      <c r="Q64" s="1334">
        <v>0.045</v>
      </c>
      <c r="R64" s="1328">
        <v>2.32</v>
      </c>
      <c r="S64" s="1319"/>
      <c r="T64" s="1319"/>
      <c r="U64" s="1319"/>
      <c r="V64" s="1319"/>
      <c r="W64" s="1319"/>
      <c r="X64" s="1319"/>
      <c r="Y64" s="1319"/>
      <c r="Z64" s="1319"/>
    </row>
    <row r="65" ht="36.0" customHeight="1">
      <c r="A65" s="1332">
        <v>2017.0</v>
      </c>
      <c r="B65" s="1327">
        <v>0.0467</v>
      </c>
      <c r="C65" s="1316">
        <v>0.0186</v>
      </c>
      <c r="D65" s="1333">
        <v>2673.61</v>
      </c>
      <c r="E65" s="1333">
        <v>124.94</v>
      </c>
      <c r="F65" s="1333">
        <v>49.73</v>
      </c>
      <c r="G65" s="1330">
        <v>108.28</v>
      </c>
      <c r="H65" s="1327">
        <v>0.1477</v>
      </c>
      <c r="I65" s="1327">
        <v>0.1044</v>
      </c>
      <c r="J65" s="1334">
        <v>0.0139</v>
      </c>
      <c r="K65" s="1334">
        <v>0.0241</v>
      </c>
      <c r="L65" s="1327">
        <v>0.0102</v>
      </c>
      <c r="M65" s="1327">
        <v>0.0322</v>
      </c>
      <c r="N65" s="1334">
        <v>0.0236</v>
      </c>
      <c r="O65" s="1334">
        <v>0.0705</v>
      </c>
      <c r="P65" s="1334">
        <v>0.0508</v>
      </c>
      <c r="Q65" s="1334">
        <v>0.0475</v>
      </c>
      <c r="R65" s="1328">
        <v>2.11</v>
      </c>
      <c r="S65" s="1319"/>
      <c r="T65" s="1319"/>
      <c r="U65" s="1319"/>
      <c r="V65" s="1319"/>
      <c r="W65" s="1319"/>
      <c r="X65" s="1319"/>
      <c r="Y65" s="1319"/>
      <c r="Z65" s="1319"/>
    </row>
    <row r="66" ht="36.0" customHeight="1">
      <c r="A66" s="1332">
        <v>2018.0</v>
      </c>
      <c r="B66" s="1334">
        <v>0.0592</v>
      </c>
      <c r="C66" s="1316">
        <v>0.0214</v>
      </c>
      <c r="D66" s="1333">
        <v>2506.85</v>
      </c>
      <c r="E66" s="1333">
        <v>148.34</v>
      </c>
      <c r="F66" s="1333">
        <v>53.61</v>
      </c>
      <c r="G66" s="1330">
        <v>136.65</v>
      </c>
      <c r="H66" s="1327">
        <v>0.1873</v>
      </c>
      <c r="I66" s="1327">
        <v>0.078</v>
      </c>
      <c r="J66" s="1334">
        <v>0.0237</v>
      </c>
      <c r="K66" s="1334">
        <v>0.0268</v>
      </c>
      <c r="L66" s="1327">
        <v>0.0031</v>
      </c>
      <c r="M66" s="1327">
        <v>0.0324</v>
      </c>
      <c r="N66" s="1334">
        <v>0.025</v>
      </c>
      <c r="O66" s="1334">
        <v>0.0412</v>
      </c>
      <c r="P66" s="1334">
        <v>0.0596</v>
      </c>
      <c r="Q66" s="1334">
        <v>0.0555</v>
      </c>
      <c r="R66" s="1328">
        <v>2.22</v>
      </c>
      <c r="S66" s="1319"/>
      <c r="T66" s="1319"/>
      <c r="U66" s="1319"/>
      <c r="V66" s="1319"/>
      <c r="W66" s="1319"/>
      <c r="X66" s="1319"/>
      <c r="Y66" s="1319"/>
      <c r="Z66" s="1319"/>
    </row>
    <row r="67" ht="36.0" customHeight="1">
      <c r="A67" s="1332">
        <v>2019.0</v>
      </c>
      <c r="B67" s="1334">
        <v>0.0503</v>
      </c>
      <c r="C67" s="1316">
        <v>0.0182</v>
      </c>
      <c r="D67" s="1333">
        <v>3230.78</v>
      </c>
      <c r="E67" s="1335">
        <v>162.35</v>
      </c>
      <c r="F67" s="1335">
        <v>58.8</v>
      </c>
      <c r="G67" s="1330">
        <v>150.5</v>
      </c>
      <c r="H67" s="1327">
        <v>0.0944</v>
      </c>
      <c r="I67" s="1327">
        <v>0.0968</v>
      </c>
      <c r="J67" s="1334">
        <v>0.0155</v>
      </c>
      <c r="K67" s="1334">
        <v>0.0192</v>
      </c>
      <c r="L67" s="1327">
        <v>0.0037</v>
      </c>
      <c r="M67" s="1327">
        <v>0.0257</v>
      </c>
      <c r="N67" s="1334">
        <v>0.0203</v>
      </c>
      <c r="O67" s="1334">
        <v>0.0396</v>
      </c>
      <c r="P67" s="1334">
        <v>0.052</v>
      </c>
      <c r="Q67" s="1334">
        <v>0.0506</v>
      </c>
      <c r="R67" s="1328">
        <v>2.71</v>
      </c>
      <c r="S67" s="1319"/>
      <c r="T67" s="1319"/>
      <c r="U67" s="1319"/>
      <c r="V67" s="1319"/>
      <c r="W67" s="1319"/>
      <c r="X67" s="1319"/>
      <c r="Y67" s="1319"/>
      <c r="Z67" s="1319"/>
    </row>
    <row r="68" ht="36.0" customHeight="1">
      <c r="A68" s="1332">
        <v>2020.0</v>
      </c>
      <c r="B68" s="1334">
        <v>0.0372</v>
      </c>
      <c r="C68" s="1316">
        <v>0.0151</v>
      </c>
      <c r="D68" s="1333">
        <v>3756.07</v>
      </c>
      <c r="E68" s="1333">
        <v>139.76</v>
      </c>
      <c r="F68" s="1333">
        <v>56.7</v>
      </c>
      <c r="G68" s="1330">
        <v>127.78</v>
      </c>
      <c r="H68" s="1327">
        <v>-0.1391</v>
      </c>
      <c r="I68" s="1327">
        <v>-0.0357</v>
      </c>
      <c r="J68" s="1334">
        <v>9.0E-4</v>
      </c>
      <c r="K68" s="1334">
        <v>0.0093</v>
      </c>
      <c r="L68" s="1327">
        <v>0.0084</v>
      </c>
      <c r="M68" s="1327">
        <v>0.0074</v>
      </c>
      <c r="N68" s="1334">
        <v>0.0165</v>
      </c>
      <c r="O68" s="1334">
        <v>0.0542</v>
      </c>
      <c r="P68" s="1334">
        <v>0.0472</v>
      </c>
      <c r="Q68" s="1334">
        <v>0.0494</v>
      </c>
      <c r="R68" s="1328">
        <v>5.08</v>
      </c>
      <c r="S68" s="1319"/>
      <c r="T68" s="1319"/>
      <c r="U68" s="1319"/>
      <c r="V68" s="1319"/>
      <c r="W68" s="1319"/>
      <c r="X68" s="1319"/>
      <c r="Y68" s="1319"/>
      <c r="Z68" s="1319"/>
    </row>
    <row r="69" ht="36.0" customHeight="1">
      <c r="A69" s="1332">
        <v>2021.0</v>
      </c>
      <c r="B69" s="1334">
        <v>0.0433</v>
      </c>
      <c r="C69" s="1316">
        <v>0.0124</v>
      </c>
      <c r="D69" s="1333">
        <v>4766.18</v>
      </c>
      <c r="E69" s="1333">
        <v>206.38</v>
      </c>
      <c r="F69" s="1333">
        <v>59.2</v>
      </c>
      <c r="G69" s="1330">
        <v>147.24</v>
      </c>
      <c r="H69" s="1327">
        <v>0.4767</v>
      </c>
      <c r="I69" s="1327">
        <v>0.0441</v>
      </c>
      <c r="J69" s="1334">
        <v>6.0E-4</v>
      </c>
      <c r="K69" s="1334">
        <v>0.0151</v>
      </c>
      <c r="L69" s="1327">
        <v>0.0145</v>
      </c>
      <c r="M69" s="1327">
        <v>0.0171</v>
      </c>
      <c r="N69" s="1334">
        <v>0.0172</v>
      </c>
      <c r="O69" s="1334">
        <v>0.0647</v>
      </c>
      <c r="P69" s="1334">
        <v>0.0424</v>
      </c>
      <c r="Q69" s="1334">
        <v>0.049</v>
      </c>
      <c r="R69" s="1328">
        <v>2.81</v>
      </c>
      <c r="S69" s="1319"/>
      <c r="T69" s="1319"/>
      <c r="U69" s="1319"/>
      <c r="V69" s="1319"/>
      <c r="W69" s="1319"/>
      <c r="X69" s="1319"/>
      <c r="Y69" s="1319"/>
      <c r="Z69" s="1319"/>
    </row>
    <row r="70" ht="36.0" customHeight="1">
      <c r="A70" s="1332">
        <v>2022.0</v>
      </c>
      <c r="B70" s="1334">
        <v>0.0572</v>
      </c>
      <c r="C70" s="1316">
        <v>0.0178</v>
      </c>
      <c r="D70" s="1333">
        <v>3839.5</v>
      </c>
      <c r="E70" s="1333">
        <v>219.49</v>
      </c>
      <c r="F70" s="1333">
        <v>68.34</v>
      </c>
      <c r="G70" s="1330">
        <v>181.99</v>
      </c>
      <c r="H70" s="1327">
        <v>0.0635</v>
      </c>
      <c r="I70" s="1327">
        <v>0.1544</v>
      </c>
      <c r="J70" s="1334">
        <v>0.0442</v>
      </c>
      <c r="K70" s="1334">
        <v>0.0388</v>
      </c>
      <c r="L70" s="1327">
        <v>-0.0054</v>
      </c>
      <c r="M70" s="1327">
        <v>0.0559</v>
      </c>
      <c r="N70" s="1334">
        <v>0.0216</v>
      </c>
      <c r="O70" s="1334">
        <v>0.0641</v>
      </c>
      <c r="P70" s="1334">
        <v>0.0594</v>
      </c>
      <c r="Q70" s="1334">
        <v>0.0511</v>
      </c>
      <c r="R70" s="1328">
        <v>1.53</v>
      </c>
      <c r="S70" s="1319"/>
      <c r="T70" s="1319"/>
      <c r="U70" s="1319"/>
      <c r="V70" s="1319"/>
      <c r="W70" s="1319"/>
      <c r="X70" s="1319"/>
      <c r="Y70" s="1319"/>
      <c r="Z70" s="1319"/>
    </row>
    <row r="71" ht="36.0" customHeight="1">
      <c r="A71" s="1329">
        <v>2023.0</v>
      </c>
      <c r="B71" s="1331">
        <v>0.0461</v>
      </c>
      <c r="C71" s="1336">
        <v>0.0147</v>
      </c>
      <c r="D71" s="1330">
        <v>4769.83</v>
      </c>
      <c r="E71" s="1330">
        <v>219.7</v>
      </c>
      <c r="F71" s="1330">
        <v>70.3</v>
      </c>
      <c r="G71" s="1330">
        <v>164.25</v>
      </c>
      <c r="H71" s="1331">
        <v>0.001</v>
      </c>
      <c r="I71" s="1331">
        <v>0.0287</v>
      </c>
      <c r="J71" s="1331">
        <v>0.052</v>
      </c>
      <c r="K71" s="1331">
        <v>0.0388</v>
      </c>
      <c r="L71" s="1331">
        <v>-0.0132</v>
      </c>
      <c r="M71" s="1331">
        <v>0.0373</v>
      </c>
      <c r="N71" s="1331">
        <v>0.0197</v>
      </c>
      <c r="O71" s="1331">
        <v>0.0874</v>
      </c>
      <c r="P71" s="1331">
        <v>0.046</v>
      </c>
      <c r="Q71" s="1331">
        <v>0.0457</v>
      </c>
      <c r="R71" s="1330">
        <v>1.19</v>
      </c>
      <c r="S71" s="1319"/>
      <c r="T71" s="1319"/>
      <c r="U71" s="1319"/>
      <c r="V71" s="1319"/>
      <c r="W71" s="1319"/>
      <c r="X71" s="1319"/>
      <c r="Y71" s="1319"/>
      <c r="Z71" s="1319"/>
    </row>
    <row r="72" ht="36.0" customHeight="1">
      <c r="A72" s="1337"/>
      <c r="B72" s="1338"/>
      <c r="C72" s="1339"/>
      <c r="D72" s="1340"/>
      <c r="E72" s="1340"/>
      <c r="F72" s="1340"/>
      <c r="G72" s="1340"/>
      <c r="H72" s="1338"/>
      <c r="I72" s="1338"/>
      <c r="J72" s="1338"/>
      <c r="K72" s="1338">
        <f>+AVERAGE(K51:K70)</f>
        <v>0.02891</v>
      </c>
      <c r="L72" s="1338"/>
      <c r="M72" s="1338"/>
      <c r="N72" s="1338"/>
      <c r="O72" s="1338"/>
      <c r="P72" s="1338"/>
      <c r="Q72" s="1338"/>
      <c r="R72" s="1340"/>
      <c r="S72" s="1319"/>
      <c r="T72" s="1319"/>
      <c r="U72" s="1319"/>
      <c r="V72" s="1319"/>
      <c r="W72" s="1319"/>
      <c r="X72" s="1319"/>
      <c r="Y72" s="1319"/>
      <c r="Z72" s="1319"/>
    </row>
    <row r="73" ht="36.0" customHeight="1">
      <c r="A73" s="1337"/>
      <c r="B73" s="1338"/>
      <c r="C73" s="1339"/>
      <c r="D73" s="1340"/>
      <c r="E73" s="1340"/>
      <c r="F73" s="1340"/>
      <c r="G73" s="1340"/>
      <c r="H73" s="1338"/>
      <c r="I73" s="1338"/>
      <c r="J73" s="1338"/>
      <c r="K73" s="1338"/>
      <c r="L73" s="1338"/>
      <c r="M73" s="1338"/>
      <c r="N73" s="1338"/>
      <c r="O73" s="1338"/>
      <c r="P73" s="1338"/>
      <c r="Q73" s="1338"/>
      <c r="R73" s="1340"/>
      <c r="S73" s="1319"/>
      <c r="T73" s="1319"/>
      <c r="U73" s="1319"/>
      <c r="V73" s="1319"/>
      <c r="W73" s="1319"/>
      <c r="X73" s="1319"/>
      <c r="Y73" s="1319"/>
      <c r="Z73" s="1319"/>
    </row>
    <row r="74" ht="36.0" customHeight="1">
      <c r="A74" s="1337"/>
      <c r="B74" s="1338"/>
      <c r="C74" s="1339"/>
      <c r="D74" s="1340"/>
      <c r="E74" s="1340"/>
      <c r="F74" s="1340"/>
      <c r="G74" s="1340"/>
      <c r="H74" s="1338"/>
      <c r="I74" s="1338"/>
      <c r="J74" s="1338"/>
      <c r="K74" s="1338"/>
      <c r="L74" s="1338"/>
      <c r="M74" s="1338"/>
      <c r="N74" s="1338"/>
      <c r="O74" s="1338"/>
      <c r="P74" s="1338"/>
      <c r="Q74" s="1338"/>
      <c r="R74" s="1340"/>
      <c r="S74" s="1319"/>
      <c r="T74" s="1319"/>
      <c r="U74" s="1319"/>
      <c r="V74" s="1319"/>
      <c r="W74" s="1319"/>
      <c r="X74" s="1319"/>
      <c r="Y74" s="1319"/>
      <c r="Z74" s="1319"/>
    </row>
    <row r="75" ht="36.0" customHeight="1">
      <c r="A75" s="1341" t="s">
        <v>739</v>
      </c>
      <c r="B75" s="1342"/>
      <c r="C75" s="1342"/>
      <c r="D75" s="1342"/>
      <c r="E75" s="1342"/>
      <c r="F75" s="1342"/>
      <c r="G75" s="1342"/>
      <c r="H75" s="1342"/>
      <c r="I75" s="1342"/>
      <c r="J75" s="1342"/>
      <c r="K75" s="1342"/>
      <c r="L75" s="1342"/>
      <c r="M75" s="1342"/>
      <c r="N75" s="1342"/>
      <c r="O75" s="1342"/>
      <c r="P75" s="1342"/>
      <c r="Q75" s="1342"/>
      <c r="R75" s="1342"/>
      <c r="S75" s="1342"/>
      <c r="T75" s="1342"/>
      <c r="U75" s="1342"/>
      <c r="V75" s="1342"/>
      <c r="W75" s="1342"/>
      <c r="X75" s="1342"/>
      <c r="Y75" s="1342"/>
      <c r="Z75" s="1342"/>
    </row>
    <row r="76" ht="36.0" customHeight="1">
      <c r="A76" s="1341"/>
      <c r="B76" s="1342"/>
      <c r="C76" s="1342"/>
      <c r="D76" s="1342"/>
      <c r="E76" s="1342"/>
      <c r="F76" s="1342"/>
      <c r="G76" s="1342"/>
      <c r="H76" s="1342"/>
      <c r="I76" s="1342"/>
      <c r="J76" s="1342"/>
      <c r="K76" s="1342"/>
      <c r="L76" s="1342"/>
      <c r="M76" s="1342"/>
      <c r="N76" s="1342"/>
      <c r="O76" s="1342"/>
      <c r="P76" s="1342"/>
      <c r="Q76" s="1342"/>
      <c r="R76" s="1342"/>
      <c r="S76" s="1342"/>
      <c r="T76" s="1342"/>
      <c r="U76" s="1342"/>
      <c r="V76" s="1342"/>
      <c r="W76" s="1342"/>
      <c r="X76" s="1342"/>
      <c r="Y76" s="1342"/>
      <c r="Z76" s="1342"/>
    </row>
    <row r="77" ht="36.0" customHeight="1">
      <c r="A77" s="1343"/>
      <c r="B77" s="1344" t="s">
        <v>740</v>
      </c>
      <c r="C77" s="1344" t="s">
        <v>741</v>
      </c>
      <c r="D77" s="1345" t="s">
        <v>742</v>
      </c>
      <c r="E77" s="1343"/>
      <c r="F77" s="1343"/>
      <c r="G77" s="1343"/>
      <c r="H77" s="1343"/>
      <c r="I77" s="1343"/>
      <c r="J77" s="1343"/>
      <c r="K77" s="1343"/>
      <c r="L77" s="1343"/>
      <c r="M77" s="1343"/>
      <c r="N77" s="1343"/>
      <c r="O77" s="1343"/>
      <c r="P77" s="1343"/>
      <c r="Q77" s="1343"/>
      <c r="R77" s="1343"/>
      <c r="S77" s="1343"/>
      <c r="T77" s="1343"/>
      <c r="U77" s="1343"/>
      <c r="V77" s="1343"/>
      <c r="W77" s="1343"/>
      <c r="X77" s="1343"/>
      <c r="Y77" s="1343"/>
      <c r="Z77" s="1343"/>
    </row>
    <row r="78" ht="36.0" customHeight="1">
      <c r="A78" s="1343"/>
      <c r="B78" s="1346" t="s">
        <v>743</v>
      </c>
      <c r="C78" s="1347">
        <f>AVERAGE(P9:P69)</f>
        <v>0.04213114754</v>
      </c>
      <c r="D78" s="1347">
        <f>C78+AVERAGE(K9:K68)</f>
        <v>0.1006494809</v>
      </c>
      <c r="E78" s="1343"/>
      <c r="F78" s="1343"/>
      <c r="G78" s="1343"/>
      <c r="H78" s="1343"/>
      <c r="I78" s="1343"/>
      <c r="J78" s="1343"/>
      <c r="K78" s="1343"/>
      <c r="L78" s="1343"/>
      <c r="M78" s="1343"/>
      <c r="N78" s="1343"/>
      <c r="O78" s="1343"/>
      <c r="P78" s="1343"/>
      <c r="Q78" s="1343"/>
      <c r="R78" s="1343"/>
      <c r="S78" s="1343"/>
      <c r="T78" s="1343"/>
      <c r="U78" s="1343"/>
      <c r="V78" s="1343"/>
      <c r="W78" s="1343"/>
      <c r="X78" s="1343"/>
      <c r="Y78" s="1343"/>
      <c r="Z78" s="1343"/>
    </row>
    <row r="79" ht="36.0" customHeight="1">
      <c r="A79" s="1343"/>
      <c r="B79" s="1346" t="s">
        <v>744</v>
      </c>
      <c r="C79" s="1347">
        <f>AVERAGE(P50:P69)</f>
        <v>0.04979</v>
      </c>
      <c r="D79" s="1347">
        <f>C79+AVERAGE(K49:K68)</f>
        <v>0.080435</v>
      </c>
      <c r="E79" s="1343"/>
      <c r="F79" s="1343"/>
      <c r="G79" s="1343"/>
      <c r="H79" s="1343"/>
      <c r="I79" s="1343"/>
      <c r="J79" s="1343"/>
      <c r="K79" s="1343"/>
      <c r="L79" s="1343"/>
      <c r="M79" s="1343"/>
      <c r="N79" s="1343"/>
      <c r="O79" s="1343"/>
      <c r="P79" s="1343"/>
      <c r="Q79" s="1343"/>
      <c r="R79" s="1343"/>
      <c r="S79" s="1343"/>
      <c r="T79" s="1343"/>
      <c r="U79" s="1343"/>
      <c r="V79" s="1343"/>
      <c r="W79" s="1343"/>
      <c r="X79" s="1343"/>
      <c r="Y79" s="1343"/>
      <c r="Z79" s="1343"/>
    </row>
    <row r="80" ht="36.0" customHeight="1">
      <c r="A80" s="1343"/>
      <c r="B80" s="1346" t="s">
        <v>745</v>
      </c>
      <c r="C80" s="1347">
        <f>AVERAGE(P60:P69)</f>
        <v>0.05353</v>
      </c>
      <c r="D80" s="1347">
        <f>C80+AVERAGE(K59:K68)</f>
        <v>0.07504</v>
      </c>
      <c r="E80" s="1343"/>
      <c r="F80" s="1343"/>
      <c r="G80" s="1343"/>
      <c r="H80" s="1343"/>
      <c r="I80" s="1343"/>
      <c r="J80" s="1343"/>
      <c r="K80" s="1343"/>
      <c r="L80" s="1343"/>
      <c r="M80" s="1343"/>
      <c r="N80" s="1343"/>
      <c r="O80" s="1343"/>
      <c r="P80" s="1343"/>
      <c r="Q80" s="1343"/>
      <c r="R80" s="1343"/>
      <c r="S80" s="1343"/>
      <c r="T80" s="1343"/>
      <c r="U80" s="1343"/>
      <c r="V80" s="1343"/>
      <c r="W80" s="1343"/>
      <c r="X80" s="1343"/>
      <c r="Y80" s="1343"/>
      <c r="Z80" s="1343"/>
    </row>
    <row r="81" ht="36.0" customHeight="1">
      <c r="A81" s="1343"/>
      <c r="B81" s="1348" t="s">
        <v>746</v>
      </c>
      <c r="C81" s="1347">
        <v>0.0594</v>
      </c>
      <c r="D81" s="1347">
        <f>C81+K70</f>
        <v>0.0982</v>
      </c>
      <c r="E81" s="1343"/>
      <c r="F81" s="1343"/>
      <c r="G81" s="1343"/>
      <c r="H81" s="1343"/>
      <c r="I81" s="1343"/>
      <c r="J81" s="1343"/>
      <c r="K81" s="1343"/>
      <c r="L81" s="1343"/>
      <c r="M81" s="1343"/>
      <c r="N81" s="1343"/>
      <c r="O81" s="1343"/>
      <c r="P81" s="1343"/>
      <c r="Q81" s="1343"/>
      <c r="R81" s="1343"/>
      <c r="S81" s="1343"/>
      <c r="T81" s="1343"/>
      <c r="U81" s="1343"/>
      <c r="V81" s="1343"/>
      <c r="W81" s="1343"/>
      <c r="X81" s="1343"/>
      <c r="Y81" s="1343"/>
      <c r="Z81" s="1343"/>
    </row>
    <row r="82" ht="36.0" customHeight="1">
      <c r="A82" s="1306"/>
      <c r="B82" s="1306"/>
      <c r="C82" s="1306"/>
      <c r="D82" s="1306"/>
      <c r="E82" s="1306"/>
      <c r="F82" s="1306"/>
      <c r="G82" s="1306"/>
      <c r="H82" s="1306"/>
      <c r="I82" s="1306"/>
      <c r="J82" s="1306"/>
      <c r="K82" s="1306"/>
      <c r="L82" s="1306"/>
      <c r="M82" s="1306"/>
      <c r="N82" s="1306"/>
      <c r="O82" s="1306"/>
      <c r="P82" s="1306"/>
      <c r="Q82" s="1306"/>
      <c r="R82" s="1306"/>
      <c r="S82" s="1306"/>
      <c r="T82" s="1306"/>
      <c r="U82" s="1306"/>
      <c r="V82" s="1306"/>
      <c r="W82" s="1306"/>
      <c r="X82" s="1306"/>
      <c r="Y82" s="1306"/>
      <c r="Z82" s="1306"/>
    </row>
    <row r="83" ht="36.0" customHeight="1">
      <c r="A83" s="1306"/>
      <c r="B83" s="1306"/>
      <c r="C83" s="1306"/>
      <c r="D83" s="1306"/>
      <c r="E83" s="1306"/>
      <c r="F83" s="1306"/>
      <c r="G83" s="1306"/>
      <c r="H83" s="1306"/>
      <c r="I83" s="1306"/>
      <c r="J83" s="1306"/>
      <c r="K83" s="1306"/>
      <c r="L83" s="1306"/>
      <c r="M83" s="1306"/>
      <c r="N83" s="1306"/>
      <c r="O83" s="1306"/>
      <c r="P83" s="1306"/>
      <c r="Q83" s="1306"/>
      <c r="R83" s="1306"/>
      <c r="S83" s="1306"/>
      <c r="T83" s="1306"/>
      <c r="U83" s="1306"/>
      <c r="V83" s="1306"/>
      <c r="W83" s="1306"/>
      <c r="X83" s="1306"/>
      <c r="Y83" s="1306"/>
      <c r="Z83" s="1306"/>
    </row>
    <row r="84" ht="36.0" customHeight="1">
      <c r="A84" s="1306"/>
      <c r="B84" s="1306"/>
      <c r="C84" s="1306"/>
      <c r="D84" s="1306"/>
      <c r="E84" s="1306"/>
      <c r="F84" s="1306"/>
      <c r="G84" s="1306"/>
      <c r="H84" s="1306"/>
      <c r="I84" s="1306"/>
      <c r="J84" s="1306"/>
      <c r="K84" s="1306"/>
      <c r="L84" s="1306"/>
      <c r="M84" s="1306"/>
      <c r="N84" s="1306"/>
      <c r="O84" s="1306"/>
      <c r="P84" s="1306"/>
      <c r="Q84" s="1306"/>
      <c r="R84" s="1306"/>
      <c r="S84" s="1306"/>
      <c r="T84" s="1306"/>
      <c r="U84" s="1306"/>
      <c r="V84" s="1306"/>
      <c r="W84" s="1306"/>
      <c r="X84" s="1306"/>
      <c r="Y84" s="1306"/>
      <c r="Z84" s="1306"/>
    </row>
    <row r="85" ht="36.0" customHeight="1">
      <c r="A85" s="1306"/>
      <c r="B85" s="1306"/>
      <c r="C85" s="1306"/>
      <c r="D85" s="1306"/>
      <c r="E85" s="1306"/>
      <c r="F85" s="1306"/>
      <c r="G85" s="1306"/>
      <c r="H85" s="1306"/>
      <c r="I85" s="1306"/>
      <c r="J85" s="1306"/>
      <c r="K85" s="1306"/>
      <c r="L85" s="1306"/>
      <c r="M85" s="1306"/>
      <c r="N85" s="1306"/>
      <c r="O85" s="1306"/>
      <c r="P85" s="1306"/>
      <c r="Q85" s="1306"/>
      <c r="R85" s="1306"/>
      <c r="S85" s="1306"/>
      <c r="T85" s="1306"/>
      <c r="U85" s="1306"/>
      <c r="V85" s="1306"/>
      <c r="W85" s="1306"/>
      <c r="X85" s="1306"/>
      <c r="Y85" s="1306"/>
      <c r="Z85" s="1306"/>
    </row>
    <row r="86" ht="36.0" customHeight="1">
      <c r="A86" s="1306"/>
      <c r="B86" s="1306"/>
      <c r="C86" s="1306"/>
      <c r="D86" s="1306"/>
      <c r="E86" s="1306"/>
      <c r="F86" s="1306"/>
      <c r="G86" s="1306"/>
      <c r="H86" s="1306"/>
      <c r="I86" s="1306"/>
      <c r="J86" s="1306"/>
      <c r="K86" s="1306"/>
      <c r="L86" s="1306"/>
      <c r="M86" s="1306"/>
      <c r="N86" s="1306"/>
      <c r="O86" s="1306"/>
      <c r="P86" s="1306"/>
      <c r="Q86" s="1306"/>
      <c r="R86" s="1306"/>
      <c r="S86" s="1306"/>
      <c r="T86" s="1306"/>
      <c r="U86" s="1306"/>
      <c r="V86" s="1306"/>
      <c r="W86" s="1306"/>
      <c r="X86" s="1306"/>
      <c r="Y86" s="1306"/>
      <c r="Z86" s="1306"/>
    </row>
    <row r="87" ht="36.0" customHeight="1">
      <c r="A87" s="1306"/>
      <c r="B87" s="1306"/>
      <c r="C87" s="1306"/>
      <c r="D87" s="1306"/>
      <c r="E87" s="1306"/>
      <c r="F87" s="1306"/>
      <c r="G87" s="1306"/>
      <c r="H87" s="1306"/>
      <c r="I87" s="1306"/>
      <c r="J87" s="1306"/>
      <c r="K87" s="1306"/>
      <c r="L87" s="1306"/>
      <c r="M87" s="1306"/>
      <c r="N87" s="1306"/>
      <c r="O87" s="1306"/>
      <c r="P87" s="1306"/>
      <c r="Q87" s="1306"/>
      <c r="R87" s="1306"/>
      <c r="S87" s="1306"/>
      <c r="T87" s="1306"/>
      <c r="U87" s="1306"/>
      <c r="V87" s="1306"/>
      <c r="W87" s="1306"/>
      <c r="X87" s="1306"/>
      <c r="Y87" s="1306"/>
      <c r="Z87" s="1306"/>
    </row>
    <row r="88" ht="36.0" customHeight="1">
      <c r="A88" s="1306"/>
      <c r="B88" s="1306"/>
      <c r="C88" s="1306"/>
      <c r="D88" s="1306"/>
      <c r="E88" s="1306"/>
      <c r="F88" s="1306"/>
      <c r="G88" s="1306"/>
      <c r="H88" s="1306"/>
      <c r="I88" s="1306"/>
      <c r="J88" s="1306"/>
      <c r="K88" s="1306"/>
      <c r="L88" s="1306"/>
      <c r="M88" s="1306"/>
      <c r="N88" s="1306"/>
      <c r="O88" s="1306"/>
      <c r="P88" s="1306"/>
      <c r="Q88" s="1306"/>
      <c r="R88" s="1306"/>
      <c r="S88" s="1306"/>
      <c r="T88" s="1306"/>
      <c r="U88" s="1306"/>
      <c r="V88" s="1306"/>
      <c r="W88" s="1306"/>
      <c r="X88" s="1306"/>
      <c r="Y88" s="1306"/>
      <c r="Z88" s="1306"/>
    </row>
    <row r="89" ht="36.0" customHeight="1">
      <c r="A89" s="1306"/>
      <c r="B89" s="1306"/>
      <c r="C89" s="1306"/>
      <c r="D89" s="1306"/>
      <c r="E89" s="1306"/>
      <c r="F89" s="1306"/>
      <c r="G89" s="1306"/>
      <c r="H89" s="1306"/>
      <c r="I89" s="1306"/>
      <c r="J89" s="1306"/>
      <c r="K89" s="1306"/>
      <c r="L89" s="1306"/>
      <c r="M89" s="1306"/>
      <c r="N89" s="1306"/>
      <c r="O89" s="1306"/>
      <c r="P89" s="1306"/>
      <c r="Q89" s="1306"/>
      <c r="R89" s="1306"/>
      <c r="S89" s="1306"/>
      <c r="T89" s="1306"/>
      <c r="U89" s="1306"/>
      <c r="V89" s="1306"/>
      <c r="W89" s="1306"/>
      <c r="X89" s="1306"/>
      <c r="Y89" s="1306"/>
      <c r="Z89" s="1306"/>
    </row>
    <row r="90" ht="36.0" customHeight="1">
      <c r="A90" s="1306"/>
      <c r="B90" s="1306"/>
      <c r="C90" s="1306"/>
      <c r="D90" s="1306"/>
      <c r="E90" s="1306"/>
      <c r="F90" s="1306"/>
      <c r="G90" s="1306"/>
      <c r="H90" s="1306"/>
      <c r="I90" s="1306"/>
      <c r="J90" s="1306"/>
      <c r="K90" s="1306"/>
      <c r="L90" s="1306"/>
      <c r="M90" s="1306"/>
      <c r="N90" s="1306"/>
      <c r="O90" s="1306"/>
      <c r="P90" s="1306"/>
      <c r="Q90" s="1306"/>
      <c r="R90" s="1306"/>
      <c r="S90" s="1306"/>
      <c r="T90" s="1306"/>
      <c r="U90" s="1306"/>
      <c r="V90" s="1306"/>
      <c r="W90" s="1306"/>
      <c r="X90" s="1306"/>
      <c r="Y90" s="1306"/>
      <c r="Z90" s="1306"/>
    </row>
    <row r="91" ht="36.0" customHeight="1">
      <c r="A91" s="1306"/>
      <c r="B91" s="1306"/>
      <c r="C91" s="1306"/>
      <c r="D91" s="1306"/>
      <c r="E91" s="1306"/>
      <c r="F91" s="1306"/>
      <c r="G91" s="1306"/>
      <c r="H91" s="1306"/>
      <c r="I91" s="1306"/>
      <c r="J91" s="1306"/>
      <c r="K91" s="1306"/>
      <c r="L91" s="1306"/>
      <c r="M91" s="1306"/>
      <c r="N91" s="1306"/>
      <c r="O91" s="1306"/>
      <c r="P91" s="1306"/>
      <c r="Q91" s="1306"/>
      <c r="R91" s="1306"/>
      <c r="S91" s="1306"/>
      <c r="T91" s="1306"/>
      <c r="U91" s="1306"/>
      <c r="V91" s="1306"/>
      <c r="W91" s="1306"/>
      <c r="X91" s="1306"/>
      <c r="Y91" s="1306"/>
      <c r="Z91" s="1306"/>
    </row>
    <row r="92" ht="36.0" customHeight="1">
      <c r="A92" s="1306"/>
      <c r="B92" s="1306"/>
      <c r="C92" s="1306"/>
      <c r="D92" s="1306"/>
      <c r="E92" s="1306"/>
      <c r="F92" s="1306"/>
      <c r="G92" s="1306"/>
      <c r="H92" s="1306"/>
      <c r="I92" s="1306"/>
      <c r="J92" s="1306"/>
      <c r="K92" s="1306"/>
      <c r="L92" s="1306"/>
      <c r="M92" s="1306"/>
      <c r="N92" s="1306"/>
      <c r="O92" s="1306"/>
      <c r="P92" s="1306"/>
      <c r="Q92" s="1306"/>
      <c r="R92" s="1306"/>
      <c r="S92" s="1306"/>
      <c r="T92" s="1306"/>
      <c r="U92" s="1306"/>
      <c r="V92" s="1306"/>
      <c r="W92" s="1306"/>
      <c r="X92" s="1306"/>
      <c r="Y92" s="1306"/>
      <c r="Z92" s="1306"/>
    </row>
    <row r="93" ht="36.0" customHeight="1">
      <c r="A93" s="1306"/>
      <c r="B93" s="1306"/>
      <c r="C93" s="1306"/>
      <c r="D93" s="1306"/>
      <c r="E93" s="1306"/>
      <c r="F93" s="1306"/>
      <c r="G93" s="1306"/>
      <c r="H93" s="1306"/>
      <c r="I93" s="1306"/>
      <c r="J93" s="1306"/>
      <c r="K93" s="1306"/>
      <c r="L93" s="1306"/>
      <c r="M93" s="1306"/>
      <c r="N93" s="1306"/>
      <c r="O93" s="1306"/>
      <c r="P93" s="1306"/>
      <c r="Q93" s="1306"/>
      <c r="R93" s="1306"/>
      <c r="S93" s="1306"/>
      <c r="T93" s="1306"/>
      <c r="U93" s="1306"/>
      <c r="V93" s="1306"/>
      <c r="W93" s="1306"/>
      <c r="X93" s="1306"/>
      <c r="Y93" s="1306"/>
      <c r="Z93" s="1306"/>
    </row>
    <row r="94" ht="36.0" customHeight="1">
      <c r="A94" s="1306"/>
      <c r="B94" s="1306"/>
      <c r="C94" s="1306"/>
      <c r="D94" s="1306"/>
      <c r="E94" s="1306"/>
      <c r="F94" s="1306"/>
      <c r="G94" s="1306"/>
      <c r="H94" s="1306"/>
      <c r="I94" s="1306"/>
      <c r="J94" s="1306"/>
      <c r="K94" s="1306"/>
      <c r="L94" s="1306"/>
      <c r="M94" s="1306"/>
      <c r="N94" s="1306"/>
      <c r="O94" s="1306"/>
      <c r="P94" s="1306"/>
      <c r="Q94" s="1306"/>
      <c r="R94" s="1306"/>
      <c r="S94" s="1306"/>
      <c r="T94" s="1306"/>
      <c r="U94" s="1306"/>
      <c r="V94" s="1306"/>
      <c r="W94" s="1306"/>
      <c r="X94" s="1306"/>
      <c r="Y94" s="1306"/>
      <c r="Z94" s="1306"/>
    </row>
    <row r="95" ht="36.0" customHeight="1">
      <c r="A95" s="1306"/>
      <c r="B95" s="1306"/>
      <c r="C95" s="1306"/>
      <c r="D95" s="1306"/>
      <c r="E95" s="1306"/>
      <c r="F95" s="1306"/>
      <c r="G95" s="1306"/>
      <c r="H95" s="1306"/>
      <c r="I95" s="1306"/>
      <c r="J95" s="1306"/>
      <c r="K95" s="1306"/>
      <c r="L95" s="1306"/>
      <c r="M95" s="1306"/>
      <c r="N95" s="1306"/>
      <c r="O95" s="1306"/>
      <c r="P95" s="1306"/>
      <c r="Q95" s="1306"/>
      <c r="R95" s="1306"/>
      <c r="S95" s="1306"/>
      <c r="T95" s="1306"/>
      <c r="U95" s="1306"/>
      <c r="V95" s="1306"/>
      <c r="W95" s="1306"/>
      <c r="X95" s="1306"/>
      <c r="Y95" s="1306"/>
      <c r="Z95" s="1306"/>
    </row>
    <row r="96" ht="36.0" customHeight="1">
      <c r="A96" s="1306"/>
      <c r="B96" s="1306"/>
      <c r="C96" s="1306"/>
      <c r="D96" s="1306"/>
      <c r="E96" s="1306"/>
      <c r="F96" s="1306"/>
      <c r="G96" s="1306"/>
      <c r="H96" s="1306"/>
      <c r="I96" s="1306"/>
      <c r="J96" s="1306"/>
      <c r="K96" s="1306"/>
      <c r="L96" s="1306"/>
      <c r="M96" s="1306"/>
      <c r="N96" s="1306"/>
      <c r="O96" s="1306"/>
      <c r="P96" s="1306"/>
      <c r="Q96" s="1306"/>
      <c r="R96" s="1306"/>
      <c r="S96" s="1306"/>
      <c r="T96" s="1306"/>
      <c r="U96" s="1306"/>
      <c r="V96" s="1306"/>
      <c r="W96" s="1306"/>
      <c r="X96" s="1306"/>
      <c r="Y96" s="1306"/>
      <c r="Z96" s="1306"/>
    </row>
    <row r="97" ht="36.0" customHeight="1">
      <c r="A97" s="1306"/>
      <c r="B97" s="1306"/>
      <c r="C97" s="1306"/>
      <c r="D97" s="1306"/>
      <c r="E97" s="1306"/>
      <c r="F97" s="1306"/>
      <c r="G97" s="1306"/>
      <c r="H97" s="1306"/>
      <c r="I97" s="1306"/>
      <c r="J97" s="1306"/>
      <c r="K97" s="1306"/>
      <c r="L97" s="1306"/>
      <c r="M97" s="1306"/>
      <c r="N97" s="1306"/>
      <c r="O97" s="1306"/>
      <c r="P97" s="1306"/>
      <c r="Q97" s="1306"/>
      <c r="R97" s="1306"/>
      <c r="S97" s="1306"/>
      <c r="T97" s="1306"/>
      <c r="U97" s="1306"/>
      <c r="V97" s="1306"/>
      <c r="W97" s="1306"/>
      <c r="X97" s="1306"/>
      <c r="Y97" s="1306"/>
      <c r="Z97" s="1306"/>
    </row>
    <row r="98" ht="36.0" customHeight="1">
      <c r="A98" s="1306"/>
      <c r="B98" s="1306"/>
      <c r="C98" s="1306"/>
      <c r="D98" s="1306"/>
      <c r="E98" s="1306"/>
      <c r="F98" s="1306"/>
      <c r="G98" s="1306"/>
      <c r="H98" s="1306"/>
      <c r="I98" s="1306"/>
      <c r="J98" s="1306"/>
      <c r="K98" s="1306"/>
      <c r="L98" s="1306"/>
      <c r="M98" s="1306"/>
      <c r="N98" s="1306"/>
      <c r="O98" s="1306"/>
      <c r="P98" s="1306"/>
      <c r="Q98" s="1306"/>
      <c r="R98" s="1306"/>
      <c r="S98" s="1306"/>
      <c r="T98" s="1306"/>
      <c r="U98" s="1306"/>
      <c r="V98" s="1306"/>
      <c r="W98" s="1306"/>
      <c r="X98" s="1306"/>
      <c r="Y98" s="1306"/>
      <c r="Z98" s="1306"/>
    </row>
    <row r="99" ht="36.0" customHeight="1">
      <c r="A99" s="1306"/>
      <c r="B99" s="1306"/>
      <c r="C99" s="1306"/>
      <c r="D99" s="1306"/>
      <c r="E99" s="1306"/>
      <c r="F99" s="1306"/>
      <c r="G99" s="1306"/>
      <c r="H99" s="1306"/>
      <c r="I99" s="1306"/>
      <c r="J99" s="1306"/>
      <c r="K99" s="1306"/>
      <c r="L99" s="1306"/>
      <c r="M99" s="1306"/>
      <c r="N99" s="1306"/>
      <c r="O99" s="1306"/>
      <c r="P99" s="1306"/>
      <c r="Q99" s="1306"/>
      <c r="R99" s="1306"/>
      <c r="S99" s="1306"/>
      <c r="T99" s="1306"/>
      <c r="U99" s="1306"/>
      <c r="V99" s="1306"/>
      <c r="W99" s="1306"/>
      <c r="X99" s="1306"/>
      <c r="Y99" s="1306"/>
      <c r="Z99" s="1306"/>
    </row>
    <row r="100" ht="36.0" customHeight="1">
      <c r="A100" s="1306"/>
      <c r="B100" s="1306"/>
      <c r="C100" s="1306"/>
      <c r="D100" s="1306"/>
      <c r="E100" s="1306"/>
      <c r="F100" s="1306"/>
      <c r="G100" s="1306"/>
      <c r="H100" s="1306"/>
      <c r="I100" s="1306"/>
      <c r="J100" s="1306"/>
      <c r="K100" s="1306"/>
      <c r="L100" s="1306"/>
      <c r="M100" s="1306"/>
      <c r="N100" s="1306"/>
      <c r="O100" s="1306"/>
      <c r="P100" s="1306"/>
      <c r="Q100" s="1306"/>
      <c r="R100" s="1306"/>
      <c r="S100" s="1306"/>
      <c r="T100" s="1306"/>
      <c r="U100" s="1306"/>
      <c r="V100" s="1306"/>
      <c r="W100" s="1306"/>
      <c r="X100" s="1306"/>
      <c r="Y100" s="1306"/>
      <c r="Z100" s="1306"/>
    </row>
    <row r="101" ht="36.0" customHeight="1">
      <c r="A101" s="1306"/>
      <c r="B101" s="1306"/>
      <c r="C101" s="1306"/>
      <c r="D101" s="1306"/>
      <c r="E101" s="1306"/>
      <c r="F101" s="1306"/>
      <c r="G101" s="1306"/>
      <c r="H101" s="1306"/>
      <c r="I101" s="1306"/>
      <c r="J101" s="1306"/>
      <c r="K101" s="1306"/>
      <c r="L101" s="1306"/>
      <c r="M101" s="1306"/>
      <c r="N101" s="1306"/>
      <c r="O101" s="1306"/>
      <c r="P101" s="1306"/>
      <c r="Q101" s="1306"/>
      <c r="R101" s="1306"/>
      <c r="S101" s="1306"/>
      <c r="T101" s="1306"/>
      <c r="U101" s="1306"/>
      <c r="V101" s="1306"/>
      <c r="W101" s="1306"/>
      <c r="X101" s="1306"/>
      <c r="Y101" s="1306"/>
      <c r="Z101" s="1306"/>
    </row>
    <row r="102" ht="36.0" customHeight="1">
      <c r="A102" s="1306"/>
      <c r="B102" s="1306"/>
      <c r="C102" s="1306"/>
      <c r="D102" s="1306"/>
      <c r="E102" s="1306"/>
      <c r="F102" s="1306"/>
      <c r="G102" s="1306"/>
      <c r="H102" s="1306"/>
      <c r="I102" s="1306"/>
      <c r="J102" s="1306"/>
      <c r="K102" s="1306"/>
      <c r="L102" s="1306"/>
      <c r="M102" s="1306"/>
      <c r="N102" s="1306"/>
      <c r="O102" s="1306"/>
      <c r="P102" s="1306"/>
      <c r="Q102" s="1306"/>
      <c r="R102" s="1306"/>
      <c r="S102" s="1306"/>
      <c r="T102" s="1306"/>
      <c r="U102" s="1306"/>
      <c r="V102" s="1306"/>
      <c r="W102" s="1306"/>
      <c r="X102" s="1306"/>
      <c r="Y102" s="1306"/>
      <c r="Z102" s="1306"/>
    </row>
    <row r="103" ht="36.0" customHeight="1">
      <c r="A103" s="1306"/>
      <c r="B103" s="1306"/>
      <c r="C103" s="1306"/>
      <c r="D103" s="1306"/>
      <c r="E103" s="1306"/>
      <c r="F103" s="1306"/>
      <c r="G103" s="1306"/>
      <c r="H103" s="1306"/>
      <c r="I103" s="1306"/>
      <c r="J103" s="1306"/>
      <c r="K103" s="1306"/>
      <c r="L103" s="1306"/>
      <c r="M103" s="1306"/>
      <c r="N103" s="1306"/>
      <c r="O103" s="1306"/>
      <c r="P103" s="1306"/>
      <c r="Q103" s="1306"/>
      <c r="R103" s="1306"/>
      <c r="S103" s="1306"/>
      <c r="T103" s="1306"/>
      <c r="U103" s="1306"/>
      <c r="V103" s="1306"/>
      <c r="W103" s="1306"/>
      <c r="X103" s="1306"/>
      <c r="Y103" s="1306"/>
      <c r="Z103" s="1306"/>
    </row>
    <row r="104" ht="36.0" customHeight="1">
      <c r="A104" s="1306"/>
      <c r="B104" s="1306"/>
      <c r="C104" s="1306"/>
      <c r="D104" s="1306"/>
      <c r="E104" s="1306"/>
      <c r="F104" s="1306"/>
      <c r="G104" s="1306"/>
      <c r="H104" s="1306"/>
      <c r="I104" s="1306"/>
      <c r="J104" s="1306"/>
      <c r="K104" s="1306"/>
      <c r="L104" s="1306"/>
      <c r="M104" s="1306"/>
      <c r="N104" s="1306"/>
      <c r="O104" s="1306"/>
      <c r="P104" s="1306"/>
      <c r="Q104" s="1306"/>
      <c r="R104" s="1306"/>
      <c r="S104" s="1306"/>
      <c r="T104" s="1306"/>
      <c r="U104" s="1306"/>
      <c r="V104" s="1306"/>
      <c r="W104" s="1306"/>
      <c r="X104" s="1306"/>
      <c r="Y104" s="1306"/>
      <c r="Z104" s="1306"/>
    </row>
    <row r="105" ht="36.0" customHeight="1">
      <c r="A105" s="1306"/>
      <c r="B105" s="1306"/>
      <c r="C105" s="1306"/>
      <c r="D105" s="1306"/>
      <c r="E105" s="1306"/>
      <c r="F105" s="1306"/>
      <c r="G105" s="1306"/>
      <c r="H105" s="1306"/>
      <c r="I105" s="1306"/>
      <c r="J105" s="1306"/>
      <c r="K105" s="1306"/>
      <c r="L105" s="1306"/>
      <c r="M105" s="1306"/>
      <c r="N105" s="1306"/>
      <c r="O105" s="1306"/>
      <c r="P105" s="1306"/>
      <c r="Q105" s="1306"/>
      <c r="R105" s="1306"/>
      <c r="S105" s="1306"/>
      <c r="T105" s="1306"/>
      <c r="U105" s="1306"/>
      <c r="V105" s="1306"/>
      <c r="W105" s="1306"/>
      <c r="X105" s="1306"/>
      <c r="Y105" s="1306"/>
      <c r="Z105" s="1306"/>
    </row>
    <row r="106" ht="36.0" customHeight="1">
      <c r="A106" s="1306"/>
      <c r="B106" s="1306"/>
      <c r="C106" s="1306"/>
      <c r="D106" s="1306"/>
      <c r="E106" s="1306"/>
      <c r="F106" s="1306"/>
      <c r="G106" s="1306"/>
      <c r="H106" s="1306"/>
      <c r="I106" s="1306"/>
      <c r="J106" s="1306"/>
      <c r="K106" s="1306"/>
      <c r="L106" s="1306"/>
      <c r="M106" s="1306"/>
      <c r="N106" s="1306"/>
      <c r="O106" s="1306"/>
      <c r="P106" s="1306"/>
      <c r="Q106" s="1306"/>
      <c r="R106" s="1306"/>
      <c r="S106" s="1306"/>
      <c r="T106" s="1306"/>
      <c r="U106" s="1306"/>
      <c r="V106" s="1306"/>
      <c r="W106" s="1306"/>
      <c r="X106" s="1306"/>
      <c r="Y106" s="1306"/>
      <c r="Z106" s="1306"/>
    </row>
    <row r="107" ht="36.0" customHeight="1">
      <c r="A107" s="1306"/>
      <c r="B107" s="1306"/>
      <c r="C107" s="1306"/>
      <c r="D107" s="1306"/>
      <c r="E107" s="1306"/>
      <c r="F107" s="1306"/>
      <c r="G107" s="1306"/>
      <c r="H107" s="1306"/>
      <c r="I107" s="1306"/>
      <c r="J107" s="1306"/>
      <c r="K107" s="1306"/>
      <c r="L107" s="1306"/>
      <c r="M107" s="1306"/>
      <c r="N107" s="1306"/>
      <c r="O107" s="1306"/>
      <c r="P107" s="1306"/>
      <c r="Q107" s="1306"/>
      <c r="R107" s="1306"/>
      <c r="S107" s="1306"/>
      <c r="T107" s="1306"/>
      <c r="U107" s="1306"/>
      <c r="V107" s="1306"/>
      <c r="W107" s="1306"/>
      <c r="X107" s="1306"/>
      <c r="Y107" s="1306"/>
      <c r="Z107" s="1306"/>
    </row>
    <row r="108" ht="36.0" customHeight="1">
      <c r="A108" s="1306"/>
      <c r="B108" s="1306"/>
      <c r="C108" s="1306"/>
      <c r="D108" s="1306"/>
      <c r="E108" s="1306"/>
      <c r="F108" s="1306"/>
      <c r="G108" s="1306"/>
      <c r="H108" s="1306"/>
      <c r="I108" s="1306"/>
      <c r="J108" s="1306"/>
      <c r="K108" s="1306"/>
      <c r="L108" s="1306"/>
      <c r="M108" s="1306"/>
      <c r="N108" s="1306"/>
      <c r="O108" s="1306"/>
      <c r="P108" s="1306"/>
      <c r="Q108" s="1306"/>
      <c r="R108" s="1306"/>
      <c r="S108" s="1306"/>
      <c r="T108" s="1306"/>
      <c r="U108" s="1306"/>
      <c r="V108" s="1306"/>
      <c r="W108" s="1306"/>
      <c r="X108" s="1306"/>
      <c r="Y108" s="1306"/>
      <c r="Z108" s="1306"/>
    </row>
    <row r="109" ht="36.0" customHeight="1">
      <c r="A109" s="1306"/>
      <c r="B109" s="1306"/>
      <c r="C109" s="1306"/>
      <c r="D109" s="1306"/>
      <c r="E109" s="1306"/>
      <c r="F109" s="1306"/>
      <c r="G109" s="1306"/>
      <c r="H109" s="1306"/>
      <c r="I109" s="1306"/>
      <c r="J109" s="1306"/>
      <c r="K109" s="1306"/>
      <c r="L109" s="1306"/>
      <c r="M109" s="1306"/>
      <c r="N109" s="1306"/>
      <c r="O109" s="1306"/>
      <c r="P109" s="1306"/>
      <c r="Q109" s="1306"/>
      <c r="R109" s="1306"/>
      <c r="S109" s="1306"/>
      <c r="T109" s="1306"/>
      <c r="U109" s="1306"/>
      <c r="V109" s="1306"/>
      <c r="W109" s="1306"/>
      <c r="X109" s="1306"/>
      <c r="Y109" s="1306"/>
      <c r="Z109" s="1306"/>
    </row>
    <row r="110" ht="36.0" customHeight="1">
      <c r="A110" s="1306"/>
      <c r="B110" s="1306"/>
      <c r="C110" s="1306"/>
      <c r="D110" s="1306"/>
      <c r="E110" s="1306"/>
      <c r="F110" s="1306"/>
      <c r="G110" s="1306"/>
      <c r="H110" s="1306"/>
      <c r="I110" s="1306"/>
      <c r="J110" s="1306"/>
      <c r="K110" s="1306"/>
      <c r="L110" s="1306"/>
      <c r="M110" s="1306"/>
      <c r="N110" s="1306"/>
      <c r="O110" s="1306"/>
      <c r="P110" s="1306"/>
      <c r="Q110" s="1306"/>
      <c r="R110" s="1306"/>
      <c r="S110" s="1306"/>
      <c r="T110" s="1306"/>
      <c r="U110" s="1306"/>
      <c r="V110" s="1306"/>
      <c r="W110" s="1306"/>
      <c r="X110" s="1306"/>
      <c r="Y110" s="1306"/>
      <c r="Z110" s="1306"/>
    </row>
    <row r="111" ht="36.0" customHeight="1">
      <c r="A111" s="1306"/>
      <c r="B111" s="1306"/>
      <c r="C111" s="1306"/>
      <c r="D111" s="1306"/>
      <c r="E111" s="1306"/>
      <c r="F111" s="1306"/>
      <c r="G111" s="1306"/>
      <c r="H111" s="1306"/>
      <c r="I111" s="1306"/>
      <c r="J111" s="1306"/>
      <c r="K111" s="1306"/>
      <c r="L111" s="1306"/>
      <c r="M111" s="1306"/>
      <c r="N111" s="1306"/>
      <c r="O111" s="1306"/>
      <c r="P111" s="1306"/>
      <c r="Q111" s="1306"/>
      <c r="R111" s="1306"/>
      <c r="S111" s="1306"/>
      <c r="T111" s="1306"/>
      <c r="U111" s="1306"/>
      <c r="V111" s="1306"/>
      <c r="W111" s="1306"/>
      <c r="X111" s="1306"/>
      <c r="Y111" s="1306"/>
      <c r="Z111" s="1306"/>
    </row>
    <row r="112" ht="36.0" customHeight="1">
      <c r="A112" s="1306"/>
      <c r="B112" s="1306"/>
      <c r="C112" s="1306"/>
      <c r="D112" s="1306"/>
      <c r="E112" s="1306"/>
      <c r="F112" s="1306"/>
      <c r="G112" s="1306"/>
      <c r="H112" s="1306"/>
      <c r="I112" s="1306"/>
      <c r="J112" s="1306"/>
      <c r="K112" s="1306"/>
      <c r="L112" s="1306"/>
      <c r="M112" s="1306"/>
      <c r="N112" s="1306"/>
      <c r="O112" s="1306"/>
      <c r="P112" s="1306"/>
      <c r="Q112" s="1306"/>
      <c r="R112" s="1306"/>
      <c r="S112" s="1306"/>
      <c r="T112" s="1306"/>
      <c r="U112" s="1306"/>
      <c r="V112" s="1306"/>
      <c r="W112" s="1306"/>
      <c r="X112" s="1306"/>
      <c r="Y112" s="1306"/>
      <c r="Z112" s="1306"/>
    </row>
    <row r="113" ht="36.0" customHeight="1">
      <c r="A113" s="1306"/>
      <c r="B113" s="1306"/>
      <c r="C113" s="1306"/>
      <c r="D113" s="1306"/>
      <c r="E113" s="1306"/>
      <c r="F113" s="1306"/>
      <c r="G113" s="1306"/>
      <c r="H113" s="1306"/>
      <c r="I113" s="1306"/>
      <c r="J113" s="1306"/>
      <c r="K113" s="1306"/>
      <c r="L113" s="1306"/>
      <c r="M113" s="1306"/>
      <c r="N113" s="1306"/>
      <c r="O113" s="1306"/>
      <c r="P113" s="1306"/>
      <c r="Q113" s="1306"/>
      <c r="R113" s="1306"/>
      <c r="S113" s="1306"/>
      <c r="T113" s="1306"/>
      <c r="U113" s="1306"/>
      <c r="V113" s="1306"/>
      <c r="W113" s="1306"/>
      <c r="X113" s="1306"/>
      <c r="Y113" s="1306"/>
      <c r="Z113" s="1306"/>
    </row>
    <row r="114" ht="36.0" customHeight="1">
      <c r="A114" s="1306"/>
      <c r="B114" s="1306"/>
      <c r="C114" s="1306"/>
      <c r="D114" s="1306"/>
      <c r="E114" s="1306"/>
      <c r="F114" s="1306"/>
      <c r="G114" s="1306"/>
      <c r="H114" s="1306"/>
      <c r="I114" s="1306"/>
      <c r="J114" s="1306"/>
      <c r="K114" s="1306"/>
      <c r="L114" s="1306"/>
      <c r="M114" s="1306"/>
      <c r="N114" s="1306"/>
      <c r="O114" s="1306"/>
      <c r="P114" s="1306"/>
      <c r="Q114" s="1306"/>
      <c r="R114" s="1306"/>
      <c r="S114" s="1306"/>
      <c r="T114" s="1306"/>
      <c r="U114" s="1306"/>
      <c r="V114" s="1306"/>
      <c r="W114" s="1306"/>
      <c r="X114" s="1306"/>
      <c r="Y114" s="1306"/>
      <c r="Z114" s="1306"/>
    </row>
    <row r="115" ht="36.0" customHeight="1">
      <c r="A115" s="1306"/>
      <c r="B115" s="1306"/>
      <c r="C115" s="1306"/>
      <c r="D115" s="1306"/>
      <c r="E115" s="1306"/>
      <c r="F115" s="1306"/>
      <c r="G115" s="1306"/>
      <c r="H115" s="1306"/>
      <c r="I115" s="1306"/>
      <c r="J115" s="1306"/>
      <c r="K115" s="1306"/>
      <c r="L115" s="1306"/>
      <c r="M115" s="1306"/>
      <c r="N115" s="1306"/>
      <c r="O115" s="1306"/>
      <c r="P115" s="1306"/>
      <c r="Q115" s="1306"/>
      <c r="R115" s="1306"/>
      <c r="S115" s="1306"/>
      <c r="T115" s="1306"/>
      <c r="U115" s="1306"/>
      <c r="V115" s="1306"/>
      <c r="W115" s="1306"/>
      <c r="X115" s="1306"/>
      <c r="Y115" s="1306"/>
      <c r="Z115" s="1306"/>
    </row>
    <row r="116" ht="36.0" customHeight="1">
      <c r="A116" s="1306"/>
      <c r="B116" s="1306"/>
      <c r="C116" s="1306"/>
      <c r="D116" s="1306"/>
      <c r="E116" s="1306"/>
      <c r="F116" s="1306"/>
      <c r="G116" s="1306"/>
      <c r="H116" s="1306"/>
      <c r="I116" s="1306"/>
      <c r="J116" s="1306"/>
      <c r="K116" s="1306"/>
      <c r="L116" s="1306"/>
      <c r="M116" s="1306"/>
      <c r="N116" s="1306"/>
      <c r="O116" s="1306"/>
      <c r="P116" s="1306"/>
      <c r="Q116" s="1306"/>
      <c r="R116" s="1306"/>
      <c r="S116" s="1306"/>
      <c r="T116" s="1306"/>
      <c r="U116" s="1306"/>
      <c r="V116" s="1306"/>
      <c r="W116" s="1306"/>
      <c r="X116" s="1306"/>
      <c r="Y116" s="1306"/>
      <c r="Z116" s="1306"/>
    </row>
    <row r="117" ht="36.0" customHeight="1">
      <c r="A117" s="1306"/>
      <c r="B117" s="1306"/>
      <c r="C117" s="1306"/>
      <c r="D117" s="1306"/>
      <c r="E117" s="1306"/>
      <c r="F117" s="1306"/>
      <c r="G117" s="1306"/>
      <c r="H117" s="1306"/>
      <c r="I117" s="1306"/>
      <c r="J117" s="1306"/>
      <c r="K117" s="1306"/>
      <c r="L117" s="1306"/>
      <c r="M117" s="1306"/>
      <c r="N117" s="1306"/>
      <c r="O117" s="1306"/>
      <c r="P117" s="1306"/>
      <c r="Q117" s="1306"/>
      <c r="R117" s="1306"/>
      <c r="S117" s="1306"/>
      <c r="T117" s="1306"/>
      <c r="U117" s="1306"/>
      <c r="V117" s="1306"/>
      <c r="W117" s="1306"/>
      <c r="X117" s="1306"/>
      <c r="Y117" s="1306"/>
      <c r="Z117" s="1306"/>
    </row>
    <row r="118" ht="36.0" customHeight="1">
      <c r="A118" s="1306"/>
      <c r="B118" s="1306"/>
      <c r="C118" s="1306"/>
      <c r="D118" s="1306"/>
      <c r="E118" s="1306"/>
      <c r="F118" s="1306"/>
      <c r="G118" s="1306"/>
      <c r="H118" s="1306"/>
      <c r="I118" s="1306"/>
      <c r="J118" s="1306"/>
      <c r="K118" s="1306"/>
      <c r="L118" s="1306"/>
      <c r="M118" s="1306"/>
      <c r="N118" s="1306"/>
      <c r="O118" s="1306"/>
      <c r="P118" s="1306"/>
      <c r="Q118" s="1306"/>
      <c r="R118" s="1306"/>
      <c r="S118" s="1306"/>
      <c r="T118" s="1306"/>
      <c r="U118" s="1306"/>
      <c r="V118" s="1306"/>
      <c r="W118" s="1306"/>
      <c r="X118" s="1306"/>
      <c r="Y118" s="1306"/>
      <c r="Z118" s="1306"/>
    </row>
    <row r="119" ht="36.0" customHeight="1">
      <c r="A119" s="1306"/>
      <c r="B119" s="1306"/>
      <c r="C119" s="1306"/>
      <c r="D119" s="1306"/>
      <c r="E119" s="1306"/>
      <c r="F119" s="1306"/>
      <c r="G119" s="1306"/>
      <c r="H119" s="1306"/>
      <c r="I119" s="1306"/>
      <c r="J119" s="1306"/>
      <c r="K119" s="1306"/>
      <c r="L119" s="1306"/>
      <c r="M119" s="1306"/>
      <c r="N119" s="1306"/>
      <c r="O119" s="1306"/>
      <c r="P119" s="1306"/>
      <c r="Q119" s="1306"/>
      <c r="R119" s="1306"/>
      <c r="S119" s="1306"/>
      <c r="T119" s="1306"/>
      <c r="U119" s="1306"/>
      <c r="V119" s="1306"/>
      <c r="W119" s="1306"/>
      <c r="X119" s="1306"/>
      <c r="Y119" s="1306"/>
      <c r="Z119" s="1306"/>
    </row>
    <row r="120" ht="36.0" customHeight="1">
      <c r="A120" s="1306"/>
      <c r="B120" s="1306"/>
      <c r="C120" s="1306"/>
      <c r="D120" s="1306"/>
      <c r="E120" s="1306"/>
      <c r="F120" s="1306"/>
      <c r="G120" s="1306"/>
      <c r="H120" s="1306"/>
      <c r="I120" s="1306"/>
      <c r="J120" s="1306"/>
      <c r="K120" s="1306"/>
      <c r="L120" s="1306"/>
      <c r="M120" s="1306"/>
      <c r="N120" s="1306"/>
      <c r="O120" s="1306"/>
      <c r="P120" s="1306"/>
      <c r="Q120" s="1306"/>
      <c r="R120" s="1306"/>
      <c r="S120" s="1306"/>
      <c r="T120" s="1306"/>
      <c r="U120" s="1306"/>
      <c r="V120" s="1306"/>
      <c r="W120" s="1306"/>
      <c r="X120" s="1306"/>
      <c r="Y120" s="1306"/>
      <c r="Z120" s="1306"/>
    </row>
    <row r="121" ht="36.0" customHeight="1">
      <c r="A121" s="1306"/>
      <c r="B121" s="1306"/>
      <c r="C121" s="1306"/>
      <c r="D121" s="1306"/>
      <c r="E121" s="1306"/>
      <c r="F121" s="1306"/>
      <c r="G121" s="1306"/>
      <c r="H121" s="1306"/>
      <c r="I121" s="1306"/>
      <c r="J121" s="1306"/>
      <c r="K121" s="1306"/>
      <c r="L121" s="1306"/>
      <c r="M121" s="1306"/>
      <c r="N121" s="1306"/>
      <c r="O121" s="1306"/>
      <c r="P121" s="1306"/>
      <c r="Q121" s="1306"/>
      <c r="R121" s="1306"/>
      <c r="S121" s="1306"/>
      <c r="T121" s="1306"/>
      <c r="U121" s="1306"/>
      <c r="V121" s="1306"/>
      <c r="W121" s="1306"/>
      <c r="X121" s="1306"/>
      <c r="Y121" s="1306"/>
      <c r="Z121" s="1306"/>
    </row>
    <row r="122" ht="36.0" customHeight="1">
      <c r="A122" s="1306"/>
      <c r="B122" s="1306"/>
      <c r="C122" s="1306"/>
      <c r="D122" s="1306"/>
      <c r="E122" s="1306"/>
      <c r="F122" s="1306"/>
      <c r="G122" s="1306"/>
      <c r="H122" s="1306"/>
      <c r="I122" s="1306"/>
      <c r="J122" s="1306"/>
      <c r="K122" s="1306"/>
      <c r="L122" s="1306"/>
      <c r="M122" s="1306"/>
      <c r="N122" s="1306"/>
      <c r="O122" s="1306"/>
      <c r="P122" s="1306"/>
      <c r="Q122" s="1306"/>
      <c r="R122" s="1306"/>
      <c r="S122" s="1306"/>
      <c r="T122" s="1306"/>
      <c r="U122" s="1306"/>
      <c r="V122" s="1306"/>
      <c r="W122" s="1306"/>
      <c r="X122" s="1306"/>
      <c r="Y122" s="1306"/>
      <c r="Z122" s="1306"/>
    </row>
    <row r="123" ht="36.0" customHeight="1">
      <c r="A123" s="1306"/>
      <c r="B123" s="1306"/>
      <c r="C123" s="1306"/>
      <c r="D123" s="1306"/>
      <c r="E123" s="1306"/>
      <c r="F123" s="1306"/>
      <c r="G123" s="1306"/>
      <c r="H123" s="1306"/>
      <c r="I123" s="1306"/>
      <c r="J123" s="1306"/>
      <c r="K123" s="1306"/>
      <c r="L123" s="1306"/>
      <c r="M123" s="1306"/>
      <c r="N123" s="1306"/>
      <c r="O123" s="1306"/>
      <c r="P123" s="1306"/>
      <c r="Q123" s="1306"/>
      <c r="R123" s="1306"/>
      <c r="S123" s="1306"/>
      <c r="T123" s="1306"/>
      <c r="U123" s="1306"/>
      <c r="V123" s="1306"/>
      <c r="W123" s="1306"/>
      <c r="X123" s="1306"/>
      <c r="Y123" s="1306"/>
      <c r="Z123" s="1306"/>
    </row>
    <row r="124" ht="36.0" customHeight="1">
      <c r="A124" s="1306"/>
      <c r="B124" s="1306"/>
      <c r="C124" s="1306"/>
      <c r="D124" s="1306"/>
      <c r="E124" s="1306"/>
      <c r="F124" s="1306"/>
      <c r="G124" s="1306"/>
      <c r="H124" s="1306"/>
      <c r="I124" s="1306"/>
      <c r="J124" s="1306"/>
      <c r="K124" s="1306"/>
      <c r="L124" s="1306"/>
      <c r="M124" s="1306"/>
      <c r="N124" s="1306"/>
      <c r="O124" s="1306"/>
      <c r="P124" s="1306"/>
      <c r="Q124" s="1306"/>
      <c r="R124" s="1306"/>
      <c r="S124" s="1306"/>
      <c r="T124" s="1306"/>
      <c r="U124" s="1306"/>
      <c r="V124" s="1306"/>
      <c r="W124" s="1306"/>
      <c r="X124" s="1306"/>
      <c r="Y124" s="1306"/>
      <c r="Z124" s="1306"/>
    </row>
    <row r="125" ht="36.0" customHeight="1">
      <c r="A125" s="1306"/>
      <c r="B125" s="1306"/>
      <c r="C125" s="1306"/>
      <c r="D125" s="1306"/>
      <c r="E125" s="1306"/>
      <c r="F125" s="1306"/>
      <c r="G125" s="1306"/>
      <c r="H125" s="1306"/>
      <c r="I125" s="1306"/>
      <c r="J125" s="1306"/>
      <c r="K125" s="1306"/>
      <c r="L125" s="1306"/>
      <c r="M125" s="1306"/>
      <c r="N125" s="1306"/>
      <c r="O125" s="1306"/>
      <c r="P125" s="1306"/>
      <c r="Q125" s="1306"/>
      <c r="R125" s="1306"/>
      <c r="S125" s="1306"/>
      <c r="T125" s="1306"/>
      <c r="U125" s="1306"/>
      <c r="V125" s="1306"/>
      <c r="W125" s="1306"/>
      <c r="X125" s="1306"/>
      <c r="Y125" s="1306"/>
      <c r="Z125" s="1306"/>
    </row>
    <row r="126" ht="36.0" customHeight="1">
      <c r="A126" s="1306"/>
      <c r="B126" s="1306"/>
      <c r="C126" s="1306"/>
      <c r="D126" s="1306"/>
      <c r="E126" s="1306"/>
      <c r="F126" s="1306"/>
      <c r="G126" s="1306"/>
      <c r="H126" s="1306"/>
      <c r="I126" s="1306"/>
      <c r="J126" s="1306"/>
      <c r="K126" s="1306"/>
      <c r="L126" s="1306"/>
      <c r="M126" s="1306"/>
      <c r="N126" s="1306"/>
      <c r="O126" s="1306"/>
      <c r="P126" s="1306"/>
      <c r="Q126" s="1306"/>
      <c r="R126" s="1306"/>
      <c r="S126" s="1306"/>
      <c r="T126" s="1306"/>
      <c r="U126" s="1306"/>
      <c r="V126" s="1306"/>
      <c r="W126" s="1306"/>
      <c r="X126" s="1306"/>
      <c r="Y126" s="1306"/>
      <c r="Z126" s="1306"/>
    </row>
    <row r="127" ht="36.0" customHeight="1">
      <c r="A127" s="1306"/>
      <c r="B127" s="1306"/>
      <c r="C127" s="1306"/>
      <c r="D127" s="1306"/>
      <c r="E127" s="1306"/>
      <c r="F127" s="1306"/>
      <c r="G127" s="1306"/>
      <c r="H127" s="1306"/>
      <c r="I127" s="1306"/>
      <c r="J127" s="1306"/>
      <c r="K127" s="1306"/>
      <c r="L127" s="1306"/>
      <c r="M127" s="1306"/>
      <c r="N127" s="1306"/>
      <c r="O127" s="1306"/>
      <c r="P127" s="1306"/>
      <c r="Q127" s="1306"/>
      <c r="R127" s="1306"/>
      <c r="S127" s="1306"/>
      <c r="T127" s="1306"/>
      <c r="U127" s="1306"/>
      <c r="V127" s="1306"/>
      <c r="W127" s="1306"/>
      <c r="X127" s="1306"/>
      <c r="Y127" s="1306"/>
      <c r="Z127" s="1306"/>
    </row>
    <row r="128" ht="36.0" customHeight="1">
      <c r="A128" s="1306"/>
      <c r="B128" s="1306"/>
      <c r="C128" s="1306"/>
      <c r="D128" s="1306"/>
      <c r="E128" s="1306"/>
      <c r="F128" s="1306"/>
      <c r="G128" s="1306"/>
      <c r="H128" s="1306"/>
      <c r="I128" s="1306"/>
      <c r="J128" s="1306"/>
      <c r="K128" s="1306"/>
      <c r="L128" s="1306"/>
      <c r="M128" s="1306"/>
      <c r="N128" s="1306"/>
      <c r="O128" s="1306"/>
      <c r="P128" s="1306"/>
      <c r="Q128" s="1306"/>
      <c r="R128" s="1306"/>
      <c r="S128" s="1306"/>
      <c r="T128" s="1306"/>
      <c r="U128" s="1306"/>
      <c r="V128" s="1306"/>
      <c r="W128" s="1306"/>
      <c r="X128" s="1306"/>
      <c r="Y128" s="1306"/>
      <c r="Z128" s="1306"/>
    </row>
    <row r="129" ht="36.0" customHeight="1">
      <c r="A129" s="1306"/>
      <c r="B129" s="1306"/>
      <c r="C129" s="1306"/>
      <c r="D129" s="1306"/>
      <c r="E129" s="1306"/>
      <c r="F129" s="1306"/>
      <c r="G129" s="1306"/>
      <c r="H129" s="1306"/>
      <c r="I129" s="1306"/>
      <c r="J129" s="1306"/>
      <c r="K129" s="1306"/>
      <c r="L129" s="1306"/>
      <c r="M129" s="1306"/>
      <c r="N129" s="1306"/>
      <c r="O129" s="1306"/>
      <c r="P129" s="1306"/>
      <c r="Q129" s="1306"/>
      <c r="R129" s="1306"/>
      <c r="S129" s="1306"/>
      <c r="T129" s="1306"/>
      <c r="U129" s="1306"/>
      <c r="V129" s="1306"/>
      <c r="W129" s="1306"/>
      <c r="X129" s="1306"/>
      <c r="Y129" s="1306"/>
      <c r="Z129" s="1306"/>
    </row>
    <row r="130" ht="36.0" customHeight="1">
      <c r="A130" s="1306"/>
      <c r="B130" s="1306"/>
      <c r="C130" s="1306"/>
      <c r="D130" s="1306"/>
      <c r="E130" s="1306"/>
      <c r="F130" s="1306"/>
      <c r="G130" s="1306"/>
      <c r="H130" s="1306"/>
      <c r="I130" s="1306"/>
      <c r="J130" s="1306"/>
      <c r="K130" s="1306"/>
      <c r="L130" s="1306"/>
      <c r="M130" s="1306"/>
      <c r="N130" s="1306"/>
      <c r="O130" s="1306"/>
      <c r="P130" s="1306"/>
      <c r="Q130" s="1306"/>
      <c r="R130" s="1306"/>
      <c r="S130" s="1306"/>
      <c r="T130" s="1306"/>
      <c r="U130" s="1306"/>
      <c r="V130" s="1306"/>
      <c r="W130" s="1306"/>
      <c r="X130" s="1306"/>
      <c r="Y130" s="1306"/>
      <c r="Z130" s="1306"/>
    </row>
    <row r="131" ht="36.0" customHeight="1">
      <c r="A131" s="1306"/>
      <c r="B131" s="1306"/>
      <c r="C131" s="1306"/>
      <c r="D131" s="1306"/>
      <c r="E131" s="1306"/>
      <c r="F131" s="1306"/>
      <c r="G131" s="1306"/>
      <c r="H131" s="1306"/>
      <c r="I131" s="1306"/>
      <c r="J131" s="1306"/>
      <c r="K131" s="1306"/>
      <c r="L131" s="1306"/>
      <c r="M131" s="1306"/>
      <c r="N131" s="1306"/>
      <c r="O131" s="1306"/>
      <c r="P131" s="1306"/>
      <c r="Q131" s="1306"/>
      <c r="R131" s="1306"/>
      <c r="S131" s="1306"/>
      <c r="T131" s="1306"/>
      <c r="U131" s="1306"/>
      <c r="V131" s="1306"/>
      <c r="W131" s="1306"/>
      <c r="X131" s="1306"/>
      <c r="Y131" s="1306"/>
      <c r="Z131" s="1306"/>
    </row>
    <row r="132" ht="36.0" customHeight="1">
      <c r="A132" s="1306"/>
      <c r="B132" s="1306"/>
      <c r="C132" s="1306"/>
      <c r="D132" s="1306"/>
      <c r="E132" s="1306"/>
      <c r="F132" s="1306"/>
      <c r="G132" s="1306"/>
      <c r="H132" s="1306"/>
      <c r="I132" s="1306"/>
      <c r="J132" s="1306"/>
      <c r="K132" s="1306"/>
      <c r="L132" s="1306"/>
      <c r="M132" s="1306"/>
      <c r="N132" s="1306"/>
      <c r="O132" s="1306"/>
      <c r="P132" s="1306"/>
      <c r="Q132" s="1306"/>
      <c r="R132" s="1306"/>
      <c r="S132" s="1306"/>
      <c r="T132" s="1306"/>
      <c r="U132" s="1306"/>
      <c r="V132" s="1306"/>
      <c r="W132" s="1306"/>
      <c r="X132" s="1306"/>
      <c r="Y132" s="1306"/>
      <c r="Z132" s="1306"/>
    </row>
    <row r="133" ht="36.0" customHeight="1">
      <c r="A133" s="1306"/>
      <c r="B133" s="1306"/>
      <c r="C133" s="1306"/>
      <c r="D133" s="1306"/>
      <c r="E133" s="1306"/>
      <c r="F133" s="1306"/>
      <c r="G133" s="1306"/>
      <c r="H133" s="1306"/>
      <c r="I133" s="1306"/>
      <c r="J133" s="1306"/>
      <c r="K133" s="1306"/>
      <c r="L133" s="1306"/>
      <c r="M133" s="1306"/>
      <c r="N133" s="1306"/>
      <c r="O133" s="1306"/>
      <c r="P133" s="1306"/>
      <c r="Q133" s="1306"/>
      <c r="R133" s="1306"/>
      <c r="S133" s="1306"/>
      <c r="T133" s="1306"/>
      <c r="U133" s="1306"/>
      <c r="V133" s="1306"/>
      <c r="W133" s="1306"/>
      <c r="X133" s="1306"/>
      <c r="Y133" s="1306"/>
      <c r="Z133" s="1306"/>
    </row>
    <row r="134" ht="36.0" customHeight="1">
      <c r="A134" s="1306"/>
      <c r="B134" s="1306"/>
      <c r="C134" s="1306"/>
      <c r="D134" s="1306"/>
      <c r="E134" s="1306"/>
      <c r="F134" s="1306"/>
      <c r="G134" s="1306"/>
      <c r="H134" s="1306"/>
      <c r="I134" s="1306"/>
      <c r="J134" s="1306"/>
      <c r="K134" s="1306"/>
      <c r="L134" s="1306"/>
      <c r="M134" s="1306"/>
      <c r="N134" s="1306"/>
      <c r="O134" s="1306"/>
      <c r="P134" s="1306"/>
      <c r="Q134" s="1306"/>
      <c r="R134" s="1306"/>
      <c r="S134" s="1306"/>
      <c r="T134" s="1306"/>
      <c r="U134" s="1306"/>
      <c r="V134" s="1306"/>
      <c r="W134" s="1306"/>
      <c r="X134" s="1306"/>
      <c r="Y134" s="1306"/>
      <c r="Z134" s="1306"/>
    </row>
    <row r="135" ht="36.0" customHeight="1">
      <c r="A135" s="1306"/>
      <c r="B135" s="1306"/>
      <c r="C135" s="1306"/>
      <c r="D135" s="1306"/>
      <c r="E135" s="1306"/>
      <c r="F135" s="1306"/>
      <c r="G135" s="1306"/>
      <c r="H135" s="1306"/>
      <c r="I135" s="1306"/>
      <c r="J135" s="1306"/>
      <c r="K135" s="1306"/>
      <c r="L135" s="1306"/>
      <c r="M135" s="1306"/>
      <c r="N135" s="1306"/>
      <c r="O135" s="1306"/>
      <c r="P135" s="1306"/>
      <c r="Q135" s="1306"/>
      <c r="R135" s="1306"/>
      <c r="S135" s="1306"/>
      <c r="T135" s="1306"/>
      <c r="U135" s="1306"/>
      <c r="V135" s="1306"/>
      <c r="W135" s="1306"/>
      <c r="X135" s="1306"/>
      <c r="Y135" s="1306"/>
      <c r="Z135" s="1306"/>
    </row>
    <row r="136" ht="36.0" customHeight="1">
      <c r="A136" s="1306"/>
      <c r="B136" s="1306"/>
      <c r="C136" s="1306"/>
      <c r="D136" s="1306"/>
      <c r="E136" s="1306"/>
      <c r="F136" s="1306"/>
      <c r="G136" s="1306"/>
      <c r="H136" s="1306"/>
      <c r="I136" s="1306"/>
      <c r="J136" s="1306"/>
      <c r="K136" s="1306"/>
      <c r="L136" s="1306"/>
      <c r="M136" s="1306"/>
      <c r="N136" s="1306"/>
      <c r="O136" s="1306"/>
      <c r="P136" s="1306"/>
      <c r="Q136" s="1306"/>
      <c r="R136" s="1306"/>
      <c r="S136" s="1306"/>
      <c r="T136" s="1306"/>
      <c r="U136" s="1306"/>
      <c r="V136" s="1306"/>
      <c r="W136" s="1306"/>
      <c r="X136" s="1306"/>
      <c r="Y136" s="1306"/>
      <c r="Z136" s="1306"/>
    </row>
    <row r="137" ht="36.0" customHeight="1">
      <c r="A137" s="1306"/>
      <c r="B137" s="1306"/>
      <c r="C137" s="1306"/>
      <c r="D137" s="1306"/>
      <c r="E137" s="1306"/>
      <c r="F137" s="1306"/>
      <c r="G137" s="1306"/>
      <c r="H137" s="1306"/>
      <c r="I137" s="1306"/>
      <c r="J137" s="1306"/>
      <c r="K137" s="1306"/>
      <c r="L137" s="1306"/>
      <c r="M137" s="1306"/>
      <c r="N137" s="1306"/>
      <c r="O137" s="1306"/>
      <c r="P137" s="1306"/>
      <c r="Q137" s="1306"/>
      <c r="R137" s="1306"/>
      <c r="S137" s="1306"/>
      <c r="T137" s="1306"/>
      <c r="U137" s="1306"/>
      <c r="V137" s="1306"/>
      <c r="W137" s="1306"/>
      <c r="X137" s="1306"/>
      <c r="Y137" s="1306"/>
      <c r="Z137" s="1306"/>
    </row>
    <row r="138" ht="36.0" customHeight="1">
      <c r="A138" s="1306"/>
      <c r="B138" s="1306"/>
      <c r="C138" s="1306"/>
      <c r="D138" s="1306"/>
      <c r="E138" s="1306"/>
      <c r="F138" s="1306"/>
      <c r="G138" s="1306"/>
      <c r="H138" s="1306"/>
      <c r="I138" s="1306"/>
      <c r="J138" s="1306"/>
      <c r="K138" s="1306"/>
      <c r="L138" s="1306"/>
      <c r="M138" s="1306"/>
      <c r="N138" s="1306"/>
      <c r="O138" s="1306"/>
      <c r="P138" s="1306"/>
      <c r="Q138" s="1306"/>
      <c r="R138" s="1306"/>
      <c r="S138" s="1306"/>
      <c r="T138" s="1306"/>
      <c r="U138" s="1306"/>
      <c r="V138" s="1306"/>
      <c r="W138" s="1306"/>
      <c r="X138" s="1306"/>
      <c r="Y138" s="1306"/>
      <c r="Z138" s="1306"/>
    </row>
    <row r="139" ht="36.0" customHeight="1">
      <c r="A139" s="1306"/>
      <c r="B139" s="1306"/>
      <c r="C139" s="1306"/>
      <c r="D139" s="1306"/>
      <c r="E139" s="1306"/>
      <c r="F139" s="1306"/>
      <c r="G139" s="1306"/>
      <c r="H139" s="1306"/>
      <c r="I139" s="1306"/>
      <c r="J139" s="1306"/>
      <c r="K139" s="1306"/>
      <c r="L139" s="1306"/>
      <c r="M139" s="1306"/>
      <c r="N139" s="1306"/>
      <c r="O139" s="1306"/>
      <c r="P139" s="1306"/>
      <c r="Q139" s="1306"/>
      <c r="R139" s="1306"/>
      <c r="S139" s="1306"/>
      <c r="T139" s="1306"/>
      <c r="U139" s="1306"/>
      <c r="V139" s="1306"/>
      <c r="W139" s="1306"/>
      <c r="X139" s="1306"/>
      <c r="Y139" s="1306"/>
      <c r="Z139" s="1306"/>
    </row>
    <row r="140" ht="36.0" customHeight="1">
      <c r="A140" s="1306"/>
      <c r="B140" s="1306"/>
      <c r="C140" s="1306"/>
      <c r="D140" s="1306"/>
      <c r="E140" s="1306"/>
      <c r="F140" s="1306"/>
      <c r="G140" s="1306"/>
      <c r="H140" s="1306"/>
      <c r="I140" s="1306"/>
      <c r="J140" s="1306"/>
      <c r="K140" s="1306"/>
      <c r="L140" s="1306"/>
      <c r="M140" s="1306"/>
      <c r="N140" s="1306"/>
      <c r="O140" s="1306"/>
      <c r="P140" s="1306"/>
      <c r="Q140" s="1306"/>
      <c r="R140" s="1306"/>
      <c r="S140" s="1306"/>
      <c r="T140" s="1306"/>
      <c r="U140" s="1306"/>
      <c r="V140" s="1306"/>
      <c r="W140" s="1306"/>
      <c r="X140" s="1306"/>
      <c r="Y140" s="1306"/>
      <c r="Z140" s="1306"/>
    </row>
    <row r="141" ht="36.0" customHeight="1">
      <c r="A141" s="1306"/>
      <c r="B141" s="1306"/>
      <c r="C141" s="1306"/>
      <c r="D141" s="1306"/>
      <c r="E141" s="1306"/>
      <c r="F141" s="1306"/>
      <c r="G141" s="1306"/>
      <c r="H141" s="1306"/>
      <c r="I141" s="1306"/>
      <c r="J141" s="1306"/>
      <c r="K141" s="1306"/>
      <c r="L141" s="1306"/>
      <c r="M141" s="1306"/>
      <c r="N141" s="1306"/>
      <c r="O141" s="1306"/>
      <c r="P141" s="1306"/>
      <c r="Q141" s="1306"/>
      <c r="R141" s="1306"/>
      <c r="S141" s="1306"/>
      <c r="T141" s="1306"/>
      <c r="U141" s="1306"/>
      <c r="V141" s="1306"/>
      <c r="W141" s="1306"/>
      <c r="X141" s="1306"/>
      <c r="Y141" s="1306"/>
      <c r="Z141" s="1306"/>
    </row>
    <row r="142" ht="36.0" customHeight="1">
      <c r="A142" s="1306"/>
      <c r="B142" s="1306"/>
      <c r="C142" s="1306"/>
      <c r="D142" s="1306"/>
      <c r="E142" s="1306"/>
      <c r="F142" s="1306"/>
      <c r="G142" s="1306"/>
      <c r="H142" s="1306"/>
      <c r="I142" s="1306"/>
      <c r="J142" s="1306"/>
      <c r="K142" s="1306"/>
      <c r="L142" s="1306"/>
      <c r="M142" s="1306"/>
      <c r="N142" s="1306"/>
      <c r="O142" s="1306"/>
      <c r="P142" s="1306"/>
      <c r="Q142" s="1306"/>
      <c r="R142" s="1306"/>
      <c r="S142" s="1306"/>
      <c r="T142" s="1306"/>
      <c r="U142" s="1306"/>
      <c r="V142" s="1306"/>
      <c r="W142" s="1306"/>
      <c r="X142" s="1306"/>
      <c r="Y142" s="1306"/>
      <c r="Z142" s="1306"/>
    </row>
    <row r="143" ht="36.0" customHeight="1">
      <c r="A143" s="1306"/>
      <c r="B143" s="1306"/>
      <c r="C143" s="1306"/>
      <c r="D143" s="1306"/>
      <c r="E143" s="1306"/>
      <c r="F143" s="1306"/>
      <c r="G143" s="1306"/>
      <c r="H143" s="1306"/>
      <c r="I143" s="1306"/>
      <c r="J143" s="1306"/>
      <c r="K143" s="1306"/>
      <c r="L143" s="1306"/>
      <c r="M143" s="1306"/>
      <c r="N143" s="1306"/>
      <c r="O143" s="1306"/>
      <c r="P143" s="1306"/>
      <c r="Q143" s="1306"/>
      <c r="R143" s="1306"/>
      <c r="S143" s="1306"/>
      <c r="T143" s="1306"/>
      <c r="U143" s="1306"/>
      <c r="V143" s="1306"/>
      <c r="W143" s="1306"/>
      <c r="X143" s="1306"/>
      <c r="Y143" s="1306"/>
      <c r="Z143" s="1306"/>
    </row>
    <row r="144" ht="36.0" customHeight="1">
      <c r="A144" s="1306"/>
      <c r="B144" s="1306"/>
      <c r="C144" s="1306"/>
      <c r="D144" s="1306"/>
      <c r="E144" s="1306"/>
      <c r="F144" s="1306"/>
      <c r="G144" s="1306"/>
      <c r="H144" s="1306"/>
      <c r="I144" s="1306"/>
      <c r="J144" s="1306"/>
      <c r="K144" s="1306"/>
      <c r="L144" s="1306"/>
      <c r="M144" s="1306"/>
      <c r="N144" s="1306"/>
      <c r="O144" s="1306"/>
      <c r="P144" s="1306"/>
      <c r="Q144" s="1306"/>
      <c r="R144" s="1306"/>
      <c r="S144" s="1306"/>
      <c r="T144" s="1306"/>
      <c r="U144" s="1306"/>
      <c r="V144" s="1306"/>
      <c r="W144" s="1306"/>
      <c r="X144" s="1306"/>
      <c r="Y144" s="1306"/>
      <c r="Z144" s="1306"/>
    </row>
    <row r="145" ht="36.0" customHeight="1">
      <c r="A145" s="1306"/>
      <c r="B145" s="1306"/>
      <c r="C145" s="1306"/>
      <c r="D145" s="1306"/>
      <c r="E145" s="1306"/>
      <c r="F145" s="1306"/>
      <c r="G145" s="1306"/>
      <c r="H145" s="1306"/>
      <c r="I145" s="1306"/>
      <c r="J145" s="1306"/>
      <c r="K145" s="1306"/>
      <c r="L145" s="1306"/>
      <c r="M145" s="1306"/>
      <c r="N145" s="1306"/>
      <c r="O145" s="1306"/>
      <c r="P145" s="1306"/>
      <c r="Q145" s="1306"/>
      <c r="R145" s="1306"/>
      <c r="S145" s="1306"/>
      <c r="T145" s="1306"/>
      <c r="U145" s="1306"/>
      <c r="V145" s="1306"/>
      <c r="W145" s="1306"/>
      <c r="X145" s="1306"/>
      <c r="Y145" s="1306"/>
      <c r="Z145" s="1306"/>
    </row>
    <row r="146" ht="36.0" customHeight="1">
      <c r="A146" s="1306"/>
      <c r="B146" s="1306"/>
      <c r="C146" s="1306"/>
      <c r="D146" s="1306"/>
      <c r="E146" s="1306"/>
      <c r="F146" s="1306"/>
      <c r="G146" s="1306"/>
      <c r="H146" s="1306"/>
      <c r="I146" s="1306"/>
      <c r="J146" s="1306"/>
      <c r="K146" s="1306"/>
      <c r="L146" s="1306"/>
      <c r="M146" s="1306"/>
      <c r="N146" s="1306"/>
      <c r="O146" s="1306"/>
      <c r="P146" s="1306"/>
      <c r="Q146" s="1306"/>
      <c r="R146" s="1306"/>
      <c r="S146" s="1306"/>
      <c r="T146" s="1306"/>
      <c r="U146" s="1306"/>
      <c r="V146" s="1306"/>
      <c r="W146" s="1306"/>
      <c r="X146" s="1306"/>
      <c r="Y146" s="1306"/>
      <c r="Z146" s="1306"/>
    </row>
    <row r="147" ht="36.0" customHeight="1">
      <c r="A147" s="1306"/>
      <c r="B147" s="1306"/>
      <c r="C147" s="1306"/>
      <c r="D147" s="1306"/>
      <c r="E147" s="1306"/>
      <c r="F147" s="1306"/>
      <c r="G147" s="1306"/>
      <c r="H147" s="1306"/>
      <c r="I147" s="1306"/>
      <c r="J147" s="1306"/>
      <c r="K147" s="1306"/>
      <c r="L147" s="1306"/>
      <c r="M147" s="1306"/>
      <c r="N147" s="1306"/>
      <c r="O147" s="1306"/>
      <c r="P147" s="1306"/>
      <c r="Q147" s="1306"/>
      <c r="R147" s="1306"/>
      <c r="S147" s="1306"/>
      <c r="T147" s="1306"/>
      <c r="U147" s="1306"/>
      <c r="V147" s="1306"/>
      <c r="W147" s="1306"/>
      <c r="X147" s="1306"/>
      <c r="Y147" s="1306"/>
      <c r="Z147" s="1306"/>
    </row>
    <row r="148" ht="36.0" customHeight="1">
      <c r="A148" s="1306"/>
      <c r="B148" s="1306"/>
      <c r="C148" s="1306"/>
      <c r="D148" s="1306"/>
      <c r="E148" s="1306"/>
      <c r="F148" s="1306"/>
      <c r="G148" s="1306"/>
      <c r="H148" s="1306"/>
      <c r="I148" s="1306"/>
      <c r="J148" s="1306"/>
      <c r="K148" s="1306"/>
      <c r="L148" s="1306"/>
      <c r="M148" s="1306"/>
      <c r="N148" s="1306"/>
      <c r="O148" s="1306"/>
      <c r="P148" s="1306"/>
      <c r="Q148" s="1306"/>
      <c r="R148" s="1306"/>
      <c r="S148" s="1306"/>
      <c r="T148" s="1306"/>
      <c r="U148" s="1306"/>
      <c r="V148" s="1306"/>
      <c r="W148" s="1306"/>
      <c r="X148" s="1306"/>
      <c r="Y148" s="1306"/>
      <c r="Z148" s="1306"/>
    </row>
    <row r="149" ht="36.0" customHeight="1">
      <c r="A149" s="1306"/>
      <c r="B149" s="1306"/>
      <c r="C149" s="1306"/>
      <c r="D149" s="1306"/>
      <c r="E149" s="1306"/>
      <c r="F149" s="1306"/>
      <c r="G149" s="1306"/>
      <c r="H149" s="1306"/>
      <c r="I149" s="1306"/>
      <c r="J149" s="1306"/>
      <c r="K149" s="1306"/>
      <c r="L149" s="1306"/>
      <c r="M149" s="1306"/>
      <c r="N149" s="1306"/>
      <c r="O149" s="1306"/>
      <c r="P149" s="1306"/>
      <c r="Q149" s="1306"/>
      <c r="R149" s="1306"/>
      <c r="S149" s="1306"/>
      <c r="T149" s="1306"/>
      <c r="U149" s="1306"/>
      <c r="V149" s="1306"/>
      <c r="W149" s="1306"/>
      <c r="X149" s="1306"/>
      <c r="Y149" s="1306"/>
      <c r="Z149" s="1306"/>
    </row>
    <row r="150" ht="36.0" customHeight="1">
      <c r="A150" s="1306"/>
      <c r="B150" s="1306"/>
      <c r="C150" s="1306"/>
      <c r="D150" s="1306"/>
      <c r="E150" s="1306"/>
      <c r="F150" s="1306"/>
      <c r="G150" s="1306"/>
      <c r="H150" s="1306"/>
      <c r="I150" s="1306"/>
      <c r="J150" s="1306"/>
      <c r="K150" s="1306"/>
      <c r="L150" s="1306"/>
      <c r="M150" s="1306"/>
      <c r="N150" s="1306"/>
      <c r="O150" s="1306"/>
      <c r="P150" s="1306"/>
      <c r="Q150" s="1306"/>
      <c r="R150" s="1306"/>
      <c r="S150" s="1306"/>
      <c r="T150" s="1306"/>
      <c r="U150" s="1306"/>
      <c r="V150" s="1306"/>
      <c r="W150" s="1306"/>
      <c r="X150" s="1306"/>
      <c r="Y150" s="1306"/>
      <c r="Z150" s="1306"/>
    </row>
    <row r="151" ht="36.0" customHeight="1">
      <c r="A151" s="1306"/>
      <c r="B151" s="1306"/>
      <c r="C151" s="1306"/>
      <c r="D151" s="1306"/>
      <c r="E151" s="1306"/>
      <c r="F151" s="1306"/>
      <c r="G151" s="1306"/>
      <c r="H151" s="1306"/>
      <c r="I151" s="1306"/>
      <c r="J151" s="1306"/>
      <c r="K151" s="1306"/>
      <c r="L151" s="1306"/>
      <c r="M151" s="1306"/>
      <c r="N151" s="1306"/>
      <c r="O151" s="1306"/>
      <c r="P151" s="1306"/>
      <c r="Q151" s="1306"/>
      <c r="R151" s="1306"/>
      <c r="S151" s="1306"/>
      <c r="T151" s="1306"/>
      <c r="U151" s="1306"/>
      <c r="V151" s="1306"/>
      <c r="W151" s="1306"/>
      <c r="X151" s="1306"/>
      <c r="Y151" s="1306"/>
      <c r="Z151" s="1306"/>
    </row>
    <row r="152" ht="36.0" customHeight="1">
      <c r="A152" s="1306"/>
      <c r="B152" s="1306"/>
      <c r="C152" s="1306"/>
      <c r="D152" s="1306"/>
      <c r="E152" s="1306"/>
      <c r="F152" s="1306"/>
      <c r="G152" s="1306"/>
      <c r="H152" s="1306"/>
      <c r="I152" s="1306"/>
      <c r="J152" s="1306"/>
      <c r="K152" s="1306"/>
      <c r="L152" s="1306"/>
      <c r="M152" s="1306"/>
      <c r="N152" s="1306"/>
      <c r="O152" s="1306"/>
      <c r="P152" s="1306"/>
      <c r="Q152" s="1306"/>
      <c r="R152" s="1306"/>
      <c r="S152" s="1306"/>
      <c r="T152" s="1306"/>
      <c r="U152" s="1306"/>
      <c r="V152" s="1306"/>
      <c r="W152" s="1306"/>
      <c r="X152" s="1306"/>
      <c r="Y152" s="1306"/>
      <c r="Z152" s="1306"/>
    </row>
    <row r="153" ht="36.0" customHeight="1">
      <c r="A153" s="1306"/>
      <c r="B153" s="1306"/>
      <c r="C153" s="1306"/>
      <c r="D153" s="1306"/>
      <c r="E153" s="1306"/>
      <c r="F153" s="1306"/>
      <c r="G153" s="1306"/>
      <c r="H153" s="1306"/>
      <c r="I153" s="1306"/>
      <c r="J153" s="1306"/>
      <c r="K153" s="1306"/>
      <c r="L153" s="1306"/>
      <c r="M153" s="1306"/>
      <c r="N153" s="1306"/>
      <c r="O153" s="1306"/>
      <c r="P153" s="1306"/>
      <c r="Q153" s="1306"/>
      <c r="R153" s="1306"/>
      <c r="S153" s="1306"/>
      <c r="T153" s="1306"/>
      <c r="U153" s="1306"/>
      <c r="V153" s="1306"/>
      <c r="W153" s="1306"/>
      <c r="X153" s="1306"/>
      <c r="Y153" s="1306"/>
      <c r="Z153" s="1306"/>
    </row>
    <row r="154" ht="36.0" customHeight="1">
      <c r="A154" s="1306"/>
      <c r="B154" s="1306"/>
      <c r="C154" s="1306"/>
      <c r="D154" s="1306"/>
      <c r="E154" s="1306"/>
      <c r="F154" s="1306"/>
      <c r="G154" s="1306"/>
      <c r="H154" s="1306"/>
      <c r="I154" s="1306"/>
      <c r="J154" s="1306"/>
      <c r="K154" s="1306"/>
      <c r="L154" s="1306"/>
      <c r="M154" s="1306"/>
      <c r="N154" s="1306"/>
      <c r="O154" s="1306"/>
      <c r="P154" s="1306"/>
      <c r="Q154" s="1306"/>
      <c r="R154" s="1306"/>
      <c r="S154" s="1306"/>
      <c r="T154" s="1306"/>
      <c r="U154" s="1306"/>
      <c r="V154" s="1306"/>
      <c r="W154" s="1306"/>
      <c r="X154" s="1306"/>
      <c r="Y154" s="1306"/>
      <c r="Z154" s="1306"/>
    </row>
    <row r="155" ht="36.0" customHeight="1">
      <c r="A155" s="1306"/>
      <c r="B155" s="1306"/>
      <c r="C155" s="1306"/>
      <c r="D155" s="1306"/>
      <c r="E155" s="1306"/>
      <c r="F155" s="1306"/>
      <c r="G155" s="1306"/>
      <c r="H155" s="1306"/>
      <c r="I155" s="1306"/>
      <c r="J155" s="1306"/>
      <c r="K155" s="1306"/>
      <c r="L155" s="1306"/>
      <c r="M155" s="1306"/>
      <c r="N155" s="1306"/>
      <c r="O155" s="1306"/>
      <c r="P155" s="1306"/>
      <c r="Q155" s="1306"/>
      <c r="R155" s="1306"/>
      <c r="S155" s="1306"/>
      <c r="T155" s="1306"/>
      <c r="U155" s="1306"/>
      <c r="V155" s="1306"/>
      <c r="W155" s="1306"/>
      <c r="X155" s="1306"/>
      <c r="Y155" s="1306"/>
      <c r="Z155" s="1306"/>
    </row>
    <row r="156" ht="36.0" customHeight="1">
      <c r="A156" s="1306"/>
      <c r="B156" s="1306"/>
      <c r="C156" s="1306"/>
      <c r="D156" s="1306"/>
      <c r="E156" s="1306"/>
      <c r="F156" s="1306"/>
      <c r="G156" s="1306"/>
      <c r="H156" s="1306"/>
      <c r="I156" s="1306"/>
      <c r="J156" s="1306"/>
      <c r="K156" s="1306"/>
      <c r="L156" s="1306"/>
      <c r="M156" s="1306"/>
      <c r="N156" s="1306"/>
      <c r="O156" s="1306"/>
      <c r="P156" s="1306"/>
      <c r="Q156" s="1306"/>
      <c r="R156" s="1306"/>
      <c r="S156" s="1306"/>
      <c r="T156" s="1306"/>
      <c r="U156" s="1306"/>
      <c r="V156" s="1306"/>
      <c r="W156" s="1306"/>
      <c r="X156" s="1306"/>
      <c r="Y156" s="1306"/>
      <c r="Z156" s="1306"/>
    </row>
    <row r="157" ht="36.0" customHeight="1">
      <c r="A157" s="1306"/>
      <c r="B157" s="1306"/>
      <c r="C157" s="1306"/>
      <c r="D157" s="1306"/>
      <c r="E157" s="1306"/>
      <c r="F157" s="1306"/>
      <c r="G157" s="1306"/>
      <c r="H157" s="1306"/>
      <c r="I157" s="1306"/>
      <c r="J157" s="1306"/>
      <c r="K157" s="1306"/>
      <c r="L157" s="1306"/>
      <c r="M157" s="1306"/>
      <c r="N157" s="1306"/>
      <c r="O157" s="1306"/>
      <c r="P157" s="1306"/>
      <c r="Q157" s="1306"/>
      <c r="R157" s="1306"/>
      <c r="S157" s="1306"/>
      <c r="T157" s="1306"/>
      <c r="U157" s="1306"/>
      <c r="V157" s="1306"/>
      <c r="W157" s="1306"/>
      <c r="X157" s="1306"/>
      <c r="Y157" s="1306"/>
      <c r="Z157" s="1306"/>
    </row>
    <row r="158" ht="36.0" customHeight="1">
      <c r="A158" s="1306"/>
      <c r="B158" s="1306"/>
      <c r="C158" s="1306"/>
      <c r="D158" s="1306"/>
      <c r="E158" s="1306"/>
      <c r="F158" s="1306"/>
      <c r="G158" s="1306"/>
      <c r="H158" s="1306"/>
      <c r="I158" s="1306"/>
      <c r="J158" s="1306"/>
      <c r="K158" s="1306"/>
      <c r="L158" s="1306"/>
      <c r="M158" s="1306"/>
      <c r="N158" s="1306"/>
      <c r="O158" s="1306"/>
      <c r="P158" s="1306"/>
      <c r="Q158" s="1306"/>
      <c r="R158" s="1306"/>
      <c r="S158" s="1306"/>
      <c r="T158" s="1306"/>
      <c r="U158" s="1306"/>
      <c r="V158" s="1306"/>
      <c r="W158" s="1306"/>
      <c r="X158" s="1306"/>
      <c r="Y158" s="1306"/>
      <c r="Z158" s="1306"/>
    </row>
    <row r="159" ht="36.0" customHeight="1">
      <c r="A159" s="1306"/>
      <c r="B159" s="1306"/>
      <c r="C159" s="1306"/>
      <c r="D159" s="1306"/>
      <c r="E159" s="1306"/>
      <c r="F159" s="1306"/>
      <c r="G159" s="1306"/>
      <c r="H159" s="1306"/>
      <c r="I159" s="1306"/>
      <c r="J159" s="1306"/>
      <c r="K159" s="1306"/>
      <c r="L159" s="1306"/>
      <c r="M159" s="1306"/>
      <c r="N159" s="1306"/>
      <c r="O159" s="1306"/>
      <c r="P159" s="1306"/>
      <c r="Q159" s="1306"/>
      <c r="R159" s="1306"/>
      <c r="S159" s="1306"/>
      <c r="T159" s="1306"/>
      <c r="U159" s="1306"/>
      <c r="V159" s="1306"/>
      <c r="W159" s="1306"/>
      <c r="X159" s="1306"/>
      <c r="Y159" s="1306"/>
      <c r="Z159" s="1306"/>
    </row>
    <row r="160" ht="36.0" customHeight="1">
      <c r="A160" s="1306"/>
      <c r="B160" s="1306"/>
      <c r="C160" s="1306"/>
      <c r="D160" s="1306"/>
      <c r="E160" s="1306"/>
      <c r="F160" s="1306"/>
      <c r="G160" s="1306"/>
      <c r="H160" s="1306"/>
      <c r="I160" s="1306"/>
      <c r="J160" s="1306"/>
      <c r="K160" s="1306"/>
      <c r="L160" s="1306"/>
      <c r="M160" s="1306"/>
      <c r="N160" s="1306"/>
      <c r="O160" s="1306"/>
      <c r="P160" s="1306"/>
      <c r="Q160" s="1306"/>
      <c r="R160" s="1306"/>
      <c r="S160" s="1306"/>
      <c r="T160" s="1306"/>
      <c r="U160" s="1306"/>
      <c r="V160" s="1306"/>
      <c r="W160" s="1306"/>
      <c r="X160" s="1306"/>
      <c r="Y160" s="1306"/>
      <c r="Z160" s="1306"/>
    </row>
    <row r="161" ht="36.0" customHeight="1">
      <c r="A161" s="1306"/>
      <c r="B161" s="1306"/>
      <c r="C161" s="1306"/>
      <c r="D161" s="1306"/>
      <c r="E161" s="1306"/>
      <c r="F161" s="1306"/>
      <c r="G161" s="1306"/>
      <c r="H161" s="1306"/>
      <c r="I161" s="1306"/>
      <c r="J161" s="1306"/>
      <c r="K161" s="1306"/>
      <c r="L161" s="1306"/>
      <c r="M161" s="1306"/>
      <c r="N161" s="1306"/>
      <c r="O161" s="1306"/>
      <c r="P161" s="1306"/>
      <c r="Q161" s="1306"/>
      <c r="R161" s="1306"/>
      <c r="S161" s="1306"/>
      <c r="T161" s="1306"/>
      <c r="U161" s="1306"/>
      <c r="V161" s="1306"/>
      <c r="W161" s="1306"/>
      <c r="X161" s="1306"/>
      <c r="Y161" s="1306"/>
      <c r="Z161" s="1306"/>
    </row>
    <row r="162" ht="36.0" customHeight="1">
      <c r="A162" s="1306"/>
      <c r="B162" s="1306"/>
      <c r="C162" s="1306"/>
      <c r="D162" s="1306"/>
      <c r="E162" s="1306"/>
      <c r="F162" s="1306"/>
      <c r="G162" s="1306"/>
      <c r="H162" s="1306"/>
      <c r="I162" s="1306"/>
      <c r="J162" s="1306"/>
      <c r="K162" s="1306"/>
      <c r="L162" s="1306"/>
      <c r="M162" s="1306"/>
      <c r="N162" s="1306"/>
      <c r="O162" s="1306"/>
      <c r="P162" s="1306"/>
      <c r="Q162" s="1306"/>
      <c r="R162" s="1306"/>
      <c r="S162" s="1306"/>
      <c r="T162" s="1306"/>
      <c r="U162" s="1306"/>
      <c r="V162" s="1306"/>
      <c r="W162" s="1306"/>
      <c r="X162" s="1306"/>
      <c r="Y162" s="1306"/>
      <c r="Z162" s="1306"/>
    </row>
    <row r="163" ht="36.0" customHeight="1">
      <c r="A163" s="1306"/>
      <c r="B163" s="1306"/>
      <c r="C163" s="1306"/>
      <c r="D163" s="1306"/>
      <c r="E163" s="1306"/>
      <c r="F163" s="1306"/>
      <c r="G163" s="1306"/>
      <c r="H163" s="1306"/>
      <c r="I163" s="1306"/>
      <c r="J163" s="1306"/>
      <c r="K163" s="1306"/>
      <c r="L163" s="1306"/>
      <c r="M163" s="1306"/>
      <c r="N163" s="1306"/>
      <c r="O163" s="1306"/>
      <c r="P163" s="1306"/>
      <c r="Q163" s="1306"/>
      <c r="R163" s="1306"/>
      <c r="S163" s="1306"/>
      <c r="T163" s="1306"/>
      <c r="U163" s="1306"/>
      <c r="V163" s="1306"/>
      <c r="W163" s="1306"/>
      <c r="X163" s="1306"/>
      <c r="Y163" s="1306"/>
      <c r="Z163" s="1306"/>
    </row>
    <row r="164" ht="36.0" customHeight="1">
      <c r="A164" s="1306"/>
      <c r="B164" s="1306"/>
      <c r="C164" s="1306"/>
      <c r="D164" s="1306"/>
      <c r="E164" s="1306"/>
      <c r="F164" s="1306"/>
      <c r="G164" s="1306"/>
      <c r="H164" s="1306"/>
      <c r="I164" s="1306"/>
      <c r="J164" s="1306"/>
      <c r="K164" s="1306"/>
      <c r="L164" s="1306"/>
      <c r="M164" s="1306"/>
      <c r="N164" s="1306"/>
      <c r="O164" s="1306"/>
      <c r="P164" s="1306"/>
      <c r="Q164" s="1306"/>
      <c r="R164" s="1306"/>
      <c r="S164" s="1306"/>
      <c r="T164" s="1306"/>
      <c r="U164" s="1306"/>
      <c r="V164" s="1306"/>
      <c r="W164" s="1306"/>
      <c r="X164" s="1306"/>
      <c r="Y164" s="1306"/>
      <c r="Z164" s="1306"/>
    </row>
    <row r="165" ht="36.0" customHeight="1">
      <c r="A165" s="1306"/>
      <c r="B165" s="1306"/>
      <c r="C165" s="1306"/>
      <c r="D165" s="1306"/>
      <c r="E165" s="1306"/>
      <c r="F165" s="1306"/>
      <c r="G165" s="1306"/>
      <c r="H165" s="1306"/>
      <c r="I165" s="1306"/>
      <c r="J165" s="1306"/>
      <c r="K165" s="1306"/>
      <c r="L165" s="1306"/>
      <c r="M165" s="1306"/>
      <c r="N165" s="1306"/>
      <c r="O165" s="1306"/>
      <c r="P165" s="1306"/>
      <c r="Q165" s="1306"/>
      <c r="R165" s="1306"/>
      <c r="S165" s="1306"/>
      <c r="T165" s="1306"/>
      <c r="U165" s="1306"/>
      <c r="V165" s="1306"/>
      <c r="W165" s="1306"/>
      <c r="X165" s="1306"/>
      <c r="Y165" s="1306"/>
      <c r="Z165" s="1306"/>
    </row>
    <row r="166" ht="36.0" customHeight="1">
      <c r="A166" s="1306"/>
      <c r="B166" s="1306"/>
      <c r="C166" s="1306"/>
      <c r="D166" s="1306"/>
      <c r="E166" s="1306"/>
      <c r="F166" s="1306"/>
      <c r="G166" s="1306"/>
      <c r="H166" s="1306"/>
      <c r="I166" s="1306"/>
      <c r="J166" s="1306"/>
      <c r="K166" s="1306"/>
      <c r="L166" s="1306"/>
      <c r="M166" s="1306"/>
      <c r="N166" s="1306"/>
      <c r="O166" s="1306"/>
      <c r="P166" s="1306"/>
      <c r="Q166" s="1306"/>
      <c r="R166" s="1306"/>
      <c r="S166" s="1306"/>
      <c r="T166" s="1306"/>
      <c r="U166" s="1306"/>
      <c r="V166" s="1306"/>
      <c r="W166" s="1306"/>
      <c r="X166" s="1306"/>
      <c r="Y166" s="1306"/>
      <c r="Z166" s="1306"/>
    </row>
    <row r="167" ht="36.0" customHeight="1">
      <c r="A167" s="1306"/>
      <c r="B167" s="1306"/>
      <c r="C167" s="1306"/>
      <c r="D167" s="1306"/>
      <c r="E167" s="1306"/>
      <c r="F167" s="1306"/>
      <c r="G167" s="1306"/>
      <c r="H167" s="1306"/>
      <c r="I167" s="1306"/>
      <c r="J167" s="1306"/>
      <c r="K167" s="1306"/>
      <c r="L167" s="1306"/>
      <c r="M167" s="1306"/>
      <c r="N167" s="1306"/>
      <c r="O167" s="1306"/>
      <c r="P167" s="1306"/>
      <c r="Q167" s="1306"/>
      <c r="R167" s="1306"/>
      <c r="S167" s="1306"/>
      <c r="T167" s="1306"/>
      <c r="U167" s="1306"/>
      <c r="V167" s="1306"/>
      <c r="W167" s="1306"/>
      <c r="X167" s="1306"/>
      <c r="Y167" s="1306"/>
      <c r="Z167" s="1306"/>
    </row>
    <row r="168" ht="36.0" customHeight="1">
      <c r="A168" s="1306"/>
      <c r="B168" s="1306"/>
      <c r="C168" s="1306"/>
      <c r="D168" s="1306"/>
      <c r="E168" s="1306"/>
      <c r="F168" s="1306"/>
      <c r="G168" s="1306"/>
      <c r="H168" s="1306"/>
      <c r="I168" s="1306"/>
      <c r="J168" s="1306"/>
      <c r="K168" s="1306"/>
      <c r="L168" s="1306"/>
      <c r="M168" s="1306"/>
      <c r="N168" s="1306"/>
      <c r="O168" s="1306"/>
      <c r="P168" s="1306"/>
      <c r="Q168" s="1306"/>
      <c r="R168" s="1306"/>
      <c r="S168" s="1306"/>
      <c r="T168" s="1306"/>
      <c r="U168" s="1306"/>
      <c r="V168" s="1306"/>
      <c r="W168" s="1306"/>
      <c r="X168" s="1306"/>
      <c r="Y168" s="1306"/>
      <c r="Z168" s="1306"/>
    </row>
    <row r="169" ht="36.0" customHeight="1">
      <c r="A169" s="1306"/>
      <c r="B169" s="1306"/>
      <c r="C169" s="1306"/>
      <c r="D169" s="1306"/>
      <c r="E169" s="1306"/>
      <c r="F169" s="1306"/>
      <c r="G169" s="1306"/>
      <c r="H169" s="1306"/>
      <c r="I169" s="1306"/>
      <c r="J169" s="1306"/>
      <c r="K169" s="1306"/>
      <c r="L169" s="1306"/>
      <c r="M169" s="1306"/>
      <c r="N169" s="1306"/>
      <c r="O169" s="1306"/>
      <c r="P169" s="1306"/>
      <c r="Q169" s="1306"/>
      <c r="R169" s="1306"/>
      <c r="S169" s="1306"/>
      <c r="T169" s="1306"/>
      <c r="U169" s="1306"/>
      <c r="V169" s="1306"/>
      <c r="W169" s="1306"/>
      <c r="X169" s="1306"/>
      <c r="Y169" s="1306"/>
      <c r="Z169" s="1306"/>
    </row>
    <row r="170" ht="36.0" customHeight="1">
      <c r="A170" s="1306"/>
      <c r="B170" s="1306"/>
      <c r="C170" s="1306"/>
      <c r="D170" s="1306"/>
      <c r="E170" s="1306"/>
      <c r="F170" s="1306"/>
      <c r="G170" s="1306"/>
      <c r="H170" s="1306"/>
      <c r="I170" s="1306"/>
      <c r="J170" s="1306"/>
      <c r="K170" s="1306"/>
      <c r="L170" s="1306"/>
      <c r="M170" s="1306"/>
      <c r="N170" s="1306"/>
      <c r="O170" s="1306"/>
      <c r="P170" s="1306"/>
      <c r="Q170" s="1306"/>
      <c r="R170" s="1306"/>
      <c r="S170" s="1306"/>
      <c r="T170" s="1306"/>
      <c r="U170" s="1306"/>
      <c r="V170" s="1306"/>
      <c r="W170" s="1306"/>
      <c r="X170" s="1306"/>
      <c r="Y170" s="1306"/>
      <c r="Z170" s="1306"/>
    </row>
    <row r="171" ht="36.0" customHeight="1">
      <c r="A171" s="1306"/>
      <c r="B171" s="1306"/>
      <c r="C171" s="1306"/>
      <c r="D171" s="1306"/>
      <c r="E171" s="1306"/>
      <c r="F171" s="1306"/>
      <c r="G171" s="1306"/>
      <c r="H171" s="1306"/>
      <c r="I171" s="1306"/>
      <c r="J171" s="1306"/>
      <c r="K171" s="1306"/>
      <c r="L171" s="1306"/>
      <c r="M171" s="1306"/>
      <c r="N171" s="1306"/>
      <c r="O171" s="1306"/>
      <c r="P171" s="1306"/>
      <c r="Q171" s="1306"/>
      <c r="R171" s="1306"/>
      <c r="S171" s="1306"/>
      <c r="T171" s="1306"/>
      <c r="U171" s="1306"/>
      <c r="V171" s="1306"/>
      <c r="W171" s="1306"/>
      <c r="X171" s="1306"/>
      <c r="Y171" s="1306"/>
      <c r="Z171" s="1306"/>
    </row>
    <row r="172" ht="36.0" customHeight="1">
      <c r="A172" s="1306"/>
      <c r="B172" s="1306"/>
      <c r="C172" s="1306"/>
      <c r="D172" s="1306"/>
      <c r="E172" s="1306"/>
      <c r="F172" s="1306"/>
      <c r="G172" s="1306"/>
      <c r="H172" s="1306"/>
      <c r="I172" s="1306"/>
      <c r="J172" s="1306"/>
      <c r="K172" s="1306"/>
      <c r="L172" s="1306"/>
      <c r="M172" s="1306"/>
      <c r="N172" s="1306"/>
      <c r="O172" s="1306"/>
      <c r="P172" s="1306"/>
      <c r="Q172" s="1306"/>
      <c r="R172" s="1306"/>
      <c r="S172" s="1306"/>
      <c r="T172" s="1306"/>
      <c r="U172" s="1306"/>
      <c r="V172" s="1306"/>
      <c r="W172" s="1306"/>
      <c r="X172" s="1306"/>
      <c r="Y172" s="1306"/>
      <c r="Z172" s="1306"/>
    </row>
    <row r="173" ht="36.0" customHeight="1">
      <c r="A173" s="1306"/>
      <c r="B173" s="1306"/>
      <c r="C173" s="1306"/>
      <c r="D173" s="1306"/>
      <c r="E173" s="1306"/>
      <c r="F173" s="1306"/>
      <c r="G173" s="1306"/>
      <c r="H173" s="1306"/>
      <c r="I173" s="1306"/>
      <c r="J173" s="1306"/>
      <c r="K173" s="1306"/>
      <c r="L173" s="1306"/>
      <c r="M173" s="1306"/>
      <c r="N173" s="1306"/>
      <c r="O173" s="1306"/>
      <c r="P173" s="1306"/>
      <c r="Q173" s="1306"/>
      <c r="R173" s="1306"/>
      <c r="S173" s="1306"/>
      <c r="T173" s="1306"/>
      <c r="U173" s="1306"/>
      <c r="V173" s="1306"/>
      <c r="W173" s="1306"/>
      <c r="X173" s="1306"/>
      <c r="Y173" s="1306"/>
      <c r="Z173" s="1306"/>
    </row>
    <row r="174" ht="36.0" customHeight="1">
      <c r="A174" s="1306"/>
      <c r="B174" s="1306"/>
      <c r="C174" s="1306"/>
      <c r="D174" s="1306"/>
      <c r="E174" s="1306"/>
      <c r="F174" s="1306"/>
      <c r="G174" s="1306"/>
      <c r="H174" s="1306"/>
      <c r="I174" s="1306"/>
      <c r="J174" s="1306"/>
      <c r="K174" s="1306"/>
      <c r="L174" s="1306"/>
      <c r="M174" s="1306"/>
      <c r="N174" s="1306"/>
      <c r="O174" s="1306"/>
      <c r="P174" s="1306"/>
      <c r="Q174" s="1306"/>
      <c r="R174" s="1306"/>
      <c r="S174" s="1306"/>
      <c r="T174" s="1306"/>
      <c r="U174" s="1306"/>
      <c r="V174" s="1306"/>
      <c r="W174" s="1306"/>
      <c r="X174" s="1306"/>
      <c r="Y174" s="1306"/>
      <c r="Z174" s="1306"/>
    </row>
    <row r="175" ht="36.0" customHeight="1">
      <c r="A175" s="1306"/>
      <c r="B175" s="1306"/>
      <c r="C175" s="1306"/>
      <c r="D175" s="1306"/>
      <c r="E175" s="1306"/>
      <c r="F175" s="1306"/>
      <c r="G175" s="1306"/>
      <c r="H175" s="1306"/>
      <c r="I175" s="1306"/>
      <c r="J175" s="1306"/>
      <c r="K175" s="1306"/>
      <c r="L175" s="1306"/>
      <c r="M175" s="1306"/>
      <c r="N175" s="1306"/>
      <c r="O175" s="1306"/>
      <c r="P175" s="1306"/>
      <c r="Q175" s="1306"/>
      <c r="R175" s="1306"/>
      <c r="S175" s="1306"/>
      <c r="T175" s="1306"/>
      <c r="U175" s="1306"/>
      <c r="V175" s="1306"/>
      <c r="W175" s="1306"/>
      <c r="X175" s="1306"/>
      <c r="Y175" s="1306"/>
      <c r="Z175" s="1306"/>
    </row>
    <row r="176" ht="36.0" customHeight="1">
      <c r="A176" s="1306"/>
      <c r="B176" s="1306"/>
      <c r="C176" s="1306"/>
      <c r="D176" s="1306"/>
      <c r="E176" s="1306"/>
      <c r="F176" s="1306"/>
      <c r="G176" s="1306"/>
      <c r="H176" s="1306"/>
      <c r="I176" s="1306"/>
      <c r="J176" s="1306"/>
      <c r="K176" s="1306"/>
      <c r="L176" s="1306"/>
      <c r="M176" s="1306"/>
      <c r="N176" s="1306"/>
      <c r="O176" s="1306"/>
      <c r="P176" s="1306"/>
      <c r="Q176" s="1306"/>
      <c r="R176" s="1306"/>
      <c r="S176" s="1306"/>
      <c r="T176" s="1306"/>
      <c r="U176" s="1306"/>
      <c r="V176" s="1306"/>
      <c r="W176" s="1306"/>
      <c r="X176" s="1306"/>
      <c r="Y176" s="1306"/>
      <c r="Z176" s="1306"/>
    </row>
    <row r="177" ht="36.0" customHeight="1">
      <c r="A177" s="1306"/>
      <c r="B177" s="1306"/>
      <c r="C177" s="1306"/>
      <c r="D177" s="1306"/>
      <c r="E177" s="1306"/>
      <c r="F177" s="1306"/>
      <c r="G177" s="1306"/>
      <c r="H177" s="1306"/>
      <c r="I177" s="1306"/>
      <c r="J177" s="1306"/>
      <c r="K177" s="1306"/>
      <c r="L177" s="1306"/>
      <c r="M177" s="1306"/>
      <c r="N177" s="1306"/>
      <c r="O177" s="1306"/>
      <c r="P177" s="1306"/>
      <c r="Q177" s="1306"/>
      <c r="R177" s="1306"/>
      <c r="S177" s="1306"/>
      <c r="T177" s="1306"/>
      <c r="U177" s="1306"/>
      <c r="V177" s="1306"/>
      <c r="W177" s="1306"/>
      <c r="X177" s="1306"/>
      <c r="Y177" s="1306"/>
      <c r="Z177" s="1306"/>
    </row>
    <row r="178" ht="36.0" customHeight="1">
      <c r="A178" s="1306"/>
      <c r="B178" s="1306"/>
      <c r="C178" s="1306"/>
      <c r="D178" s="1306"/>
      <c r="E178" s="1306"/>
      <c r="F178" s="1306"/>
      <c r="G178" s="1306"/>
      <c r="H178" s="1306"/>
      <c r="I178" s="1306"/>
      <c r="J178" s="1306"/>
      <c r="K178" s="1306"/>
      <c r="L178" s="1306"/>
      <c r="M178" s="1306"/>
      <c r="N178" s="1306"/>
      <c r="O178" s="1306"/>
      <c r="P178" s="1306"/>
      <c r="Q178" s="1306"/>
      <c r="R178" s="1306"/>
      <c r="S178" s="1306"/>
      <c r="T178" s="1306"/>
      <c r="U178" s="1306"/>
      <c r="V178" s="1306"/>
      <c r="W178" s="1306"/>
      <c r="X178" s="1306"/>
      <c r="Y178" s="1306"/>
      <c r="Z178" s="1306"/>
    </row>
    <row r="179" ht="36.0" customHeight="1">
      <c r="A179" s="1306"/>
      <c r="B179" s="1306"/>
      <c r="C179" s="1306"/>
      <c r="D179" s="1306"/>
      <c r="E179" s="1306"/>
      <c r="F179" s="1306"/>
      <c r="G179" s="1306"/>
      <c r="H179" s="1306"/>
      <c r="I179" s="1306"/>
      <c r="J179" s="1306"/>
      <c r="K179" s="1306"/>
      <c r="L179" s="1306"/>
      <c r="M179" s="1306"/>
      <c r="N179" s="1306"/>
      <c r="O179" s="1306"/>
      <c r="P179" s="1306"/>
      <c r="Q179" s="1306"/>
      <c r="R179" s="1306"/>
      <c r="S179" s="1306"/>
      <c r="T179" s="1306"/>
      <c r="U179" s="1306"/>
      <c r="V179" s="1306"/>
      <c r="W179" s="1306"/>
      <c r="X179" s="1306"/>
      <c r="Y179" s="1306"/>
      <c r="Z179" s="1306"/>
    </row>
    <row r="180" ht="36.0" customHeight="1">
      <c r="A180" s="1306"/>
      <c r="B180" s="1306"/>
      <c r="C180" s="1306"/>
      <c r="D180" s="1306"/>
      <c r="E180" s="1306"/>
      <c r="F180" s="1306"/>
      <c r="G180" s="1306"/>
      <c r="H180" s="1306"/>
      <c r="I180" s="1306"/>
      <c r="J180" s="1306"/>
      <c r="K180" s="1306"/>
      <c r="L180" s="1306"/>
      <c r="M180" s="1306"/>
      <c r="N180" s="1306"/>
      <c r="O180" s="1306"/>
      <c r="P180" s="1306"/>
      <c r="Q180" s="1306"/>
      <c r="R180" s="1306"/>
      <c r="S180" s="1306"/>
      <c r="T180" s="1306"/>
      <c r="U180" s="1306"/>
      <c r="V180" s="1306"/>
      <c r="W180" s="1306"/>
      <c r="X180" s="1306"/>
      <c r="Y180" s="1306"/>
      <c r="Z180" s="1306"/>
    </row>
    <row r="181" ht="36.0" customHeight="1">
      <c r="A181" s="1306"/>
      <c r="B181" s="1306"/>
      <c r="C181" s="1306"/>
      <c r="D181" s="1306"/>
      <c r="E181" s="1306"/>
      <c r="F181" s="1306"/>
      <c r="G181" s="1306"/>
      <c r="H181" s="1306"/>
      <c r="I181" s="1306"/>
      <c r="J181" s="1306"/>
      <c r="K181" s="1306"/>
      <c r="L181" s="1306"/>
      <c r="M181" s="1306"/>
      <c r="N181" s="1306"/>
      <c r="O181" s="1306"/>
      <c r="P181" s="1306"/>
      <c r="Q181" s="1306"/>
      <c r="R181" s="1306"/>
      <c r="S181" s="1306"/>
      <c r="T181" s="1306"/>
      <c r="U181" s="1306"/>
      <c r="V181" s="1306"/>
      <c r="W181" s="1306"/>
      <c r="X181" s="1306"/>
      <c r="Y181" s="1306"/>
      <c r="Z181" s="1306"/>
    </row>
    <row r="182" ht="36.0" customHeight="1">
      <c r="A182" s="1306"/>
      <c r="B182" s="1306"/>
      <c r="C182" s="1306"/>
      <c r="D182" s="1306"/>
      <c r="E182" s="1306"/>
      <c r="F182" s="1306"/>
      <c r="G182" s="1306"/>
      <c r="H182" s="1306"/>
      <c r="I182" s="1306"/>
      <c r="J182" s="1306"/>
      <c r="K182" s="1306"/>
      <c r="L182" s="1306"/>
      <c r="M182" s="1306"/>
      <c r="N182" s="1306"/>
      <c r="O182" s="1306"/>
      <c r="P182" s="1306"/>
      <c r="Q182" s="1306"/>
      <c r="R182" s="1306"/>
      <c r="S182" s="1306"/>
      <c r="T182" s="1306"/>
      <c r="U182" s="1306"/>
      <c r="V182" s="1306"/>
      <c r="W182" s="1306"/>
      <c r="X182" s="1306"/>
      <c r="Y182" s="1306"/>
      <c r="Z182" s="1306"/>
    </row>
    <row r="183" ht="36.0" customHeight="1">
      <c r="A183" s="1306"/>
      <c r="B183" s="1306"/>
      <c r="C183" s="1306"/>
      <c r="D183" s="1306"/>
      <c r="E183" s="1306"/>
      <c r="F183" s="1306"/>
      <c r="G183" s="1306"/>
      <c r="H183" s="1306"/>
      <c r="I183" s="1306"/>
      <c r="J183" s="1306"/>
      <c r="K183" s="1306"/>
      <c r="L183" s="1306"/>
      <c r="M183" s="1306"/>
      <c r="N183" s="1306"/>
      <c r="O183" s="1306"/>
      <c r="P183" s="1306"/>
      <c r="Q183" s="1306"/>
      <c r="R183" s="1306"/>
      <c r="S183" s="1306"/>
      <c r="T183" s="1306"/>
      <c r="U183" s="1306"/>
      <c r="V183" s="1306"/>
      <c r="W183" s="1306"/>
      <c r="X183" s="1306"/>
      <c r="Y183" s="1306"/>
      <c r="Z183" s="1306"/>
    </row>
    <row r="184" ht="36.0" customHeight="1">
      <c r="A184" s="1306"/>
      <c r="B184" s="1306"/>
      <c r="C184" s="1306"/>
      <c r="D184" s="1306"/>
      <c r="E184" s="1306"/>
      <c r="F184" s="1306"/>
      <c r="G184" s="1306"/>
      <c r="H184" s="1306"/>
      <c r="I184" s="1306"/>
      <c r="J184" s="1306"/>
      <c r="K184" s="1306"/>
      <c r="L184" s="1306"/>
      <c r="M184" s="1306"/>
      <c r="N184" s="1306"/>
      <c r="O184" s="1306"/>
      <c r="P184" s="1306"/>
      <c r="Q184" s="1306"/>
      <c r="R184" s="1306"/>
      <c r="S184" s="1306"/>
      <c r="T184" s="1306"/>
      <c r="U184" s="1306"/>
      <c r="V184" s="1306"/>
      <c r="W184" s="1306"/>
      <c r="X184" s="1306"/>
      <c r="Y184" s="1306"/>
      <c r="Z184" s="1306"/>
    </row>
    <row r="185" ht="36.0" customHeight="1">
      <c r="A185" s="1306"/>
      <c r="B185" s="1306"/>
      <c r="C185" s="1306"/>
      <c r="D185" s="1306"/>
      <c r="E185" s="1306"/>
      <c r="F185" s="1306"/>
      <c r="G185" s="1306"/>
      <c r="H185" s="1306"/>
      <c r="I185" s="1306"/>
      <c r="J185" s="1306"/>
      <c r="K185" s="1306"/>
      <c r="L185" s="1306"/>
      <c r="M185" s="1306"/>
      <c r="N185" s="1306"/>
      <c r="O185" s="1306"/>
      <c r="P185" s="1306"/>
      <c r="Q185" s="1306"/>
      <c r="R185" s="1306"/>
      <c r="S185" s="1306"/>
      <c r="T185" s="1306"/>
      <c r="U185" s="1306"/>
      <c r="V185" s="1306"/>
      <c r="W185" s="1306"/>
      <c r="X185" s="1306"/>
      <c r="Y185" s="1306"/>
      <c r="Z185" s="1306"/>
    </row>
    <row r="186" ht="36.0" customHeight="1">
      <c r="A186" s="1306"/>
      <c r="B186" s="1306"/>
      <c r="C186" s="1306"/>
      <c r="D186" s="1306"/>
      <c r="E186" s="1306"/>
      <c r="F186" s="1306"/>
      <c r="G186" s="1306"/>
      <c r="H186" s="1306"/>
      <c r="I186" s="1306"/>
      <c r="J186" s="1306"/>
      <c r="K186" s="1306"/>
      <c r="L186" s="1306"/>
      <c r="M186" s="1306"/>
      <c r="N186" s="1306"/>
      <c r="O186" s="1306"/>
      <c r="P186" s="1306"/>
      <c r="Q186" s="1306"/>
      <c r="R186" s="1306"/>
      <c r="S186" s="1306"/>
      <c r="T186" s="1306"/>
      <c r="U186" s="1306"/>
      <c r="V186" s="1306"/>
      <c r="W186" s="1306"/>
      <c r="X186" s="1306"/>
      <c r="Y186" s="1306"/>
      <c r="Z186" s="1306"/>
    </row>
    <row r="187" ht="36.0" customHeight="1">
      <c r="A187" s="1306"/>
      <c r="B187" s="1306"/>
      <c r="C187" s="1306"/>
      <c r="D187" s="1306"/>
      <c r="E187" s="1306"/>
      <c r="F187" s="1306"/>
      <c r="G187" s="1306"/>
      <c r="H187" s="1306"/>
      <c r="I187" s="1306"/>
      <c r="J187" s="1306"/>
      <c r="K187" s="1306"/>
      <c r="L187" s="1306"/>
      <c r="M187" s="1306"/>
      <c r="N187" s="1306"/>
      <c r="O187" s="1306"/>
      <c r="P187" s="1306"/>
      <c r="Q187" s="1306"/>
      <c r="R187" s="1306"/>
      <c r="S187" s="1306"/>
      <c r="T187" s="1306"/>
      <c r="U187" s="1306"/>
      <c r="V187" s="1306"/>
      <c r="W187" s="1306"/>
      <c r="X187" s="1306"/>
      <c r="Y187" s="1306"/>
      <c r="Z187" s="1306"/>
    </row>
    <row r="188" ht="36.0" customHeight="1">
      <c r="A188" s="1306"/>
      <c r="B188" s="1306"/>
      <c r="C188" s="1306"/>
      <c r="D188" s="1306"/>
      <c r="E188" s="1306"/>
      <c r="F188" s="1306"/>
      <c r="G188" s="1306"/>
      <c r="H188" s="1306"/>
      <c r="I188" s="1306"/>
      <c r="J188" s="1306"/>
      <c r="K188" s="1306"/>
      <c r="L188" s="1306"/>
      <c r="M188" s="1306"/>
      <c r="N188" s="1306"/>
      <c r="O188" s="1306"/>
      <c r="P188" s="1306"/>
      <c r="Q188" s="1306"/>
      <c r="R188" s="1306"/>
      <c r="S188" s="1306"/>
      <c r="T188" s="1306"/>
      <c r="U188" s="1306"/>
      <c r="V188" s="1306"/>
      <c r="W188" s="1306"/>
      <c r="X188" s="1306"/>
      <c r="Y188" s="1306"/>
      <c r="Z188" s="1306"/>
    </row>
    <row r="189" ht="36.0" customHeight="1">
      <c r="A189" s="1306"/>
      <c r="B189" s="1306"/>
      <c r="C189" s="1306"/>
      <c r="D189" s="1306"/>
      <c r="E189" s="1306"/>
      <c r="F189" s="1306"/>
      <c r="G189" s="1306"/>
      <c r="H189" s="1306"/>
      <c r="I189" s="1306"/>
      <c r="J189" s="1306"/>
      <c r="K189" s="1306"/>
      <c r="L189" s="1306"/>
      <c r="M189" s="1306"/>
      <c r="N189" s="1306"/>
      <c r="O189" s="1306"/>
      <c r="P189" s="1306"/>
      <c r="Q189" s="1306"/>
      <c r="R189" s="1306"/>
      <c r="S189" s="1306"/>
      <c r="T189" s="1306"/>
      <c r="U189" s="1306"/>
      <c r="V189" s="1306"/>
      <c r="W189" s="1306"/>
      <c r="X189" s="1306"/>
      <c r="Y189" s="1306"/>
      <c r="Z189" s="1306"/>
    </row>
    <row r="190" ht="36.0" customHeight="1">
      <c r="A190" s="1306"/>
      <c r="B190" s="1306"/>
      <c r="C190" s="1306"/>
      <c r="D190" s="1306"/>
      <c r="E190" s="1306"/>
      <c r="F190" s="1306"/>
      <c r="G190" s="1306"/>
      <c r="H190" s="1306"/>
      <c r="I190" s="1306"/>
      <c r="J190" s="1306"/>
      <c r="K190" s="1306"/>
      <c r="L190" s="1306"/>
      <c r="M190" s="1306"/>
      <c r="N190" s="1306"/>
      <c r="O190" s="1306"/>
      <c r="P190" s="1306"/>
      <c r="Q190" s="1306"/>
      <c r="R190" s="1306"/>
      <c r="S190" s="1306"/>
      <c r="T190" s="1306"/>
      <c r="U190" s="1306"/>
      <c r="V190" s="1306"/>
      <c r="W190" s="1306"/>
      <c r="X190" s="1306"/>
      <c r="Y190" s="1306"/>
      <c r="Z190" s="1306"/>
    </row>
    <row r="191" ht="36.0" customHeight="1">
      <c r="A191" s="1306"/>
      <c r="B191" s="1306"/>
      <c r="C191" s="1306"/>
      <c r="D191" s="1306"/>
      <c r="E191" s="1306"/>
      <c r="F191" s="1306"/>
      <c r="G191" s="1306"/>
      <c r="H191" s="1306"/>
      <c r="I191" s="1306"/>
      <c r="J191" s="1306"/>
      <c r="K191" s="1306"/>
      <c r="L191" s="1306"/>
      <c r="M191" s="1306"/>
      <c r="N191" s="1306"/>
      <c r="O191" s="1306"/>
      <c r="P191" s="1306"/>
      <c r="Q191" s="1306"/>
      <c r="R191" s="1306"/>
      <c r="S191" s="1306"/>
      <c r="T191" s="1306"/>
      <c r="U191" s="1306"/>
      <c r="V191" s="1306"/>
      <c r="W191" s="1306"/>
      <c r="X191" s="1306"/>
      <c r="Y191" s="1306"/>
      <c r="Z191" s="1306"/>
    </row>
    <row r="192" ht="36.0" customHeight="1">
      <c r="A192" s="1306"/>
      <c r="B192" s="1306"/>
      <c r="C192" s="1306"/>
      <c r="D192" s="1306"/>
      <c r="E192" s="1306"/>
      <c r="F192" s="1306"/>
      <c r="G192" s="1306"/>
      <c r="H192" s="1306"/>
      <c r="I192" s="1306"/>
      <c r="J192" s="1306"/>
      <c r="K192" s="1306"/>
      <c r="L192" s="1306"/>
      <c r="M192" s="1306"/>
      <c r="N192" s="1306"/>
      <c r="O192" s="1306"/>
      <c r="P192" s="1306"/>
      <c r="Q192" s="1306"/>
      <c r="R192" s="1306"/>
      <c r="S192" s="1306"/>
      <c r="T192" s="1306"/>
      <c r="U192" s="1306"/>
      <c r="V192" s="1306"/>
      <c r="W192" s="1306"/>
      <c r="X192" s="1306"/>
      <c r="Y192" s="1306"/>
      <c r="Z192" s="1306"/>
    </row>
    <row r="193" ht="36.0" customHeight="1">
      <c r="A193" s="1306"/>
      <c r="B193" s="1306"/>
      <c r="C193" s="1306"/>
      <c r="D193" s="1306"/>
      <c r="E193" s="1306"/>
      <c r="F193" s="1306"/>
      <c r="G193" s="1306"/>
      <c r="H193" s="1306"/>
      <c r="I193" s="1306"/>
      <c r="J193" s="1306"/>
      <c r="K193" s="1306"/>
      <c r="L193" s="1306"/>
      <c r="M193" s="1306"/>
      <c r="N193" s="1306"/>
      <c r="O193" s="1306"/>
      <c r="P193" s="1306"/>
      <c r="Q193" s="1306"/>
      <c r="R193" s="1306"/>
      <c r="S193" s="1306"/>
      <c r="T193" s="1306"/>
      <c r="U193" s="1306"/>
      <c r="V193" s="1306"/>
      <c r="W193" s="1306"/>
      <c r="X193" s="1306"/>
      <c r="Y193" s="1306"/>
      <c r="Z193" s="1306"/>
    </row>
    <row r="194" ht="36.0" customHeight="1">
      <c r="A194" s="1306"/>
      <c r="B194" s="1306"/>
      <c r="C194" s="1306"/>
      <c r="D194" s="1306"/>
      <c r="E194" s="1306"/>
      <c r="F194" s="1306"/>
      <c r="G194" s="1306"/>
      <c r="H194" s="1306"/>
      <c r="I194" s="1306"/>
      <c r="J194" s="1306"/>
      <c r="K194" s="1306"/>
      <c r="L194" s="1306"/>
      <c r="M194" s="1306"/>
      <c r="N194" s="1306"/>
      <c r="O194" s="1306"/>
      <c r="P194" s="1306"/>
      <c r="Q194" s="1306"/>
      <c r="R194" s="1306"/>
      <c r="S194" s="1306"/>
      <c r="T194" s="1306"/>
      <c r="U194" s="1306"/>
      <c r="V194" s="1306"/>
      <c r="W194" s="1306"/>
      <c r="X194" s="1306"/>
      <c r="Y194" s="1306"/>
      <c r="Z194" s="1306"/>
    </row>
    <row r="195" ht="36.0" customHeight="1">
      <c r="A195" s="1306"/>
      <c r="B195" s="1306"/>
      <c r="C195" s="1306"/>
      <c r="D195" s="1306"/>
      <c r="E195" s="1306"/>
      <c r="F195" s="1306"/>
      <c r="G195" s="1306"/>
      <c r="H195" s="1306"/>
      <c r="I195" s="1306"/>
      <c r="J195" s="1306"/>
      <c r="K195" s="1306"/>
      <c r="L195" s="1306"/>
      <c r="M195" s="1306"/>
      <c r="N195" s="1306"/>
      <c r="O195" s="1306"/>
      <c r="P195" s="1306"/>
      <c r="Q195" s="1306"/>
      <c r="R195" s="1306"/>
      <c r="S195" s="1306"/>
      <c r="T195" s="1306"/>
      <c r="U195" s="1306"/>
      <c r="V195" s="1306"/>
      <c r="W195" s="1306"/>
      <c r="X195" s="1306"/>
      <c r="Y195" s="1306"/>
      <c r="Z195" s="1306"/>
    </row>
    <row r="196" ht="36.0" customHeight="1">
      <c r="A196" s="1306"/>
      <c r="B196" s="1306"/>
      <c r="C196" s="1306"/>
      <c r="D196" s="1306"/>
      <c r="E196" s="1306"/>
      <c r="F196" s="1306"/>
      <c r="G196" s="1306"/>
      <c r="H196" s="1306"/>
      <c r="I196" s="1306"/>
      <c r="J196" s="1306"/>
      <c r="K196" s="1306"/>
      <c r="L196" s="1306"/>
      <c r="M196" s="1306"/>
      <c r="N196" s="1306"/>
      <c r="O196" s="1306"/>
      <c r="P196" s="1306"/>
      <c r="Q196" s="1306"/>
      <c r="R196" s="1306"/>
      <c r="S196" s="1306"/>
      <c r="T196" s="1306"/>
      <c r="U196" s="1306"/>
      <c r="V196" s="1306"/>
      <c r="W196" s="1306"/>
      <c r="X196" s="1306"/>
      <c r="Y196" s="1306"/>
      <c r="Z196" s="1306"/>
    </row>
    <row r="197" ht="36.0" customHeight="1">
      <c r="A197" s="1306"/>
      <c r="B197" s="1306"/>
      <c r="C197" s="1306"/>
      <c r="D197" s="1306"/>
      <c r="E197" s="1306"/>
      <c r="F197" s="1306"/>
      <c r="G197" s="1306"/>
      <c r="H197" s="1306"/>
      <c r="I197" s="1306"/>
      <c r="J197" s="1306"/>
      <c r="K197" s="1306"/>
      <c r="L197" s="1306"/>
      <c r="M197" s="1306"/>
      <c r="N197" s="1306"/>
      <c r="O197" s="1306"/>
      <c r="P197" s="1306"/>
      <c r="Q197" s="1306"/>
      <c r="R197" s="1306"/>
      <c r="S197" s="1306"/>
      <c r="T197" s="1306"/>
      <c r="U197" s="1306"/>
      <c r="V197" s="1306"/>
      <c r="W197" s="1306"/>
      <c r="X197" s="1306"/>
      <c r="Y197" s="1306"/>
      <c r="Z197" s="1306"/>
    </row>
    <row r="198" ht="36.0" customHeight="1">
      <c r="A198" s="1306"/>
      <c r="B198" s="1306"/>
      <c r="C198" s="1306"/>
      <c r="D198" s="1306"/>
      <c r="E198" s="1306"/>
      <c r="F198" s="1306"/>
      <c r="G198" s="1306"/>
      <c r="H198" s="1306"/>
      <c r="I198" s="1306"/>
      <c r="J198" s="1306"/>
      <c r="K198" s="1306"/>
      <c r="L198" s="1306"/>
      <c r="M198" s="1306"/>
      <c r="N198" s="1306"/>
      <c r="O198" s="1306"/>
      <c r="P198" s="1306"/>
      <c r="Q198" s="1306"/>
      <c r="R198" s="1306"/>
      <c r="S198" s="1306"/>
      <c r="T198" s="1306"/>
      <c r="U198" s="1306"/>
      <c r="V198" s="1306"/>
      <c r="W198" s="1306"/>
      <c r="X198" s="1306"/>
      <c r="Y198" s="1306"/>
      <c r="Z198" s="1306"/>
    </row>
    <row r="199" ht="36.0" customHeight="1">
      <c r="A199" s="1306"/>
      <c r="B199" s="1306"/>
      <c r="C199" s="1306"/>
      <c r="D199" s="1306"/>
      <c r="E199" s="1306"/>
      <c r="F199" s="1306"/>
      <c r="G199" s="1306"/>
      <c r="H199" s="1306"/>
      <c r="I199" s="1306"/>
      <c r="J199" s="1306"/>
      <c r="K199" s="1306"/>
      <c r="L199" s="1306"/>
      <c r="M199" s="1306"/>
      <c r="N199" s="1306"/>
      <c r="O199" s="1306"/>
      <c r="P199" s="1306"/>
      <c r="Q199" s="1306"/>
      <c r="R199" s="1306"/>
      <c r="S199" s="1306"/>
      <c r="T199" s="1306"/>
      <c r="U199" s="1306"/>
      <c r="V199" s="1306"/>
      <c r="W199" s="1306"/>
      <c r="X199" s="1306"/>
      <c r="Y199" s="1306"/>
      <c r="Z199" s="1306"/>
    </row>
    <row r="200" ht="36.0" customHeight="1">
      <c r="A200" s="1306"/>
      <c r="B200" s="1306"/>
      <c r="C200" s="1306"/>
      <c r="D200" s="1306"/>
      <c r="E200" s="1306"/>
      <c r="F200" s="1306"/>
      <c r="G200" s="1306"/>
      <c r="H200" s="1306"/>
      <c r="I200" s="1306"/>
      <c r="J200" s="1306"/>
      <c r="K200" s="1306"/>
      <c r="L200" s="1306"/>
      <c r="M200" s="1306"/>
      <c r="N200" s="1306"/>
      <c r="O200" s="1306"/>
      <c r="P200" s="1306"/>
      <c r="Q200" s="1306"/>
      <c r="R200" s="1306"/>
      <c r="S200" s="1306"/>
      <c r="T200" s="1306"/>
      <c r="U200" s="1306"/>
      <c r="V200" s="1306"/>
      <c r="W200" s="1306"/>
      <c r="X200" s="1306"/>
      <c r="Y200" s="1306"/>
      <c r="Z200" s="1306"/>
    </row>
    <row r="201" ht="36.0" customHeight="1">
      <c r="A201" s="1306"/>
      <c r="B201" s="1306"/>
      <c r="C201" s="1306"/>
      <c r="D201" s="1306"/>
      <c r="E201" s="1306"/>
      <c r="F201" s="1306"/>
      <c r="G201" s="1306"/>
      <c r="H201" s="1306"/>
      <c r="I201" s="1306"/>
      <c r="J201" s="1306"/>
      <c r="K201" s="1306"/>
      <c r="L201" s="1306"/>
      <c r="M201" s="1306"/>
      <c r="N201" s="1306"/>
      <c r="O201" s="1306"/>
      <c r="P201" s="1306"/>
      <c r="Q201" s="1306"/>
      <c r="R201" s="1306"/>
      <c r="S201" s="1306"/>
      <c r="T201" s="1306"/>
      <c r="U201" s="1306"/>
      <c r="V201" s="1306"/>
      <c r="W201" s="1306"/>
      <c r="X201" s="1306"/>
      <c r="Y201" s="1306"/>
      <c r="Z201" s="1306"/>
    </row>
    <row r="202" ht="36.0" customHeight="1">
      <c r="A202" s="1306"/>
      <c r="B202" s="1306"/>
      <c r="C202" s="1306"/>
      <c r="D202" s="1306"/>
      <c r="E202" s="1306"/>
      <c r="F202" s="1306"/>
      <c r="G202" s="1306"/>
      <c r="H202" s="1306"/>
      <c r="I202" s="1306"/>
      <c r="J202" s="1306"/>
      <c r="K202" s="1306"/>
      <c r="L202" s="1306"/>
      <c r="M202" s="1306"/>
      <c r="N202" s="1306"/>
      <c r="O202" s="1306"/>
      <c r="P202" s="1306"/>
      <c r="Q202" s="1306"/>
      <c r="R202" s="1306"/>
      <c r="S202" s="1306"/>
      <c r="T202" s="1306"/>
      <c r="U202" s="1306"/>
      <c r="V202" s="1306"/>
      <c r="W202" s="1306"/>
      <c r="X202" s="1306"/>
      <c r="Y202" s="1306"/>
      <c r="Z202" s="1306"/>
    </row>
    <row r="203" ht="36.0" customHeight="1">
      <c r="A203" s="1306"/>
      <c r="B203" s="1306"/>
      <c r="C203" s="1306"/>
      <c r="D203" s="1306"/>
      <c r="E203" s="1306"/>
      <c r="F203" s="1306"/>
      <c r="G203" s="1306"/>
      <c r="H203" s="1306"/>
      <c r="I203" s="1306"/>
      <c r="J203" s="1306"/>
      <c r="K203" s="1306"/>
      <c r="L203" s="1306"/>
      <c r="M203" s="1306"/>
      <c r="N203" s="1306"/>
      <c r="O203" s="1306"/>
      <c r="P203" s="1306"/>
      <c r="Q203" s="1306"/>
      <c r="R203" s="1306"/>
      <c r="S203" s="1306"/>
      <c r="T203" s="1306"/>
      <c r="U203" s="1306"/>
      <c r="V203" s="1306"/>
      <c r="W203" s="1306"/>
      <c r="X203" s="1306"/>
      <c r="Y203" s="1306"/>
      <c r="Z203" s="1306"/>
    </row>
    <row r="204" ht="36.0" customHeight="1">
      <c r="A204" s="1306"/>
      <c r="B204" s="1306"/>
      <c r="C204" s="1306"/>
      <c r="D204" s="1306"/>
      <c r="E204" s="1306"/>
      <c r="F204" s="1306"/>
      <c r="G204" s="1306"/>
      <c r="H204" s="1306"/>
      <c r="I204" s="1306"/>
      <c r="J204" s="1306"/>
      <c r="K204" s="1306"/>
      <c r="L204" s="1306"/>
      <c r="M204" s="1306"/>
      <c r="N204" s="1306"/>
      <c r="O204" s="1306"/>
      <c r="P204" s="1306"/>
      <c r="Q204" s="1306"/>
      <c r="R204" s="1306"/>
      <c r="S204" s="1306"/>
      <c r="T204" s="1306"/>
      <c r="U204" s="1306"/>
      <c r="V204" s="1306"/>
      <c r="W204" s="1306"/>
      <c r="X204" s="1306"/>
      <c r="Y204" s="1306"/>
      <c r="Z204" s="1306"/>
    </row>
    <row r="205" ht="36.0" customHeight="1">
      <c r="A205" s="1306"/>
      <c r="B205" s="1306"/>
      <c r="C205" s="1306"/>
      <c r="D205" s="1306"/>
      <c r="E205" s="1306"/>
      <c r="F205" s="1306"/>
      <c r="G205" s="1306"/>
      <c r="H205" s="1306"/>
      <c r="I205" s="1306"/>
      <c r="J205" s="1306"/>
      <c r="K205" s="1306"/>
      <c r="L205" s="1306"/>
      <c r="M205" s="1306"/>
      <c r="N205" s="1306"/>
      <c r="O205" s="1306"/>
      <c r="P205" s="1306"/>
      <c r="Q205" s="1306"/>
      <c r="R205" s="1306"/>
      <c r="S205" s="1306"/>
      <c r="T205" s="1306"/>
      <c r="U205" s="1306"/>
      <c r="V205" s="1306"/>
      <c r="W205" s="1306"/>
      <c r="X205" s="1306"/>
      <c r="Y205" s="1306"/>
      <c r="Z205" s="1306"/>
    </row>
    <row r="206" ht="36.0" customHeight="1">
      <c r="A206" s="1306"/>
      <c r="B206" s="1306"/>
      <c r="C206" s="1306"/>
      <c r="D206" s="1306"/>
      <c r="E206" s="1306"/>
      <c r="F206" s="1306"/>
      <c r="G206" s="1306"/>
      <c r="H206" s="1306"/>
      <c r="I206" s="1306"/>
      <c r="J206" s="1306"/>
      <c r="K206" s="1306"/>
      <c r="L206" s="1306"/>
      <c r="M206" s="1306"/>
      <c r="N206" s="1306"/>
      <c r="O206" s="1306"/>
      <c r="P206" s="1306"/>
      <c r="Q206" s="1306"/>
      <c r="R206" s="1306"/>
      <c r="S206" s="1306"/>
      <c r="T206" s="1306"/>
      <c r="U206" s="1306"/>
      <c r="V206" s="1306"/>
      <c r="W206" s="1306"/>
      <c r="X206" s="1306"/>
      <c r="Y206" s="1306"/>
      <c r="Z206" s="1306"/>
    </row>
    <row r="207" ht="36.0" customHeight="1">
      <c r="A207" s="1306"/>
      <c r="B207" s="1306"/>
      <c r="C207" s="1306"/>
      <c r="D207" s="1306"/>
      <c r="E207" s="1306"/>
      <c r="F207" s="1306"/>
      <c r="G207" s="1306"/>
      <c r="H207" s="1306"/>
      <c r="I207" s="1306"/>
      <c r="J207" s="1306"/>
      <c r="K207" s="1306"/>
      <c r="L207" s="1306"/>
      <c r="M207" s="1306"/>
      <c r="N207" s="1306"/>
      <c r="O207" s="1306"/>
      <c r="P207" s="1306"/>
      <c r="Q207" s="1306"/>
      <c r="R207" s="1306"/>
      <c r="S207" s="1306"/>
      <c r="T207" s="1306"/>
      <c r="U207" s="1306"/>
      <c r="V207" s="1306"/>
      <c r="W207" s="1306"/>
      <c r="X207" s="1306"/>
      <c r="Y207" s="1306"/>
      <c r="Z207" s="1306"/>
    </row>
    <row r="208" ht="36.0" customHeight="1">
      <c r="A208" s="1306"/>
      <c r="B208" s="1306"/>
      <c r="C208" s="1306"/>
      <c r="D208" s="1306"/>
      <c r="E208" s="1306"/>
      <c r="F208" s="1306"/>
      <c r="G208" s="1306"/>
      <c r="H208" s="1306"/>
      <c r="I208" s="1306"/>
      <c r="J208" s="1306"/>
      <c r="K208" s="1306"/>
      <c r="L208" s="1306"/>
      <c r="M208" s="1306"/>
      <c r="N208" s="1306"/>
      <c r="O208" s="1306"/>
      <c r="P208" s="1306"/>
      <c r="Q208" s="1306"/>
      <c r="R208" s="1306"/>
      <c r="S208" s="1306"/>
      <c r="T208" s="1306"/>
      <c r="U208" s="1306"/>
      <c r="V208" s="1306"/>
      <c r="W208" s="1306"/>
      <c r="X208" s="1306"/>
      <c r="Y208" s="1306"/>
      <c r="Z208" s="1306"/>
    </row>
    <row r="209" ht="36.0" customHeight="1">
      <c r="A209" s="1306"/>
      <c r="B209" s="1306"/>
      <c r="C209" s="1306"/>
      <c r="D209" s="1306"/>
      <c r="E209" s="1306"/>
      <c r="F209" s="1306"/>
      <c r="G209" s="1306"/>
      <c r="H209" s="1306"/>
      <c r="I209" s="1306"/>
      <c r="J209" s="1306"/>
      <c r="K209" s="1306"/>
      <c r="L209" s="1306"/>
      <c r="M209" s="1306"/>
      <c r="N209" s="1306"/>
      <c r="O209" s="1306"/>
      <c r="P209" s="1306"/>
      <c r="Q209" s="1306"/>
      <c r="R209" s="1306"/>
      <c r="S209" s="1306"/>
      <c r="T209" s="1306"/>
      <c r="U209" s="1306"/>
      <c r="V209" s="1306"/>
      <c r="W209" s="1306"/>
      <c r="X209" s="1306"/>
      <c r="Y209" s="1306"/>
      <c r="Z209" s="1306"/>
    </row>
    <row r="210" ht="36.0" customHeight="1">
      <c r="A210" s="1306"/>
      <c r="B210" s="1306"/>
      <c r="C210" s="1306"/>
      <c r="D210" s="1306"/>
      <c r="E210" s="1306"/>
      <c r="F210" s="1306"/>
      <c r="G210" s="1306"/>
      <c r="H210" s="1306"/>
      <c r="I210" s="1306"/>
      <c r="J210" s="1306"/>
      <c r="K210" s="1306"/>
      <c r="L210" s="1306"/>
      <c r="M210" s="1306"/>
      <c r="N210" s="1306"/>
      <c r="O210" s="1306"/>
      <c r="P210" s="1306"/>
      <c r="Q210" s="1306"/>
      <c r="R210" s="1306"/>
      <c r="S210" s="1306"/>
      <c r="T210" s="1306"/>
      <c r="U210" s="1306"/>
      <c r="V210" s="1306"/>
      <c r="W210" s="1306"/>
      <c r="X210" s="1306"/>
      <c r="Y210" s="1306"/>
      <c r="Z210" s="1306"/>
    </row>
    <row r="211" ht="36.0" customHeight="1">
      <c r="A211" s="1306"/>
      <c r="B211" s="1306"/>
      <c r="C211" s="1306"/>
      <c r="D211" s="1306"/>
      <c r="E211" s="1306"/>
      <c r="F211" s="1306"/>
      <c r="G211" s="1306"/>
      <c r="H211" s="1306"/>
      <c r="I211" s="1306"/>
      <c r="J211" s="1306"/>
      <c r="K211" s="1306"/>
      <c r="L211" s="1306"/>
      <c r="M211" s="1306"/>
      <c r="N211" s="1306"/>
      <c r="O211" s="1306"/>
      <c r="P211" s="1306"/>
      <c r="Q211" s="1306"/>
      <c r="R211" s="1306"/>
      <c r="S211" s="1306"/>
      <c r="T211" s="1306"/>
      <c r="U211" s="1306"/>
      <c r="V211" s="1306"/>
      <c r="W211" s="1306"/>
      <c r="X211" s="1306"/>
      <c r="Y211" s="1306"/>
      <c r="Z211" s="1306"/>
    </row>
    <row r="212" ht="36.0" customHeight="1">
      <c r="A212" s="1306"/>
      <c r="B212" s="1306"/>
      <c r="C212" s="1306"/>
      <c r="D212" s="1306"/>
      <c r="E212" s="1306"/>
      <c r="F212" s="1306"/>
      <c r="G212" s="1306"/>
      <c r="H212" s="1306"/>
      <c r="I212" s="1306"/>
      <c r="J212" s="1306"/>
      <c r="K212" s="1306"/>
      <c r="L212" s="1306"/>
      <c r="M212" s="1306"/>
      <c r="N212" s="1306"/>
      <c r="O212" s="1306"/>
      <c r="P212" s="1306"/>
      <c r="Q212" s="1306"/>
      <c r="R212" s="1306"/>
      <c r="S212" s="1306"/>
      <c r="T212" s="1306"/>
      <c r="U212" s="1306"/>
      <c r="V212" s="1306"/>
      <c r="W212" s="1306"/>
      <c r="X212" s="1306"/>
      <c r="Y212" s="1306"/>
      <c r="Z212" s="1306"/>
    </row>
    <row r="213" ht="36.0" customHeight="1">
      <c r="A213" s="1306"/>
      <c r="B213" s="1306"/>
      <c r="C213" s="1306"/>
      <c r="D213" s="1306"/>
      <c r="E213" s="1306"/>
      <c r="F213" s="1306"/>
      <c r="G213" s="1306"/>
      <c r="H213" s="1306"/>
      <c r="I213" s="1306"/>
      <c r="J213" s="1306"/>
      <c r="K213" s="1306"/>
      <c r="L213" s="1306"/>
      <c r="M213" s="1306"/>
      <c r="N213" s="1306"/>
      <c r="O213" s="1306"/>
      <c r="P213" s="1306"/>
      <c r="Q213" s="1306"/>
      <c r="R213" s="1306"/>
      <c r="S213" s="1306"/>
      <c r="T213" s="1306"/>
      <c r="U213" s="1306"/>
      <c r="V213" s="1306"/>
      <c r="W213" s="1306"/>
      <c r="X213" s="1306"/>
      <c r="Y213" s="1306"/>
      <c r="Z213" s="1306"/>
    </row>
    <row r="214" ht="36.0" customHeight="1">
      <c r="A214" s="1306"/>
      <c r="B214" s="1306"/>
      <c r="C214" s="1306"/>
      <c r="D214" s="1306"/>
      <c r="E214" s="1306"/>
      <c r="F214" s="1306"/>
      <c r="G214" s="1306"/>
      <c r="H214" s="1306"/>
      <c r="I214" s="1306"/>
      <c r="J214" s="1306"/>
      <c r="K214" s="1306"/>
      <c r="L214" s="1306"/>
      <c r="M214" s="1306"/>
      <c r="N214" s="1306"/>
      <c r="O214" s="1306"/>
      <c r="P214" s="1306"/>
      <c r="Q214" s="1306"/>
      <c r="R214" s="1306"/>
      <c r="S214" s="1306"/>
      <c r="T214" s="1306"/>
      <c r="U214" s="1306"/>
      <c r="V214" s="1306"/>
      <c r="W214" s="1306"/>
      <c r="X214" s="1306"/>
      <c r="Y214" s="1306"/>
      <c r="Z214" s="1306"/>
    </row>
    <row r="215" ht="36.0" customHeight="1">
      <c r="A215" s="1306"/>
      <c r="B215" s="1306"/>
      <c r="C215" s="1306"/>
      <c r="D215" s="1306"/>
      <c r="E215" s="1306"/>
      <c r="F215" s="1306"/>
      <c r="G215" s="1306"/>
      <c r="H215" s="1306"/>
      <c r="I215" s="1306"/>
      <c r="J215" s="1306"/>
      <c r="K215" s="1306"/>
      <c r="L215" s="1306"/>
      <c r="M215" s="1306"/>
      <c r="N215" s="1306"/>
      <c r="O215" s="1306"/>
      <c r="P215" s="1306"/>
      <c r="Q215" s="1306"/>
      <c r="R215" s="1306"/>
      <c r="S215" s="1306"/>
      <c r="T215" s="1306"/>
      <c r="U215" s="1306"/>
      <c r="V215" s="1306"/>
      <c r="W215" s="1306"/>
      <c r="X215" s="1306"/>
      <c r="Y215" s="1306"/>
      <c r="Z215" s="1306"/>
    </row>
    <row r="216" ht="36.0" customHeight="1">
      <c r="A216" s="1306"/>
      <c r="B216" s="1306"/>
      <c r="C216" s="1306"/>
      <c r="D216" s="1306"/>
      <c r="E216" s="1306"/>
      <c r="F216" s="1306"/>
      <c r="G216" s="1306"/>
      <c r="H216" s="1306"/>
      <c r="I216" s="1306"/>
      <c r="J216" s="1306"/>
      <c r="K216" s="1306"/>
      <c r="L216" s="1306"/>
      <c r="M216" s="1306"/>
      <c r="N216" s="1306"/>
      <c r="O216" s="1306"/>
      <c r="P216" s="1306"/>
      <c r="Q216" s="1306"/>
      <c r="R216" s="1306"/>
      <c r="S216" s="1306"/>
      <c r="T216" s="1306"/>
      <c r="U216" s="1306"/>
      <c r="V216" s="1306"/>
      <c r="W216" s="1306"/>
      <c r="X216" s="1306"/>
      <c r="Y216" s="1306"/>
      <c r="Z216" s="1306"/>
    </row>
    <row r="217" ht="36.0" customHeight="1">
      <c r="A217" s="1306"/>
      <c r="B217" s="1306"/>
      <c r="C217" s="1306"/>
      <c r="D217" s="1306"/>
      <c r="E217" s="1306"/>
      <c r="F217" s="1306"/>
      <c r="G217" s="1306"/>
      <c r="H217" s="1306"/>
      <c r="I217" s="1306"/>
      <c r="J217" s="1306"/>
      <c r="K217" s="1306"/>
      <c r="L217" s="1306"/>
      <c r="M217" s="1306"/>
      <c r="N217" s="1306"/>
      <c r="O217" s="1306"/>
      <c r="P217" s="1306"/>
      <c r="Q217" s="1306"/>
      <c r="R217" s="1306"/>
      <c r="S217" s="1306"/>
      <c r="T217" s="1306"/>
      <c r="U217" s="1306"/>
      <c r="V217" s="1306"/>
      <c r="W217" s="1306"/>
      <c r="X217" s="1306"/>
      <c r="Y217" s="1306"/>
      <c r="Z217" s="1306"/>
    </row>
    <row r="218" ht="36.0" customHeight="1">
      <c r="A218" s="1306"/>
      <c r="B218" s="1306"/>
      <c r="C218" s="1306"/>
      <c r="D218" s="1306"/>
      <c r="E218" s="1306"/>
      <c r="F218" s="1306"/>
      <c r="G218" s="1306"/>
      <c r="H218" s="1306"/>
      <c r="I218" s="1306"/>
      <c r="J218" s="1306"/>
      <c r="K218" s="1306"/>
      <c r="L218" s="1306"/>
      <c r="M218" s="1306"/>
      <c r="N218" s="1306"/>
      <c r="O218" s="1306"/>
      <c r="P218" s="1306"/>
      <c r="Q218" s="1306"/>
      <c r="R218" s="1306"/>
      <c r="S218" s="1306"/>
      <c r="T218" s="1306"/>
      <c r="U218" s="1306"/>
      <c r="V218" s="1306"/>
      <c r="W218" s="1306"/>
      <c r="X218" s="1306"/>
      <c r="Y218" s="1306"/>
      <c r="Z218" s="1306"/>
    </row>
    <row r="219" ht="36.0" customHeight="1">
      <c r="A219" s="1306"/>
      <c r="B219" s="1306"/>
      <c r="C219" s="1306"/>
      <c r="D219" s="1306"/>
      <c r="E219" s="1306"/>
      <c r="F219" s="1306"/>
      <c r="G219" s="1306"/>
      <c r="H219" s="1306"/>
      <c r="I219" s="1306"/>
      <c r="J219" s="1306"/>
      <c r="K219" s="1306"/>
      <c r="L219" s="1306"/>
      <c r="M219" s="1306"/>
      <c r="N219" s="1306"/>
      <c r="O219" s="1306"/>
      <c r="P219" s="1306"/>
      <c r="Q219" s="1306"/>
      <c r="R219" s="1306"/>
      <c r="S219" s="1306"/>
      <c r="T219" s="1306"/>
      <c r="U219" s="1306"/>
      <c r="V219" s="1306"/>
      <c r="W219" s="1306"/>
      <c r="X219" s="1306"/>
      <c r="Y219" s="1306"/>
      <c r="Z219" s="1306"/>
    </row>
    <row r="220" ht="36.0" customHeight="1">
      <c r="A220" s="1306"/>
      <c r="B220" s="1306"/>
      <c r="C220" s="1306"/>
      <c r="D220" s="1306"/>
      <c r="E220" s="1306"/>
      <c r="F220" s="1306"/>
      <c r="G220" s="1306"/>
      <c r="H220" s="1306"/>
      <c r="I220" s="1306"/>
      <c r="J220" s="1306"/>
      <c r="K220" s="1306"/>
      <c r="L220" s="1306"/>
      <c r="M220" s="1306"/>
      <c r="N220" s="1306"/>
      <c r="O220" s="1306"/>
      <c r="P220" s="1306"/>
      <c r="Q220" s="1306"/>
      <c r="R220" s="1306"/>
      <c r="S220" s="1306"/>
      <c r="T220" s="1306"/>
      <c r="U220" s="1306"/>
      <c r="V220" s="1306"/>
      <c r="W220" s="1306"/>
      <c r="X220" s="1306"/>
      <c r="Y220" s="1306"/>
      <c r="Z220" s="1306"/>
    </row>
    <row r="221" ht="36.0" customHeight="1">
      <c r="A221" s="1306"/>
      <c r="B221" s="1306"/>
      <c r="C221" s="1306"/>
      <c r="D221" s="1306"/>
      <c r="E221" s="1306"/>
      <c r="F221" s="1306"/>
      <c r="G221" s="1306"/>
      <c r="H221" s="1306"/>
      <c r="I221" s="1306"/>
      <c r="J221" s="1306"/>
      <c r="K221" s="1306"/>
      <c r="L221" s="1306"/>
      <c r="M221" s="1306"/>
      <c r="N221" s="1306"/>
      <c r="O221" s="1306"/>
      <c r="P221" s="1306"/>
      <c r="Q221" s="1306"/>
      <c r="R221" s="1306"/>
      <c r="S221" s="1306"/>
      <c r="T221" s="1306"/>
      <c r="U221" s="1306"/>
      <c r="V221" s="1306"/>
      <c r="W221" s="1306"/>
      <c r="X221" s="1306"/>
      <c r="Y221" s="1306"/>
      <c r="Z221" s="1306"/>
    </row>
    <row r="222" ht="36.0" customHeight="1">
      <c r="A222" s="1306"/>
      <c r="B222" s="1306"/>
      <c r="C222" s="1306"/>
      <c r="D222" s="1306"/>
      <c r="E222" s="1306"/>
      <c r="F222" s="1306"/>
      <c r="G222" s="1306"/>
      <c r="H222" s="1306"/>
      <c r="I222" s="1306"/>
      <c r="J222" s="1306"/>
      <c r="K222" s="1306"/>
      <c r="L222" s="1306"/>
      <c r="M222" s="1306"/>
      <c r="N222" s="1306"/>
      <c r="O222" s="1306"/>
      <c r="P222" s="1306"/>
      <c r="Q222" s="1306"/>
      <c r="R222" s="1306"/>
      <c r="S222" s="1306"/>
      <c r="T222" s="1306"/>
      <c r="U222" s="1306"/>
      <c r="V222" s="1306"/>
      <c r="W222" s="1306"/>
      <c r="X222" s="1306"/>
      <c r="Y222" s="1306"/>
      <c r="Z222" s="1306"/>
    </row>
    <row r="223" ht="36.0" customHeight="1">
      <c r="A223" s="1306"/>
      <c r="B223" s="1306"/>
      <c r="C223" s="1306"/>
      <c r="D223" s="1306"/>
      <c r="E223" s="1306"/>
      <c r="F223" s="1306"/>
      <c r="G223" s="1306"/>
      <c r="H223" s="1306"/>
      <c r="I223" s="1306"/>
      <c r="J223" s="1306"/>
      <c r="K223" s="1306"/>
      <c r="L223" s="1306"/>
      <c r="M223" s="1306"/>
      <c r="N223" s="1306"/>
      <c r="O223" s="1306"/>
      <c r="P223" s="1306"/>
      <c r="Q223" s="1306"/>
      <c r="R223" s="1306"/>
      <c r="S223" s="1306"/>
      <c r="T223" s="1306"/>
      <c r="U223" s="1306"/>
      <c r="V223" s="1306"/>
      <c r="W223" s="1306"/>
      <c r="X223" s="1306"/>
      <c r="Y223" s="1306"/>
      <c r="Z223" s="1306"/>
    </row>
    <row r="224" ht="36.0" customHeight="1">
      <c r="A224" s="1306"/>
      <c r="B224" s="1306"/>
      <c r="C224" s="1306"/>
      <c r="D224" s="1306"/>
      <c r="E224" s="1306"/>
      <c r="F224" s="1306"/>
      <c r="G224" s="1306"/>
      <c r="H224" s="1306"/>
      <c r="I224" s="1306"/>
      <c r="J224" s="1306"/>
      <c r="K224" s="1306"/>
      <c r="L224" s="1306"/>
      <c r="M224" s="1306"/>
      <c r="N224" s="1306"/>
      <c r="O224" s="1306"/>
      <c r="P224" s="1306"/>
      <c r="Q224" s="1306"/>
      <c r="R224" s="1306"/>
      <c r="S224" s="1306"/>
      <c r="T224" s="1306"/>
      <c r="U224" s="1306"/>
      <c r="V224" s="1306"/>
      <c r="W224" s="1306"/>
      <c r="X224" s="1306"/>
      <c r="Y224" s="1306"/>
      <c r="Z224" s="1306"/>
    </row>
    <row r="225" ht="36.0" customHeight="1">
      <c r="A225" s="1306"/>
      <c r="B225" s="1306"/>
      <c r="C225" s="1306"/>
      <c r="D225" s="1306"/>
      <c r="E225" s="1306"/>
      <c r="F225" s="1306"/>
      <c r="G225" s="1306"/>
      <c r="H225" s="1306"/>
      <c r="I225" s="1306"/>
      <c r="J225" s="1306"/>
      <c r="K225" s="1306"/>
      <c r="L225" s="1306"/>
      <c r="M225" s="1306"/>
      <c r="N225" s="1306"/>
      <c r="O225" s="1306"/>
      <c r="P225" s="1306"/>
      <c r="Q225" s="1306"/>
      <c r="R225" s="1306"/>
      <c r="S225" s="1306"/>
      <c r="T225" s="1306"/>
      <c r="U225" s="1306"/>
      <c r="V225" s="1306"/>
      <c r="W225" s="1306"/>
      <c r="X225" s="1306"/>
      <c r="Y225" s="1306"/>
      <c r="Z225" s="1306"/>
    </row>
    <row r="226" ht="36.0" customHeight="1">
      <c r="A226" s="1306"/>
      <c r="B226" s="1306"/>
      <c r="C226" s="1306"/>
      <c r="D226" s="1306"/>
      <c r="E226" s="1306"/>
      <c r="F226" s="1306"/>
      <c r="G226" s="1306"/>
      <c r="H226" s="1306"/>
      <c r="I226" s="1306"/>
      <c r="J226" s="1306"/>
      <c r="K226" s="1306"/>
      <c r="L226" s="1306"/>
      <c r="M226" s="1306"/>
      <c r="N226" s="1306"/>
      <c r="O226" s="1306"/>
      <c r="P226" s="1306"/>
      <c r="Q226" s="1306"/>
      <c r="R226" s="1306"/>
      <c r="S226" s="1306"/>
      <c r="T226" s="1306"/>
      <c r="U226" s="1306"/>
      <c r="V226" s="1306"/>
      <c r="W226" s="1306"/>
      <c r="X226" s="1306"/>
      <c r="Y226" s="1306"/>
      <c r="Z226" s="1306"/>
    </row>
    <row r="227" ht="36.0" customHeight="1">
      <c r="A227" s="1306"/>
      <c r="B227" s="1306"/>
      <c r="C227" s="1306"/>
      <c r="D227" s="1306"/>
      <c r="E227" s="1306"/>
      <c r="F227" s="1306"/>
      <c r="G227" s="1306"/>
      <c r="H227" s="1306"/>
      <c r="I227" s="1306"/>
      <c r="J227" s="1306"/>
      <c r="K227" s="1306"/>
      <c r="L227" s="1306"/>
      <c r="M227" s="1306"/>
      <c r="N227" s="1306"/>
      <c r="O227" s="1306"/>
      <c r="P227" s="1306"/>
      <c r="Q227" s="1306"/>
      <c r="R227" s="1306"/>
      <c r="S227" s="1306"/>
      <c r="T227" s="1306"/>
      <c r="U227" s="1306"/>
      <c r="V227" s="1306"/>
      <c r="W227" s="1306"/>
      <c r="X227" s="1306"/>
      <c r="Y227" s="1306"/>
      <c r="Z227" s="1306"/>
    </row>
    <row r="228" ht="36.0" customHeight="1">
      <c r="A228" s="1306"/>
      <c r="B228" s="1306"/>
      <c r="C228" s="1306"/>
      <c r="D228" s="1306"/>
      <c r="E228" s="1306"/>
      <c r="F228" s="1306"/>
      <c r="G228" s="1306"/>
      <c r="H228" s="1306"/>
      <c r="I228" s="1306"/>
      <c r="J228" s="1306"/>
      <c r="K228" s="1306"/>
      <c r="L228" s="1306"/>
      <c r="M228" s="1306"/>
      <c r="N228" s="1306"/>
      <c r="O228" s="1306"/>
      <c r="P228" s="1306"/>
      <c r="Q228" s="1306"/>
      <c r="R228" s="1306"/>
      <c r="S228" s="1306"/>
      <c r="T228" s="1306"/>
      <c r="U228" s="1306"/>
      <c r="V228" s="1306"/>
      <c r="W228" s="1306"/>
      <c r="X228" s="1306"/>
      <c r="Y228" s="1306"/>
      <c r="Z228" s="1306"/>
    </row>
    <row r="229" ht="36.0" customHeight="1">
      <c r="A229" s="1306"/>
      <c r="B229" s="1306"/>
      <c r="C229" s="1306"/>
      <c r="D229" s="1306"/>
      <c r="E229" s="1306"/>
      <c r="F229" s="1306"/>
      <c r="G229" s="1306"/>
      <c r="H229" s="1306"/>
      <c r="I229" s="1306"/>
      <c r="J229" s="1306"/>
      <c r="K229" s="1306"/>
      <c r="L229" s="1306"/>
      <c r="M229" s="1306"/>
      <c r="N229" s="1306"/>
      <c r="O229" s="1306"/>
      <c r="P229" s="1306"/>
      <c r="Q229" s="1306"/>
      <c r="R229" s="1306"/>
      <c r="S229" s="1306"/>
      <c r="T229" s="1306"/>
      <c r="U229" s="1306"/>
      <c r="V229" s="1306"/>
      <c r="W229" s="1306"/>
      <c r="X229" s="1306"/>
      <c r="Y229" s="1306"/>
      <c r="Z229" s="1306"/>
    </row>
    <row r="230" ht="36.0" customHeight="1">
      <c r="A230" s="1306"/>
      <c r="B230" s="1306"/>
      <c r="C230" s="1306"/>
      <c r="D230" s="1306"/>
      <c r="E230" s="1306"/>
      <c r="F230" s="1306"/>
      <c r="G230" s="1306"/>
      <c r="H230" s="1306"/>
      <c r="I230" s="1306"/>
      <c r="J230" s="1306"/>
      <c r="K230" s="1306"/>
      <c r="L230" s="1306"/>
      <c r="M230" s="1306"/>
      <c r="N230" s="1306"/>
      <c r="O230" s="1306"/>
      <c r="P230" s="1306"/>
      <c r="Q230" s="1306"/>
      <c r="R230" s="1306"/>
      <c r="S230" s="1306"/>
      <c r="T230" s="1306"/>
      <c r="U230" s="1306"/>
      <c r="V230" s="1306"/>
      <c r="W230" s="1306"/>
      <c r="X230" s="1306"/>
      <c r="Y230" s="1306"/>
      <c r="Z230" s="1306"/>
    </row>
    <row r="231" ht="36.0" customHeight="1">
      <c r="A231" s="1306"/>
      <c r="B231" s="1306"/>
      <c r="C231" s="1306"/>
      <c r="D231" s="1306"/>
      <c r="E231" s="1306"/>
      <c r="F231" s="1306"/>
      <c r="G231" s="1306"/>
      <c r="H231" s="1306"/>
      <c r="I231" s="1306"/>
      <c r="J231" s="1306"/>
      <c r="K231" s="1306"/>
      <c r="L231" s="1306"/>
      <c r="M231" s="1306"/>
      <c r="N231" s="1306"/>
      <c r="O231" s="1306"/>
      <c r="P231" s="1306"/>
      <c r="Q231" s="1306"/>
      <c r="R231" s="1306"/>
      <c r="S231" s="1306"/>
      <c r="T231" s="1306"/>
      <c r="U231" s="1306"/>
      <c r="V231" s="1306"/>
      <c r="W231" s="1306"/>
      <c r="X231" s="1306"/>
      <c r="Y231" s="1306"/>
      <c r="Z231" s="1306"/>
    </row>
    <row r="232" ht="36.0" customHeight="1">
      <c r="A232" s="1306"/>
      <c r="B232" s="1306"/>
      <c r="C232" s="1306"/>
      <c r="D232" s="1306"/>
      <c r="E232" s="1306"/>
      <c r="F232" s="1306"/>
      <c r="G232" s="1306"/>
      <c r="H232" s="1306"/>
      <c r="I232" s="1306"/>
      <c r="J232" s="1306"/>
      <c r="K232" s="1306"/>
      <c r="L232" s="1306"/>
      <c r="M232" s="1306"/>
      <c r="N232" s="1306"/>
      <c r="O232" s="1306"/>
      <c r="P232" s="1306"/>
      <c r="Q232" s="1306"/>
      <c r="R232" s="1306"/>
      <c r="S232" s="1306"/>
      <c r="T232" s="1306"/>
      <c r="U232" s="1306"/>
      <c r="V232" s="1306"/>
      <c r="W232" s="1306"/>
      <c r="X232" s="1306"/>
      <c r="Y232" s="1306"/>
      <c r="Z232" s="1306"/>
    </row>
    <row r="233" ht="36.0" customHeight="1">
      <c r="A233" s="1306"/>
      <c r="B233" s="1306"/>
      <c r="C233" s="1306"/>
      <c r="D233" s="1306"/>
      <c r="E233" s="1306"/>
      <c r="F233" s="1306"/>
      <c r="G233" s="1306"/>
      <c r="H233" s="1306"/>
      <c r="I233" s="1306"/>
      <c r="J233" s="1306"/>
      <c r="K233" s="1306"/>
      <c r="L233" s="1306"/>
      <c r="M233" s="1306"/>
      <c r="N233" s="1306"/>
      <c r="O233" s="1306"/>
      <c r="P233" s="1306"/>
      <c r="Q233" s="1306"/>
      <c r="R233" s="1306"/>
      <c r="S233" s="1306"/>
      <c r="T233" s="1306"/>
      <c r="U233" s="1306"/>
      <c r="V233" s="1306"/>
      <c r="W233" s="1306"/>
      <c r="X233" s="1306"/>
      <c r="Y233" s="1306"/>
      <c r="Z233" s="1306"/>
    </row>
    <row r="234" ht="36.0" customHeight="1">
      <c r="A234" s="1306"/>
      <c r="B234" s="1306"/>
      <c r="C234" s="1306"/>
      <c r="D234" s="1306"/>
      <c r="E234" s="1306"/>
      <c r="F234" s="1306"/>
      <c r="G234" s="1306"/>
      <c r="H234" s="1306"/>
      <c r="I234" s="1306"/>
      <c r="J234" s="1306"/>
      <c r="K234" s="1306"/>
      <c r="L234" s="1306"/>
      <c r="M234" s="1306"/>
      <c r="N234" s="1306"/>
      <c r="O234" s="1306"/>
      <c r="P234" s="1306"/>
      <c r="Q234" s="1306"/>
      <c r="R234" s="1306"/>
      <c r="S234" s="1306"/>
      <c r="T234" s="1306"/>
      <c r="U234" s="1306"/>
      <c r="V234" s="1306"/>
      <c r="W234" s="1306"/>
      <c r="X234" s="1306"/>
      <c r="Y234" s="1306"/>
      <c r="Z234" s="1306"/>
    </row>
    <row r="235" ht="36.0" customHeight="1">
      <c r="A235" s="1306"/>
      <c r="B235" s="1306"/>
      <c r="C235" s="1306"/>
      <c r="D235" s="1306"/>
      <c r="E235" s="1306"/>
      <c r="F235" s="1306"/>
      <c r="G235" s="1306"/>
      <c r="H235" s="1306"/>
      <c r="I235" s="1306"/>
      <c r="J235" s="1306"/>
      <c r="K235" s="1306"/>
      <c r="L235" s="1306"/>
      <c r="M235" s="1306"/>
      <c r="N235" s="1306"/>
      <c r="O235" s="1306"/>
      <c r="P235" s="1306"/>
      <c r="Q235" s="1306"/>
      <c r="R235" s="1306"/>
      <c r="S235" s="1306"/>
      <c r="T235" s="1306"/>
      <c r="U235" s="1306"/>
      <c r="V235" s="1306"/>
      <c r="W235" s="1306"/>
      <c r="X235" s="1306"/>
      <c r="Y235" s="1306"/>
      <c r="Z235" s="1306"/>
    </row>
    <row r="236" ht="36.0" customHeight="1">
      <c r="A236" s="1306"/>
      <c r="B236" s="1306"/>
      <c r="C236" s="1306"/>
      <c r="D236" s="1306"/>
      <c r="E236" s="1306"/>
      <c r="F236" s="1306"/>
      <c r="G236" s="1306"/>
      <c r="H236" s="1306"/>
      <c r="I236" s="1306"/>
      <c r="J236" s="1306"/>
      <c r="K236" s="1306"/>
      <c r="L236" s="1306"/>
      <c r="M236" s="1306"/>
      <c r="N236" s="1306"/>
      <c r="O236" s="1306"/>
      <c r="P236" s="1306"/>
      <c r="Q236" s="1306"/>
      <c r="R236" s="1306"/>
      <c r="S236" s="1306"/>
      <c r="T236" s="1306"/>
      <c r="U236" s="1306"/>
      <c r="V236" s="1306"/>
      <c r="W236" s="1306"/>
      <c r="X236" s="1306"/>
      <c r="Y236" s="1306"/>
      <c r="Z236" s="1306"/>
    </row>
    <row r="237" ht="36.0" customHeight="1">
      <c r="A237" s="1306"/>
      <c r="B237" s="1306"/>
      <c r="C237" s="1306"/>
      <c r="D237" s="1306"/>
      <c r="E237" s="1306"/>
      <c r="F237" s="1306"/>
      <c r="G237" s="1306"/>
      <c r="H237" s="1306"/>
      <c r="I237" s="1306"/>
      <c r="J237" s="1306"/>
      <c r="K237" s="1306"/>
      <c r="L237" s="1306"/>
      <c r="M237" s="1306"/>
      <c r="N237" s="1306"/>
      <c r="O237" s="1306"/>
      <c r="P237" s="1306"/>
      <c r="Q237" s="1306"/>
      <c r="R237" s="1306"/>
      <c r="S237" s="1306"/>
      <c r="T237" s="1306"/>
      <c r="U237" s="1306"/>
      <c r="V237" s="1306"/>
      <c r="W237" s="1306"/>
      <c r="X237" s="1306"/>
      <c r="Y237" s="1306"/>
      <c r="Z237" s="1306"/>
    </row>
    <row r="238" ht="36.0" customHeight="1">
      <c r="A238" s="1306"/>
      <c r="B238" s="1306"/>
      <c r="C238" s="1306"/>
      <c r="D238" s="1306"/>
      <c r="E238" s="1306"/>
      <c r="F238" s="1306"/>
      <c r="G238" s="1306"/>
      <c r="H238" s="1306"/>
      <c r="I238" s="1306"/>
      <c r="J238" s="1306"/>
      <c r="K238" s="1306"/>
      <c r="L238" s="1306"/>
      <c r="M238" s="1306"/>
      <c r="N238" s="1306"/>
      <c r="O238" s="1306"/>
      <c r="P238" s="1306"/>
      <c r="Q238" s="1306"/>
      <c r="R238" s="1306"/>
      <c r="S238" s="1306"/>
      <c r="T238" s="1306"/>
      <c r="U238" s="1306"/>
      <c r="V238" s="1306"/>
      <c r="W238" s="1306"/>
      <c r="X238" s="1306"/>
      <c r="Y238" s="1306"/>
      <c r="Z238" s="1306"/>
    </row>
    <row r="239" ht="36.0" customHeight="1">
      <c r="A239" s="1306"/>
      <c r="B239" s="1306"/>
      <c r="C239" s="1306"/>
      <c r="D239" s="1306"/>
      <c r="E239" s="1306"/>
      <c r="F239" s="1306"/>
      <c r="G239" s="1306"/>
      <c r="H239" s="1306"/>
      <c r="I239" s="1306"/>
      <c r="J239" s="1306"/>
      <c r="K239" s="1306"/>
      <c r="L239" s="1306"/>
      <c r="M239" s="1306"/>
      <c r="N239" s="1306"/>
      <c r="O239" s="1306"/>
      <c r="P239" s="1306"/>
      <c r="Q239" s="1306"/>
      <c r="R239" s="1306"/>
      <c r="S239" s="1306"/>
      <c r="T239" s="1306"/>
      <c r="U239" s="1306"/>
      <c r="V239" s="1306"/>
      <c r="W239" s="1306"/>
      <c r="X239" s="1306"/>
      <c r="Y239" s="1306"/>
      <c r="Z239" s="1306"/>
    </row>
    <row r="240" ht="36.0" customHeight="1">
      <c r="A240" s="1306"/>
      <c r="B240" s="1306"/>
      <c r="C240" s="1306"/>
      <c r="D240" s="1306"/>
      <c r="E240" s="1306"/>
      <c r="F240" s="1306"/>
      <c r="G240" s="1306"/>
      <c r="H240" s="1306"/>
      <c r="I240" s="1306"/>
      <c r="J240" s="1306"/>
      <c r="K240" s="1306"/>
      <c r="L240" s="1306"/>
      <c r="M240" s="1306"/>
      <c r="N240" s="1306"/>
      <c r="O240" s="1306"/>
      <c r="P240" s="1306"/>
      <c r="Q240" s="1306"/>
      <c r="R240" s="1306"/>
      <c r="S240" s="1306"/>
      <c r="T240" s="1306"/>
      <c r="U240" s="1306"/>
      <c r="V240" s="1306"/>
      <c r="W240" s="1306"/>
      <c r="X240" s="1306"/>
      <c r="Y240" s="1306"/>
      <c r="Z240" s="1306"/>
    </row>
    <row r="241" ht="36.0" customHeight="1">
      <c r="A241" s="1306"/>
      <c r="B241" s="1306"/>
      <c r="C241" s="1306"/>
      <c r="D241" s="1306"/>
      <c r="E241" s="1306"/>
      <c r="F241" s="1306"/>
      <c r="G241" s="1306"/>
      <c r="H241" s="1306"/>
      <c r="I241" s="1306"/>
      <c r="J241" s="1306"/>
      <c r="K241" s="1306"/>
      <c r="L241" s="1306"/>
      <c r="M241" s="1306"/>
      <c r="N241" s="1306"/>
      <c r="O241" s="1306"/>
      <c r="P241" s="1306"/>
      <c r="Q241" s="1306"/>
      <c r="R241" s="1306"/>
      <c r="S241" s="1306"/>
      <c r="T241" s="1306"/>
      <c r="U241" s="1306"/>
      <c r="V241" s="1306"/>
      <c r="W241" s="1306"/>
      <c r="X241" s="1306"/>
      <c r="Y241" s="1306"/>
      <c r="Z241" s="1306"/>
    </row>
    <row r="242" ht="36.0" customHeight="1">
      <c r="A242" s="1306"/>
      <c r="B242" s="1306"/>
      <c r="C242" s="1306"/>
      <c r="D242" s="1306"/>
      <c r="E242" s="1306"/>
      <c r="F242" s="1306"/>
      <c r="G242" s="1306"/>
      <c r="H242" s="1306"/>
      <c r="I242" s="1306"/>
      <c r="J242" s="1306"/>
      <c r="K242" s="1306"/>
      <c r="L242" s="1306"/>
      <c r="M242" s="1306"/>
      <c r="N242" s="1306"/>
      <c r="O242" s="1306"/>
      <c r="P242" s="1306"/>
      <c r="Q242" s="1306"/>
      <c r="R242" s="1306"/>
      <c r="S242" s="1306"/>
      <c r="T242" s="1306"/>
      <c r="U242" s="1306"/>
      <c r="V242" s="1306"/>
      <c r="W242" s="1306"/>
      <c r="X242" s="1306"/>
      <c r="Y242" s="1306"/>
      <c r="Z242" s="1306"/>
    </row>
    <row r="243" ht="36.0" customHeight="1">
      <c r="A243" s="1306"/>
      <c r="B243" s="1306"/>
      <c r="C243" s="1306"/>
      <c r="D243" s="1306"/>
      <c r="E243" s="1306"/>
      <c r="F243" s="1306"/>
      <c r="G243" s="1306"/>
      <c r="H243" s="1306"/>
      <c r="I243" s="1306"/>
      <c r="J243" s="1306"/>
      <c r="K243" s="1306"/>
      <c r="L243" s="1306"/>
      <c r="M243" s="1306"/>
      <c r="N243" s="1306"/>
      <c r="O243" s="1306"/>
      <c r="P243" s="1306"/>
      <c r="Q243" s="1306"/>
      <c r="R243" s="1306"/>
      <c r="S243" s="1306"/>
      <c r="T243" s="1306"/>
      <c r="U243" s="1306"/>
      <c r="V243" s="1306"/>
      <c r="W243" s="1306"/>
      <c r="X243" s="1306"/>
      <c r="Y243" s="1306"/>
      <c r="Z243" s="1306"/>
    </row>
    <row r="244" ht="36.0" customHeight="1">
      <c r="A244" s="1306"/>
      <c r="B244" s="1306"/>
      <c r="C244" s="1306"/>
      <c r="D244" s="1306"/>
      <c r="E244" s="1306"/>
      <c r="F244" s="1306"/>
      <c r="G244" s="1306"/>
      <c r="H244" s="1306"/>
      <c r="I244" s="1306"/>
      <c r="J244" s="1306"/>
      <c r="K244" s="1306"/>
      <c r="L244" s="1306"/>
      <c r="M244" s="1306"/>
      <c r="N244" s="1306"/>
      <c r="O244" s="1306"/>
      <c r="P244" s="1306"/>
      <c r="Q244" s="1306"/>
      <c r="R244" s="1306"/>
      <c r="S244" s="1306"/>
      <c r="T244" s="1306"/>
      <c r="U244" s="1306"/>
      <c r="V244" s="1306"/>
      <c r="W244" s="1306"/>
      <c r="X244" s="1306"/>
      <c r="Y244" s="1306"/>
      <c r="Z244" s="1306"/>
    </row>
    <row r="245" ht="36.0" customHeight="1">
      <c r="A245" s="1306"/>
      <c r="B245" s="1306"/>
      <c r="C245" s="1306"/>
      <c r="D245" s="1306"/>
      <c r="E245" s="1306"/>
      <c r="F245" s="1306"/>
      <c r="G245" s="1306"/>
      <c r="H245" s="1306"/>
      <c r="I245" s="1306"/>
      <c r="J245" s="1306"/>
      <c r="K245" s="1306"/>
      <c r="L245" s="1306"/>
      <c r="M245" s="1306"/>
      <c r="N245" s="1306"/>
      <c r="O245" s="1306"/>
      <c r="P245" s="1306"/>
      <c r="Q245" s="1306"/>
      <c r="R245" s="1306"/>
      <c r="S245" s="1306"/>
      <c r="T245" s="1306"/>
      <c r="U245" s="1306"/>
      <c r="V245" s="1306"/>
      <c r="W245" s="1306"/>
      <c r="X245" s="1306"/>
      <c r="Y245" s="1306"/>
      <c r="Z245" s="1306"/>
    </row>
    <row r="246" ht="36.0" customHeight="1">
      <c r="A246" s="1306"/>
      <c r="B246" s="1306"/>
      <c r="C246" s="1306"/>
      <c r="D246" s="1306"/>
      <c r="E246" s="1306"/>
      <c r="F246" s="1306"/>
      <c r="G246" s="1306"/>
      <c r="H246" s="1306"/>
      <c r="I246" s="1306"/>
      <c r="J246" s="1306"/>
      <c r="K246" s="1306"/>
      <c r="L246" s="1306"/>
      <c r="M246" s="1306"/>
      <c r="N246" s="1306"/>
      <c r="O246" s="1306"/>
      <c r="P246" s="1306"/>
      <c r="Q246" s="1306"/>
      <c r="R246" s="1306"/>
      <c r="S246" s="1306"/>
      <c r="T246" s="1306"/>
      <c r="U246" s="1306"/>
      <c r="V246" s="1306"/>
      <c r="W246" s="1306"/>
      <c r="X246" s="1306"/>
      <c r="Y246" s="1306"/>
      <c r="Z246" s="1306"/>
    </row>
    <row r="247" ht="36.0" customHeight="1">
      <c r="A247" s="1306"/>
      <c r="B247" s="1306"/>
      <c r="C247" s="1306"/>
      <c r="D247" s="1306"/>
      <c r="E247" s="1306"/>
      <c r="F247" s="1306"/>
      <c r="G247" s="1306"/>
      <c r="H247" s="1306"/>
      <c r="I247" s="1306"/>
      <c r="J247" s="1306"/>
      <c r="K247" s="1306"/>
      <c r="L247" s="1306"/>
      <c r="M247" s="1306"/>
      <c r="N247" s="1306"/>
      <c r="O247" s="1306"/>
      <c r="P247" s="1306"/>
      <c r="Q247" s="1306"/>
      <c r="R247" s="1306"/>
      <c r="S247" s="1306"/>
      <c r="T247" s="1306"/>
      <c r="U247" s="1306"/>
      <c r="V247" s="1306"/>
      <c r="W247" s="1306"/>
      <c r="X247" s="1306"/>
      <c r="Y247" s="1306"/>
      <c r="Z247" s="1306"/>
    </row>
    <row r="248" ht="36.0" customHeight="1">
      <c r="A248" s="1306"/>
      <c r="B248" s="1306"/>
      <c r="C248" s="1306"/>
      <c r="D248" s="1306"/>
      <c r="E248" s="1306"/>
      <c r="F248" s="1306"/>
      <c r="G248" s="1306"/>
      <c r="H248" s="1306"/>
      <c r="I248" s="1306"/>
      <c r="J248" s="1306"/>
      <c r="K248" s="1306"/>
      <c r="L248" s="1306"/>
      <c r="M248" s="1306"/>
      <c r="N248" s="1306"/>
      <c r="O248" s="1306"/>
      <c r="P248" s="1306"/>
      <c r="Q248" s="1306"/>
      <c r="R248" s="1306"/>
      <c r="S248" s="1306"/>
      <c r="T248" s="1306"/>
      <c r="U248" s="1306"/>
      <c r="V248" s="1306"/>
      <c r="W248" s="1306"/>
      <c r="X248" s="1306"/>
      <c r="Y248" s="1306"/>
      <c r="Z248" s="1306"/>
    </row>
    <row r="249" ht="36.0" customHeight="1">
      <c r="A249" s="1306"/>
      <c r="B249" s="1306"/>
      <c r="C249" s="1306"/>
      <c r="D249" s="1306"/>
      <c r="E249" s="1306"/>
      <c r="F249" s="1306"/>
      <c r="G249" s="1306"/>
      <c r="H249" s="1306"/>
      <c r="I249" s="1306"/>
      <c r="J249" s="1306"/>
      <c r="K249" s="1306"/>
      <c r="L249" s="1306"/>
      <c r="M249" s="1306"/>
      <c r="N249" s="1306"/>
      <c r="O249" s="1306"/>
      <c r="P249" s="1306"/>
      <c r="Q249" s="1306"/>
      <c r="R249" s="1306"/>
      <c r="S249" s="1306"/>
      <c r="T249" s="1306"/>
      <c r="U249" s="1306"/>
      <c r="V249" s="1306"/>
      <c r="W249" s="1306"/>
      <c r="X249" s="1306"/>
      <c r="Y249" s="1306"/>
      <c r="Z249" s="1306"/>
    </row>
    <row r="250" ht="36.0" customHeight="1">
      <c r="A250" s="1306"/>
      <c r="B250" s="1306"/>
      <c r="C250" s="1306"/>
      <c r="D250" s="1306"/>
      <c r="E250" s="1306"/>
      <c r="F250" s="1306"/>
      <c r="G250" s="1306"/>
      <c r="H250" s="1306"/>
      <c r="I250" s="1306"/>
      <c r="J250" s="1306"/>
      <c r="K250" s="1306"/>
      <c r="L250" s="1306"/>
      <c r="M250" s="1306"/>
      <c r="N250" s="1306"/>
      <c r="O250" s="1306"/>
      <c r="P250" s="1306"/>
      <c r="Q250" s="1306"/>
      <c r="R250" s="1306"/>
      <c r="S250" s="1306"/>
      <c r="T250" s="1306"/>
      <c r="U250" s="1306"/>
      <c r="V250" s="1306"/>
      <c r="W250" s="1306"/>
      <c r="X250" s="1306"/>
      <c r="Y250" s="1306"/>
      <c r="Z250" s="1306"/>
    </row>
    <row r="251" ht="36.0" customHeight="1">
      <c r="A251" s="1306"/>
      <c r="B251" s="1306"/>
      <c r="C251" s="1306"/>
      <c r="D251" s="1306"/>
      <c r="E251" s="1306"/>
      <c r="F251" s="1306"/>
      <c r="G251" s="1306"/>
      <c r="H251" s="1306"/>
      <c r="I251" s="1306"/>
      <c r="J251" s="1306"/>
      <c r="K251" s="1306"/>
      <c r="L251" s="1306"/>
      <c r="M251" s="1306"/>
      <c r="N251" s="1306"/>
      <c r="O251" s="1306"/>
      <c r="P251" s="1306"/>
      <c r="Q251" s="1306"/>
      <c r="R251" s="1306"/>
      <c r="S251" s="1306"/>
      <c r="T251" s="1306"/>
      <c r="U251" s="1306"/>
      <c r="V251" s="1306"/>
      <c r="W251" s="1306"/>
      <c r="X251" s="1306"/>
      <c r="Y251" s="1306"/>
      <c r="Z251" s="1306"/>
    </row>
    <row r="252" ht="36.0" customHeight="1">
      <c r="A252" s="1306"/>
      <c r="B252" s="1306"/>
      <c r="C252" s="1306"/>
      <c r="D252" s="1306"/>
      <c r="E252" s="1306"/>
      <c r="F252" s="1306"/>
      <c r="G252" s="1306"/>
      <c r="H252" s="1306"/>
      <c r="I252" s="1306"/>
      <c r="J252" s="1306"/>
      <c r="K252" s="1306"/>
      <c r="L252" s="1306"/>
      <c r="M252" s="1306"/>
      <c r="N252" s="1306"/>
      <c r="O252" s="1306"/>
      <c r="P252" s="1306"/>
      <c r="Q252" s="1306"/>
      <c r="R252" s="1306"/>
      <c r="S252" s="1306"/>
      <c r="T252" s="1306"/>
      <c r="U252" s="1306"/>
      <c r="V252" s="1306"/>
      <c r="W252" s="1306"/>
      <c r="X252" s="1306"/>
      <c r="Y252" s="1306"/>
      <c r="Z252" s="1306"/>
    </row>
    <row r="253" ht="36.0" customHeight="1">
      <c r="A253" s="1306"/>
      <c r="B253" s="1306"/>
      <c r="C253" s="1306"/>
      <c r="D253" s="1306"/>
      <c r="E253" s="1306"/>
      <c r="F253" s="1306"/>
      <c r="G253" s="1306"/>
      <c r="H253" s="1306"/>
      <c r="I253" s="1306"/>
      <c r="J253" s="1306"/>
      <c r="K253" s="1306"/>
      <c r="L253" s="1306"/>
      <c r="M253" s="1306"/>
      <c r="N253" s="1306"/>
      <c r="O253" s="1306"/>
      <c r="P253" s="1306"/>
      <c r="Q253" s="1306"/>
      <c r="R253" s="1306"/>
      <c r="S253" s="1306"/>
      <c r="T253" s="1306"/>
      <c r="U253" s="1306"/>
      <c r="V253" s="1306"/>
      <c r="W253" s="1306"/>
      <c r="X253" s="1306"/>
      <c r="Y253" s="1306"/>
      <c r="Z253" s="1306"/>
    </row>
    <row r="254" ht="36.0" customHeight="1">
      <c r="A254" s="1306"/>
      <c r="B254" s="1306"/>
      <c r="C254" s="1306"/>
      <c r="D254" s="1306"/>
      <c r="E254" s="1306"/>
      <c r="F254" s="1306"/>
      <c r="G254" s="1306"/>
      <c r="H254" s="1306"/>
      <c r="I254" s="1306"/>
      <c r="J254" s="1306"/>
      <c r="K254" s="1306"/>
      <c r="L254" s="1306"/>
      <c r="M254" s="1306"/>
      <c r="N254" s="1306"/>
      <c r="O254" s="1306"/>
      <c r="P254" s="1306"/>
      <c r="Q254" s="1306"/>
      <c r="R254" s="1306"/>
      <c r="S254" s="1306"/>
      <c r="T254" s="1306"/>
      <c r="U254" s="1306"/>
      <c r="V254" s="1306"/>
      <c r="W254" s="1306"/>
      <c r="X254" s="1306"/>
      <c r="Y254" s="1306"/>
      <c r="Z254" s="1306"/>
    </row>
    <row r="255" ht="36.0" customHeight="1">
      <c r="A255" s="1306"/>
      <c r="B255" s="1306"/>
      <c r="C255" s="1306"/>
      <c r="D255" s="1306"/>
      <c r="E255" s="1306"/>
      <c r="F255" s="1306"/>
      <c r="G255" s="1306"/>
      <c r="H255" s="1306"/>
      <c r="I255" s="1306"/>
      <c r="J255" s="1306"/>
      <c r="K255" s="1306"/>
      <c r="L255" s="1306"/>
      <c r="M255" s="1306"/>
      <c r="N255" s="1306"/>
      <c r="O255" s="1306"/>
      <c r="P255" s="1306"/>
      <c r="Q255" s="1306"/>
      <c r="R255" s="1306"/>
      <c r="S255" s="1306"/>
      <c r="T255" s="1306"/>
      <c r="U255" s="1306"/>
      <c r="V255" s="1306"/>
      <c r="W255" s="1306"/>
      <c r="X255" s="1306"/>
      <c r="Y255" s="1306"/>
      <c r="Z255" s="1306"/>
    </row>
    <row r="256" ht="36.0" customHeight="1">
      <c r="A256" s="1306"/>
      <c r="B256" s="1306"/>
      <c r="C256" s="1306"/>
      <c r="D256" s="1306"/>
      <c r="E256" s="1306"/>
      <c r="F256" s="1306"/>
      <c r="G256" s="1306"/>
      <c r="H256" s="1306"/>
      <c r="I256" s="1306"/>
      <c r="J256" s="1306"/>
      <c r="K256" s="1306"/>
      <c r="L256" s="1306"/>
      <c r="M256" s="1306"/>
      <c r="N256" s="1306"/>
      <c r="O256" s="1306"/>
      <c r="P256" s="1306"/>
      <c r="Q256" s="1306"/>
      <c r="R256" s="1306"/>
      <c r="S256" s="1306"/>
      <c r="T256" s="1306"/>
      <c r="U256" s="1306"/>
      <c r="V256" s="1306"/>
      <c r="W256" s="1306"/>
      <c r="X256" s="1306"/>
      <c r="Y256" s="1306"/>
      <c r="Z256" s="1306"/>
    </row>
    <row r="257" ht="36.0" customHeight="1">
      <c r="A257" s="1306"/>
      <c r="B257" s="1306"/>
      <c r="C257" s="1306"/>
      <c r="D257" s="1306"/>
      <c r="E257" s="1306"/>
      <c r="F257" s="1306"/>
      <c r="G257" s="1306"/>
      <c r="H257" s="1306"/>
      <c r="I257" s="1306"/>
      <c r="J257" s="1306"/>
      <c r="K257" s="1306"/>
      <c r="L257" s="1306"/>
      <c r="M257" s="1306"/>
      <c r="N257" s="1306"/>
      <c r="O257" s="1306"/>
      <c r="P257" s="1306"/>
      <c r="Q257" s="1306"/>
      <c r="R257" s="1306"/>
      <c r="S257" s="1306"/>
      <c r="T257" s="1306"/>
      <c r="U257" s="1306"/>
      <c r="V257" s="1306"/>
      <c r="W257" s="1306"/>
      <c r="X257" s="1306"/>
      <c r="Y257" s="1306"/>
      <c r="Z257" s="1306"/>
    </row>
    <row r="258" ht="36.0" customHeight="1">
      <c r="A258" s="1306"/>
      <c r="B258" s="1306"/>
      <c r="C258" s="1306"/>
      <c r="D258" s="1306"/>
      <c r="E258" s="1306"/>
      <c r="F258" s="1306"/>
      <c r="G258" s="1306"/>
      <c r="H258" s="1306"/>
      <c r="I258" s="1306"/>
      <c r="J258" s="1306"/>
      <c r="K258" s="1306"/>
      <c r="L258" s="1306"/>
      <c r="M258" s="1306"/>
      <c r="N258" s="1306"/>
      <c r="O258" s="1306"/>
      <c r="P258" s="1306"/>
      <c r="Q258" s="1306"/>
      <c r="R258" s="1306"/>
      <c r="S258" s="1306"/>
      <c r="T258" s="1306"/>
      <c r="U258" s="1306"/>
      <c r="V258" s="1306"/>
      <c r="W258" s="1306"/>
      <c r="X258" s="1306"/>
      <c r="Y258" s="1306"/>
      <c r="Z258" s="1306"/>
    </row>
    <row r="259" ht="36.0" customHeight="1">
      <c r="A259" s="1306"/>
      <c r="B259" s="1306"/>
      <c r="C259" s="1306"/>
      <c r="D259" s="1306"/>
      <c r="E259" s="1306"/>
      <c r="F259" s="1306"/>
      <c r="G259" s="1306"/>
      <c r="H259" s="1306"/>
      <c r="I259" s="1306"/>
      <c r="J259" s="1306"/>
      <c r="K259" s="1306"/>
      <c r="L259" s="1306"/>
      <c r="M259" s="1306"/>
      <c r="N259" s="1306"/>
      <c r="O259" s="1306"/>
      <c r="P259" s="1306"/>
      <c r="Q259" s="1306"/>
      <c r="R259" s="1306"/>
      <c r="S259" s="1306"/>
      <c r="T259" s="1306"/>
      <c r="U259" s="1306"/>
      <c r="V259" s="1306"/>
      <c r="W259" s="1306"/>
      <c r="X259" s="1306"/>
      <c r="Y259" s="1306"/>
      <c r="Z259" s="1306"/>
    </row>
    <row r="260" ht="36.0" customHeight="1">
      <c r="A260" s="1306"/>
      <c r="B260" s="1306"/>
      <c r="C260" s="1306"/>
      <c r="D260" s="1306"/>
      <c r="E260" s="1306"/>
      <c r="F260" s="1306"/>
      <c r="G260" s="1306"/>
      <c r="H260" s="1306"/>
      <c r="I260" s="1306"/>
      <c r="J260" s="1306"/>
      <c r="K260" s="1306"/>
      <c r="L260" s="1306"/>
      <c r="M260" s="1306"/>
      <c r="N260" s="1306"/>
      <c r="O260" s="1306"/>
      <c r="P260" s="1306"/>
      <c r="Q260" s="1306"/>
      <c r="R260" s="1306"/>
      <c r="S260" s="1306"/>
      <c r="T260" s="1306"/>
      <c r="U260" s="1306"/>
      <c r="V260" s="1306"/>
      <c r="W260" s="1306"/>
      <c r="X260" s="1306"/>
      <c r="Y260" s="1306"/>
      <c r="Z260" s="1306"/>
    </row>
    <row r="261" ht="36.0" customHeight="1">
      <c r="A261" s="1306"/>
      <c r="B261" s="1306"/>
      <c r="C261" s="1306"/>
      <c r="D261" s="1306"/>
      <c r="E261" s="1306"/>
      <c r="F261" s="1306"/>
      <c r="G261" s="1306"/>
      <c r="H261" s="1306"/>
      <c r="I261" s="1306"/>
      <c r="J261" s="1306"/>
      <c r="K261" s="1306"/>
      <c r="L261" s="1306"/>
      <c r="M261" s="1306"/>
      <c r="N261" s="1306"/>
      <c r="O261" s="1306"/>
      <c r="P261" s="1306"/>
      <c r="Q261" s="1306"/>
      <c r="R261" s="1306"/>
      <c r="S261" s="1306"/>
      <c r="T261" s="1306"/>
      <c r="U261" s="1306"/>
      <c r="V261" s="1306"/>
      <c r="W261" s="1306"/>
      <c r="X261" s="1306"/>
      <c r="Y261" s="1306"/>
      <c r="Z261" s="1306"/>
    </row>
    <row r="262" ht="36.0" customHeight="1">
      <c r="A262" s="1306"/>
      <c r="B262" s="1306"/>
      <c r="C262" s="1306"/>
      <c r="D262" s="1306"/>
      <c r="E262" s="1306"/>
      <c r="F262" s="1306"/>
      <c r="G262" s="1306"/>
      <c r="H262" s="1306"/>
      <c r="I262" s="1306"/>
      <c r="J262" s="1306"/>
      <c r="K262" s="1306"/>
      <c r="L262" s="1306"/>
      <c r="M262" s="1306"/>
      <c r="N262" s="1306"/>
      <c r="O262" s="1306"/>
      <c r="P262" s="1306"/>
      <c r="Q262" s="1306"/>
      <c r="R262" s="1306"/>
      <c r="S262" s="1306"/>
      <c r="T262" s="1306"/>
      <c r="U262" s="1306"/>
      <c r="V262" s="1306"/>
      <c r="W262" s="1306"/>
      <c r="X262" s="1306"/>
      <c r="Y262" s="1306"/>
      <c r="Z262" s="1306"/>
    </row>
    <row r="263" ht="36.0" customHeight="1">
      <c r="A263" s="1306"/>
      <c r="B263" s="1306"/>
      <c r="C263" s="1306"/>
      <c r="D263" s="1306"/>
      <c r="E263" s="1306"/>
      <c r="F263" s="1306"/>
      <c r="G263" s="1306"/>
      <c r="H263" s="1306"/>
      <c r="I263" s="1306"/>
      <c r="J263" s="1306"/>
      <c r="K263" s="1306"/>
      <c r="L263" s="1306"/>
      <c r="M263" s="1306"/>
      <c r="N263" s="1306"/>
      <c r="O263" s="1306"/>
      <c r="P263" s="1306"/>
      <c r="Q263" s="1306"/>
      <c r="R263" s="1306"/>
      <c r="S263" s="1306"/>
      <c r="T263" s="1306"/>
      <c r="U263" s="1306"/>
      <c r="V263" s="1306"/>
      <c r="W263" s="1306"/>
      <c r="X263" s="1306"/>
      <c r="Y263" s="1306"/>
      <c r="Z263" s="1306"/>
    </row>
    <row r="264" ht="36.0" customHeight="1">
      <c r="A264" s="1306"/>
      <c r="B264" s="1306"/>
      <c r="C264" s="1306"/>
      <c r="D264" s="1306"/>
      <c r="E264" s="1306"/>
      <c r="F264" s="1306"/>
      <c r="G264" s="1306"/>
      <c r="H264" s="1306"/>
      <c r="I264" s="1306"/>
      <c r="J264" s="1306"/>
      <c r="K264" s="1306"/>
      <c r="L264" s="1306"/>
      <c r="M264" s="1306"/>
      <c r="N264" s="1306"/>
      <c r="O264" s="1306"/>
      <c r="P264" s="1306"/>
      <c r="Q264" s="1306"/>
      <c r="R264" s="1306"/>
      <c r="S264" s="1306"/>
      <c r="T264" s="1306"/>
      <c r="U264" s="1306"/>
      <c r="V264" s="1306"/>
      <c r="W264" s="1306"/>
      <c r="X264" s="1306"/>
      <c r="Y264" s="1306"/>
      <c r="Z264" s="1306"/>
    </row>
    <row r="265" ht="36.0" customHeight="1">
      <c r="A265" s="1306"/>
      <c r="B265" s="1306"/>
      <c r="C265" s="1306"/>
      <c r="D265" s="1306"/>
      <c r="E265" s="1306"/>
      <c r="F265" s="1306"/>
      <c r="G265" s="1306"/>
      <c r="H265" s="1306"/>
      <c r="I265" s="1306"/>
      <c r="J265" s="1306"/>
      <c r="K265" s="1306"/>
      <c r="L265" s="1306"/>
      <c r="M265" s="1306"/>
      <c r="N265" s="1306"/>
      <c r="O265" s="1306"/>
      <c r="P265" s="1306"/>
      <c r="Q265" s="1306"/>
      <c r="R265" s="1306"/>
      <c r="S265" s="1306"/>
      <c r="T265" s="1306"/>
      <c r="U265" s="1306"/>
      <c r="V265" s="1306"/>
      <c r="W265" s="1306"/>
      <c r="X265" s="1306"/>
      <c r="Y265" s="1306"/>
      <c r="Z265" s="1306"/>
    </row>
    <row r="266" ht="36.0" customHeight="1">
      <c r="A266" s="1306"/>
      <c r="B266" s="1306"/>
      <c r="C266" s="1306"/>
      <c r="D266" s="1306"/>
      <c r="E266" s="1306"/>
      <c r="F266" s="1306"/>
      <c r="G266" s="1306"/>
      <c r="H266" s="1306"/>
      <c r="I266" s="1306"/>
      <c r="J266" s="1306"/>
      <c r="K266" s="1306"/>
      <c r="L266" s="1306"/>
      <c r="M266" s="1306"/>
      <c r="N266" s="1306"/>
      <c r="O266" s="1306"/>
      <c r="P266" s="1306"/>
      <c r="Q266" s="1306"/>
      <c r="R266" s="1306"/>
      <c r="S266" s="1306"/>
      <c r="T266" s="1306"/>
      <c r="U266" s="1306"/>
      <c r="V266" s="1306"/>
      <c r="W266" s="1306"/>
      <c r="X266" s="1306"/>
      <c r="Y266" s="1306"/>
      <c r="Z266" s="1306"/>
    </row>
    <row r="267" ht="36.0" customHeight="1">
      <c r="A267" s="1306"/>
      <c r="B267" s="1306"/>
      <c r="C267" s="1306"/>
      <c r="D267" s="1306"/>
      <c r="E267" s="1306"/>
      <c r="F267" s="1306"/>
      <c r="G267" s="1306"/>
      <c r="H267" s="1306"/>
      <c r="I267" s="1306"/>
      <c r="J267" s="1306"/>
      <c r="K267" s="1306"/>
      <c r="L267" s="1306"/>
      <c r="M267" s="1306"/>
      <c r="N267" s="1306"/>
      <c r="O267" s="1306"/>
      <c r="P267" s="1306"/>
      <c r="Q267" s="1306"/>
      <c r="R267" s="1306"/>
      <c r="S267" s="1306"/>
      <c r="T267" s="1306"/>
      <c r="U267" s="1306"/>
      <c r="V267" s="1306"/>
      <c r="W267" s="1306"/>
      <c r="X267" s="1306"/>
      <c r="Y267" s="1306"/>
      <c r="Z267" s="1306"/>
    </row>
    <row r="268" ht="36.0" customHeight="1">
      <c r="A268" s="1306"/>
      <c r="B268" s="1306"/>
      <c r="C268" s="1306"/>
      <c r="D268" s="1306"/>
      <c r="E268" s="1306"/>
      <c r="F268" s="1306"/>
      <c r="G268" s="1306"/>
      <c r="H268" s="1306"/>
      <c r="I268" s="1306"/>
      <c r="J268" s="1306"/>
      <c r="K268" s="1306"/>
      <c r="L268" s="1306"/>
      <c r="M268" s="1306"/>
      <c r="N268" s="1306"/>
      <c r="O268" s="1306"/>
      <c r="P268" s="1306"/>
      <c r="Q268" s="1306"/>
      <c r="R268" s="1306"/>
      <c r="S268" s="1306"/>
      <c r="T268" s="1306"/>
      <c r="U268" s="1306"/>
      <c r="V268" s="1306"/>
      <c r="W268" s="1306"/>
      <c r="X268" s="1306"/>
      <c r="Y268" s="1306"/>
      <c r="Z268" s="1306"/>
    </row>
    <row r="269" ht="36.0" customHeight="1">
      <c r="A269" s="1306"/>
      <c r="B269" s="1306"/>
      <c r="C269" s="1306"/>
      <c r="D269" s="1306"/>
      <c r="E269" s="1306"/>
      <c r="F269" s="1306"/>
      <c r="G269" s="1306"/>
      <c r="H269" s="1306"/>
      <c r="I269" s="1306"/>
      <c r="J269" s="1306"/>
      <c r="K269" s="1306"/>
      <c r="L269" s="1306"/>
      <c r="M269" s="1306"/>
      <c r="N269" s="1306"/>
      <c r="O269" s="1306"/>
      <c r="P269" s="1306"/>
      <c r="Q269" s="1306"/>
      <c r="R269" s="1306"/>
      <c r="S269" s="1306"/>
      <c r="T269" s="1306"/>
      <c r="U269" s="1306"/>
      <c r="V269" s="1306"/>
      <c r="W269" s="1306"/>
      <c r="X269" s="1306"/>
      <c r="Y269" s="1306"/>
      <c r="Z269" s="1306"/>
    </row>
    <row r="270" ht="36.0" customHeight="1">
      <c r="A270" s="1306"/>
      <c r="B270" s="1306"/>
      <c r="C270" s="1306"/>
      <c r="D270" s="1306"/>
      <c r="E270" s="1306"/>
      <c r="F270" s="1306"/>
      <c r="G270" s="1306"/>
      <c r="H270" s="1306"/>
      <c r="I270" s="1306"/>
      <c r="J270" s="1306"/>
      <c r="K270" s="1306"/>
      <c r="L270" s="1306"/>
      <c r="M270" s="1306"/>
      <c r="N270" s="1306"/>
      <c r="O270" s="1306"/>
      <c r="P270" s="1306"/>
      <c r="Q270" s="1306"/>
      <c r="R270" s="1306"/>
      <c r="S270" s="1306"/>
      <c r="T270" s="1306"/>
      <c r="U270" s="1306"/>
      <c r="V270" s="1306"/>
      <c r="W270" s="1306"/>
      <c r="X270" s="1306"/>
      <c r="Y270" s="1306"/>
      <c r="Z270" s="1306"/>
    </row>
    <row r="271" ht="36.0" customHeight="1">
      <c r="A271" s="1306"/>
      <c r="B271" s="1306"/>
      <c r="C271" s="1306"/>
      <c r="D271" s="1306"/>
      <c r="E271" s="1306"/>
      <c r="F271" s="1306"/>
      <c r="G271" s="1306"/>
      <c r="H271" s="1306"/>
      <c r="I271" s="1306"/>
      <c r="J271" s="1306"/>
      <c r="K271" s="1306"/>
      <c r="L271" s="1306"/>
      <c r="M271" s="1306"/>
      <c r="N271" s="1306"/>
      <c r="O271" s="1306"/>
      <c r="P271" s="1306"/>
      <c r="Q271" s="1306"/>
      <c r="R271" s="1306"/>
      <c r="S271" s="1306"/>
      <c r="T271" s="1306"/>
      <c r="U271" s="1306"/>
      <c r="V271" s="1306"/>
      <c r="W271" s="1306"/>
      <c r="X271" s="1306"/>
      <c r="Y271" s="1306"/>
      <c r="Z271" s="1306"/>
    </row>
    <row r="272" ht="36.0" customHeight="1">
      <c r="A272" s="1306"/>
      <c r="B272" s="1306"/>
      <c r="C272" s="1306"/>
      <c r="D272" s="1306"/>
      <c r="E272" s="1306"/>
      <c r="F272" s="1306"/>
      <c r="G272" s="1306"/>
      <c r="H272" s="1306"/>
      <c r="I272" s="1306"/>
      <c r="J272" s="1306"/>
      <c r="K272" s="1306"/>
      <c r="L272" s="1306"/>
      <c r="M272" s="1306"/>
      <c r="N272" s="1306"/>
      <c r="O272" s="1306"/>
      <c r="P272" s="1306"/>
      <c r="Q272" s="1306"/>
      <c r="R272" s="1306"/>
      <c r="S272" s="1306"/>
      <c r="T272" s="1306"/>
      <c r="U272" s="1306"/>
      <c r="V272" s="1306"/>
      <c r="W272" s="1306"/>
      <c r="X272" s="1306"/>
      <c r="Y272" s="1306"/>
      <c r="Z272" s="1306"/>
    </row>
    <row r="273" ht="36.0" customHeight="1">
      <c r="A273" s="1306"/>
      <c r="B273" s="1306"/>
      <c r="C273" s="1306"/>
      <c r="D273" s="1306"/>
      <c r="E273" s="1306"/>
      <c r="F273" s="1306"/>
      <c r="G273" s="1306"/>
      <c r="H273" s="1306"/>
      <c r="I273" s="1306"/>
      <c r="J273" s="1306"/>
      <c r="K273" s="1306"/>
      <c r="L273" s="1306"/>
      <c r="M273" s="1306"/>
      <c r="N273" s="1306"/>
      <c r="O273" s="1306"/>
      <c r="P273" s="1306"/>
      <c r="Q273" s="1306"/>
      <c r="R273" s="1306"/>
      <c r="S273" s="1306"/>
      <c r="T273" s="1306"/>
      <c r="U273" s="1306"/>
      <c r="V273" s="1306"/>
      <c r="W273" s="1306"/>
      <c r="X273" s="1306"/>
      <c r="Y273" s="1306"/>
      <c r="Z273" s="1306"/>
    </row>
    <row r="274" ht="36.0" customHeight="1">
      <c r="A274" s="1306"/>
      <c r="B274" s="1306"/>
      <c r="C274" s="1306"/>
      <c r="D274" s="1306"/>
      <c r="E274" s="1306"/>
      <c r="F274" s="1306"/>
      <c r="G274" s="1306"/>
      <c r="H274" s="1306"/>
      <c r="I274" s="1306"/>
      <c r="J274" s="1306"/>
      <c r="K274" s="1306"/>
      <c r="L274" s="1306"/>
      <c r="M274" s="1306"/>
      <c r="N274" s="1306"/>
      <c r="O274" s="1306"/>
      <c r="P274" s="1306"/>
      <c r="Q274" s="1306"/>
      <c r="R274" s="1306"/>
      <c r="S274" s="1306"/>
      <c r="T274" s="1306"/>
      <c r="U274" s="1306"/>
      <c r="V274" s="1306"/>
      <c r="W274" s="1306"/>
      <c r="X274" s="1306"/>
      <c r="Y274" s="1306"/>
      <c r="Z274" s="1306"/>
    </row>
    <row r="275" ht="36.0" customHeight="1">
      <c r="A275" s="1306"/>
      <c r="B275" s="1306"/>
      <c r="C275" s="1306"/>
      <c r="D275" s="1306"/>
      <c r="E275" s="1306"/>
      <c r="F275" s="1306"/>
      <c r="G275" s="1306"/>
      <c r="H275" s="1306"/>
      <c r="I275" s="1306"/>
      <c r="J275" s="1306"/>
      <c r="K275" s="1306"/>
      <c r="L275" s="1306"/>
      <c r="M275" s="1306"/>
      <c r="N275" s="1306"/>
      <c r="O275" s="1306"/>
      <c r="P275" s="1306"/>
      <c r="Q275" s="1306"/>
      <c r="R275" s="1306"/>
      <c r="S275" s="1306"/>
      <c r="T275" s="1306"/>
      <c r="U275" s="1306"/>
      <c r="V275" s="1306"/>
      <c r="W275" s="1306"/>
      <c r="X275" s="1306"/>
      <c r="Y275" s="1306"/>
      <c r="Z275" s="1306"/>
    </row>
    <row r="276" ht="36.0" customHeight="1">
      <c r="A276" s="1306"/>
      <c r="B276" s="1306"/>
      <c r="C276" s="1306"/>
      <c r="D276" s="1306"/>
      <c r="E276" s="1306"/>
      <c r="F276" s="1306"/>
      <c r="G276" s="1306"/>
      <c r="H276" s="1306"/>
      <c r="I276" s="1306"/>
      <c r="J276" s="1306"/>
      <c r="K276" s="1306"/>
      <c r="L276" s="1306"/>
      <c r="M276" s="1306"/>
      <c r="N276" s="1306"/>
      <c r="O276" s="1306"/>
      <c r="P276" s="1306"/>
      <c r="Q276" s="1306"/>
      <c r="R276" s="1306"/>
      <c r="S276" s="1306"/>
      <c r="T276" s="1306"/>
      <c r="U276" s="1306"/>
      <c r="V276" s="1306"/>
      <c r="W276" s="1306"/>
      <c r="X276" s="1306"/>
      <c r="Y276" s="1306"/>
      <c r="Z276" s="1306"/>
    </row>
    <row r="277" ht="36.0" customHeight="1">
      <c r="A277" s="1306"/>
      <c r="B277" s="1306"/>
      <c r="C277" s="1306"/>
      <c r="D277" s="1306"/>
      <c r="E277" s="1306"/>
      <c r="F277" s="1306"/>
      <c r="G277" s="1306"/>
      <c r="H277" s="1306"/>
      <c r="I277" s="1306"/>
      <c r="J277" s="1306"/>
      <c r="K277" s="1306"/>
      <c r="L277" s="1306"/>
      <c r="M277" s="1306"/>
      <c r="N277" s="1306"/>
      <c r="O277" s="1306"/>
      <c r="P277" s="1306"/>
      <c r="Q277" s="1306"/>
      <c r="R277" s="1306"/>
      <c r="S277" s="1306"/>
      <c r="T277" s="1306"/>
      <c r="U277" s="1306"/>
      <c r="V277" s="1306"/>
      <c r="W277" s="1306"/>
      <c r="X277" s="1306"/>
      <c r="Y277" s="1306"/>
      <c r="Z277" s="1306"/>
    </row>
    <row r="278" ht="36.0" customHeight="1">
      <c r="A278" s="1306"/>
      <c r="B278" s="1306"/>
      <c r="C278" s="1306"/>
      <c r="D278" s="1306"/>
      <c r="E278" s="1306"/>
      <c r="F278" s="1306"/>
      <c r="G278" s="1306"/>
      <c r="H278" s="1306"/>
      <c r="I278" s="1306"/>
      <c r="J278" s="1306"/>
      <c r="K278" s="1306"/>
      <c r="L278" s="1306"/>
      <c r="M278" s="1306"/>
      <c r="N278" s="1306"/>
      <c r="O278" s="1306"/>
      <c r="P278" s="1306"/>
      <c r="Q278" s="1306"/>
      <c r="R278" s="1306"/>
      <c r="S278" s="1306"/>
      <c r="T278" s="1306"/>
      <c r="U278" s="1306"/>
      <c r="V278" s="1306"/>
      <c r="W278" s="1306"/>
      <c r="X278" s="1306"/>
      <c r="Y278" s="1306"/>
      <c r="Z278" s="1306"/>
    </row>
    <row r="279" ht="36.0" customHeight="1">
      <c r="A279" s="1306"/>
      <c r="B279" s="1306"/>
      <c r="C279" s="1306"/>
      <c r="D279" s="1306"/>
      <c r="E279" s="1306"/>
      <c r="F279" s="1306"/>
      <c r="G279" s="1306"/>
      <c r="H279" s="1306"/>
      <c r="I279" s="1306"/>
      <c r="J279" s="1306"/>
      <c r="K279" s="1306"/>
      <c r="L279" s="1306"/>
      <c r="M279" s="1306"/>
      <c r="N279" s="1306"/>
      <c r="O279" s="1306"/>
      <c r="P279" s="1306"/>
      <c r="Q279" s="1306"/>
      <c r="R279" s="1306"/>
      <c r="S279" s="1306"/>
      <c r="T279" s="1306"/>
      <c r="U279" s="1306"/>
      <c r="V279" s="1306"/>
      <c r="W279" s="1306"/>
      <c r="X279" s="1306"/>
      <c r="Y279" s="1306"/>
      <c r="Z279" s="1306"/>
    </row>
    <row r="280" ht="36.0" customHeight="1">
      <c r="A280" s="1306"/>
      <c r="B280" s="1306"/>
      <c r="C280" s="1306"/>
      <c r="D280" s="1306"/>
      <c r="E280" s="1306"/>
      <c r="F280" s="1306"/>
      <c r="G280" s="1306"/>
      <c r="H280" s="1306"/>
      <c r="I280" s="1306"/>
      <c r="J280" s="1306"/>
      <c r="K280" s="1306"/>
      <c r="L280" s="1306"/>
      <c r="M280" s="1306"/>
      <c r="N280" s="1306"/>
      <c r="O280" s="1306"/>
      <c r="P280" s="1306"/>
      <c r="Q280" s="1306"/>
      <c r="R280" s="1306"/>
      <c r="S280" s="1306"/>
      <c r="T280" s="1306"/>
      <c r="U280" s="1306"/>
      <c r="V280" s="1306"/>
      <c r="W280" s="1306"/>
      <c r="X280" s="1306"/>
      <c r="Y280" s="1306"/>
      <c r="Z280" s="1306"/>
    </row>
    <row r="281" ht="36.0" customHeight="1">
      <c r="A281" s="1306"/>
      <c r="B281" s="1306"/>
      <c r="C281" s="1306"/>
      <c r="D281" s="1306"/>
      <c r="E281" s="1306"/>
      <c r="F281" s="1306"/>
      <c r="G281" s="1306"/>
      <c r="H281" s="1306"/>
      <c r="I281" s="1306"/>
      <c r="J281" s="1306"/>
      <c r="K281" s="1306"/>
      <c r="L281" s="1306"/>
      <c r="M281" s="1306"/>
      <c r="N281" s="1306"/>
      <c r="O281" s="1306"/>
      <c r="P281" s="1306"/>
      <c r="Q281" s="1306"/>
      <c r="R281" s="1306"/>
      <c r="S281" s="1306"/>
      <c r="T281" s="1306"/>
      <c r="U281" s="1306"/>
      <c r="V281" s="1306"/>
      <c r="W281" s="1306"/>
      <c r="X281" s="1306"/>
      <c r="Y281" s="1306"/>
      <c r="Z281" s="1306"/>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1:G1"/>
    <mergeCell ref="B2:G2"/>
    <mergeCell ref="B3:E3"/>
    <mergeCell ref="F3:G3"/>
    <mergeCell ref="B4:G4"/>
    <mergeCell ref="B5:G5"/>
  </mergeCells>
  <hyperlinks>
    <hyperlink r:id="rId1" ref="B2"/>
    <hyperlink r:id="rId2" ref="B4"/>
    <hyperlink r:id="rId3" ref="B5"/>
  </hyperlinks>
  <printOptions/>
  <pageMargins bottom="1.0" footer="0.0" header="0.0" left="0.75" right="0.75" top="1.0"/>
  <pageSetup scale="80" orientation="landscape"/>
  <drawing r:id="rId4"/>
  <tableParts count="1">
    <tablePart r:id="rId6"/>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45.86"/>
    <col customWidth="1" min="3" max="4" width="10.43"/>
    <col customWidth="1" min="5" max="5" width="13.71"/>
    <col customWidth="1" min="6" max="6" width="9.43"/>
    <col customWidth="1" min="7" max="7" width="7.0"/>
    <col customWidth="1" min="8" max="8" width="7.43"/>
    <col customWidth="1" min="9" max="9" width="9.29"/>
    <col customWidth="1" min="10" max="10" width="12.43"/>
    <col customWidth="1" min="11" max="11" width="18.29"/>
    <col customWidth="1" min="12" max="12" width="19.43"/>
    <col customWidth="1" min="13" max="26" width="12.0"/>
  </cols>
  <sheetData>
    <row r="1" ht="12.75" customHeight="1">
      <c r="A1" s="290"/>
      <c r="B1" s="290"/>
      <c r="C1" s="290"/>
      <c r="D1" s="290"/>
      <c r="E1" s="290"/>
      <c r="F1" s="290"/>
      <c r="G1" s="290"/>
      <c r="H1" s="291"/>
      <c r="M1" s="290"/>
      <c r="N1" s="290"/>
      <c r="O1" s="290"/>
      <c r="P1" s="290"/>
      <c r="Q1" s="290"/>
      <c r="R1" s="290"/>
      <c r="S1" s="290"/>
      <c r="T1" s="290"/>
      <c r="U1" s="290"/>
      <c r="V1" s="290"/>
      <c r="W1" s="290"/>
      <c r="X1" s="290"/>
      <c r="Y1" s="290"/>
      <c r="Z1" s="290"/>
    </row>
    <row r="2" ht="12.75" customHeight="1">
      <c r="A2" s="290"/>
      <c r="B2" s="292"/>
      <c r="C2" s="290"/>
      <c r="D2" s="290"/>
      <c r="E2" s="66"/>
      <c r="F2" s="293" t="s">
        <v>259</v>
      </c>
      <c r="G2" s="293" t="s">
        <v>260</v>
      </c>
      <c r="M2" s="290"/>
      <c r="N2" s="290"/>
      <c r="O2" s="290"/>
      <c r="P2" s="290"/>
      <c r="Q2" s="290"/>
      <c r="R2" s="290"/>
      <c r="S2" s="290"/>
      <c r="T2" s="290"/>
      <c r="U2" s="290"/>
      <c r="V2" s="290"/>
      <c r="W2" s="290"/>
      <c r="X2" s="290"/>
      <c r="Y2" s="290"/>
      <c r="Z2" s="290"/>
    </row>
    <row r="3" ht="34.5" customHeight="1">
      <c r="A3" s="290"/>
      <c r="B3" s="294" t="s">
        <v>261</v>
      </c>
      <c r="C3" s="290"/>
      <c r="D3" s="290"/>
      <c r="E3" s="294" t="s">
        <v>262</v>
      </c>
      <c r="F3" s="294" t="s">
        <v>263</v>
      </c>
      <c r="G3" s="294" t="s">
        <v>264</v>
      </c>
      <c r="H3" s="290"/>
      <c r="I3" s="290"/>
      <c r="J3" s="290"/>
      <c r="K3" s="290"/>
      <c r="L3" s="290"/>
      <c r="M3" s="290"/>
      <c r="N3" s="290"/>
      <c r="O3" s="290"/>
      <c r="P3" s="290"/>
      <c r="Q3" s="290"/>
      <c r="R3" s="290"/>
      <c r="S3" s="290"/>
      <c r="T3" s="290"/>
      <c r="U3" s="290"/>
      <c r="V3" s="290"/>
      <c r="W3" s="290"/>
      <c r="X3" s="290"/>
      <c r="Y3" s="290"/>
      <c r="Z3" s="290"/>
    </row>
    <row r="4" ht="12.75" customHeight="1">
      <c r="A4" s="290"/>
      <c r="B4" s="295" t="s">
        <v>747</v>
      </c>
      <c r="C4" s="290"/>
      <c r="D4" s="290"/>
      <c r="E4" s="91"/>
      <c r="F4" s="296"/>
      <c r="G4" s="94"/>
      <c r="H4" s="290"/>
      <c r="I4" s="290"/>
      <c r="J4" s="290"/>
      <c r="K4" s="290"/>
      <c r="L4" s="290"/>
      <c r="M4" s="290"/>
      <c r="N4" s="290"/>
      <c r="O4" s="290"/>
      <c r="P4" s="290"/>
      <c r="Q4" s="290"/>
      <c r="R4" s="290"/>
      <c r="S4" s="290"/>
      <c r="T4" s="290"/>
      <c r="U4" s="290"/>
      <c r="V4" s="290"/>
      <c r="W4" s="290"/>
      <c r="X4" s="290"/>
      <c r="Y4" s="290"/>
      <c r="Z4" s="290"/>
    </row>
    <row r="5" ht="12.75" customHeight="1">
      <c r="A5" s="290"/>
      <c r="B5" s="298"/>
      <c r="C5" s="290"/>
      <c r="D5" s="290"/>
      <c r="E5" s="91"/>
      <c r="F5" s="299"/>
      <c r="G5" s="299"/>
      <c r="H5" s="290"/>
      <c r="I5" s="290"/>
      <c r="J5" s="290"/>
      <c r="K5" s="290"/>
      <c r="L5" s="290"/>
      <c r="M5" s="290"/>
      <c r="N5" s="290"/>
      <c r="O5" s="290"/>
      <c r="P5" s="290"/>
      <c r="Q5" s="290"/>
      <c r="R5" s="290"/>
      <c r="S5" s="290"/>
      <c r="T5" s="290"/>
      <c r="U5" s="290"/>
      <c r="V5" s="290"/>
      <c r="W5" s="290"/>
      <c r="X5" s="290"/>
      <c r="Y5" s="290"/>
      <c r="Z5" s="290"/>
    </row>
    <row r="6" ht="12.75" customHeight="1">
      <c r="A6" s="290"/>
      <c r="B6" s="295"/>
      <c r="C6" s="290"/>
      <c r="D6" s="290"/>
      <c r="E6" s="91"/>
      <c r="F6" s="301"/>
      <c r="G6" s="301"/>
      <c r="H6" s="290"/>
      <c r="I6" s="290"/>
      <c r="J6" s="290"/>
      <c r="K6" s="290"/>
      <c r="L6" s="290"/>
      <c r="M6" s="290"/>
      <c r="N6" s="290"/>
      <c r="O6" s="290"/>
      <c r="P6" s="290"/>
      <c r="Q6" s="290"/>
      <c r="R6" s="290"/>
      <c r="S6" s="290"/>
      <c r="T6" s="290"/>
      <c r="U6" s="290"/>
      <c r="V6" s="290"/>
      <c r="W6" s="290"/>
      <c r="X6" s="290"/>
      <c r="Y6" s="290"/>
      <c r="Z6" s="290"/>
    </row>
    <row r="7" ht="12.75" customHeight="1">
      <c r="A7" s="290"/>
      <c r="B7" s="295"/>
      <c r="C7" s="290"/>
      <c r="D7" s="290"/>
      <c r="E7" s="91"/>
      <c r="F7" s="5"/>
      <c r="G7" s="301"/>
      <c r="H7" s="290"/>
      <c r="I7" s="290"/>
      <c r="J7" s="290"/>
      <c r="K7" s="290"/>
      <c r="L7" s="290"/>
      <c r="M7" s="290"/>
      <c r="N7" s="290"/>
      <c r="O7" s="290"/>
      <c r="P7" s="290"/>
      <c r="Q7" s="290"/>
      <c r="R7" s="290"/>
      <c r="S7" s="290"/>
      <c r="T7" s="290"/>
      <c r="U7" s="290"/>
      <c r="V7" s="290"/>
      <c r="W7" s="290"/>
      <c r="X7" s="290"/>
      <c r="Y7" s="290"/>
      <c r="Z7" s="290"/>
    </row>
    <row r="8" ht="12.75" customHeight="1">
      <c r="A8" s="290"/>
      <c r="B8" s="295"/>
      <c r="C8" s="290"/>
      <c r="D8" s="290"/>
      <c r="E8" s="91"/>
      <c r="F8" s="5"/>
      <c r="G8" s="301"/>
      <c r="H8" s="290"/>
      <c r="I8" s="290"/>
      <c r="J8" s="290"/>
      <c r="K8" s="290"/>
      <c r="L8" s="290"/>
      <c r="M8" s="290"/>
      <c r="N8" s="290"/>
      <c r="O8" s="290"/>
      <c r="P8" s="290"/>
      <c r="Q8" s="290"/>
      <c r="R8" s="290"/>
      <c r="S8" s="290"/>
      <c r="T8" s="290"/>
      <c r="U8" s="290"/>
      <c r="V8" s="290"/>
      <c r="W8" s="290"/>
      <c r="X8" s="290"/>
      <c r="Y8" s="290"/>
      <c r="Z8" s="290"/>
    </row>
    <row r="9" ht="12.75" customHeight="1">
      <c r="A9" s="290"/>
      <c r="B9" s="300" t="s">
        <v>748</v>
      </c>
      <c r="C9" s="290"/>
      <c r="D9" s="290"/>
      <c r="E9" s="302" t="s">
        <v>268</v>
      </c>
      <c r="F9" s="303" t="str">
        <f t="shared" ref="F9:G9" si="1">AVERAGE(F4:F5)</f>
        <v>#DIV/0!</v>
      </c>
      <c r="G9" s="303" t="str">
        <f t="shared" si="1"/>
        <v>#DIV/0!</v>
      </c>
      <c r="H9" s="290"/>
      <c r="I9" s="290"/>
      <c r="J9" s="290"/>
      <c r="K9" s="290"/>
      <c r="L9" s="290"/>
      <c r="M9" s="290"/>
      <c r="N9" s="290"/>
      <c r="O9" s="290"/>
      <c r="P9" s="290"/>
      <c r="Q9" s="290"/>
      <c r="R9" s="290"/>
      <c r="S9" s="290"/>
      <c r="T9" s="290"/>
      <c r="U9" s="290"/>
      <c r="V9" s="290"/>
      <c r="W9" s="290"/>
      <c r="X9" s="290"/>
      <c r="Y9" s="290"/>
      <c r="Z9" s="290"/>
    </row>
    <row r="10" ht="12.75" customHeight="1">
      <c r="A10" s="290"/>
      <c r="B10" s="290"/>
      <c r="C10" s="290"/>
      <c r="D10" s="290"/>
      <c r="E10" s="290"/>
      <c r="F10" s="290"/>
      <c r="G10" s="290"/>
      <c r="H10" s="290"/>
      <c r="I10" s="290"/>
      <c r="J10" s="290"/>
      <c r="K10" s="290"/>
      <c r="L10" s="290"/>
      <c r="M10" s="290"/>
      <c r="N10" s="290"/>
      <c r="O10" s="290"/>
      <c r="P10" s="290"/>
      <c r="Q10" s="290"/>
      <c r="R10" s="290"/>
      <c r="S10" s="290"/>
      <c r="T10" s="290"/>
      <c r="U10" s="290"/>
      <c r="V10" s="290"/>
      <c r="W10" s="290"/>
      <c r="X10" s="290"/>
      <c r="Y10" s="290"/>
      <c r="Z10" s="290"/>
    </row>
    <row r="11" ht="12.75" customHeight="1">
      <c r="A11" s="292"/>
      <c r="B11" s="292"/>
      <c r="C11" s="292"/>
      <c r="D11" s="304"/>
      <c r="E11" s="305"/>
      <c r="F11" s="304"/>
      <c r="G11" s="304"/>
      <c r="H11" s="304"/>
      <c r="I11" s="304"/>
      <c r="J11" s="306"/>
      <c r="K11" s="307"/>
      <c r="L11" s="290"/>
      <c r="M11" s="290"/>
      <c r="N11" s="290"/>
      <c r="O11" s="290"/>
      <c r="P11" s="290"/>
      <c r="Q11" s="290"/>
      <c r="R11" s="290"/>
      <c r="S11" s="290"/>
      <c r="T11" s="290"/>
      <c r="U11" s="290"/>
      <c r="V11" s="290"/>
      <c r="W11" s="290"/>
      <c r="X11" s="290"/>
      <c r="Y11" s="290"/>
      <c r="Z11" s="290"/>
    </row>
    <row r="12" ht="15.0" customHeight="1">
      <c r="A12" s="292" t="s">
        <v>269</v>
      </c>
      <c r="B12" s="308" t="str">
        <f>+B4</f>
        <v>M2CROWD, S.A. DE C.V.</v>
      </c>
      <c r="C12" s="309">
        <v>44195.0</v>
      </c>
      <c r="D12" s="309">
        <v>44560.0</v>
      </c>
      <c r="E12" s="310">
        <v>44651.0</v>
      </c>
      <c r="F12" s="311" t="s">
        <v>270</v>
      </c>
      <c r="G12" s="312"/>
      <c r="H12" s="312"/>
      <c r="I12" s="312"/>
      <c r="J12" s="313" t="s">
        <v>268</v>
      </c>
      <c r="K12" s="314" t="s">
        <v>216</v>
      </c>
      <c r="L12" s="290"/>
      <c r="M12" s="290"/>
      <c r="N12" s="290"/>
      <c r="O12" s="290"/>
      <c r="P12" s="290"/>
      <c r="Q12" s="290"/>
      <c r="R12" s="290"/>
      <c r="S12" s="290"/>
      <c r="T12" s="290"/>
      <c r="U12" s="290"/>
      <c r="V12" s="290"/>
      <c r="W12" s="290"/>
      <c r="X12" s="290"/>
      <c r="Y12" s="290"/>
      <c r="Z12" s="290"/>
    </row>
    <row r="13" ht="12.75" customHeight="1">
      <c r="A13" s="292"/>
      <c r="B13" s="315" t="s">
        <v>271</v>
      </c>
      <c r="C13" s="337">
        <v>12648.0</v>
      </c>
      <c r="D13" s="364">
        <v>17059.0</v>
      </c>
      <c r="E13" s="339">
        <v>4586.0</v>
      </c>
      <c r="F13" s="319"/>
      <c r="G13" s="320"/>
      <c r="H13" s="320">
        <f t="shared" ref="H13:I13" si="2">+D13/C13-1</f>
        <v>0.3487507906</v>
      </c>
      <c r="I13" s="320">
        <f t="shared" si="2"/>
        <v>-0.7311682983</v>
      </c>
      <c r="J13" s="321">
        <f>AVERAGE(F13:I13)</f>
        <v>-0.1912087538</v>
      </c>
      <c r="K13" s="322">
        <f>+(E11/C13)^(1/2)-1</f>
        <v>-1</v>
      </c>
      <c r="L13" s="290"/>
      <c r="M13" s="290"/>
      <c r="N13" s="290"/>
      <c r="O13" s="290"/>
      <c r="P13" s="290"/>
      <c r="Q13" s="290"/>
      <c r="R13" s="290"/>
      <c r="S13" s="290"/>
      <c r="T13" s="290"/>
      <c r="U13" s="290"/>
      <c r="V13" s="290"/>
      <c r="W13" s="290"/>
      <c r="X13" s="290"/>
      <c r="Y13" s="290"/>
      <c r="Z13" s="290"/>
    </row>
    <row r="14" ht="12.75" customHeight="1">
      <c r="A14" s="292"/>
      <c r="B14" s="323" t="s">
        <v>272</v>
      </c>
      <c r="C14" s="365">
        <v>12963.0</v>
      </c>
      <c r="D14" s="366">
        <v>17198.0</v>
      </c>
      <c r="E14" s="367">
        <v>-279.0</v>
      </c>
      <c r="F14" s="327"/>
      <c r="G14" s="328"/>
      <c r="H14" s="328">
        <f t="shared" ref="H14:I14" si="3">+D14/C14-1</f>
        <v>0.3266990666</v>
      </c>
      <c r="I14" s="328">
        <f t="shared" si="3"/>
        <v>-1.016222817</v>
      </c>
      <c r="J14" s="329">
        <f>AVERAGE(F14:G14,I14)</f>
        <v>-1.016222817</v>
      </c>
      <c r="K14" s="330" t="str">
        <f>+(E14/#REF!)^(1/3)-1</f>
        <v>#REF!</v>
      </c>
      <c r="L14" s="290"/>
      <c r="M14" s="290"/>
      <c r="N14" s="290"/>
      <c r="O14" s="290"/>
      <c r="P14" s="290"/>
      <c r="Q14" s="290"/>
      <c r="R14" s="290"/>
      <c r="S14" s="290"/>
      <c r="T14" s="290"/>
      <c r="U14" s="290"/>
      <c r="V14" s="290"/>
      <c r="W14" s="290"/>
      <c r="X14" s="290"/>
      <c r="Y14" s="290"/>
      <c r="Z14" s="290"/>
    </row>
    <row r="15" ht="12.75" customHeight="1">
      <c r="A15" s="292"/>
      <c r="B15" s="292"/>
      <c r="C15" s="331"/>
      <c r="D15" s="332"/>
      <c r="E15" s="332"/>
      <c r="F15" s="332"/>
      <c r="G15" s="304"/>
      <c r="H15" s="304"/>
      <c r="I15" s="304"/>
      <c r="J15" s="306"/>
      <c r="K15" s="307"/>
      <c r="L15" s="290"/>
      <c r="M15" s="290"/>
      <c r="N15" s="290"/>
      <c r="O15" s="290"/>
      <c r="P15" s="290"/>
      <c r="Q15" s="290"/>
      <c r="R15" s="290"/>
      <c r="S15" s="290"/>
      <c r="T15" s="290"/>
      <c r="U15" s="290"/>
      <c r="V15" s="290"/>
      <c r="W15" s="290"/>
      <c r="X15" s="290"/>
      <c r="Y15" s="290"/>
      <c r="Z15" s="290"/>
    </row>
    <row r="16" ht="12.75" customHeight="1">
      <c r="A16" s="292"/>
      <c r="B16" s="333" t="str">
        <f>+B5</f>
        <v/>
      </c>
      <c r="C16" s="362">
        <v>43464.0</v>
      </c>
      <c r="D16" s="362">
        <v>43829.0</v>
      </c>
      <c r="E16" s="363">
        <v>44195.0</v>
      </c>
      <c r="F16" s="334" t="s">
        <v>270</v>
      </c>
      <c r="G16" s="37"/>
      <c r="H16" s="37"/>
      <c r="I16" s="37"/>
      <c r="J16" s="333" t="s">
        <v>268</v>
      </c>
      <c r="K16" s="335" t="s">
        <v>216</v>
      </c>
      <c r="L16" s="290"/>
      <c r="M16" s="290"/>
      <c r="N16" s="290"/>
      <c r="O16" s="290"/>
      <c r="P16" s="290"/>
      <c r="Q16" s="290"/>
      <c r="R16" s="290"/>
      <c r="S16" s="290"/>
      <c r="T16" s="290"/>
      <c r="U16" s="290"/>
      <c r="V16" s="290"/>
      <c r="W16" s="290"/>
      <c r="X16" s="290"/>
      <c r="Y16" s="290"/>
      <c r="Z16" s="290"/>
    </row>
    <row r="17" ht="12.75" customHeight="1">
      <c r="A17" s="292"/>
      <c r="B17" s="336" t="s">
        <v>271</v>
      </c>
      <c r="C17" s="337">
        <v>9352.0</v>
      </c>
      <c r="D17" s="338">
        <v>9041.4</v>
      </c>
      <c r="E17" s="339">
        <v>9149.7</v>
      </c>
      <c r="F17" s="319"/>
      <c r="G17" s="320"/>
      <c r="H17" s="320">
        <f t="shared" ref="H17:I17" si="4">+D17/C17-1</f>
        <v>-0.03321214713</v>
      </c>
      <c r="I17" s="320">
        <f t="shared" si="4"/>
        <v>0.01197823346</v>
      </c>
      <c r="J17" s="321">
        <f t="shared" ref="J17:J18" si="6">AVERAGE(F17:H17)</f>
        <v>-0.03321214713</v>
      </c>
      <c r="K17" s="340" t="str">
        <f t="shared" ref="K17:K18" si="7">+(E17/#REF!)^(1/3)-1</f>
        <v>#REF!</v>
      </c>
      <c r="L17" s="290"/>
      <c r="M17" s="290"/>
      <c r="N17" s="290"/>
      <c r="O17" s="290"/>
      <c r="P17" s="290"/>
      <c r="Q17" s="290"/>
      <c r="R17" s="290"/>
      <c r="S17" s="290"/>
      <c r="T17" s="290"/>
      <c r="U17" s="290"/>
      <c r="V17" s="290"/>
      <c r="W17" s="290"/>
      <c r="X17" s="290"/>
      <c r="Y17" s="290"/>
      <c r="Z17" s="290"/>
    </row>
    <row r="18" ht="12.75" customHeight="1">
      <c r="A18" s="292"/>
      <c r="B18" s="341" t="s">
        <v>272</v>
      </c>
      <c r="C18" s="342">
        <v>489.0</v>
      </c>
      <c r="D18" s="343">
        <v>348.1</v>
      </c>
      <c r="E18" s="344">
        <v>599.7</v>
      </c>
      <c r="F18" s="345"/>
      <c r="G18" s="346"/>
      <c r="H18" s="346">
        <f t="shared" ref="H18:I18" si="5">+D18/C18-1</f>
        <v>-0.2881390593</v>
      </c>
      <c r="I18" s="346">
        <f t="shared" si="5"/>
        <v>0.7227808101</v>
      </c>
      <c r="J18" s="347">
        <f t="shared" si="6"/>
        <v>-0.2881390593</v>
      </c>
      <c r="K18" s="340" t="str">
        <f t="shared" si="7"/>
        <v>#REF!</v>
      </c>
      <c r="L18" s="290"/>
      <c r="M18" s="290"/>
      <c r="N18" s="290"/>
      <c r="O18" s="290"/>
      <c r="P18" s="290"/>
      <c r="Q18" s="290"/>
      <c r="R18" s="290"/>
      <c r="S18" s="290"/>
      <c r="T18" s="290"/>
      <c r="U18" s="290"/>
      <c r="V18" s="290"/>
      <c r="W18" s="290"/>
      <c r="X18" s="290"/>
      <c r="Y18" s="290"/>
      <c r="Z18" s="290"/>
    </row>
    <row r="19" ht="12.75" customHeight="1">
      <c r="A19" s="292"/>
      <c r="B19" s="292"/>
      <c r="C19" s="349"/>
      <c r="D19" s="350"/>
      <c r="E19" s="350"/>
      <c r="F19" s="351"/>
      <c r="G19" s="351"/>
      <c r="H19" s="351"/>
      <c r="I19" s="351"/>
      <c r="J19" s="352"/>
      <c r="K19" s="353"/>
      <c r="L19" s="290"/>
      <c r="M19" s="290"/>
      <c r="N19" s="290"/>
      <c r="O19" s="290"/>
      <c r="P19" s="290"/>
      <c r="Q19" s="290"/>
      <c r="R19" s="290"/>
      <c r="S19" s="290"/>
      <c r="T19" s="290"/>
      <c r="U19" s="290"/>
      <c r="V19" s="290"/>
      <c r="W19" s="290"/>
      <c r="X19" s="290"/>
      <c r="Y19" s="290"/>
      <c r="Z19" s="290"/>
    </row>
    <row r="20" ht="12.75" customHeight="1">
      <c r="A20" s="292"/>
      <c r="B20" s="333" t="str">
        <f>+B6</f>
        <v/>
      </c>
      <c r="C20" s="362" t="s">
        <v>749</v>
      </c>
      <c r="D20" s="362" t="s">
        <v>750</v>
      </c>
      <c r="E20" s="362" t="s">
        <v>751</v>
      </c>
      <c r="F20" s="334" t="s">
        <v>270</v>
      </c>
      <c r="G20" s="37"/>
      <c r="H20" s="37"/>
      <c r="I20" s="37"/>
      <c r="J20" s="333" t="s">
        <v>268</v>
      </c>
      <c r="K20" s="335" t="s">
        <v>216</v>
      </c>
      <c r="L20" s="290"/>
      <c r="M20" s="290"/>
      <c r="N20" s="290"/>
      <c r="O20" s="290"/>
      <c r="P20" s="290"/>
      <c r="Q20" s="290"/>
      <c r="R20" s="290"/>
      <c r="S20" s="290"/>
      <c r="T20" s="290"/>
      <c r="U20" s="290"/>
      <c r="V20" s="290"/>
      <c r="W20" s="290"/>
      <c r="X20" s="290"/>
      <c r="Y20" s="290"/>
      <c r="Z20" s="290"/>
    </row>
    <row r="21" ht="12.75" customHeight="1">
      <c r="A21" s="292"/>
      <c r="B21" s="336" t="s">
        <v>271</v>
      </c>
      <c r="C21" s="337">
        <v>122.25</v>
      </c>
      <c r="D21" s="338">
        <v>92.51</v>
      </c>
      <c r="E21" s="339">
        <v>108.56</v>
      </c>
      <c r="F21" s="319"/>
      <c r="G21" s="320"/>
      <c r="H21" s="320">
        <f t="shared" ref="H21:I21" si="8">+D21/C21-1</f>
        <v>-0.2432719836</v>
      </c>
      <c r="I21" s="320">
        <f t="shared" si="8"/>
        <v>0.1734947573</v>
      </c>
      <c r="J21" s="321">
        <f t="shared" ref="J21:J22" si="10">AVERAGE(G21,I21)</f>
        <v>0.1734947573</v>
      </c>
      <c r="K21" s="340" t="str">
        <f t="shared" ref="K21:K22" si="11">+(E21/#REF!)^(1/3)-1</f>
        <v>#REF!</v>
      </c>
      <c r="L21" s="290"/>
      <c r="M21" s="290"/>
      <c r="N21" s="290"/>
      <c r="O21" s="290"/>
      <c r="P21" s="290"/>
      <c r="Q21" s="290"/>
      <c r="R21" s="290"/>
      <c r="S21" s="290"/>
      <c r="T21" s="290"/>
      <c r="U21" s="290"/>
      <c r="V21" s="290"/>
      <c r="W21" s="290"/>
      <c r="X21" s="290"/>
      <c r="Y21" s="290"/>
      <c r="Z21" s="290"/>
    </row>
    <row r="22" ht="12.75" customHeight="1">
      <c r="A22" s="292"/>
      <c r="B22" s="341" t="s">
        <v>272</v>
      </c>
      <c r="C22" s="342">
        <v>45.06</v>
      </c>
      <c r="D22" s="343">
        <v>6.83</v>
      </c>
      <c r="E22" s="344">
        <v>14.44</v>
      </c>
      <c r="F22" s="345"/>
      <c r="G22" s="346"/>
      <c r="H22" s="346">
        <f t="shared" ref="H22:I22" si="9">+D22/C22-1</f>
        <v>-0.8484243231</v>
      </c>
      <c r="I22" s="346">
        <f t="shared" si="9"/>
        <v>1.11420205</v>
      </c>
      <c r="J22" s="347">
        <f t="shared" si="10"/>
        <v>1.11420205</v>
      </c>
      <c r="K22" s="340" t="str">
        <f t="shared" si="11"/>
        <v>#REF!</v>
      </c>
      <c r="L22" s="290"/>
      <c r="M22" s="290"/>
      <c r="N22" s="290"/>
      <c r="O22" s="290"/>
      <c r="P22" s="290"/>
      <c r="Q22" s="290"/>
      <c r="R22" s="290"/>
      <c r="S22" s="290"/>
      <c r="T22" s="290"/>
      <c r="U22" s="290"/>
      <c r="V22" s="290"/>
      <c r="W22" s="290"/>
      <c r="X22" s="290"/>
      <c r="Y22" s="290"/>
      <c r="Z22" s="290"/>
    </row>
    <row r="23" ht="12.75" customHeight="1">
      <c r="A23" s="292"/>
      <c r="B23" s="292"/>
      <c r="C23" s="349"/>
      <c r="D23" s="350"/>
      <c r="E23" s="350"/>
      <c r="F23" s="351"/>
      <c r="G23" s="351"/>
      <c r="H23" s="351"/>
      <c r="I23" s="351"/>
      <c r="J23" s="352"/>
      <c r="K23" s="353"/>
      <c r="L23" s="290"/>
      <c r="M23" s="290"/>
      <c r="N23" s="290"/>
      <c r="O23" s="290"/>
      <c r="P23" s="290"/>
      <c r="Q23" s="290"/>
      <c r="R23" s="290"/>
      <c r="S23" s="290"/>
      <c r="T23" s="290"/>
      <c r="U23" s="290"/>
      <c r="V23" s="290"/>
      <c r="W23" s="290"/>
      <c r="X23" s="290"/>
      <c r="Y23" s="290"/>
      <c r="Z23" s="290"/>
    </row>
    <row r="24" ht="12.75" customHeight="1">
      <c r="A24" s="292"/>
      <c r="B24" s="333" t="str">
        <f>+B7</f>
        <v/>
      </c>
      <c r="C24" s="362">
        <v>43464.0</v>
      </c>
      <c r="D24" s="362">
        <v>43829.0</v>
      </c>
      <c r="E24" s="363">
        <v>44195.0</v>
      </c>
      <c r="F24" s="334" t="s">
        <v>270</v>
      </c>
      <c r="G24" s="37"/>
      <c r="H24" s="37"/>
      <c r="I24" s="37"/>
      <c r="J24" s="333" t="s">
        <v>268</v>
      </c>
      <c r="K24" s="335" t="s">
        <v>216</v>
      </c>
      <c r="L24" s="290"/>
      <c r="M24" s="290"/>
      <c r="N24" s="290"/>
      <c r="O24" s="290"/>
      <c r="P24" s="290"/>
      <c r="Q24" s="290"/>
      <c r="R24" s="290"/>
      <c r="S24" s="290"/>
      <c r="T24" s="290"/>
      <c r="U24" s="290"/>
      <c r="V24" s="290"/>
      <c r="W24" s="290"/>
      <c r="X24" s="290"/>
      <c r="Y24" s="290"/>
      <c r="Z24" s="290"/>
    </row>
    <row r="25" ht="12.75" customHeight="1">
      <c r="A25" s="292"/>
      <c r="B25" s="336" t="s">
        <v>271</v>
      </c>
      <c r="C25" s="337">
        <v>45.74</v>
      </c>
      <c r="D25" s="338">
        <v>41.14</v>
      </c>
      <c r="E25" s="339">
        <v>41.4</v>
      </c>
      <c r="F25" s="319"/>
      <c r="G25" s="320"/>
      <c r="H25" s="320">
        <f t="shared" ref="H25:I25" si="12">+D25/C25-1</f>
        <v>-0.1005684303</v>
      </c>
      <c r="I25" s="320">
        <f t="shared" si="12"/>
        <v>0.006319883325</v>
      </c>
      <c r="J25" s="321">
        <f>AVERAGE(G25,I25,F25)</f>
        <v>0.006319883325</v>
      </c>
      <c r="K25" s="340" t="str">
        <f t="shared" ref="K25:K26" si="14">+(E25/#REF!)^(1/3)-1</f>
        <v>#REF!</v>
      </c>
      <c r="L25" s="290"/>
      <c r="M25" s="290"/>
      <c r="N25" s="290"/>
      <c r="O25" s="290"/>
      <c r="P25" s="290"/>
      <c r="Q25" s="290"/>
      <c r="R25" s="290"/>
      <c r="S25" s="290"/>
      <c r="T25" s="290"/>
      <c r="U25" s="290"/>
      <c r="V25" s="290"/>
      <c r="W25" s="290"/>
      <c r="X25" s="290"/>
      <c r="Y25" s="290"/>
      <c r="Z25" s="290"/>
    </row>
    <row r="26" ht="12.75" customHeight="1">
      <c r="A26" s="292"/>
      <c r="B26" s="341" t="s">
        <v>272</v>
      </c>
      <c r="C26" s="342">
        <v>843.0</v>
      </c>
      <c r="D26" s="343">
        <v>-1027.0</v>
      </c>
      <c r="E26" s="344">
        <v>1427.0</v>
      </c>
      <c r="F26" s="345"/>
      <c r="G26" s="346"/>
      <c r="H26" s="346">
        <f t="shared" ref="H26:I26" si="13">+D26/C26-1</f>
        <v>-2.21826809</v>
      </c>
      <c r="I26" s="346">
        <f t="shared" si="13"/>
        <v>-2.389483934</v>
      </c>
      <c r="J26" s="347" t="str">
        <f>AVERAGE(G26)</f>
        <v>#DIV/0!</v>
      </c>
      <c r="K26" s="340" t="str">
        <f t="shared" si="14"/>
        <v>#REF!</v>
      </c>
      <c r="L26" s="290"/>
      <c r="M26" s="290"/>
      <c r="N26" s="290"/>
      <c r="O26" s="290"/>
      <c r="P26" s="290"/>
      <c r="Q26" s="290"/>
      <c r="R26" s="290"/>
      <c r="S26" s="290"/>
      <c r="T26" s="290"/>
      <c r="U26" s="290"/>
      <c r="V26" s="290"/>
      <c r="W26" s="290"/>
      <c r="X26" s="290"/>
      <c r="Y26" s="290"/>
      <c r="Z26" s="290"/>
    </row>
    <row r="27" ht="12.75" customHeight="1">
      <c r="A27" s="292"/>
      <c r="B27" s="292"/>
      <c r="C27" s="349"/>
      <c r="D27" s="350"/>
      <c r="E27" s="350"/>
      <c r="F27" s="351"/>
      <c r="G27" s="351"/>
      <c r="H27" s="351"/>
      <c r="I27" s="351"/>
      <c r="J27" s="352"/>
      <c r="K27" s="353"/>
      <c r="L27" s="290"/>
      <c r="M27" s="290"/>
      <c r="N27" s="290"/>
      <c r="O27" s="290"/>
      <c r="P27" s="290"/>
      <c r="Q27" s="290"/>
      <c r="R27" s="290"/>
      <c r="S27" s="290"/>
      <c r="T27" s="290"/>
      <c r="U27" s="290"/>
      <c r="V27" s="290"/>
      <c r="W27" s="290"/>
      <c r="X27" s="290"/>
      <c r="Y27" s="290"/>
      <c r="Z27" s="290"/>
    </row>
    <row r="28" ht="12.75" customHeight="1">
      <c r="A28" s="292"/>
      <c r="B28" s="333" t="str">
        <f>+B8</f>
        <v/>
      </c>
      <c r="C28" s="362">
        <v>43464.0</v>
      </c>
      <c r="D28" s="362">
        <v>43829.0</v>
      </c>
      <c r="E28" s="363">
        <v>44195.0</v>
      </c>
      <c r="F28" s="334" t="s">
        <v>270</v>
      </c>
      <c r="G28" s="37"/>
      <c r="H28" s="37"/>
      <c r="I28" s="37"/>
      <c r="J28" s="333" t="s">
        <v>268</v>
      </c>
      <c r="K28" s="335" t="s">
        <v>216</v>
      </c>
      <c r="L28" s="290"/>
      <c r="M28" s="290"/>
      <c r="N28" s="290"/>
      <c r="O28" s="290"/>
      <c r="P28" s="290"/>
      <c r="Q28" s="290"/>
      <c r="R28" s="290"/>
      <c r="S28" s="290"/>
      <c r="T28" s="290"/>
      <c r="U28" s="290"/>
      <c r="V28" s="290"/>
      <c r="W28" s="290"/>
      <c r="X28" s="290"/>
      <c r="Y28" s="290"/>
      <c r="Z28" s="290"/>
    </row>
    <row r="29" ht="14.25" customHeight="1">
      <c r="A29" s="292"/>
      <c r="B29" s="336" t="s">
        <v>271</v>
      </c>
      <c r="C29" s="337">
        <v>6289.0</v>
      </c>
      <c r="D29" s="338">
        <v>6209.0</v>
      </c>
      <c r="E29" s="339">
        <v>5987.0</v>
      </c>
      <c r="F29" s="319"/>
      <c r="G29" s="320"/>
      <c r="H29" s="320">
        <f t="shared" ref="H29:I29" si="15">+D29/C29-1</f>
        <v>-0.01272062331</v>
      </c>
      <c r="I29" s="320">
        <f t="shared" si="15"/>
        <v>-0.03575454985</v>
      </c>
      <c r="J29" s="321" t="str">
        <f>AVERAGE(G29,F29)</f>
        <v>#DIV/0!</v>
      </c>
      <c r="K29" s="340" t="str">
        <f t="shared" ref="K29:K30" si="17">+(E29/#REF!)^(1/3)-1</f>
        <v>#REF!</v>
      </c>
      <c r="L29" s="290"/>
      <c r="M29" s="290"/>
      <c r="N29" s="290"/>
      <c r="O29" s="290"/>
      <c r="P29" s="290"/>
      <c r="Q29" s="290"/>
      <c r="R29" s="290"/>
      <c r="S29" s="290"/>
      <c r="T29" s="290"/>
      <c r="U29" s="290"/>
      <c r="V29" s="290"/>
      <c r="W29" s="290"/>
      <c r="X29" s="290"/>
      <c r="Y29" s="290"/>
      <c r="Z29" s="290"/>
    </row>
    <row r="30" ht="14.25" customHeight="1">
      <c r="A30" s="292"/>
      <c r="B30" s="341" t="s">
        <v>272</v>
      </c>
      <c r="C30" s="342">
        <v>703.0</v>
      </c>
      <c r="D30" s="343">
        <v>664.0</v>
      </c>
      <c r="E30" s="344">
        <v>577.0</v>
      </c>
      <c r="F30" s="345"/>
      <c r="G30" s="346"/>
      <c r="H30" s="346">
        <f t="shared" ref="H30:I30" si="16">+D30/C30-1</f>
        <v>-0.05547652916</v>
      </c>
      <c r="I30" s="346">
        <f t="shared" si="16"/>
        <v>-0.1310240964</v>
      </c>
      <c r="J30" s="347" t="str">
        <f>AVERAGE(G30)</f>
        <v>#DIV/0!</v>
      </c>
      <c r="K30" s="340" t="str">
        <f t="shared" si="17"/>
        <v>#REF!</v>
      </c>
      <c r="L30" s="290"/>
      <c r="M30" s="290"/>
      <c r="N30" s="290"/>
      <c r="O30" s="290"/>
      <c r="P30" s="290"/>
      <c r="Q30" s="290"/>
      <c r="R30" s="290"/>
      <c r="S30" s="290"/>
      <c r="T30" s="290"/>
      <c r="U30" s="290"/>
      <c r="V30" s="290"/>
      <c r="W30" s="290"/>
      <c r="X30" s="290"/>
      <c r="Y30" s="290"/>
      <c r="Z30" s="290"/>
    </row>
    <row r="31" ht="14.25" customHeight="1">
      <c r="A31" s="292"/>
      <c r="B31" s="292"/>
      <c r="C31" s="331"/>
      <c r="D31" s="332"/>
      <c r="E31" s="332"/>
      <c r="F31" s="332"/>
      <c r="G31" s="304"/>
      <c r="H31" s="304"/>
      <c r="I31" s="304"/>
      <c r="J31" s="306"/>
      <c r="K31" s="307"/>
      <c r="L31" s="290"/>
      <c r="M31" s="290"/>
      <c r="N31" s="290"/>
      <c r="O31" s="290"/>
      <c r="P31" s="290"/>
      <c r="Q31" s="290"/>
      <c r="R31" s="290"/>
      <c r="S31" s="290"/>
      <c r="T31" s="290"/>
      <c r="U31" s="290"/>
      <c r="V31" s="290"/>
      <c r="W31" s="290"/>
      <c r="X31" s="290"/>
      <c r="Y31" s="290"/>
      <c r="Z31" s="290"/>
    </row>
    <row r="32" ht="14.25" customHeight="1">
      <c r="A32" s="290"/>
      <c r="B32" s="292" t="s">
        <v>275</v>
      </c>
      <c r="C32" s="292"/>
      <c r="D32" s="292"/>
      <c r="E32" s="292"/>
      <c r="F32" s="292"/>
      <c r="G32" s="358" t="s">
        <v>276</v>
      </c>
      <c r="H32" s="147"/>
      <c r="I32" s="147"/>
      <c r="J32" s="359">
        <f t="shared" ref="J32:K32" si="18">AVERAGE(J13,J17)</f>
        <v>-0.1122104505</v>
      </c>
      <c r="K32" s="359" t="str">
        <f t="shared" si="18"/>
        <v>#REF!</v>
      </c>
      <c r="L32" s="290"/>
      <c r="M32" s="290"/>
      <c r="N32" s="290"/>
      <c r="O32" s="290"/>
      <c r="P32" s="290"/>
      <c r="Q32" s="290"/>
      <c r="R32" s="290"/>
      <c r="S32" s="290"/>
      <c r="T32" s="290"/>
      <c r="U32" s="290"/>
      <c r="V32" s="290"/>
      <c r="W32" s="290"/>
      <c r="X32" s="290"/>
      <c r="Y32" s="290"/>
      <c r="Z32" s="290"/>
    </row>
    <row r="33" ht="12.75" customHeight="1">
      <c r="A33" s="290"/>
      <c r="B33" s="290"/>
      <c r="C33" s="290"/>
      <c r="D33" s="290"/>
      <c r="E33" s="290"/>
      <c r="F33" s="290"/>
      <c r="G33" s="358" t="s">
        <v>276</v>
      </c>
      <c r="H33" s="147"/>
      <c r="I33" s="147"/>
      <c r="J33" s="359">
        <f t="shared" ref="J33:K33" si="19">AVERAGE(J14,J18)</f>
        <v>-0.652180938</v>
      </c>
      <c r="K33" s="359" t="str">
        <f t="shared" si="19"/>
        <v>#REF!</v>
      </c>
      <c r="L33" s="290"/>
      <c r="M33" s="290"/>
      <c r="N33" s="290"/>
      <c r="O33" s="290"/>
      <c r="P33" s="290"/>
      <c r="Q33" s="290"/>
      <c r="R33" s="290"/>
      <c r="S33" s="290"/>
      <c r="T33" s="290"/>
      <c r="U33" s="290"/>
      <c r="V33" s="290"/>
      <c r="W33" s="290"/>
      <c r="X33" s="290"/>
      <c r="Y33" s="290"/>
      <c r="Z33" s="290"/>
    </row>
    <row r="34" ht="12.75" customHeight="1">
      <c r="A34" s="290"/>
      <c r="B34" s="290"/>
      <c r="C34" s="290"/>
      <c r="D34" s="290"/>
      <c r="E34" s="290"/>
      <c r="F34" s="290"/>
      <c r="G34" s="360"/>
      <c r="H34" s="360"/>
      <c r="I34" s="360"/>
      <c r="J34" s="306"/>
      <c r="K34" s="306"/>
      <c r="L34" s="290"/>
      <c r="M34" s="290"/>
      <c r="N34" s="290"/>
      <c r="O34" s="290"/>
      <c r="P34" s="290"/>
      <c r="Q34" s="290"/>
      <c r="R34" s="290"/>
      <c r="S34" s="290"/>
      <c r="T34" s="290"/>
      <c r="U34" s="290"/>
      <c r="V34" s="290"/>
      <c r="W34" s="290"/>
      <c r="X34" s="290"/>
      <c r="Y34" s="290"/>
      <c r="Z34" s="290"/>
    </row>
    <row r="35" ht="12.75" customHeight="1">
      <c r="A35" s="290"/>
      <c r="B35" s="290"/>
      <c r="C35" s="290"/>
      <c r="D35" s="290"/>
      <c r="E35" s="290"/>
      <c r="F35" s="290"/>
      <c r="G35" s="360"/>
      <c r="H35" s="360"/>
      <c r="I35" s="360"/>
      <c r="J35" s="306"/>
      <c r="K35" s="306"/>
      <c r="L35" s="290"/>
      <c r="M35" s="290"/>
      <c r="N35" s="290"/>
      <c r="O35" s="290"/>
      <c r="P35" s="290"/>
      <c r="Q35" s="290"/>
      <c r="R35" s="290"/>
      <c r="S35" s="290"/>
      <c r="T35" s="290"/>
      <c r="U35" s="290"/>
      <c r="V35" s="290"/>
      <c r="W35" s="290"/>
      <c r="X35" s="290"/>
      <c r="Y35" s="290"/>
      <c r="Z35" s="290"/>
    </row>
    <row r="36" ht="12.75" customHeight="1">
      <c r="A36" s="290"/>
      <c r="B36" s="290"/>
      <c r="C36" s="290"/>
      <c r="D36" s="290"/>
      <c r="E36" s="290"/>
      <c r="F36" s="290"/>
      <c r="G36" s="360"/>
      <c r="H36" s="360"/>
      <c r="I36" s="360"/>
      <c r="J36" s="306"/>
      <c r="K36" s="306"/>
      <c r="L36" s="290"/>
      <c r="M36" s="290"/>
      <c r="N36" s="290"/>
      <c r="O36" s="290"/>
      <c r="P36" s="290"/>
      <c r="Q36" s="290"/>
      <c r="R36" s="290"/>
      <c r="S36" s="290"/>
      <c r="T36" s="290"/>
      <c r="U36" s="290"/>
      <c r="V36" s="290"/>
      <c r="W36" s="290"/>
      <c r="X36" s="290"/>
      <c r="Y36" s="290"/>
      <c r="Z36" s="290"/>
    </row>
    <row r="37" ht="12.75" customHeight="1">
      <c r="A37" s="290"/>
      <c r="B37" s="290"/>
      <c r="C37" s="290"/>
      <c r="D37" s="290"/>
      <c r="E37" s="290"/>
      <c r="F37" s="290"/>
      <c r="G37" s="360"/>
      <c r="H37" s="360"/>
      <c r="I37" s="360"/>
      <c r="J37" s="306"/>
      <c r="K37" s="306"/>
      <c r="L37" s="290"/>
      <c r="M37" s="290"/>
      <c r="N37" s="290"/>
      <c r="O37" s="290"/>
      <c r="P37" s="290"/>
      <c r="Q37" s="290"/>
      <c r="R37" s="290"/>
      <c r="S37" s="290"/>
      <c r="T37" s="290"/>
      <c r="U37" s="290"/>
      <c r="V37" s="290"/>
      <c r="W37" s="290"/>
      <c r="X37" s="290"/>
      <c r="Y37" s="290"/>
      <c r="Z37" s="290"/>
    </row>
    <row r="38" ht="12.75" customHeight="1">
      <c r="A38" s="361" t="s">
        <v>269</v>
      </c>
      <c r="B38" s="333" t="str">
        <f>+B12</f>
        <v>M2CROWD, S.A. DE C.V.</v>
      </c>
      <c r="C38" s="362">
        <v>43464.0</v>
      </c>
      <c r="D38" s="362">
        <v>43829.0</v>
      </c>
      <c r="E38" s="363">
        <v>44195.0</v>
      </c>
      <c r="F38" s="334" t="s">
        <v>270</v>
      </c>
      <c r="G38" s="37"/>
      <c r="H38" s="37"/>
      <c r="I38" s="37"/>
      <c r="J38" s="333" t="s">
        <v>268</v>
      </c>
      <c r="K38" s="335" t="s">
        <v>216</v>
      </c>
      <c r="L38" s="290"/>
      <c r="M38" s="290"/>
      <c r="N38" s="290"/>
      <c r="O38" s="290"/>
      <c r="P38" s="290"/>
      <c r="Q38" s="290"/>
      <c r="R38" s="290"/>
      <c r="S38" s="290"/>
      <c r="T38" s="290"/>
      <c r="U38" s="290"/>
      <c r="V38" s="290"/>
      <c r="W38" s="290"/>
      <c r="X38" s="290"/>
      <c r="Y38" s="290"/>
      <c r="Z38" s="290"/>
    </row>
    <row r="39" ht="12.75" customHeight="1">
      <c r="A39" s="361"/>
      <c r="B39" s="336" t="s">
        <v>277</v>
      </c>
      <c r="C39" s="337"/>
      <c r="D39" s="338"/>
      <c r="E39" s="339"/>
      <c r="F39" s="319" t="str">
        <f t="shared" ref="F39:F40" si="20">+#REF!/#REF!-1</f>
        <v>#REF!</v>
      </c>
      <c r="G39" s="320" t="str">
        <f t="shared" ref="G39:G40" si="21">+C39/#REF!-1</f>
        <v>#REF!</v>
      </c>
      <c r="H39" s="320" t="str">
        <f t="shared" ref="H39:H40" si="22">+D39/C39-1</f>
        <v>#DIV/0!</v>
      </c>
      <c r="I39" s="320"/>
      <c r="J39" s="321" t="str">
        <f>AVERAGE(F39:I39)</f>
        <v>#REF!</v>
      </c>
      <c r="K39" s="340" t="str">
        <f t="shared" ref="K39:K40" si="23">+(D39/#REF!)^(1/3)-1</f>
        <v>#REF!</v>
      </c>
      <c r="L39" s="290"/>
      <c r="M39" s="290"/>
      <c r="N39" s="290"/>
      <c r="O39" s="290"/>
      <c r="P39" s="290"/>
      <c r="Q39" s="290"/>
      <c r="R39" s="290"/>
      <c r="S39" s="290"/>
      <c r="T39" s="290"/>
      <c r="U39" s="290"/>
      <c r="V39" s="290"/>
      <c r="W39" s="290"/>
      <c r="X39" s="290"/>
      <c r="Y39" s="290"/>
      <c r="Z39" s="290"/>
    </row>
    <row r="40" ht="12.75" customHeight="1">
      <c r="A40" s="361"/>
      <c r="B40" s="341" t="s">
        <v>278</v>
      </c>
      <c r="C40" s="342"/>
      <c r="D40" s="343"/>
      <c r="E40" s="344"/>
      <c r="F40" s="345" t="str">
        <f t="shared" si="20"/>
        <v>#REF!</v>
      </c>
      <c r="G40" s="346" t="str">
        <f t="shared" si="21"/>
        <v>#REF!</v>
      </c>
      <c r="H40" s="346" t="str">
        <f t="shared" si="22"/>
        <v>#DIV/0!</v>
      </c>
      <c r="I40" s="346"/>
      <c r="J40" s="347" t="str">
        <f>AVERAGE(F40:H40)</f>
        <v>#REF!</v>
      </c>
      <c r="K40" s="340" t="str">
        <f t="shared" si="23"/>
        <v>#REF!</v>
      </c>
      <c r="L40" s="290"/>
      <c r="M40" s="290"/>
      <c r="N40" s="290"/>
      <c r="O40" s="290"/>
      <c r="P40" s="290"/>
      <c r="Q40" s="290"/>
      <c r="R40" s="290"/>
      <c r="S40" s="290"/>
      <c r="T40" s="290"/>
      <c r="U40" s="290"/>
      <c r="V40" s="290"/>
      <c r="W40" s="290"/>
      <c r="X40" s="290"/>
      <c r="Y40" s="290"/>
      <c r="Z40" s="290"/>
    </row>
    <row r="41" ht="12.75" customHeight="1">
      <c r="A41" s="361"/>
      <c r="B41" s="292"/>
      <c r="C41" s="331"/>
      <c r="D41" s="332"/>
      <c r="E41" s="332"/>
      <c r="F41" s="332"/>
      <c r="G41" s="304"/>
      <c r="H41" s="304"/>
      <c r="I41" s="304"/>
      <c r="J41" s="306"/>
      <c r="K41" s="307"/>
      <c r="L41" s="290"/>
      <c r="M41" s="290"/>
      <c r="N41" s="290"/>
      <c r="O41" s="290"/>
      <c r="P41" s="290"/>
      <c r="Q41" s="290"/>
      <c r="R41" s="290"/>
      <c r="S41" s="290"/>
      <c r="T41" s="290"/>
      <c r="U41" s="290"/>
      <c r="V41" s="290"/>
      <c r="W41" s="290"/>
      <c r="X41" s="290"/>
      <c r="Y41" s="290"/>
      <c r="Z41" s="290"/>
    </row>
    <row r="42" ht="12.75" customHeight="1">
      <c r="A42" s="361"/>
      <c r="B42" s="292"/>
      <c r="C42" s="331"/>
      <c r="D42" s="332"/>
      <c r="E42" s="332"/>
      <c r="F42" s="332"/>
      <c r="G42" s="304"/>
      <c r="H42" s="304"/>
      <c r="I42" s="304"/>
      <c r="J42" s="306"/>
      <c r="K42" s="307"/>
      <c r="L42" s="290"/>
      <c r="M42" s="290"/>
      <c r="N42" s="290"/>
      <c r="O42" s="290"/>
      <c r="P42" s="290"/>
      <c r="Q42" s="290"/>
      <c r="R42" s="290"/>
      <c r="S42" s="290"/>
      <c r="T42" s="290"/>
      <c r="U42" s="290"/>
      <c r="V42" s="290"/>
      <c r="W42" s="290"/>
      <c r="X42" s="290"/>
      <c r="Y42" s="290"/>
      <c r="Z42" s="290"/>
    </row>
    <row r="43" ht="12.75" customHeight="1">
      <c r="A43" s="361"/>
      <c r="B43" s="333"/>
      <c r="C43" s="362">
        <v>43464.0</v>
      </c>
      <c r="D43" s="362">
        <v>43829.0</v>
      </c>
      <c r="E43" s="363">
        <v>44195.0</v>
      </c>
      <c r="F43" s="334" t="s">
        <v>270</v>
      </c>
      <c r="G43" s="37"/>
      <c r="H43" s="37"/>
      <c r="I43" s="37"/>
      <c r="J43" s="333" t="s">
        <v>268</v>
      </c>
      <c r="K43" s="335" t="s">
        <v>216</v>
      </c>
      <c r="L43" s="290"/>
      <c r="M43" s="290"/>
      <c r="N43" s="290"/>
      <c r="O43" s="290"/>
      <c r="P43" s="290"/>
      <c r="Q43" s="290"/>
      <c r="R43" s="290"/>
      <c r="S43" s="290"/>
      <c r="T43" s="290"/>
      <c r="U43" s="290"/>
      <c r="V43" s="290"/>
      <c r="W43" s="290"/>
      <c r="X43" s="290"/>
      <c r="Y43" s="290"/>
      <c r="Z43" s="290"/>
    </row>
    <row r="44" ht="12.75" customHeight="1">
      <c r="A44" s="361"/>
      <c r="B44" s="336" t="s">
        <v>277</v>
      </c>
      <c r="C44" s="337"/>
      <c r="D44" s="338"/>
      <c r="E44" s="339"/>
      <c r="F44" s="319" t="str">
        <f t="shared" ref="F44:F45" si="24">+#REF!/#REF!-1</f>
        <v>#REF!</v>
      </c>
      <c r="G44" s="320" t="str">
        <f t="shared" ref="G44:G45" si="25">+C44/#REF!-1</f>
        <v>#REF!</v>
      </c>
      <c r="H44" s="320" t="str">
        <f t="shared" ref="H44:H45" si="26">+D44/C44-1</f>
        <v>#DIV/0!</v>
      </c>
      <c r="I44" s="320"/>
      <c r="J44" s="321" t="str">
        <f>AVERAGE(F44:I44)</f>
        <v>#REF!</v>
      </c>
      <c r="K44" s="340" t="str">
        <f t="shared" ref="K44:K45" si="27">+(D44/#REF!)^(1/3)-1</f>
        <v>#REF!</v>
      </c>
      <c r="L44" s="290"/>
      <c r="M44" s="290"/>
      <c r="N44" s="290"/>
      <c r="O44" s="290"/>
      <c r="P44" s="290"/>
      <c r="Q44" s="290"/>
      <c r="R44" s="290"/>
      <c r="S44" s="290"/>
      <c r="T44" s="290"/>
      <c r="U44" s="290"/>
      <c r="V44" s="290"/>
      <c r="W44" s="290"/>
      <c r="X44" s="290"/>
      <c r="Y44" s="290"/>
      <c r="Z44" s="290"/>
    </row>
    <row r="45" ht="12.75" customHeight="1">
      <c r="A45" s="361"/>
      <c r="B45" s="341" t="s">
        <v>278</v>
      </c>
      <c r="C45" s="342"/>
      <c r="D45" s="343"/>
      <c r="E45" s="344"/>
      <c r="F45" s="345" t="str">
        <f t="shared" si="24"/>
        <v>#REF!</v>
      </c>
      <c r="G45" s="346" t="str">
        <f t="shared" si="25"/>
        <v>#REF!</v>
      </c>
      <c r="H45" s="346" t="str">
        <f t="shared" si="26"/>
        <v>#DIV/0!</v>
      </c>
      <c r="I45" s="346"/>
      <c r="J45" s="347" t="str">
        <f>AVERAGE(F45:H45)</f>
        <v>#REF!</v>
      </c>
      <c r="K45" s="340" t="str">
        <f t="shared" si="27"/>
        <v>#REF!</v>
      </c>
      <c r="L45" s="290"/>
      <c r="M45" s="290"/>
      <c r="N45" s="290"/>
      <c r="O45" s="290"/>
      <c r="P45" s="290"/>
      <c r="Q45" s="290"/>
      <c r="R45" s="290"/>
      <c r="S45" s="290"/>
      <c r="T45" s="290"/>
      <c r="U45" s="290"/>
      <c r="V45" s="290"/>
      <c r="W45" s="290"/>
      <c r="X45" s="290"/>
      <c r="Y45" s="290"/>
      <c r="Z45" s="290"/>
    </row>
    <row r="46" ht="12.75" customHeight="1">
      <c r="A46" s="361"/>
      <c r="B46" s="292"/>
      <c r="C46" s="331"/>
      <c r="D46" s="332"/>
      <c r="E46" s="332"/>
      <c r="F46" s="332"/>
      <c r="G46" s="304"/>
      <c r="H46" s="304"/>
      <c r="I46" s="304"/>
      <c r="J46" s="306"/>
      <c r="K46" s="307"/>
      <c r="L46" s="290"/>
      <c r="M46" s="290"/>
      <c r="N46" s="290"/>
      <c r="O46" s="290"/>
      <c r="P46" s="290"/>
      <c r="Q46" s="290"/>
      <c r="R46" s="290"/>
      <c r="S46" s="290"/>
      <c r="T46" s="290"/>
      <c r="U46" s="290"/>
      <c r="V46" s="290"/>
      <c r="W46" s="290"/>
      <c r="X46" s="290"/>
      <c r="Y46" s="290"/>
      <c r="Z46" s="290"/>
    </row>
    <row r="47" ht="12.75" customHeight="1">
      <c r="A47" s="361"/>
      <c r="B47" s="292" t="s">
        <v>275</v>
      </c>
      <c r="C47" s="292"/>
      <c r="D47" s="292"/>
      <c r="E47" s="292"/>
      <c r="F47" s="292"/>
      <c r="G47" s="358" t="s">
        <v>276</v>
      </c>
      <c r="H47" s="147"/>
      <c r="I47" s="147"/>
      <c r="J47" s="359" t="str">
        <f t="shared" ref="J47:K47" si="28">AVERAGE(J39,J44)</f>
        <v>#REF!</v>
      </c>
      <c r="K47" s="359" t="str">
        <f t="shared" si="28"/>
        <v>#REF!</v>
      </c>
      <c r="L47" s="290"/>
      <c r="M47" s="290"/>
      <c r="N47" s="290"/>
      <c r="O47" s="290"/>
      <c r="P47" s="290"/>
      <c r="Q47" s="290"/>
      <c r="R47" s="290"/>
      <c r="S47" s="290"/>
      <c r="T47" s="290"/>
      <c r="U47" s="290"/>
      <c r="V47" s="290"/>
      <c r="W47" s="290"/>
      <c r="X47" s="290"/>
      <c r="Y47" s="290"/>
      <c r="Z47" s="290"/>
    </row>
    <row r="48" ht="12.75" customHeight="1">
      <c r="A48" s="290"/>
      <c r="B48" s="290"/>
      <c r="C48" s="290"/>
      <c r="D48" s="290"/>
      <c r="E48" s="290"/>
      <c r="F48" s="290"/>
      <c r="G48" s="358" t="s">
        <v>276</v>
      </c>
      <c r="H48" s="147"/>
      <c r="I48" s="147"/>
      <c r="J48" s="359" t="str">
        <f t="shared" ref="J48:K48" si="29">AVERAGE(J40,J44)</f>
        <v>#REF!</v>
      </c>
      <c r="K48" s="359" t="str">
        <f t="shared" si="29"/>
        <v>#REF!</v>
      </c>
      <c r="L48" s="290"/>
      <c r="M48" s="290"/>
      <c r="N48" s="290"/>
      <c r="O48" s="290"/>
      <c r="P48" s="290"/>
      <c r="Q48" s="290"/>
      <c r="R48" s="290"/>
      <c r="S48" s="290"/>
      <c r="T48" s="290"/>
      <c r="U48" s="290"/>
      <c r="V48" s="290"/>
      <c r="W48" s="290"/>
      <c r="X48" s="290"/>
      <c r="Y48" s="290"/>
      <c r="Z48" s="290"/>
    </row>
    <row r="49" ht="12.75" customHeight="1">
      <c r="A49" s="290"/>
      <c r="B49" s="290"/>
      <c r="C49" s="290"/>
      <c r="D49" s="290"/>
      <c r="E49" s="290"/>
      <c r="F49" s="290"/>
      <c r="G49" s="360"/>
      <c r="H49" s="360"/>
      <c r="I49" s="360"/>
      <c r="J49" s="306"/>
      <c r="K49" s="306"/>
      <c r="L49" s="290"/>
      <c r="M49" s="290"/>
      <c r="N49" s="290"/>
      <c r="O49" s="290"/>
      <c r="P49" s="290"/>
      <c r="Q49" s="290"/>
      <c r="R49" s="290"/>
      <c r="S49" s="290"/>
      <c r="T49" s="290"/>
      <c r="U49" s="290"/>
      <c r="V49" s="290"/>
      <c r="W49" s="290"/>
      <c r="X49" s="290"/>
      <c r="Y49" s="290"/>
      <c r="Z49" s="290"/>
    </row>
    <row r="50" ht="12.75" customHeight="1">
      <c r="A50" s="290"/>
      <c r="B50" s="290"/>
      <c r="C50" s="290"/>
      <c r="D50" s="290"/>
      <c r="E50" s="290"/>
      <c r="F50" s="290"/>
      <c r="G50" s="360"/>
      <c r="H50" s="360"/>
      <c r="I50" s="360"/>
      <c r="J50" s="306"/>
      <c r="K50" s="306"/>
      <c r="L50" s="290"/>
      <c r="M50" s="290"/>
      <c r="N50" s="290"/>
      <c r="O50" s="290"/>
      <c r="P50" s="290"/>
      <c r="Q50" s="290"/>
      <c r="R50" s="290"/>
      <c r="S50" s="290"/>
      <c r="T50" s="290"/>
      <c r="U50" s="290"/>
      <c r="V50" s="290"/>
      <c r="W50" s="290"/>
      <c r="X50" s="290"/>
      <c r="Y50" s="290"/>
      <c r="Z50" s="290"/>
    </row>
    <row r="51" ht="12.75" customHeight="1">
      <c r="A51" s="290"/>
      <c r="B51" s="368" t="s">
        <v>279</v>
      </c>
      <c r="C51" s="290"/>
      <c r="D51" s="290"/>
      <c r="E51" s="290"/>
      <c r="F51" s="290"/>
      <c r="G51" s="290"/>
      <c r="H51" s="290"/>
      <c r="I51" s="290"/>
      <c r="J51" s="290"/>
      <c r="K51" s="290"/>
      <c r="L51" s="290"/>
      <c r="M51" s="290"/>
      <c r="N51" s="290"/>
      <c r="O51" s="290"/>
      <c r="P51" s="290"/>
      <c r="Q51" s="290"/>
      <c r="R51" s="290"/>
      <c r="S51" s="290"/>
      <c r="T51" s="290"/>
      <c r="U51" s="290"/>
      <c r="V51" s="290"/>
      <c r="W51" s="290"/>
      <c r="X51" s="290"/>
      <c r="Y51" s="290"/>
      <c r="Z51" s="290"/>
    </row>
    <row r="52" ht="12.75" customHeight="1">
      <c r="A52" s="290"/>
      <c r="B52" s="290"/>
      <c r="C52" s="290"/>
      <c r="D52" s="290"/>
      <c r="E52" s="290"/>
      <c r="F52" s="290"/>
      <c r="G52" s="290"/>
      <c r="H52" s="290"/>
      <c r="I52" s="290"/>
      <c r="J52" s="290"/>
      <c r="K52" s="290"/>
      <c r="L52" s="290"/>
      <c r="M52" s="290"/>
      <c r="N52" s="290"/>
      <c r="O52" s="290"/>
      <c r="P52" s="290"/>
      <c r="Q52" s="290"/>
      <c r="R52" s="290"/>
      <c r="S52" s="290"/>
      <c r="T52" s="290"/>
      <c r="U52" s="290"/>
      <c r="V52" s="290"/>
      <c r="W52" s="290"/>
      <c r="X52" s="290"/>
      <c r="Y52" s="290"/>
      <c r="Z52" s="290"/>
    </row>
    <row r="53" ht="12.75" customHeight="1">
      <c r="A53" s="290"/>
      <c r="B53" s="290"/>
      <c r="C53" s="290"/>
      <c r="D53" s="290"/>
      <c r="E53" s="290"/>
      <c r="F53" s="290"/>
      <c r="G53" s="290"/>
      <c r="H53" s="290"/>
      <c r="I53" s="290"/>
      <c r="J53" s="290"/>
      <c r="K53" s="290"/>
      <c r="L53" s="290"/>
      <c r="M53" s="290"/>
      <c r="N53" s="290"/>
      <c r="O53" s="290"/>
      <c r="P53" s="290"/>
      <c r="Q53" s="290"/>
      <c r="R53" s="290"/>
      <c r="S53" s="290"/>
      <c r="T53" s="290"/>
      <c r="U53" s="290"/>
      <c r="V53" s="290"/>
      <c r="W53" s="290"/>
      <c r="X53" s="290"/>
      <c r="Y53" s="290"/>
      <c r="Z53" s="290"/>
    </row>
    <row r="54" ht="12.75" customHeight="1">
      <c r="A54" s="290" t="s">
        <v>269</v>
      </c>
      <c r="B54" s="369" t="str">
        <f>+B12</f>
        <v>M2CROWD, S.A. DE C.V.</v>
      </c>
      <c r="C54" s="362">
        <v>43465.0</v>
      </c>
      <c r="D54" s="362">
        <v>43830.0</v>
      </c>
      <c r="E54" s="363">
        <v>44196.0</v>
      </c>
      <c r="F54" s="370" t="s">
        <v>280</v>
      </c>
      <c r="G54" s="290"/>
      <c r="H54" s="290"/>
      <c r="I54" s="290"/>
      <c r="J54" s="290"/>
      <c r="K54" s="290"/>
      <c r="L54" s="290"/>
      <c r="M54" s="290"/>
      <c r="N54" s="290"/>
      <c r="O54" s="290"/>
      <c r="P54" s="290"/>
      <c r="Q54" s="290"/>
      <c r="R54" s="290"/>
      <c r="S54" s="290"/>
      <c r="T54" s="290"/>
      <c r="U54" s="290"/>
      <c r="V54" s="290"/>
      <c r="W54" s="290"/>
      <c r="X54" s="290"/>
      <c r="Y54" s="290"/>
      <c r="Z54" s="290"/>
    </row>
    <row r="55" ht="12.75" customHeight="1">
      <c r="A55" s="290"/>
      <c r="B55" s="371" t="s">
        <v>277</v>
      </c>
      <c r="C55" s="372">
        <f t="shared" ref="C55:E55" si="30">+C13/C13</f>
        <v>1</v>
      </c>
      <c r="D55" s="372">
        <f t="shared" si="30"/>
        <v>1</v>
      </c>
      <c r="E55" s="373">
        <f t="shared" si="30"/>
        <v>1</v>
      </c>
      <c r="F55" s="373">
        <f>AVERAGE(C55:E55)</f>
        <v>1</v>
      </c>
      <c r="G55" s="290"/>
      <c r="H55" s="290"/>
      <c r="I55" s="290"/>
      <c r="J55" s="290"/>
      <c r="K55" s="290"/>
      <c r="L55" s="290"/>
      <c r="M55" s="290"/>
      <c r="N55" s="290"/>
      <c r="O55" s="290"/>
      <c r="P55" s="290"/>
      <c r="Q55" s="290"/>
      <c r="R55" s="290"/>
      <c r="S55" s="290"/>
      <c r="T55" s="290"/>
      <c r="U55" s="290"/>
      <c r="V55" s="290"/>
      <c r="W55" s="290"/>
      <c r="X55" s="290"/>
      <c r="Y55" s="290"/>
      <c r="Z55" s="290"/>
    </row>
    <row r="56" ht="12.75" customHeight="1">
      <c r="A56" s="290"/>
      <c r="B56" s="374" t="s">
        <v>278</v>
      </c>
      <c r="C56" s="375">
        <f t="shared" ref="C56:E56" si="31">+C14/C13</f>
        <v>1.024905123</v>
      </c>
      <c r="D56" s="375">
        <f t="shared" si="31"/>
        <v>1.008148192</v>
      </c>
      <c r="E56" s="376">
        <f t="shared" si="31"/>
        <v>-0.06083733101</v>
      </c>
      <c r="F56" s="376">
        <f>AVERAGE(C56:D56)</f>
        <v>1.016526657</v>
      </c>
      <c r="G56" s="290"/>
      <c r="H56" s="290"/>
      <c r="I56" s="290"/>
      <c r="J56" s="290"/>
      <c r="K56" s="290"/>
      <c r="L56" s="290"/>
      <c r="M56" s="290"/>
      <c r="N56" s="290"/>
      <c r="O56" s="290"/>
      <c r="P56" s="290"/>
      <c r="Q56" s="290"/>
      <c r="R56" s="290"/>
      <c r="S56" s="290"/>
      <c r="T56" s="290"/>
      <c r="U56" s="290"/>
      <c r="V56" s="290"/>
      <c r="W56" s="290"/>
      <c r="X56" s="290"/>
      <c r="Y56" s="290"/>
      <c r="Z56" s="290"/>
    </row>
    <row r="57" ht="12.75" customHeight="1">
      <c r="A57" s="290"/>
      <c r="B57" s="290"/>
      <c r="C57" s="331"/>
      <c r="D57" s="332"/>
      <c r="E57" s="332"/>
      <c r="F57" s="290"/>
      <c r="G57" s="290"/>
      <c r="H57" s="290"/>
      <c r="I57" s="290"/>
      <c r="J57" s="290"/>
      <c r="K57" s="290"/>
      <c r="L57" s="290"/>
      <c r="M57" s="290"/>
      <c r="N57" s="290"/>
      <c r="O57" s="290"/>
      <c r="P57" s="290"/>
      <c r="Q57" s="290"/>
      <c r="R57" s="290"/>
      <c r="S57" s="290"/>
      <c r="T57" s="290"/>
      <c r="U57" s="290"/>
      <c r="V57" s="290"/>
      <c r="W57" s="290"/>
      <c r="X57" s="290"/>
      <c r="Y57" s="290"/>
      <c r="Z57" s="290"/>
    </row>
    <row r="58" ht="12.75" customHeight="1">
      <c r="A58" s="290"/>
      <c r="B58" s="290"/>
      <c r="C58" s="290"/>
      <c r="D58" s="290"/>
      <c r="E58" s="290"/>
      <c r="F58" s="290"/>
      <c r="G58" s="290"/>
      <c r="H58" s="290"/>
      <c r="I58" s="290"/>
      <c r="J58" s="290"/>
      <c r="K58" s="290"/>
      <c r="L58" s="290"/>
      <c r="M58" s="290"/>
      <c r="N58" s="290"/>
      <c r="O58" s="290"/>
      <c r="P58" s="290"/>
      <c r="Q58" s="290"/>
      <c r="R58" s="290"/>
      <c r="S58" s="290"/>
      <c r="T58" s="290"/>
      <c r="U58" s="290"/>
      <c r="V58" s="290"/>
      <c r="W58" s="290"/>
      <c r="X58" s="290"/>
      <c r="Y58" s="290"/>
      <c r="Z58" s="290"/>
    </row>
    <row r="59" ht="12.75" customHeight="1">
      <c r="A59" s="290" t="s">
        <v>269</v>
      </c>
      <c r="B59" s="377" t="str">
        <f>+B16</f>
        <v/>
      </c>
      <c r="C59" s="362">
        <v>43465.0</v>
      </c>
      <c r="D59" s="362">
        <v>43830.0</v>
      </c>
      <c r="E59" s="363">
        <v>44196.0</v>
      </c>
      <c r="F59" s="370" t="s">
        <v>281</v>
      </c>
      <c r="G59" s="290"/>
      <c r="H59" s="290"/>
      <c r="I59" s="290"/>
      <c r="J59" s="290"/>
      <c r="K59" s="290"/>
      <c r="L59" s="290"/>
      <c r="M59" s="290"/>
      <c r="N59" s="290"/>
      <c r="O59" s="290"/>
      <c r="P59" s="290"/>
      <c r="Q59" s="290"/>
      <c r="R59" s="290"/>
      <c r="S59" s="290"/>
      <c r="T59" s="290"/>
      <c r="U59" s="290"/>
      <c r="V59" s="290"/>
      <c r="W59" s="290"/>
      <c r="X59" s="290"/>
      <c r="Y59" s="290"/>
      <c r="Z59" s="290"/>
    </row>
    <row r="60" ht="12.75" customHeight="1">
      <c r="A60" s="290"/>
      <c r="B60" s="371" t="s">
        <v>277</v>
      </c>
      <c r="C60" s="372">
        <f t="shared" ref="C60:E60" si="32">+C17/C17</f>
        <v>1</v>
      </c>
      <c r="D60" s="372">
        <f t="shared" si="32"/>
        <v>1</v>
      </c>
      <c r="E60" s="372">
        <f t="shared" si="32"/>
        <v>1</v>
      </c>
      <c r="F60" s="373">
        <v>1.0</v>
      </c>
      <c r="G60" s="290"/>
      <c r="H60" s="290"/>
      <c r="I60" s="290"/>
      <c r="J60" s="290"/>
      <c r="K60" s="290"/>
      <c r="L60" s="290"/>
      <c r="M60" s="290"/>
      <c r="N60" s="290"/>
      <c r="O60" s="290"/>
      <c r="P60" s="290"/>
      <c r="Q60" s="290"/>
      <c r="R60" s="290"/>
      <c r="S60" s="290"/>
      <c r="T60" s="290"/>
      <c r="U60" s="290"/>
      <c r="V60" s="290"/>
      <c r="W60" s="290"/>
      <c r="X60" s="290"/>
      <c r="Y60" s="290"/>
      <c r="Z60" s="290"/>
    </row>
    <row r="61" ht="12.75" customHeight="1">
      <c r="A61" s="290"/>
      <c r="B61" s="374" t="s">
        <v>278</v>
      </c>
      <c r="C61" s="375">
        <f t="shared" ref="C61:E61" si="33">+C18/C17</f>
        <v>0.05228828058</v>
      </c>
      <c r="D61" s="375">
        <f t="shared" si="33"/>
        <v>0.03850067467</v>
      </c>
      <c r="E61" s="375">
        <f t="shared" si="33"/>
        <v>0.06554313256</v>
      </c>
      <c r="F61" s="376">
        <f>AVERAGE(C61:D61)</f>
        <v>0.04539447763</v>
      </c>
      <c r="G61" s="290"/>
      <c r="H61" s="290"/>
      <c r="I61" s="290"/>
      <c r="J61" s="290"/>
      <c r="K61" s="290"/>
      <c r="L61" s="290"/>
      <c r="M61" s="290"/>
      <c r="N61" s="290"/>
      <c r="O61" s="290"/>
      <c r="P61" s="290"/>
      <c r="Q61" s="290"/>
      <c r="R61" s="290"/>
      <c r="S61" s="290"/>
      <c r="T61" s="290"/>
      <c r="U61" s="290"/>
      <c r="V61" s="290"/>
      <c r="W61" s="290"/>
      <c r="X61" s="290"/>
      <c r="Y61" s="290"/>
      <c r="Z61" s="290"/>
    </row>
    <row r="62" ht="12.75" customHeight="1">
      <c r="A62" s="290"/>
      <c r="B62" s="290"/>
      <c r="C62" s="290"/>
      <c r="D62" s="290"/>
      <c r="E62" s="290"/>
      <c r="F62" s="290"/>
      <c r="G62" s="290"/>
      <c r="H62" s="290"/>
      <c r="I62" s="290"/>
      <c r="J62" s="290"/>
      <c r="K62" s="290"/>
      <c r="L62" s="290"/>
      <c r="M62" s="290"/>
      <c r="N62" s="290"/>
      <c r="O62" s="290"/>
      <c r="P62" s="290"/>
      <c r="Q62" s="290"/>
      <c r="R62" s="290"/>
      <c r="S62" s="290"/>
      <c r="T62" s="290"/>
      <c r="U62" s="290"/>
      <c r="V62" s="290"/>
      <c r="W62" s="290"/>
      <c r="X62" s="290"/>
      <c r="Y62" s="290"/>
      <c r="Z62" s="290"/>
    </row>
    <row r="63" ht="12.75" customHeight="1">
      <c r="A63" s="290"/>
      <c r="B63" s="290"/>
      <c r="C63" s="290"/>
      <c r="D63" s="378" t="s">
        <v>282</v>
      </c>
      <c r="F63" s="379">
        <f>+AVERAGE(F56,F61)</f>
        <v>0.5309605675</v>
      </c>
      <c r="G63" s="290"/>
      <c r="H63" s="290"/>
      <c r="I63" s="290"/>
      <c r="J63" s="290"/>
      <c r="K63" s="290"/>
      <c r="L63" s="290"/>
      <c r="M63" s="290"/>
      <c r="N63" s="290"/>
      <c r="O63" s="290"/>
      <c r="P63" s="290"/>
      <c r="Q63" s="290"/>
      <c r="R63" s="290"/>
      <c r="S63" s="290"/>
      <c r="T63" s="290"/>
      <c r="U63" s="290"/>
      <c r="V63" s="290"/>
      <c r="W63" s="290"/>
      <c r="X63" s="290"/>
      <c r="Y63" s="290"/>
      <c r="Z63" s="290"/>
    </row>
    <row r="64" ht="12.75" customHeight="1">
      <c r="A64" s="290"/>
      <c r="B64" s="290"/>
      <c r="C64" s="290"/>
      <c r="D64" s="290"/>
      <c r="E64" s="290"/>
      <c r="F64" s="290"/>
      <c r="G64" s="290"/>
      <c r="H64" s="290"/>
      <c r="I64" s="290"/>
      <c r="J64" s="290"/>
      <c r="K64" s="290"/>
      <c r="L64" s="290"/>
      <c r="M64" s="290"/>
      <c r="N64" s="290"/>
      <c r="O64" s="290"/>
      <c r="P64" s="290"/>
      <c r="Q64" s="290"/>
      <c r="R64" s="290"/>
      <c r="S64" s="290"/>
      <c r="T64" s="290"/>
      <c r="U64" s="290"/>
      <c r="V64" s="290"/>
      <c r="W64" s="290"/>
      <c r="X64" s="290"/>
      <c r="Y64" s="290"/>
      <c r="Z64" s="290"/>
    </row>
    <row r="65" ht="12.75" customHeight="1">
      <c r="A65" s="290"/>
      <c r="B65" s="290"/>
      <c r="C65" s="290"/>
      <c r="D65" s="290"/>
      <c r="E65" s="290"/>
      <c r="F65" s="290"/>
      <c r="G65" s="290"/>
      <c r="H65" s="290"/>
      <c r="I65" s="290"/>
      <c r="J65" s="290"/>
      <c r="K65" s="290"/>
      <c r="L65" s="290"/>
      <c r="M65" s="290"/>
      <c r="N65" s="290"/>
      <c r="O65" s="290"/>
      <c r="P65" s="290"/>
      <c r="Q65" s="290"/>
      <c r="R65" s="290"/>
      <c r="S65" s="290"/>
      <c r="T65" s="290"/>
      <c r="U65" s="290"/>
      <c r="V65" s="290"/>
      <c r="W65" s="290"/>
      <c r="X65" s="290"/>
      <c r="Y65" s="290"/>
      <c r="Z65" s="290"/>
    </row>
    <row r="66" ht="12.75" customHeight="1">
      <c r="A66" s="290"/>
      <c r="B66" s="290"/>
      <c r="C66" s="290"/>
      <c r="D66" s="290"/>
      <c r="E66" s="290"/>
      <c r="F66" s="290"/>
      <c r="G66" s="290"/>
      <c r="H66" s="290"/>
      <c r="I66" s="290"/>
      <c r="J66" s="290"/>
      <c r="K66" s="290"/>
      <c r="L66" s="290"/>
      <c r="M66" s="290"/>
      <c r="N66" s="290"/>
      <c r="O66" s="290"/>
      <c r="P66" s="290"/>
      <c r="Q66" s="290"/>
      <c r="R66" s="290"/>
      <c r="S66" s="290"/>
      <c r="T66" s="290"/>
      <c r="U66" s="290"/>
      <c r="V66" s="290"/>
      <c r="W66" s="290"/>
      <c r="X66" s="290"/>
      <c r="Y66" s="290"/>
      <c r="Z66" s="290"/>
    </row>
    <row r="67" ht="12.75" customHeight="1">
      <c r="A67" s="290"/>
      <c r="B67" s="290"/>
      <c r="C67" s="290"/>
      <c r="D67" s="290"/>
      <c r="E67" s="290"/>
      <c r="F67" s="290"/>
      <c r="G67" s="290"/>
      <c r="H67" s="290"/>
      <c r="I67" s="290"/>
      <c r="J67" s="290"/>
      <c r="K67" s="290"/>
      <c r="L67" s="290"/>
      <c r="M67" s="290"/>
      <c r="N67" s="290"/>
      <c r="O67" s="290"/>
      <c r="P67" s="290"/>
      <c r="Q67" s="290"/>
      <c r="R67" s="290"/>
      <c r="S67" s="290"/>
      <c r="T67" s="290"/>
      <c r="U67" s="290"/>
      <c r="V67" s="290"/>
      <c r="W67" s="290"/>
      <c r="X67" s="290"/>
      <c r="Y67" s="290"/>
      <c r="Z67" s="290"/>
    </row>
    <row r="68" ht="12.75" customHeight="1">
      <c r="A68" s="290"/>
      <c r="B68" s="290"/>
      <c r="C68" s="290"/>
      <c r="D68" s="290"/>
      <c r="E68" s="290"/>
      <c r="F68" s="290"/>
      <c r="G68" s="290"/>
      <c r="H68" s="290"/>
      <c r="I68" s="290"/>
      <c r="J68" s="290"/>
      <c r="K68" s="290"/>
      <c r="L68" s="290"/>
      <c r="M68" s="290"/>
      <c r="N68" s="290"/>
      <c r="O68" s="290"/>
      <c r="P68" s="290"/>
      <c r="Q68" s="290"/>
      <c r="R68" s="290"/>
      <c r="S68" s="290"/>
      <c r="T68" s="290"/>
      <c r="U68" s="290"/>
      <c r="V68" s="290"/>
      <c r="W68" s="290"/>
      <c r="X68" s="290"/>
      <c r="Y68" s="290"/>
      <c r="Z68" s="290"/>
    </row>
    <row r="69" ht="12.75" customHeight="1">
      <c r="A69" s="290"/>
      <c r="B69" s="290"/>
      <c r="C69" s="290"/>
      <c r="D69" s="290"/>
      <c r="E69" s="290"/>
      <c r="F69" s="290"/>
      <c r="G69" s="290"/>
      <c r="H69" s="290"/>
      <c r="I69" s="290"/>
      <c r="J69" s="290"/>
      <c r="K69" s="290"/>
      <c r="L69" s="290"/>
      <c r="M69" s="290"/>
      <c r="N69" s="290"/>
      <c r="O69" s="290"/>
      <c r="P69" s="290"/>
      <c r="Q69" s="290"/>
      <c r="R69" s="290"/>
      <c r="S69" s="290"/>
      <c r="T69" s="290"/>
      <c r="U69" s="290"/>
      <c r="V69" s="290"/>
      <c r="W69" s="290"/>
      <c r="X69" s="290"/>
      <c r="Y69" s="290"/>
      <c r="Z69" s="290"/>
    </row>
    <row r="70" ht="12.75" customHeight="1">
      <c r="A70" s="290"/>
      <c r="B70" s="290"/>
      <c r="C70" s="290"/>
      <c r="D70" s="290"/>
      <c r="E70" s="290"/>
      <c r="F70" s="290"/>
      <c r="G70" s="290"/>
      <c r="H70" s="290"/>
      <c r="I70" s="290"/>
      <c r="J70" s="290"/>
      <c r="K70" s="290"/>
      <c r="L70" s="290"/>
      <c r="M70" s="290"/>
      <c r="N70" s="290"/>
      <c r="O70" s="290"/>
      <c r="P70" s="290"/>
      <c r="Q70" s="290"/>
      <c r="R70" s="290"/>
      <c r="S70" s="290"/>
      <c r="T70" s="290"/>
      <c r="U70" s="290"/>
      <c r="V70" s="290"/>
      <c r="W70" s="290"/>
      <c r="X70" s="290"/>
      <c r="Y70" s="290"/>
      <c r="Z70" s="290"/>
    </row>
    <row r="71" ht="12.75" customHeight="1">
      <c r="A71" s="290"/>
      <c r="B71" s="290"/>
      <c r="C71" s="290"/>
      <c r="D71" s="290"/>
      <c r="E71" s="290"/>
      <c r="F71" s="290"/>
      <c r="G71" s="290"/>
      <c r="H71" s="290"/>
      <c r="I71" s="290"/>
      <c r="J71" s="290"/>
      <c r="K71" s="290"/>
      <c r="L71" s="290"/>
      <c r="M71" s="290"/>
      <c r="N71" s="290"/>
      <c r="O71" s="290"/>
      <c r="P71" s="290"/>
      <c r="Q71" s="290"/>
      <c r="R71" s="290"/>
      <c r="S71" s="290"/>
      <c r="T71" s="290"/>
      <c r="U71" s="290"/>
      <c r="V71" s="290"/>
      <c r="W71" s="290"/>
      <c r="X71" s="290"/>
      <c r="Y71" s="290"/>
      <c r="Z71" s="290"/>
    </row>
    <row r="72" ht="12.75" customHeight="1">
      <c r="A72" s="290"/>
      <c r="B72" s="290"/>
      <c r="C72" s="290"/>
      <c r="D72" s="290"/>
      <c r="E72" s="290"/>
      <c r="F72" s="290"/>
      <c r="G72" s="290"/>
      <c r="H72" s="290"/>
      <c r="I72" s="290"/>
      <c r="J72" s="290"/>
      <c r="K72" s="290"/>
      <c r="L72" s="290"/>
      <c r="M72" s="290"/>
      <c r="N72" s="290"/>
      <c r="O72" s="290"/>
      <c r="P72" s="290"/>
      <c r="Q72" s="290"/>
      <c r="R72" s="290"/>
      <c r="S72" s="290"/>
      <c r="T72" s="290"/>
      <c r="U72" s="290"/>
      <c r="V72" s="290"/>
      <c r="W72" s="290"/>
      <c r="X72" s="290"/>
      <c r="Y72" s="290"/>
      <c r="Z72" s="290"/>
    </row>
    <row r="73" ht="12.75" customHeight="1">
      <c r="A73" s="290"/>
      <c r="B73" s="290"/>
      <c r="C73" s="290"/>
      <c r="D73" s="290"/>
      <c r="E73" s="290"/>
      <c r="F73" s="290"/>
      <c r="G73" s="290"/>
      <c r="H73" s="290"/>
      <c r="I73" s="290"/>
      <c r="J73" s="290"/>
      <c r="K73" s="290"/>
      <c r="L73" s="290"/>
      <c r="M73" s="290"/>
      <c r="N73" s="290"/>
      <c r="O73" s="290"/>
      <c r="P73" s="290"/>
      <c r="Q73" s="290"/>
      <c r="R73" s="290"/>
      <c r="S73" s="290"/>
      <c r="T73" s="290"/>
      <c r="U73" s="290"/>
      <c r="V73" s="290"/>
      <c r="W73" s="290"/>
      <c r="X73" s="290"/>
      <c r="Y73" s="290"/>
      <c r="Z73" s="290"/>
    </row>
    <row r="74" ht="12.75" customHeight="1">
      <c r="A74" s="290"/>
      <c r="B74" s="290"/>
      <c r="C74" s="290"/>
      <c r="D74" s="290"/>
      <c r="E74" s="290"/>
      <c r="F74" s="290"/>
      <c r="G74" s="290"/>
      <c r="H74" s="290"/>
      <c r="I74" s="290"/>
      <c r="J74" s="290"/>
      <c r="K74" s="290"/>
      <c r="L74" s="290"/>
      <c r="M74" s="290"/>
      <c r="N74" s="290"/>
      <c r="O74" s="290"/>
      <c r="P74" s="290"/>
      <c r="Q74" s="290"/>
      <c r="R74" s="290"/>
      <c r="S74" s="290"/>
      <c r="T74" s="290"/>
      <c r="U74" s="290"/>
      <c r="V74" s="290"/>
      <c r="W74" s="290"/>
      <c r="X74" s="290"/>
      <c r="Y74" s="290"/>
      <c r="Z74" s="290"/>
    </row>
    <row r="75" ht="12.75" customHeight="1">
      <c r="A75" s="290"/>
      <c r="B75" s="290"/>
      <c r="C75" s="290"/>
      <c r="D75" s="290"/>
      <c r="E75" s="290"/>
      <c r="F75" s="290"/>
      <c r="G75" s="290"/>
      <c r="H75" s="290"/>
      <c r="I75" s="290"/>
      <c r="J75" s="290"/>
      <c r="K75" s="290"/>
      <c r="L75" s="290"/>
      <c r="M75" s="290"/>
      <c r="N75" s="290"/>
      <c r="O75" s="290"/>
      <c r="P75" s="290"/>
      <c r="Q75" s="290"/>
      <c r="R75" s="290"/>
      <c r="S75" s="290"/>
      <c r="T75" s="290"/>
      <c r="U75" s="290"/>
      <c r="V75" s="290"/>
      <c r="W75" s="290"/>
      <c r="X75" s="290"/>
      <c r="Y75" s="290"/>
      <c r="Z75" s="290"/>
    </row>
    <row r="76" ht="12.75" customHeight="1">
      <c r="A76" s="290"/>
      <c r="B76" s="290"/>
      <c r="C76" s="290"/>
      <c r="D76" s="290"/>
      <c r="E76" s="290"/>
      <c r="F76" s="290"/>
      <c r="G76" s="290"/>
      <c r="H76" s="290"/>
      <c r="I76" s="290"/>
      <c r="J76" s="290"/>
      <c r="K76" s="290"/>
      <c r="L76" s="290"/>
      <c r="M76" s="290"/>
      <c r="N76" s="290"/>
      <c r="O76" s="290"/>
      <c r="P76" s="290"/>
      <c r="Q76" s="290"/>
      <c r="R76" s="290"/>
      <c r="S76" s="290"/>
      <c r="T76" s="290"/>
      <c r="U76" s="290"/>
      <c r="V76" s="290"/>
      <c r="W76" s="290"/>
      <c r="X76" s="290"/>
      <c r="Y76" s="290"/>
      <c r="Z76" s="290"/>
    </row>
    <row r="77" ht="12.75" customHeight="1">
      <c r="A77" s="290"/>
      <c r="B77" s="290"/>
      <c r="C77" s="290"/>
      <c r="D77" s="290"/>
      <c r="E77" s="290"/>
      <c r="F77" s="290"/>
      <c r="G77" s="290"/>
      <c r="H77" s="290"/>
      <c r="I77" s="290"/>
      <c r="J77" s="290"/>
      <c r="K77" s="290"/>
      <c r="L77" s="290"/>
      <c r="M77" s="290"/>
      <c r="N77" s="290"/>
      <c r="O77" s="290"/>
      <c r="P77" s="290"/>
      <c r="Q77" s="290"/>
      <c r="R77" s="290"/>
      <c r="S77" s="290"/>
      <c r="T77" s="290"/>
      <c r="U77" s="290"/>
      <c r="V77" s="290"/>
      <c r="W77" s="290"/>
      <c r="X77" s="290"/>
      <c r="Y77" s="290"/>
      <c r="Z77" s="290"/>
    </row>
    <row r="78" ht="12.75" customHeight="1">
      <c r="A78" s="290"/>
      <c r="B78" s="290"/>
      <c r="C78" s="290"/>
      <c r="D78" s="290"/>
      <c r="E78" s="290"/>
      <c r="F78" s="290"/>
      <c r="G78" s="290"/>
      <c r="H78" s="290"/>
      <c r="I78" s="290"/>
      <c r="J78" s="290"/>
      <c r="K78" s="290"/>
      <c r="L78" s="290"/>
      <c r="M78" s="290"/>
      <c r="N78" s="290"/>
      <c r="O78" s="290"/>
      <c r="P78" s="290"/>
      <c r="Q78" s="290"/>
      <c r="R78" s="290"/>
      <c r="S78" s="290"/>
      <c r="T78" s="290"/>
      <c r="U78" s="290"/>
      <c r="V78" s="290"/>
      <c r="W78" s="290"/>
      <c r="X78" s="290"/>
      <c r="Y78" s="290"/>
      <c r="Z78" s="290"/>
    </row>
    <row r="79" ht="12.75" customHeight="1">
      <c r="A79" s="290"/>
      <c r="B79" s="290"/>
      <c r="C79" s="290"/>
      <c r="D79" s="290"/>
      <c r="E79" s="290"/>
      <c r="F79" s="290"/>
      <c r="G79" s="290"/>
      <c r="H79" s="290"/>
      <c r="I79" s="290"/>
      <c r="J79" s="290"/>
      <c r="K79" s="290"/>
      <c r="L79" s="290"/>
      <c r="M79" s="290"/>
      <c r="N79" s="290"/>
      <c r="O79" s="290"/>
      <c r="P79" s="290"/>
      <c r="Q79" s="290"/>
      <c r="R79" s="290"/>
      <c r="S79" s="290"/>
      <c r="T79" s="290"/>
      <c r="U79" s="290"/>
      <c r="V79" s="290"/>
      <c r="W79" s="290"/>
      <c r="X79" s="290"/>
      <c r="Y79" s="290"/>
      <c r="Z79" s="290"/>
    </row>
    <row r="80" ht="12.75" customHeight="1">
      <c r="A80" s="290"/>
      <c r="B80" s="290"/>
      <c r="C80" s="290"/>
      <c r="D80" s="290"/>
      <c r="E80" s="290"/>
      <c r="F80" s="290"/>
      <c r="G80" s="290"/>
      <c r="H80" s="290"/>
      <c r="I80" s="290"/>
      <c r="J80" s="290"/>
      <c r="K80" s="290"/>
      <c r="L80" s="290"/>
      <c r="M80" s="290"/>
      <c r="N80" s="290"/>
      <c r="O80" s="290"/>
      <c r="P80" s="290"/>
      <c r="Q80" s="290"/>
      <c r="R80" s="290"/>
      <c r="S80" s="290"/>
      <c r="T80" s="290"/>
      <c r="U80" s="290"/>
      <c r="V80" s="290"/>
      <c r="W80" s="290"/>
      <c r="X80" s="290"/>
      <c r="Y80" s="290"/>
      <c r="Z80" s="290"/>
    </row>
    <row r="81" ht="12.75" customHeight="1">
      <c r="A81" s="290"/>
      <c r="B81" s="290"/>
      <c r="C81" s="290"/>
      <c r="D81" s="290"/>
      <c r="E81" s="290"/>
      <c r="F81" s="290"/>
      <c r="G81" s="290"/>
      <c r="H81" s="290"/>
      <c r="I81" s="290"/>
      <c r="J81" s="290"/>
      <c r="K81" s="290"/>
      <c r="L81" s="290"/>
      <c r="M81" s="290"/>
      <c r="N81" s="290"/>
      <c r="O81" s="290"/>
      <c r="P81" s="290"/>
      <c r="Q81" s="290"/>
      <c r="R81" s="290"/>
      <c r="S81" s="290"/>
      <c r="T81" s="290"/>
      <c r="U81" s="290"/>
      <c r="V81" s="290"/>
      <c r="W81" s="290"/>
      <c r="X81" s="290"/>
      <c r="Y81" s="290"/>
      <c r="Z81" s="290"/>
    </row>
    <row r="82" ht="12.75" customHeight="1">
      <c r="A82" s="290"/>
      <c r="B82" s="290"/>
      <c r="C82" s="290"/>
      <c r="D82" s="290"/>
      <c r="E82" s="290"/>
      <c r="F82" s="290"/>
      <c r="G82" s="290"/>
      <c r="H82" s="290"/>
      <c r="I82" s="290"/>
      <c r="J82" s="290"/>
      <c r="K82" s="290"/>
      <c r="L82" s="290"/>
      <c r="M82" s="290"/>
      <c r="N82" s="290"/>
      <c r="O82" s="290"/>
      <c r="P82" s="290"/>
      <c r="Q82" s="290"/>
      <c r="R82" s="290"/>
      <c r="S82" s="290"/>
      <c r="T82" s="290"/>
      <c r="U82" s="290"/>
      <c r="V82" s="290"/>
      <c r="W82" s="290"/>
      <c r="X82" s="290"/>
      <c r="Y82" s="290"/>
      <c r="Z82" s="290"/>
    </row>
    <row r="83" ht="12.75" customHeight="1">
      <c r="A83" s="290"/>
      <c r="B83" s="290"/>
      <c r="C83" s="290"/>
      <c r="D83" s="290"/>
      <c r="E83" s="290"/>
      <c r="F83" s="290"/>
      <c r="G83" s="290"/>
      <c r="H83" s="290"/>
      <c r="I83" s="290"/>
      <c r="J83" s="290"/>
      <c r="K83" s="290"/>
      <c r="L83" s="290"/>
      <c r="M83" s="290"/>
      <c r="N83" s="290"/>
      <c r="O83" s="290"/>
      <c r="P83" s="290"/>
      <c r="Q83" s="290"/>
      <c r="R83" s="290"/>
      <c r="S83" s="290"/>
      <c r="T83" s="290"/>
      <c r="U83" s="290"/>
      <c r="V83" s="290"/>
      <c r="W83" s="290"/>
      <c r="X83" s="290"/>
      <c r="Y83" s="290"/>
      <c r="Z83" s="290"/>
    </row>
    <row r="84" ht="12.75" customHeight="1">
      <c r="A84" s="290"/>
      <c r="B84" s="290"/>
      <c r="C84" s="290"/>
      <c r="D84" s="290"/>
      <c r="E84" s="290"/>
      <c r="F84" s="290"/>
      <c r="G84" s="290"/>
      <c r="H84" s="290"/>
      <c r="I84" s="290"/>
      <c r="J84" s="290"/>
      <c r="K84" s="290"/>
      <c r="L84" s="290"/>
      <c r="M84" s="290"/>
      <c r="N84" s="290"/>
      <c r="O84" s="290"/>
      <c r="P84" s="290"/>
      <c r="Q84" s="290"/>
      <c r="R84" s="290"/>
      <c r="S84" s="290"/>
      <c r="T84" s="290"/>
      <c r="U84" s="290"/>
      <c r="V84" s="290"/>
      <c r="W84" s="290"/>
      <c r="X84" s="290"/>
      <c r="Y84" s="290"/>
      <c r="Z84" s="290"/>
    </row>
    <row r="85" ht="12.75" customHeight="1">
      <c r="A85" s="290"/>
      <c r="B85" s="290"/>
      <c r="C85" s="290"/>
      <c r="D85" s="290"/>
      <c r="E85" s="290"/>
      <c r="F85" s="290"/>
      <c r="G85" s="290"/>
      <c r="H85" s="290"/>
      <c r="I85" s="290"/>
      <c r="J85" s="290"/>
      <c r="K85" s="290"/>
      <c r="L85" s="290"/>
      <c r="M85" s="290"/>
      <c r="N85" s="290"/>
      <c r="O85" s="290"/>
      <c r="P85" s="290"/>
      <c r="Q85" s="290"/>
      <c r="R85" s="290"/>
      <c r="S85" s="290"/>
      <c r="T85" s="290"/>
      <c r="U85" s="290"/>
      <c r="V85" s="290"/>
      <c r="W85" s="290"/>
      <c r="X85" s="290"/>
      <c r="Y85" s="290"/>
      <c r="Z85" s="290"/>
    </row>
    <row r="86" ht="12.75" customHeight="1">
      <c r="A86" s="290"/>
      <c r="B86" s="290"/>
      <c r="C86" s="290"/>
      <c r="D86" s="290"/>
      <c r="E86" s="290"/>
      <c r="F86" s="290"/>
      <c r="G86" s="290"/>
      <c r="H86" s="290"/>
      <c r="I86" s="290"/>
      <c r="J86" s="290"/>
      <c r="K86" s="290"/>
      <c r="L86" s="290"/>
      <c r="M86" s="290"/>
      <c r="N86" s="290"/>
      <c r="O86" s="290"/>
      <c r="P86" s="290"/>
      <c r="Q86" s="290"/>
      <c r="R86" s="290"/>
      <c r="S86" s="290"/>
      <c r="T86" s="290"/>
      <c r="U86" s="290"/>
      <c r="V86" s="290"/>
      <c r="W86" s="290"/>
      <c r="X86" s="290"/>
      <c r="Y86" s="290"/>
      <c r="Z86" s="290"/>
    </row>
    <row r="87" ht="12.75" customHeight="1">
      <c r="A87" s="290"/>
      <c r="B87" s="290"/>
      <c r="C87" s="290"/>
      <c r="D87" s="290"/>
      <c r="E87" s="290"/>
      <c r="F87" s="290"/>
      <c r="G87" s="290"/>
      <c r="H87" s="290"/>
      <c r="I87" s="290"/>
      <c r="J87" s="290"/>
      <c r="K87" s="290"/>
      <c r="L87" s="290"/>
      <c r="M87" s="290"/>
      <c r="N87" s="290"/>
      <c r="O87" s="290"/>
      <c r="P87" s="290"/>
      <c r="Q87" s="290"/>
      <c r="R87" s="290"/>
      <c r="S87" s="290"/>
      <c r="T87" s="290"/>
      <c r="U87" s="290"/>
      <c r="V87" s="290"/>
      <c r="W87" s="290"/>
      <c r="X87" s="290"/>
      <c r="Y87" s="290"/>
      <c r="Z87" s="290"/>
    </row>
    <row r="88" ht="12.75" customHeight="1">
      <c r="A88" s="290"/>
      <c r="B88" s="290"/>
      <c r="C88" s="290"/>
      <c r="D88" s="290"/>
      <c r="E88" s="290"/>
      <c r="F88" s="290"/>
      <c r="G88" s="290"/>
      <c r="H88" s="290"/>
      <c r="I88" s="290"/>
      <c r="J88" s="290"/>
      <c r="K88" s="290"/>
      <c r="L88" s="290"/>
      <c r="M88" s="290"/>
      <c r="N88" s="290"/>
      <c r="O88" s="290"/>
      <c r="P88" s="290"/>
      <c r="Q88" s="290"/>
      <c r="R88" s="290"/>
      <c r="S88" s="290"/>
      <c r="T88" s="290"/>
      <c r="U88" s="290"/>
      <c r="V88" s="290"/>
      <c r="W88" s="290"/>
      <c r="X88" s="290"/>
      <c r="Y88" s="290"/>
      <c r="Z88" s="290"/>
    </row>
    <row r="89" ht="12.75" customHeight="1">
      <c r="A89" s="290"/>
      <c r="B89" s="290"/>
      <c r="C89" s="290"/>
      <c r="D89" s="290"/>
      <c r="E89" s="290"/>
      <c r="F89" s="290"/>
      <c r="G89" s="290"/>
      <c r="H89" s="290"/>
      <c r="I89" s="290"/>
      <c r="J89" s="290"/>
      <c r="K89" s="290"/>
      <c r="L89" s="290"/>
      <c r="M89" s="290"/>
      <c r="N89" s="290"/>
      <c r="O89" s="290"/>
      <c r="P89" s="290"/>
      <c r="Q89" s="290"/>
      <c r="R89" s="290"/>
      <c r="S89" s="290"/>
      <c r="T89" s="290"/>
      <c r="U89" s="290"/>
      <c r="V89" s="290"/>
      <c r="W89" s="290"/>
      <c r="X89" s="290"/>
      <c r="Y89" s="290"/>
      <c r="Z89" s="290"/>
    </row>
    <row r="90" ht="12.75" customHeight="1">
      <c r="A90" s="290"/>
      <c r="B90" s="290"/>
      <c r="C90" s="290"/>
      <c r="D90" s="290"/>
      <c r="E90" s="290"/>
      <c r="F90" s="290"/>
      <c r="G90" s="290"/>
      <c r="H90" s="290"/>
      <c r="I90" s="290"/>
      <c r="J90" s="290"/>
      <c r="K90" s="290"/>
      <c r="L90" s="290"/>
      <c r="M90" s="290"/>
      <c r="N90" s="290"/>
      <c r="O90" s="290"/>
      <c r="P90" s="290"/>
      <c r="Q90" s="290"/>
      <c r="R90" s="290"/>
      <c r="S90" s="290"/>
      <c r="T90" s="290"/>
      <c r="U90" s="290"/>
      <c r="V90" s="290"/>
      <c r="W90" s="290"/>
      <c r="X90" s="290"/>
      <c r="Y90" s="290"/>
      <c r="Z90" s="290"/>
    </row>
    <row r="91" ht="12.75" customHeight="1">
      <c r="A91" s="290"/>
      <c r="B91" s="290"/>
      <c r="C91" s="290"/>
      <c r="D91" s="290"/>
      <c r="E91" s="290"/>
      <c r="F91" s="290"/>
      <c r="G91" s="290"/>
      <c r="H91" s="290"/>
      <c r="I91" s="290"/>
      <c r="J91" s="290"/>
      <c r="K91" s="290"/>
      <c r="L91" s="290"/>
      <c r="M91" s="290"/>
      <c r="N91" s="290"/>
      <c r="O91" s="290"/>
      <c r="P91" s="290"/>
      <c r="Q91" s="290"/>
      <c r="R91" s="290"/>
      <c r="S91" s="290"/>
      <c r="T91" s="290"/>
      <c r="U91" s="290"/>
      <c r="V91" s="290"/>
      <c r="W91" s="290"/>
      <c r="X91" s="290"/>
      <c r="Y91" s="290"/>
      <c r="Z91" s="290"/>
    </row>
    <row r="92" ht="12.75" customHeight="1">
      <c r="A92" s="290"/>
      <c r="B92" s="290"/>
      <c r="C92" s="290"/>
      <c r="D92" s="290"/>
      <c r="E92" s="290"/>
      <c r="F92" s="290"/>
      <c r="G92" s="290"/>
      <c r="H92" s="290"/>
      <c r="I92" s="290"/>
      <c r="J92" s="290"/>
      <c r="K92" s="290"/>
      <c r="L92" s="290"/>
      <c r="M92" s="290"/>
      <c r="N92" s="290"/>
      <c r="O92" s="290"/>
      <c r="P92" s="290"/>
      <c r="Q92" s="290"/>
      <c r="R92" s="290"/>
      <c r="S92" s="290"/>
      <c r="T92" s="290"/>
      <c r="U92" s="290"/>
      <c r="V92" s="290"/>
      <c r="W92" s="290"/>
      <c r="X92" s="290"/>
      <c r="Y92" s="290"/>
      <c r="Z92" s="290"/>
    </row>
    <row r="93" ht="12.75" customHeight="1">
      <c r="A93" s="290"/>
      <c r="B93" s="290"/>
      <c r="C93" s="290"/>
      <c r="D93" s="290"/>
      <c r="E93" s="290"/>
      <c r="F93" s="290"/>
      <c r="G93" s="290"/>
      <c r="H93" s="290"/>
      <c r="I93" s="290"/>
      <c r="J93" s="290"/>
      <c r="K93" s="290"/>
      <c r="L93" s="290"/>
      <c r="M93" s="290"/>
      <c r="N93" s="290"/>
      <c r="O93" s="290"/>
      <c r="P93" s="290"/>
      <c r="Q93" s="290"/>
      <c r="R93" s="290"/>
      <c r="S93" s="290"/>
      <c r="T93" s="290"/>
      <c r="U93" s="290"/>
      <c r="V93" s="290"/>
      <c r="W93" s="290"/>
      <c r="X93" s="290"/>
      <c r="Y93" s="290"/>
      <c r="Z93" s="290"/>
    </row>
    <row r="94" ht="12.75" customHeight="1">
      <c r="A94" s="290"/>
      <c r="B94" s="290"/>
      <c r="C94" s="290"/>
      <c r="D94" s="290"/>
      <c r="E94" s="290"/>
      <c r="F94" s="290"/>
      <c r="G94" s="290"/>
      <c r="H94" s="290"/>
      <c r="I94" s="290"/>
      <c r="J94" s="290"/>
      <c r="K94" s="290"/>
      <c r="L94" s="290"/>
      <c r="M94" s="290"/>
      <c r="N94" s="290"/>
      <c r="O94" s="290"/>
      <c r="P94" s="290"/>
      <c r="Q94" s="290"/>
      <c r="R94" s="290"/>
      <c r="S94" s="290"/>
      <c r="T94" s="290"/>
      <c r="U94" s="290"/>
      <c r="V94" s="290"/>
      <c r="W94" s="290"/>
      <c r="X94" s="290"/>
      <c r="Y94" s="290"/>
      <c r="Z94" s="290"/>
    </row>
    <row r="95" ht="12.75" customHeight="1">
      <c r="A95" s="290"/>
      <c r="B95" s="290"/>
      <c r="C95" s="290"/>
      <c r="D95" s="290"/>
      <c r="E95" s="290"/>
      <c r="F95" s="290"/>
      <c r="G95" s="290"/>
      <c r="H95" s="290"/>
      <c r="I95" s="290"/>
      <c r="J95" s="290"/>
      <c r="K95" s="290"/>
      <c r="L95" s="290"/>
      <c r="M95" s="290"/>
      <c r="N95" s="290"/>
      <c r="O95" s="290"/>
      <c r="P95" s="290"/>
      <c r="Q95" s="290"/>
      <c r="R95" s="290"/>
      <c r="S95" s="290"/>
      <c r="T95" s="290"/>
      <c r="U95" s="290"/>
      <c r="V95" s="290"/>
      <c r="W95" s="290"/>
      <c r="X95" s="290"/>
      <c r="Y95" s="290"/>
      <c r="Z95" s="290"/>
    </row>
    <row r="96" ht="12.75" customHeight="1">
      <c r="A96" s="290"/>
      <c r="B96" s="290"/>
      <c r="C96" s="290"/>
      <c r="D96" s="290"/>
      <c r="E96" s="290"/>
      <c r="F96" s="290"/>
      <c r="G96" s="290"/>
      <c r="H96" s="290"/>
      <c r="I96" s="290"/>
      <c r="J96" s="290"/>
      <c r="K96" s="290"/>
      <c r="L96" s="290"/>
      <c r="M96" s="290"/>
      <c r="N96" s="290"/>
      <c r="O96" s="290"/>
      <c r="P96" s="290"/>
      <c r="Q96" s="290"/>
      <c r="R96" s="290"/>
      <c r="S96" s="290"/>
      <c r="T96" s="290"/>
      <c r="U96" s="290"/>
      <c r="V96" s="290"/>
      <c r="W96" s="290"/>
      <c r="X96" s="290"/>
      <c r="Y96" s="290"/>
      <c r="Z96" s="290"/>
    </row>
    <row r="97" ht="12.75" customHeight="1">
      <c r="A97" s="290"/>
      <c r="B97" s="290"/>
      <c r="C97" s="290"/>
      <c r="D97" s="290"/>
      <c r="E97" s="290"/>
      <c r="F97" s="290"/>
      <c r="G97" s="290"/>
      <c r="H97" s="290"/>
      <c r="I97" s="290"/>
      <c r="J97" s="290"/>
      <c r="K97" s="290"/>
      <c r="L97" s="290"/>
      <c r="M97" s="290"/>
      <c r="N97" s="290"/>
      <c r="O97" s="290"/>
      <c r="P97" s="290"/>
      <c r="Q97" s="290"/>
      <c r="R97" s="290"/>
      <c r="S97" s="290"/>
      <c r="T97" s="290"/>
      <c r="U97" s="290"/>
      <c r="V97" s="290"/>
      <c r="W97" s="290"/>
      <c r="X97" s="290"/>
      <c r="Y97" s="290"/>
      <c r="Z97" s="290"/>
    </row>
    <row r="98" ht="12.75" customHeight="1">
      <c r="A98" s="290"/>
      <c r="B98" s="290"/>
      <c r="C98" s="290"/>
      <c r="D98" s="290"/>
      <c r="E98" s="290"/>
      <c r="F98" s="290"/>
      <c r="G98" s="290"/>
      <c r="H98" s="290"/>
      <c r="I98" s="290"/>
      <c r="J98" s="290"/>
      <c r="K98" s="290"/>
      <c r="L98" s="290"/>
      <c r="M98" s="290"/>
      <c r="N98" s="290"/>
      <c r="O98" s="290"/>
      <c r="P98" s="290"/>
      <c r="Q98" s="290"/>
      <c r="R98" s="290"/>
      <c r="S98" s="290"/>
      <c r="T98" s="290"/>
      <c r="U98" s="290"/>
      <c r="V98" s="290"/>
      <c r="W98" s="290"/>
      <c r="X98" s="290"/>
      <c r="Y98" s="290"/>
      <c r="Z98" s="290"/>
    </row>
    <row r="99" ht="12.75" customHeight="1">
      <c r="A99" s="290"/>
      <c r="B99" s="290"/>
      <c r="C99" s="290"/>
      <c r="D99" s="290"/>
      <c r="E99" s="290"/>
      <c r="F99" s="290"/>
      <c r="G99" s="290"/>
      <c r="H99" s="290"/>
      <c r="I99" s="290"/>
      <c r="J99" s="290"/>
      <c r="K99" s="290"/>
      <c r="L99" s="290"/>
      <c r="M99" s="290"/>
      <c r="N99" s="290"/>
      <c r="O99" s="290"/>
      <c r="P99" s="290"/>
      <c r="Q99" s="290"/>
      <c r="R99" s="290"/>
      <c r="S99" s="290"/>
      <c r="T99" s="290"/>
      <c r="U99" s="290"/>
      <c r="V99" s="290"/>
      <c r="W99" s="290"/>
      <c r="X99" s="290"/>
      <c r="Y99" s="290"/>
      <c r="Z99" s="290"/>
    </row>
    <row r="100" ht="12.75" customHeight="1">
      <c r="A100" s="290"/>
      <c r="B100" s="290"/>
      <c r="C100" s="290"/>
      <c r="D100" s="290"/>
      <c r="E100" s="290"/>
      <c r="F100" s="290"/>
      <c r="G100" s="290"/>
      <c r="H100" s="290"/>
      <c r="I100" s="290"/>
      <c r="J100" s="290"/>
      <c r="K100" s="290"/>
      <c r="L100" s="290"/>
      <c r="M100" s="290"/>
      <c r="N100" s="290"/>
      <c r="O100" s="290"/>
      <c r="P100" s="290"/>
      <c r="Q100" s="290"/>
      <c r="R100" s="290"/>
      <c r="S100" s="290"/>
      <c r="T100" s="290"/>
      <c r="U100" s="290"/>
      <c r="V100" s="290"/>
      <c r="W100" s="290"/>
      <c r="X100" s="290"/>
      <c r="Y100" s="290"/>
      <c r="Z100" s="290"/>
    </row>
    <row r="101" ht="12.75" customHeight="1">
      <c r="A101" s="290"/>
      <c r="B101" s="290"/>
      <c r="C101" s="290"/>
      <c r="D101" s="290"/>
      <c r="E101" s="290"/>
      <c r="F101" s="290"/>
      <c r="G101" s="290"/>
      <c r="H101" s="290"/>
      <c r="I101" s="290"/>
      <c r="J101" s="290"/>
      <c r="K101" s="290"/>
      <c r="L101" s="290"/>
      <c r="M101" s="290"/>
      <c r="N101" s="290"/>
      <c r="O101" s="290"/>
      <c r="P101" s="290"/>
      <c r="Q101" s="290"/>
      <c r="R101" s="290"/>
      <c r="S101" s="290"/>
      <c r="T101" s="290"/>
      <c r="U101" s="290"/>
      <c r="V101" s="290"/>
      <c r="W101" s="290"/>
      <c r="X101" s="290"/>
      <c r="Y101" s="290"/>
      <c r="Z101" s="290"/>
    </row>
    <row r="102" ht="12.75" customHeight="1">
      <c r="A102" s="290"/>
      <c r="B102" s="290"/>
      <c r="C102" s="290"/>
      <c r="D102" s="290"/>
      <c r="E102" s="290"/>
      <c r="F102" s="290"/>
      <c r="G102" s="290"/>
      <c r="H102" s="290"/>
      <c r="I102" s="290"/>
      <c r="J102" s="290"/>
      <c r="K102" s="290"/>
      <c r="L102" s="290"/>
      <c r="M102" s="290"/>
      <c r="N102" s="290"/>
      <c r="O102" s="290"/>
      <c r="P102" s="290"/>
      <c r="Q102" s="290"/>
      <c r="R102" s="290"/>
      <c r="S102" s="290"/>
      <c r="T102" s="290"/>
      <c r="U102" s="290"/>
      <c r="V102" s="290"/>
      <c r="W102" s="290"/>
      <c r="X102" s="290"/>
      <c r="Y102" s="290"/>
      <c r="Z102" s="290"/>
    </row>
    <row r="103" ht="12.75" customHeight="1">
      <c r="A103" s="290"/>
      <c r="B103" s="290"/>
      <c r="C103" s="290"/>
      <c r="D103" s="290"/>
      <c r="E103" s="290"/>
      <c r="F103" s="290"/>
      <c r="G103" s="290"/>
      <c r="H103" s="290"/>
      <c r="I103" s="290"/>
      <c r="J103" s="290"/>
      <c r="K103" s="290"/>
      <c r="L103" s="290"/>
      <c r="M103" s="290"/>
      <c r="N103" s="290"/>
      <c r="O103" s="290"/>
      <c r="P103" s="290"/>
      <c r="Q103" s="290"/>
      <c r="R103" s="290"/>
      <c r="S103" s="290"/>
      <c r="T103" s="290"/>
      <c r="U103" s="290"/>
      <c r="V103" s="290"/>
      <c r="W103" s="290"/>
      <c r="X103" s="290"/>
      <c r="Y103" s="290"/>
      <c r="Z103" s="290"/>
    </row>
    <row r="104" ht="12.75" customHeight="1">
      <c r="A104" s="290"/>
      <c r="B104" s="290"/>
      <c r="C104" s="290"/>
      <c r="D104" s="290"/>
      <c r="E104" s="290"/>
      <c r="F104" s="290"/>
      <c r="G104" s="290"/>
      <c r="H104" s="290"/>
      <c r="I104" s="290"/>
      <c r="J104" s="290"/>
      <c r="K104" s="290"/>
      <c r="L104" s="290"/>
      <c r="M104" s="290"/>
      <c r="N104" s="290"/>
      <c r="O104" s="290"/>
      <c r="P104" s="290"/>
      <c r="Q104" s="290"/>
      <c r="R104" s="290"/>
      <c r="S104" s="290"/>
      <c r="T104" s="290"/>
      <c r="U104" s="290"/>
      <c r="V104" s="290"/>
      <c r="W104" s="290"/>
      <c r="X104" s="290"/>
      <c r="Y104" s="290"/>
      <c r="Z104" s="290"/>
    </row>
    <row r="105" ht="12.75" customHeight="1">
      <c r="A105" s="290"/>
      <c r="B105" s="290"/>
      <c r="C105" s="290"/>
      <c r="D105" s="290"/>
      <c r="E105" s="290"/>
      <c r="F105" s="290"/>
      <c r="G105" s="290"/>
      <c r="H105" s="290"/>
      <c r="I105" s="290"/>
      <c r="J105" s="290"/>
      <c r="K105" s="290"/>
      <c r="L105" s="290"/>
      <c r="M105" s="290"/>
      <c r="N105" s="290"/>
      <c r="O105" s="290"/>
      <c r="P105" s="290"/>
      <c r="Q105" s="290"/>
      <c r="R105" s="290"/>
      <c r="S105" s="290"/>
      <c r="T105" s="290"/>
      <c r="U105" s="290"/>
      <c r="V105" s="290"/>
      <c r="W105" s="290"/>
      <c r="X105" s="290"/>
      <c r="Y105" s="290"/>
      <c r="Z105" s="290"/>
    </row>
    <row r="106" ht="12.75" customHeight="1">
      <c r="A106" s="290"/>
      <c r="B106" s="290"/>
      <c r="C106" s="290"/>
      <c r="D106" s="290"/>
      <c r="E106" s="290"/>
      <c r="F106" s="290"/>
      <c r="G106" s="290"/>
      <c r="H106" s="290"/>
      <c r="I106" s="290"/>
      <c r="J106" s="290"/>
      <c r="K106" s="290"/>
      <c r="L106" s="290"/>
      <c r="M106" s="290"/>
      <c r="N106" s="290"/>
      <c r="O106" s="290"/>
      <c r="P106" s="290"/>
      <c r="Q106" s="290"/>
      <c r="R106" s="290"/>
      <c r="S106" s="290"/>
      <c r="T106" s="290"/>
      <c r="U106" s="290"/>
      <c r="V106" s="290"/>
      <c r="W106" s="290"/>
      <c r="X106" s="290"/>
      <c r="Y106" s="290"/>
      <c r="Z106" s="290"/>
    </row>
    <row r="107" ht="12.75" customHeight="1">
      <c r="A107" s="290"/>
      <c r="B107" s="290"/>
      <c r="C107" s="290"/>
      <c r="D107" s="290"/>
      <c r="E107" s="290"/>
      <c r="F107" s="290"/>
      <c r="G107" s="290"/>
      <c r="H107" s="290"/>
      <c r="I107" s="290"/>
      <c r="J107" s="290"/>
      <c r="K107" s="290"/>
      <c r="L107" s="290"/>
      <c r="M107" s="290"/>
      <c r="N107" s="290"/>
      <c r="O107" s="290"/>
      <c r="P107" s="290"/>
      <c r="Q107" s="290"/>
      <c r="R107" s="290"/>
      <c r="S107" s="290"/>
      <c r="T107" s="290"/>
      <c r="U107" s="290"/>
      <c r="V107" s="290"/>
      <c r="W107" s="290"/>
      <c r="X107" s="290"/>
      <c r="Y107" s="290"/>
      <c r="Z107" s="290"/>
    </row>
    <row r="108" ht="12.75" customHeight="1">
      <c r="A108" s="290"/>
      <c r="B108" s="290"/>
      <c r="C108" s="290"/>
      <c r="D108" s="290"/>
      <c r="E108" s="290"/>
      <c r="F108" s="290"/>
      <c r="G108" s="290"/>
      <c r="H108" s="290"/>
      <c r="I108" s="290"/>
      <c r="J108" s="290"/>
      <c r="K108" s="290"/>
      <c r="L108" s="290"/>
      <c r="M108" s="290"/>
      <c r="N108" s="290"/>
      <c r="O108" s="290"/>
      <c r="P108" s="290"/>
      <c r="Q108" s="290"/>
      <c r="R108" s="290"/>
      <c r="S108" s="290"/>
      <c r="T108" s="290"/>
      <c r="U108" s="290"/>
      <c r="V108" s="290"/>
      <c r="W108" s="290"/>
      <c r="X108" s="290"/>
      <c r="Y108" s="290"/>
      <c r="Z108" s="290"/>
    </row>
    <row r="109" ht="12.75" customHeight="1">
      <c r="A109" s="290"/>
      <c r="B109" s="290"/>
      <c r="C109" s="290"/>
      <c r="D109" s="290"/>
      <c r="E109" s="290"/>
      <c r="F109" s="290"/>
      <c r="G109" s="290"/>
      <c r="H109" s="290"/>
      <c r="I109" s="290"/>
      <c r="J109" s="290"/>
      <c r="K109" s="290"/>
      <c r="L109" s="290"/>
      <c r="M109" s="290"/>
      <c r="N109" s="290"/>
      <c r="O109" s="290"/>
      <c r="P109" s="290"/>
      <c r="Q109" s="290"/>
      <c r="R109" s="290"/>
      <c r="S109" s="290"/>
      <c r="T109" s="290"/>
      <c r="U109" s="290"/>
      <c r="V109" s="290"/>
      <c r="W109" s="290"/>
      <c r="X109" s="290"/>
      <c r="Y109" s="290"/>
      <c r="Z109" s="290"/>
    </row>
    <row r="110" ht="12.75" customHeight="1">
      <c r="A110" s="290"/>
      <c r="B110" s="290"/>
      <c r="C110" s="290"/>
      <c r="D110" s="290"/>
      <c r="E110" s="290"/>
      <c r="F110" s="290"/>
      <c r="G110" s="290"/>
      <c r="H110" s="290"/>
      <c r="I110" s="290"/>
      <c r="J110" s="290"/>
      <c r="K110" s="290"/>
      <c r="L110" s="290"/>
      <c r="M110" s="290"/>
      <c r="N110" s="290"/>
      <c r="O110" s="290"/>
      <c r="P110" s="290"/>
      <c r="Q110" s="290"/>
      <c r="R110" s="290"/>
      <c r="S110" s="290"/>
      <c r="T110" s="290"/>
      <c r="U110" s="290"/>
      <c r="V110" s="290"/>
      <c r="W110" s="290"/>
      <c r="X110" s="290"/>
      <c r="Y110" s="290"/>
      <c r="Z110" s="290"/>
    </row>
    <row r="111" ht="12.75" customHeight="1">
      <c r="A111" s="290"/>
      <c r="B111" s="290"/>
      <c r="C111" s="290"/>
      <c r="D111" s="290"/>
      <c r="E111" s="290"/>
      <c r="F111" s="290"/>
      <c r="G111" s="290"/>
      <c r="H111" s="290"/>
      <c r="I111" s="290"/>
      <c r="J111" s="290"/>
      <c r="K111" s="290"/>
      <c r="L111" s="290"/>
      <c r="M111" s="290"/>
      <c r="N111" s="290"/>
      <c r="O111" s="290"/>
      <c r="P111" s="290"/>
      <c r="Q111" s="290"/>
      <c r="R111" s="290"/>
      <c r="S111" s="290"/>
      <c r="T111" s="290"/>
      <c r="U111" s="290"/>
      <c r="V111" s="290"/>
      <c r="W111" s="290"/>
      <c r="X111" s="290"/>
      <c r="Y111" s="290"/>
      <c r="Z111" s="290"/>
    </row>
    <row r="112" ht="12.75" customHeight="1">
      <c r="A112" s="290"/>
      <c r="B112" s="290"/>
      <c r="C112" s="290"/>
      <c r="D112" s="290"/>
      <c r="E112" s="290"/>
      <c r="F112" s="290"/>
      <c r="G112" s="290"/>
      <c r="H112" s="290"/>
      <c r="I112" s="290"/>
      <c r="J112" s="290"/>
      <c r="K112" s="290"/>
      <c r="L112" s="290"/>
      <c r="M112" s="290"/>
      <c r="N112" s="290"/>
      <c r="O112" s="290"/>
      <c r="P112" s="290"/>
      <c r="Q112" s="290"/>
      <c r="R112" s="290"/>
      <c r="S112" s="290"/>
      <c r="T112" s="290"/>
      <c r="U112" s="290"/>
      <c r="V112" s="290"/>
      <c r="W112" s="290"/>
      <c r="X112" s="290"/>
      <c r="Y112" s="290"/>
      <c r="Z112" s="290"/>
    </row>
    <row r="113" ht="12.75" customHeight="1">
      <c r="A113" s="290"/>
      <c r="B113" s="290"/>
      <c r="C113" s="290"/>
      <c r="D113" s="290"/>
      <c r="E113" s="290"/>
      <c r="F113" s="290"/>
      <c r="G113" s="290"/>
      <c r="H113" s="290"/>
      <c r="I113" s="290"/>
      <c r="J113" s="290"/>
      <c r="K113" s="290"/>
      <c r="L113" s="290"/>
      <c r="M113" s="290"/>
      <c r="N113" s="290"/>
      <c r="O113" s="290"/>
      <c r="P113" s="290"/>
      <c r="Q113" s="290"/>
      <c r="R113" s="290"/>
      <c r="S113" s="290"/>
      <c r="T113" s="290"/>
      <c r="U113" s="290"/>
      <c r="V113" s="290"/>
      <c r="W113" s="290"/>
      <c r="X113" s="290"/>
      <c r="Y113" s="290"/>
      <c r="Z113" s="290"/>
    </row>
    <row r="114" ht="12.75" customHeight="1">
      <c r="A114" s="290"/>
      <c r="B114" s="290"/>
      <c r="C114" s="290"/>
      <c r="D114" s="290"/>
      <c r="E114" s="290"/>
      <c r="F114" s="290"/>
      <c r="G114" s="290"/>
      <c r="H114" s="290"/>
      <c r="I114" s="290"/>
      <c r="J114" s="290"/>
      <c r="K114" s="290"/>
      <c r="L114" s="290"/>
      <c r="M114" s="290"/>
      <c r="N114" s="290"/>
      <c r="O114" s="290"/>
      <c r="P114" s="290"/>
      <c r="Q114" s="290"/>
      <c r="R114" s="290"/>
      <c r="S114" s="290"/>
      <c r="T114" s="290"/>
      <c r="U114" s="290"/>
      <c r="V114" s="290"/>
      <c r="W114" s="290"/>
      <c r="X114" s="290"/>
      <c r="Y114" s="290"/>
      <c r="Z114" s="290"/>
    </row>
    <row r="115" ht="12.75" customHeight="1">
      <c r="A115" s="290"/>
      <c r="B115" s="290"/>
      <c r="C115" s="290"/>
      <c r="D115" s="290"/>
      <c r="E115" s="290"/>
      <c r="F115" s="290"/>
      <c r="G115" s="290"/>
      <c r="H115" s="290"/>
      <c r="I115" s="290"/>
      <c r="J115" s="290"/>
      <c r="K115" s="290"/>
      <c r="L115" s="290"/>
      <c r="M115" s="290"/>
      <c r="N115" s="290"/>
      <c r="O115" s="290"/>
      <c r="P115" s="290"/>
      <c r="Q115" s="290"/>
      <c r="R115" s="290"/>
      <c r="S115" s="290"/>
      <c r="T115" s="290"/>
      <c r="U115" s="290"/>
      <c r="V115" s="290"/>
      <c r="W115" s="290"/>
      <c r="X115" s="290"/>
      <c r="Y115" s="290"/>
      <c r="Z115" s="290"/>
    </row>
    <row r="116" ht="12.75" customHeight="1">
      <c r="A116" s="290"/>
      <c r="B116" s="290"/>
      <c r="C116" s="290"/>
      <c r="D116" s="290"/>
      <c r="E116" s="290"/>
      <c r="F116" s="290"/>
      <c r="G116" s="290"/>
      <c r="H116" s="290"/>
      <c r="I116" s="290"/>
      <c r="J116" s="290"/>
      <c r="K116" s="290"/>
      <c r="L116" s="290"/>
      <c r="M116" s="290"/>
      <c r="N116" s="290"/>
      <c r="O116" s="290"/>
      <c r="P116" s="290"/>
      <c r="Q116" s="290"/>
      <c r="R116" s="290"/>
      <c r="S116" s="290"/>
      <c r="T116" s="290"/>
      <c r="U116" s="290"/>
      <c r="V116" s="290"/>
      <c r="W116" s="290"/>
      <c r="X116" s="290"/>
      <c r="Y116" s="290"/>
      <c r="Z116" s="290"/>
    </row>
    <row r="117" ht="12.75" customHeight="1">
      <c r="A117" s="290"/>
      <c r="B117" s="290"/>
      <c r="C117" s="290"/>
      <c r="D117" s="290"/>
      <c r="E117" s="290"/>
      <c r="F117" s="290"/>
      <c r="G117" s="290"/>
      <c r="H117" s="290"/>
      <c r="I117" s="290"/>
      <c r="J117" s="290"/>
      <c r="K117" s="290"/>
      <c r="L117" s="290"/>
      <c r="M117" s="290"/>
      <c r="N117" s="290"/>
      <c r="O117" s="290"/>
      <c r="P117" s="290"/>
      <c r="Q117" s="290"/>
      <c r="R117" s="290"/>
      <c r="S117" s="290"/>
      <c r="T117" s="290"/>
      <c r="U117" s="290"/>
      <c r="V117" s="290"/>
      <c r="W117" s="290"/>
      <c r="X117" s="290"/>
      <c r="Y117" s="290"/>
      <c r="Z117" s="290"/>
    </row>
    <row r="118" ht="12.75" customHeight="1">
      <c r="A118" s="290"/>
      <c r="B118" s="290"/>
      <c r="C118" s="290"/>
      <c r="D118" s="290"/>
      <c r="E118" s="290"/>
      <c r="F118" s="290"/>
      <c r="G118" s="290"/>
      <c r="H118" s="290"/>
      <c r="I118" s="290"/>
      <c r="J118" s="290"/>
      <c r="K118" s="290"/>
      <c r="L118" s="290"/>
      <c r="M118" s="290"/>
      <c r="N118" s="290"/>
      <c r="O118" s="290"/>
      <c r="P118" s="290"/>
      <c r="Q118" s="290"/>
      <c r="R118" s="290"/>
      <c r="S118" s="290"/>
      <c r="T118" s="290"/>
      <c r="U118" s="290"/>
      <c r="V118" s="290"/>
      <c r="W118" s="290"/>
      <c r="X118" s="290"/>
      <c r="Y118" s="290"/>
      <c r="Z118" s="290"/>
    </row>
    <row r="119" ht="12.75" customHeight="1">
      <c r="A119" s="290"/>
      <c r="B119" s="290"/>
      <c r="C119" s="290"/>
      <c r="D119" s="290"/>
      <c r="E119" s="290"/>
      <c r="F119" s="290"/>
      <c r="G119" s="290"/>
      <c r="H119" s="290"/>
      <c r="I119" s="290"/>
      <c r="J119" s="290"/>
      <c r="K119" s="290"/>
      <c r="L119" s="290"/>
      <c r="M119" s="290"/>
      <c r="N119" s="290"/>
      <c r="O119" s="290"/>
      <c r="P119" s="290"/>
      <c r="Q119" s="290"/>
      <c r="R119" s="290"/>
      <c r="S119" s="290"/>
      <c r="T119" s="290"/>
      <c r="U119" s="290"/>
      <c r="V119" s="290"/>
      <c r="W119" s="290"/>
      <c r="X119" s="290"/>
      <c r="Y119" s="290"/>
      <c r="Z119" s="290"/>
    </row>
    <row r="120" ht="12.75" customHeight="1">
      <c r="A120" s="290"/>
      <c r="B120" s="290"/>
      <c r="C120" s="290"/>
      <c r="D120" s="290"/>
      <c r="E120" s="290"/>
      <c r="F120" s="290"/>
      <c r="G120" s="290"/>
      <c r="H120" s="290"/>
      <c r="I120" s="290"/>
      <c r="J120" s="290"/>
      <c r="K120" s="290"/>
      <c r="L120" s="290"/>
      <c r="M120" s="290"/>
      <c r="N120" s="290"/>
      <c r="O120" s="290"/>
      <c r="P120" s="290"/>
      <c r="Q120" s="290"/>
      <c r="R120" s="290"/>
      <c r="S120" s="290"/>
      <c r="T120" s="290"/>
      <c r="U120" s="290"/>
      <c r="V120" s="290"/>
      <c r="W120" s="290"/>
      <c r="X120" s="290"/>
      <c r="Y120" s="290"/>
      <c r="Z120" s="290"/>
    </row>
    <row r="121" ht="12.75" customHeight="1">
      <c r="A121" s="290"/>
      <c r="B121" s="290"/>
      <c r="C121" s="290"/>
      <c r="D121" s="290"/>
      <c r="E121" s="290"/>
      <c r="F121" s="290"/>
      <c r="G121" s="290"/>
      <c r="H121" s="290"/>
      <c r="I121" s="290"/>
      <c r="J121" s="290"/>
      <c r="K121" s="290"/>
      <c r="L121" s="290"/>
      <c r="M121" s="290"/>
      <c r="N121" s="290"/>
      <c r="O121" s="290"/>
      <c r="P121" s="290"/>
      <c r="Q121" s="290"/>
      <c r="R121" s="290"/>
      <c r="S121" s="290"/>
      <c r="T121" s="290"/>
      <c r="U121" s="290"/>
      <c r="V121" s="290"/>
      <c r="W121" s="290"/>
      <c r="X121" s="290"/>
      <c r="Y121" s="290"/>
      <c r="Z121" s="290"/>
    </row>
    <row r="122" ht="12.75" customHeight="1">
      <c r="A122" s="290"/>
      <c r="B122" s="290"/>
      <c r="C122" s="290"/>
      <c r="D122" s="290"/>
      <c r="E122" s="290"/>
      <c r="F122" s="290"/>
      <c r="G122" s="290"/>
      <c r="H122" s="290"/>
      <c r="I122" s="290"/>
      <c r="J122" s="290"/>
      <c r="K122" s="290"/>
      <c r="L122" s="290"/>
      <c r="M122" s="290"/>
      <c r="N122" s="290"/>
      <c r="O122" s="290"/>
      <c r="P122" s="290"/>
      <c r="Q122" s="290"/>
      <c r="R122" s="290"/>
      <c r="S122" s="290"/>
      <c r="T122" s="290"/>
      <c r="U122" s="290"/>
      <c r="V122" s="290"/>
      <c r="W122" s="290"/>
      <c r="X122" s="290"/>
      <c r="Y122" s="290"/>
      <c r="Z122" s="290"/>
    </row>
    <row r="123" ht="12.75" customHeight="1">
      <c r="A123" s="290"/>
      <c r="B123" s="290"/>
      <c r="C123" s="290"/>
      <c r="D123" s="290"/>
      <c r="E123" s="290"/>
      <c r="F123" s="290"/>
      <c r="G123" s="290"/>
      <c r="H123" s="290"/>
      <c r="I123" s="290"/>
      <c r="J123" s="290"/>
      <c r="K123" s="290"/>
      <c r="L123" s="290"/>
      <c r="M123" s="290"/>
      <c r="N123" s="290"/>
      <c r="O123" s="290"/>
      <c r="P123" s="290"/>
      <c r="Q123" s="290"/>
      <c r="R123" s="290"/>
      <c r="S123" s="290"/>
      <c r="T123" s="290"/>
      <c r="U123" s="290"/>
      <c r="V123" s="290"/>
      <c r="W123" s="290"/>
      <c r="X123" s="290"/>
      <c r="Y123" s="290"/>
      <c r="Z123" s="290"/>
    </row>
    <row r="124" ht="12.75" customHeight="1">
      <c r="A124" s="290"/>
      <c r="B124" s="290"/>
      <c r="C124" s="290"/>
      <c r="D124" s="290"/>
      <c r="E124" s="290"/>
      <c r="F124" s="290"/>
      <c r="G124" s="290"/>
      <c r="H124" s="290"/>
      <c r="I124" s="290"/>
      <c r="J124" s="290"/>
      <c r="K124" s="290"/>
      <c r="L124" s="290"/>
      <c r="M124" s="290"/>
      <c r="N124" s="290"/>
      <c r="O124" s="290"/>
      <c r="P124" s="290"/>
      <c r="Q124" s="290"/>
      <c r="R124" s="290"/>
      <c r="S124" s="290"/>
      <c r="T124" s="290"/>
      <c r="U124" s="290"/>
      <c r="V124" s="290"/>
      <c r="W124" s="290"/>
      <c r="X124" s="290"/>
      <c r="Y124" s="290"/>
      <c r="Z124" s="290"/>
    </row>
    <row r="125" ht="12.75" customHeight="1">
      <c r="A125" s="290"/>
      <c r="B125" s="290"/>
      <c r="C125" s="290"/>
      <c r="D125" s="290"/>
      <c r="E125" s="290"/>
      <c r="F125" s="290"/>
      <c r="G125" s="290"/>
      <c r="H125" s="290"/>
      <c r="I125" s="290"/>
      <c r="J125" s="290"/>
      <c r="K125" s="290"/>
      <c r="L125" s="290"/>
      <c r="M125" s="290"/>
      <c r="N125" s="290"/>
      <c r="O125" s="290"/>
      <c r="P125" s="290"/>
      <c r="Q125" s="290"/>
      <c r="R125" s="290"/>
      <c r="S125" s="290"/>
      <c r="T125" s="290"/>
      <c r="U125" s="290"/>
      <c r="V125" s="290"/>
      <c r="W125" s="290"/>
      <c r="X125" s="290"/>
      <c r="Y125" s="290"/>
      <c r="Z125" s="290"/>
    </row>
    <row r="126" ht="12.75" customHeight="1">
      <c r="A126" s="290"/>
      <c r="B126" s="290"/>
      <c r="C126" s="290"/>
      <c r="D126" s="290"/>
      <c r="E126" s="290"/>
      <c r="F126" s="290"/>
      <c r="G126" s="290"/>
      <c r="H126" s="290"/>
      <c r="I126" s="290"/>
      <c r="J126" s="290"/>
      <c r="K126" s="290"/>
      <c r="L126" s="290"/>
      <c r="M126" s="290"/>
      <c r="N126" s="290"/>
      <c r="O126" s="290"/>
      <c r="P126" s="290"/>
      <c r="Q126" s="290"/>
      <c r="R126" s="290"/>
      <c r="S126" s="290"/>
      <c r="T126" s="290"/>
      <c r="U126" s="290"/>
      <c r="V126" s="290"/>
      <c r="W126" s="290"/>
      <c r="X126" s="290"/>
      <c r="Y126" s="290"/>
      <c r="Z126" s="290"/>
    </row>
    <row r="127" ht="12.75" customHeight="1">
      <c r="A127" s="290"/>
      <c r="B127" s="290"/>
      <c r="C127" s="290"/>
      <c r="D127" s="290"/>
      <c r="E127" s="290"/>
      <c r="F127" s="290"/>
      <c r="G127" s="290"/>
      <c r="H127" s="290"/>
      <c r="I127" s="290"/>
      <c r="J127" s="290"/>
      <c r="K127" s="290"/>
      <c r="L127" s="290"/>
      <c r="M127" s="290"/>
      <c r="N127" s="290"/>
      <c r="O127" s="290"/>
      <c r="P127" s="290"/>
      <c r="Q127" s="290"/>
      <c r="R127" s="290"/>
      <c r="S127" s="290"/>
      <c r="T127" s="290"/>
      <c r="U127" s="290"/>
      <c r="V127" s="290"/>
      <c r="W127" s="290"/>
      <c r="X127" s="290"/>
      <c r="Y127" s="290"/>
      <c r="Z127" s="290"/>
    </row>
    <row r="128" ht="12.75" customHeight="1">
      <c r="A128" s="290"/>
      <c r="B128" s="290"/>
      <c r="C128" s="290"/>
      <c r="D128" s="290"/>
      <c r="E128" s="290"/>
      <c r="F128" s="290"/>
      <c r="G128" s="290"/>
      <c r="H128" s="290"/>
      <c r="I128" s="290"/>
      <c r="J128" s="290"/>
      <c r="K128" s="290"/>
      <c r="L128" s="290"/>
      <c r="M128" s="290"/>
      <c r="N128" s="290"/>
      <c r="O128" s="290"/>
      <c r="P128" s="290"/>
      <c r="Q128" s="290"/>
      <c r="R128" s="290"/>
      <c r="S128" s="290"/>
      <c r="T128" s="290"/>
      <c r="U128" s="290"/>
      <c r="V128" s="290"/>
      <c r="W128" s="290"/>
      <c r="X128" s="290"/>
      <c r="Y128" s="290"/>
      <c r="Z128" s="290"/>
    </row>
    <row r="129" ht="12.75" customHeight="1">
      <c r="A129" s="290"/>
      <c r="B129" s="290"/>
      <c r="C129" s="290"/>
      <c r="D129" s="290"/>
      <c r="E129" s="290"/>
      <c r="F129" s="290"/>
      <c r="G129" s="290"/>
      <c r="H129" s="290"/>
      <c r="I129" s="290"/>
      <c r="J129" s="290"/>
      <c r="K129" s="290"/>
      <c r="L129" s="290"/>
      <c r="M129" s="290"/>
      <c r="N129" s="290"/>
      <c r="O129" s="290"/>
      <c r="P129" s="290"/>
      <c r="Q129" s="290"/>
      <c r="R129" s="290"/>
      <c r="S129" s="290"/>
      <c r="T129" s="290"/>
      <c r="U129" s="290"/>
      <c r="V129" s="290"/>
      <c r="W129" s="290"/>
      <c r="X129" s="290"/>
      <c r="Y129" s="290"/>
      <c r="Z129" s="290"/>
    </row>
    <row r="130" ht="12.75" customHeight="1">
      <c r="A130" s="290"/>
      <c r="B130" s="290"/>
      <c r="C130" s="290"/>
      <c r="D130" s="290"/>
      <c r="E130" s="290"/>
      <c r="F130" s="290"/>
      <c r="G130" s="290"/>
      <c r="H130" s="290"/>
      <c r="I130" s="290"/>
      <c r="J130" s="290"/>
      <c r="K130" s="290"/>
      <c r="L130" s="290"/>
      <c r="M130" s="290"/>
      <c r="N130" s="290"/>
      <c r="O130" s="290"/>
      <c r="P130" s="290"/>
      <c r="Q130" s="290"/>
      <c r="R130" s="290"/>
      <c r="S130" s="290"/>
      <c r="T130" s="290"/>
      <c r="U130" s="290"/>
      <c r="V130" s="290"/>
      <c r="W130" s="290"/>
      <c r="X130" s="290"/>
      <c r="Y130" s="290"/>
      <c r="Z130" s="290"/>
    </row>
    <row r="131" ht="12.75" customHeight="1">
      <c r="A131" s="290"/>
      <c r="B131" s="290"/>
      <c r="C131" s="290"/>
      <c r="D131" s="290"/>
      <c r="E131" s="290"/>
      <c r="F131" s="290"/>
      <c r="G131" s="290"/>
      <c r="H131" s="290"/>
      <c r="I131" s="290"/>
      <c r="J131" s="290"/>
      <c r="K131" s="290"/>
      <c r="L131" s="290"/>
      <c r="M131" s="290"/>
      <c r="N131" s="290"/>
      <c r="O131" s="290"/>
      <c r="P131" s="290"/>
      <c r="Q131" s="290"/>
      <c r="R131" s="290"/>
      <c r="S131" s="290"/>
      <c r="T131" s="290"/>
      <c r="U131" s="290"/>
      <c r="V131" s="290"/>
      <c r="W131" s="290"/>
      <c r="X131" s="290"/>
      <c r="Y131" s="290"/>
      <c r="Z131" s="290"/>
    </row>
    <row r="132" ht="12.75" customHeight="1">
      <c r="A132" s="290"/>
      <c r="B132" s="290"/>
      <c r="C132" s="290"/>
      <c r="D132" s="290"/>
      <c r="E132" s="290"/>
      <c r="F132" s="290"/>
      <c r="G132" s="290"/>
      <c r="H132" s="290"/>
      <c r="I132" s="290"/>
      <c r="J132" s="290"/>
      <c r="K132" s="290"/>
      <c r="L132" s="290"/>
      <c r="M132" s="290"/>
      <c r="N132" s="290"/>
      <c r="O132" s="290"/>
      <c r="P132" s="290"/>
      <c r="Q132" s="290"/>
      <c r="R132" s="290"/>
      <c r="S132" s="290"/>
      <c r="T132" s="290"/>
      <c r="U132" s="290"/>
      <c r="V132" s="290"/>
      <c r="W132" s="290"/>
      <c r="X132" s="290"/>
      <c r="Y132" s="290"/>
      <c r="Z132" s="290"/>
    </row>
    <row r="133" ht="12.75" customHeight="1">
      <c r="A133" s="290"/>
      <c r="B133" s="290"/>
      <c r="C133" s="290"/>
      <c r="D133" s="290"/>
      <c r="E133" s="290"/>
      <c r="F133" s="290"/>
      <c r="G133" s="290"/>
      <c r="H133" s="290"/>
      <c r="I133" s="290"/>
      <c r="J133" s="290"/>
      <c r="K133" s="290"/>
      <c r="L133" s="290"/>
      <c r="M133" s="290"/>
      <c r="N133" s="290"/>
      <c r="O133" s="290"/>
      <c r="P133" s="290"/>
      <c r="Q133" s="290"/>
      <c r="R133" s="290"/>
      <c r="S133" s="290"/>
      <c r="T133" s="290"/>
      <c r="U133" s="290"/>
      <c r="V133" s="290"/>
      <c r="W133" s="290"/>
      <c r="X133" s="290"/>
      <c r="Y133" s="290"/>
      <c r="Z133" s="290"/>
    </row>
    <row r="134" ht="12.75" customHeight="1">
      <c r="A134" s="290"/>
      <c r="B134" s="290"/>
      <c r="C134" s="290"/>
      <c r="D134" s="290"/>
      <c r="E134" s="290"/>
      <c r="F134" s="290"/>
      <c r="G134" s="290"/>
      <c r="H134" s="290"/>
      <c r="I134" s="290"/>
      <c r="J134" s="290"/>
      <c r="K134" s="290"/>
      <c r="L134" s="290"/>
      <c r="M134" s="290"/>
      <c r="N134" s="290"/>
      <c r="O134" s="290"/>
      <c r="P134" s="290"/>
      <c r="Q134" s="290"/>
      <c r="R134" s="290"/>
      <c r="S134" s="290"/>
      <c r="T134" s="290"/>
      <c r="U134" s="290"/>
      <c r="V134" s="290"/>
      <c r="W134" s="290"/>
      <c r="X134" s="290"/>
      <c r="Y134" s="290"/>
      <c r="Z134" s="290"/>
    </row>
    <row r="135" ht="12.75" customHeight="1">
      <c r="A135" s="290"/>
      <c r="B135" s="290"/>
      <c r="C135" s="290"/>
      <c r="D135" s="290"/>
      <c r="E135" s="290"/>
      <c r="F135" s="290"/>
      <c r="G135" s="290"/>
      <c r="H135" s="290"/>
      <c r="I135" s="290"/>
      <c r="J135" s="290"/>
      <c r="K135" s="290"/>
      <c r="L135" s="290"/>
      <c r="M135" s="290"/>
      <c r="N135" s="290"/>
      <c r="O135" s="290"/>
      <c r="P135" s="290"/>
      <c r="Q135" s="290"/>
      <c r="R135" s="290"/>
      <c r="S135" s="290"/>
      <c r="T135" s="290"/>
      <c r="U135" s="290"/>
      <c r="V135" s="290"/>
      <c r="W135" s="290"/>
      <c r="X135" s="290"/>
      <c r="Y135" s="290"/>
      <c r="Z135" s="290"/>
    </row>
    <row r="136" ht="12.75" customHeight="1">
      <c r="A136" s="290"/>
      <c r="B136" s="290"/>
      <c r="C136" s="290"/>
      <c r="D136" s="290"/>
      <c r="E136" s="290"/>
      <c r="F136" s="290"/>
      <c r="G136" s="290"/>
      <c r="H136" s="290"/>
      <c r="I136" s="290"/>
      <c r="J136" s="290"/>
      <c r="K136" s="290"/>
      <c r="L136" s="290"/>
      <c r="M136" s="290"/>
      <c r="N136" s="290"/>
      <c r="O136" s="290"/>
      <c r="P136" s="290"/>
      <c r="Q136" s="290"/>
      <c r="R136" s="290"/>
      <c r="S136" s="290"/>
      <c r="T136" s="290"/>
      <c r="U136" s="290"/>
      <c r="V136" s="290"/>
      <c r="W136" s="290"/>
      <c r="X136" s="290"/>
      <c r="Y136" s="290"/>
      <c r="Z136" s="290"/>
    </row>
    <row r="137" ht="12.75" customHeight="1">
      <c r="A137" s="290"/>
      <c r="B137" s="290"/>
      <c r="C137" s="290"/>
      <c r="D137" s="290"/>
      <c r="E137" s="290"/>
      <c r="F137" s="290"/>
      <c r="G137" s="290"/>
      <c r="H137" s="290"/>
      <c r="I137" s="290"/>
      <c r="J137" s="290"/>
      <c r="K137" s="290"/>
      <c r="L137" s="290"/>
      <c r="M137" s="290"/>
      <c r="N137" s="290"/>
      <c r="O137" s="290"/>
      <c r="P137" s="290"/>
      <c r="Q137" s="290"/>
      <c r="R137" s="290"/>
      <c r="S137" s="290"/>
      <c r="T137" s="290"/>
      <c r="U137" s="290"/>
      <c r="V137" s="290"/>
      <c r="W137" s="290"/>
      <c r="X137" s="290"/>
      <c r="Y137" s="290"/>
      <c r="Z137" s="290"/>
    </row>
    <row r="138" ht="12.75" customHeight="1">
      <c r="A138" s="290"/>
      <c r="B138" s="290"/>
      <c r="C138" s="290"/>
      <c r="D138" s="290"/>
      <c r="E138" s="290"/>
      <c r="F138" s="290"/>
      <c r="G138" s="290"/>
      <c r="H138" s="290"/>
      <c r="I138" s="290"/>
      <c r="J138" s="290"/>
      <c r="K138" s="290"/>
      <c r="L138" s="290"/>
      <c r="M138" s="290"/>
      <c r="N138" s="290"/>
      <c r="O138" s="290"/>
      <c r="P138" s="290"/>
      <c r="Q138" s="290"/>
      <c r="R138" s="290"/>
      <c r="S138" s="290"/>
      <c r="T138" s="290"/>
      <c r="U138" s="290"/>
      <c r="V138" s="290"/>
      <c r="W138" s="290"/>
      <c r="X138" s="290"/>
      <c r="Y138" s="290"/>
      <c r="Z138" s="290"/>
    </row>
    <row r="139" ht="12.75" customHeight="1">
      <c r="A139" s="290"/>
      <c r="B139" s="290"/>
      <c r="C139" s="290"/>
      <c r="D139" s="290"/>
      <c r="E139" s="290"/>
      <c r="F139" s="290"/>
      <c r="G139" s="290"/>
      <c r="H139" s="290"/>
      <c r="I139" s="290"/>
      <c r="J139" s="290"/>
      <c r="K139" s="290"/>
      <c r="L139" s="290"/>
      <c r="M139" s="290"/>
      <c r="N139" s="290"/>
      <c r="O139" s="290"/>
      <c r="P139" s="290"/>
      <c r="Q139" s="290"/>
      <c r="R139" s="290"/>
      <c r="S139" s="290"/>
      <c r="T139" s="290"/>
      <c r="U139" s="290"/>
      <c r="V139" s="290"/>
      <c r="W139" s="290"/>
      <c r="X139" s="290"/>
      <c r="Y139" s="290"/>
      <c r="Z139" s="290"/>
    </row>
    <row r="140" ht="12.75" customHeight="1">
      <c r="A140" s="290"/>
      <c r="B140" s="290"/>
      <c r="C140" s="290"/>
      <c r="D140" s="290"/>
      <c r="E140" s="290"/>
      <c r="F140" s="290"/>
      <c r="G140" s="290"/>
      <c r="H140" s="290"/>
      <c r="I140" s="290"/>
      <c r="J140" s="290"/>
      <c r="K140" s="290"/>
      <c r="L140" s="290"/>
      <c r="M140" s="290"/>
      <c r="N140" s="290"/>
      <c r="O140" s="290"/>
      <c r="P140" s="290"/>
      <c r="Q140" s="290"/>
      <c r="R140" s="290"/>
      <c r="S140" s="290"/>
      <c r="T140" s="290"/>
      <c r="U140" s="290"/>
      <c r="V140" s="290"/>
      <c r="W140" s="290"/>
      <c r="X140" s="290"/>
      <c r="Y140" s="290"/>
      <c r="Z140" s="290"/>
    </row>
    <row r="141" ht="12.75" customHeight="1">
      <c r="A141" s="290"/>
      <c r="B141" s="290"/>
      <c r="C141" s="290"/>
      <c r="D141" s="290"/>
      <c r="E141" s="290"/>
      <c r="F141" s="290"/>
      <c r="G141" s="290"/>
      <c r="H141" s="290"/>
      <c r="I141" s="290"/>
      <c r="J141" s="290"/>
      <c r="K141" s="290"/>
      <c r="L141" s="290"/>
      <c r="M141" s="290"/>
      <c r="N141" s="290"/>
      <c r="O141" s="290"/>
      <c r="P141" s="290"/>
      <c r="Q141" s="290"/>
      <c r="R141" s="290"/>
      <c r="S141" s="290"/>
      <c r="T141" s="290"/>
      <c r="U141" s="290"/>
      <c r="V141" s="290"/>
      <c r="W141" s="290"/>
      <c r="X141" s="290"/>
      <c r="Y141" s="290"/>
      <c r="Z141" s="290"/>
    </row>
    <row r="142" ht="12.75" customHeight="1">
      <c r="A142" s="290"/>
      <c r="B142" s="290"/>
      <c r="C142" s="290"/>
      <c r="D142" s="290"/>
      <c r="E142" s="290"/>
      <c r="F142" s="290"/>
      <c r="G142" s="290"/>
      <c r="H142" s="290"/>
      <c r="I142" s="290"/>
      <c r="J142" s="290"/>
      <c r="K142" s="290"/>
      <c r="L142" s="290"/>
      <c r="M142" s="290"/>
      <c r="N142" s="290"/>
      <c r="O142" s="290"/>
      <c r="P142" s="290"/>
      <c r="Q142" s="290"/>
      <c r="R142" s="290"/>
      <c r="S142" s="290"/>
      <c r="T142" s="290"/>
      <c r="U142" s="290"/>
      <c r="V142" s="290"/>
      <c r="W142" s="290"/>
      <c r="X142" s="290"/>
      <c r="Y142" s="290"/>
      <c r="Z142" s="290"/>
    </row>
    <row r="143" ht="12.75" customHeight="1">
      <c r="A143" s="290"/>
      <c r="B143" s="290"/>
      <c r="C143" s="290"/>
      <c r="D143" s="290"/>
      <c r="E143" s="290"/>
      <c r="F143" s="290"/>
      <c r="G143" s="290"/>
      <c r="H143" s="290"/>
      <c r="I143" s="290"/>
      <c r="J143" s="290"/>
      <c r="K143" s="290"/>
      <c r="L143" s="290"/>
      <c r="M143" s="290"/>
      <c r="N143" s="290"/>
      <c r="O143" s="290"/>
      <c r="P143" s="290"/>
      <c r="Q143" s="290"/>
      <c r="R143" s="290"/>
      <c r="S143" s="290"/>
      <c r="T143" s="290"/>
      <c r="U143" s="290"/>
      <c r="V143" s="290"/>
      <c r="W143" s="290"/>
      <c r="X143" s="290"/>
      <c r="Y143" s="290"/>
      <c r="Z143" s="290"/>
    </row>
    <row r="144" ht="12.75" customHeight="1">
      <c r="A144" s="290"/>
      <c r="B144" s="290"/>
      <c r="C144" s="290"/>
      <c r="D144" s="290"/>
      <c r="E144" s="290"/>
      <c r="F144" s="290"/>
      <c r="G144" s="290"/>
      <c r="H144" s="290"/>
      <c r="I144" s="290"/>
      <c r="J144" s="290"/>
      <c r="K144" s="290"/>
      <c r="L144" s="290"/>
      <c r="M144" s="290"/>
      <c r="N144" s="290"/>
      <c r="O144" s="290"/>
      <c r="P144" s="290"/>
      <c r="Q144" s="290"/>
      <c r="R144" s="290"/>
      <c r="S144" s="290"/>
      <c r="T144" s="290"/>
      <c r="U144" s="290"/>
      <c r="V144" s="290"/>
      <c r="W144" s="290"/>
      <c r="X144" s="290"/>
      <c r="Y144" s="290"/>
      <c r="Z144" s="290"/>
    </row>
    <row r="145" ht="12.75" customHeight="1">
      <c r="A145" s="290"/>
      <c r="B145" s="290"/>
      <c r="C145" s="290"/>
      <c r="D145" s="290"/>
      <c r="E145" s="290"/>
      <c r="F145" s="290"/>
      <c r="G145" s="290"/>
      <c r="H145" s="290"/>
      <c r="I145" s="290"/>
      <c r="J145" s="290"/>
      <c r="K145" s="290"/>
      <c r="L145" s="290"/>
      <c r="M145" s="290"/>
      <c r="N145" s="290"/>
      <c r="O145" s="290"/>
      <c r="P145" s="290"/>
      <c r="Q145" s="290"/>
      <c r="R145" s="290"/>
      <c r="S145" s="290"/>
      <c r="T145" s="290"/>
      <c r="U145" s="290"/>
      <c r="V145" s="290"/>
      <c r="W145" s="290"/>
      <c r="X145" s="290"/>
      <c r="Y145" s="290"/>
      <c r="Z145" s="290"/>
    </row>
    <row r="146" ht="12.75" customHeight="1">
      <c r="A146" s="290"/>
      <c r="B146" s="290"/>
      <c r="C146" s="290"/>
      <c r="D146" s="290"/>
      <c r="E146" s="290"/>
      <c r="F146" s="290"/>
      <c r="G146" s="290"/>
      <c r="H146" s="290"/>
      <c r="I146" s="290"/>
      <c r="J146" s="290"/>
      <c r="K146" s="290"/>
      <c r="L146" s="290"/>
      <c r="M146" s="290"/>
      <c r="N146" s="290"/>
      <c r="O146" s="290"/>
      <c r="P146" s="290"/>
      <c r="Q146" s="290"/>
      <c r="R146" s="290"/>
      <c r="S146" s="290"/>
      <c r="T146" s="290"/>
      <c r="U146" s="290"/>
      <c r="V146" s="290"/>
      <c r="W146" s="290"/>
      <c r="X146" s="290"/>
      <c r="Y146" s="290"/>
      <c r="Z146" s="290"/>
    </row>
    <row r="147" ht="12.75" customHeight="1">
      <c r="A147" s="290"/>
      <c r="B147" s="290"/>
      <c r="C147" s="290"/>
      <c r="D147" s="290"/>
      <c r="E147" s="290"/>
      <c r="F147" s="290"/>
      <c r="G147" s="290"/>
      <c r="H147" s="290"/>
      <c r="I147" s="290"/>
      <c r="J147" s="290"/>
      <c r="K147" s="290"/>
      <c r="L147" s="290"/>
      <c r="M147" s="290"/>
      <c r="N147" s="290"/>
      <c r="O147" s="290"/>
      <c r="P147" s="290"/>
      <c r="Q147" s="290"/>
      <c r="R147" s="290"/>
      <c r="S147" s="290"/>
      <c r="T147" s="290"/>
      <c r="U147" s="290"/>
      <c r="V147" s="290"/>
      <c r="W147" s="290"/>
      <c r="X147" s="290"/>
      <c r="Y147" s="290"/>
      <c r="Z147" s="290"/>
    </row>
    <row r="148" ht="12.75" customHeight="1">
      <c r="A148" s="290"/>
      <c r="B148" s="290"/>
      <c r="C148" s="290"/>
      <c r="D148" s="290"/>
      <c r="E148" s="290"/>
      <c r="F148" s="290"/>
      <c r="G148" s="290"/>
      <c r="H148" s="290"/>
      <c r="I148" s="290"/>
      <c r="J148" s="290"/>
      <c r="K148" s="290"/>
      <c r="L148" s="290"/>
      <c r="M148" s="290"/>
      <c r="N148" s="290"/>
      <c r="O148" s="290"/>
      <c r="P148" s="290"/>
      <c r="Q148" s="290"/>
      <c r="R148" s="290"/>
      <c r="S148" s="290"/>
      <c r="T148" s="290"/>
      <c r="U148" s="290"/>
      <c r="V148" s="290"/>
      <c r="W148" s="290"/>
      <c r="X148" s="290"/>
      <c r="Y148" s="290"/>
      <c r="Z148" s="290"/>
    </row>
    <row r="149" ht="12.75" customHeight="1">
      <c r="A149" s="290"/>
      <c r="B149" s="290"/>
      <c r="C149" s="290"/>
      <c r="D149" s="290"/>
      <c r="E149" s="290"/>
      <c r="F149" s="290"/>
      <c r="G149" s="290"/>
      <c r="H149" s="290"/>
      <c r="I149" s="290"/>
      <c r="J149" s="290"/>
      <c r="K149" s="290"/>
      <c r="L149" s="290"/>
      <c r="M149" s="290"/>
      <c r="N149" s="290"/>
      <c r="O149" s="290"/>
      <c r="P149" s="290"/>
      <c r="Q149" s="290"/>
      <c r="R149" s="290"/>
      <c r="S149" s="290"/>
      <c r="T149" s="290"/>
      <c r="U149" s="290"/>
      <c r="V149" s="290"/>
      <c r="W149" s="290"/>
      <c r="X149" s="290"/>
      <c r="Y149" s="290"/>
      <c r="Z149" s="290"/>
    </row>
    <row r="150" ht="12.75" customHeight="1">
      <c r="A150" s="290"/>
      <c r="B150" s="290"/>
      <c r="C150" s="290"/>
      <c r="D150" s="290"/>
      <c r="E150" s="290"/>
      <c r="F150" s="290"/>
      <c r="G150" s="290"/>
      <c r="H150" s="290"/>
      <c r="I150" s="290"/>
      <c r="J150" s="290"/>
      <c r="K150" s="290"/>
      <c r="L150" s="290"/>
      <c r="M150" s="290"/>
      <c r="N150" s="290"/>
      <c r="O150" s="290"/>
      <c r="P150" s="290"/>
      <c r="Q150" s="290"/>
      <c r="R150" s="290"/>
      <c r="S150" s="290"/>
      <c r="T150" s="290"/>
      <c r="U150" s="290"/>
      <c r="V150" s="290"/>
      <c r="W150" s="290"/>
      <c r="X150" s="290"/>
      <c r="Y150" s="290"/>
      <c r="Z150" s="290"/>
    </row>
    <row r="151" ht="12.75" customHeight="1">
      <c r="A151" s="290"/>
      <c r="B151" s="290"/>
      <c r="C151" s="290"/>
      <c r="D151" s="290"/>
      <c r="E151" s="290"/>
      <c r="F151" s="290"/>
      <c r="G151" s="290"/>
      <c r="H151" s="290"/>
      <c r="I151" s="290"/>
      <c r="J151" s="290"/>
      <c r="K151" s="290"/>
      <c r="L151" s="290"/>
      <c r="M151" s="290"/>
      <c r="N151" s="290"/>
      <c r="O151" s="290"/>
      <c r="P151" s="290"/>
      <c r="Q151" s="290"/>
      <c r="R151" s="290"/>
      <c r="S151" s="290"/>
      <c r="T151" s="290"/>
      <c r="U151" s="290"/>
      <c r="V151" s="290"/>
      <c r="W151" s="290"/>
      <c r="X151" s="290"/>
      <c r="Y151" s="290"/>
      <c r="Z151" s="290"/>
    </row>
    <row r="152" ht="12.75" customHeight="1">
      <c r="A152" s="290"/>
      <c r="B152" s="290"/>
      <c r="C152" s="290"/>
      <c r="D152" s="290"/>
      <c r="E152" s="290"/>
      <c r="F152" s="290"/>
      <c r="G152" s="290"/>
      <c r="H152" s="290"/>
      <c r="I152" s="290"/>
      <c r="J152" s="290"/>
      <c r="K152" s="290"/>
      <c r="L152" s="290"/>
      <c r="M152" s="290"/>
      <c r="N152" s="290"/>
      <c r="O152" s="290"/>
      <c r="P152" s="290"/>
      <c r="Q152" s="290"/>
      <c r="R152" s="290"/>
      <c r="S152" s="290"/>
      <c r="T152" s="290"/>
      <c r="U152" s="290"/>
      <c r="V152" s="290"/>
      <c r="W152" s="290"/>
      <c r="X152" s="290"/>
      <c r="Y152" s="290"/>
      <c r="Z152" s="290"/>
    </row>
    <row r="153" ht="12.75" customHeight="1">
      <c r="A153" s="290"/>
      <c r="B153" s="290"/>
      <c r="C153" s="290"/>
      <c r="D153" s="290"/>
      <c r="E153" s="290"/>
      <c r="F153" s="290"/>
      <c r="G153" s="290"/>
      <c r="H153" s="290"/>
      <c r="I153" s="290"/>
      <c r="J153" s="290"/>
      <c r="K153" s="290"/>
      <c r="L153" s="290"/>
      <c r="M153" s="290"/>
      <c r="N153" s="290"/>
      <c r="O153" s="290"/>
      <c r="P153" s="290"/>
      <c r="Q153" s="290"/>
      <c r="R153" s="290"/>
      <c r="S153" s="290"/>
      <c r="T153" s="290"/>
      <c r="U153" s="290"/>
      <c r="V153" s="290"/>
      <c r="W153" s="290"/>
      <c r="X153" s="290"/>
      <c r="Y153" s="290"/>
      <c r="Z153" s="290"/>
    </row>
    <row r="154" ht="12.75" customHeight="1">
      <c r="A154" s="290"/>
      <c r="B154" s="290"/>
      <c r="C154" s="290"/>
      <c r="D154" s="290"/>
      <c r="E154" s="290"/>
      <c r="F154" s="290"/>
      <c r="G154" s="290"/>
      <c r="H154" s="290"/>
      <c r="I154" s="290"/>
      <c r="J154" s="290"/>
      <c r="K154" s="290"/>
      <c r="L154" s="290"/>
      <c r="M154" s="290"/>
      <c r="N154" s="290"/>
      <c r="O154" s="290"/>
      <c r="P154" s="290"/>
      <c r="Q154" s="290"/>
      <c r="R154" s="290"/>
      <c r="S154" s="290"/>
      <c r="T154" s="290"/>
      <c r="U154" s="290"/>
      <c r="V154" s="290"/>
      <c r="W154" s="290"/>
      <c r="X154" s="290"/>
      <c r="Y154" s="290"/>
      <c r="Z154" s="290"/>
    </row>
    <row r="155" ht="12.75" customHeight="1">
      <c r="A155" s="290"/>
      <c r="B155" s="290"/>
      <c r="C155" s="290"/>
      <c r="D155" s="290"/>
      <c r="E155" s="290"/>
      <c r="F155" s="290"/>
      <c r="G155" s="290"/>
      <c r="H155" s="290"/>
      <c r="I155" s="290"/>
      <c r="J155" s="290"/>
      <c r="K155" s="290"/>
      <c r="L155" s="290"/>
      <c r="M155" s="290"/>
      <c r="N155" s="290"/>
      <c r="O155" s="290"/>
      <c r="P155" s="290"/>
      <c r="Q155" s="290"/>
      <c r="R155" s="290"/>
      <c r="S155" s="290"/>
      <c r="T155" s="290"/>
      <c r="U155" s="290"/>
      <c r="V155" s="290"/>
      <c r="W155" s="290"/>
      <c r="X155" s="290"/>
      <c r="Y155" s="290"/>
      <c r="Z155" s="290"/>
    </row>
    <row r="156" ht="12.75" customHeight="1">
      <c r="A156" s="290"/>
      <c r="B156" s="290"/>
      <c r="C156" s="290"/>
      <c r="D156" s="290"/>
      <c r="E156" s="290"/>
      <c r="F156" s="290"/>
      <c r="G156" s="290"/>
      <c r="H156" s="290"/>
      <c r="I156" s="290"/>
      <c r="J156" s="290"/>
      <c r="K156" s="290"/>
      <c r="L156" s="290"/>
      <c r="M156" s="290"/>
      <c r="N156" s="290"/>
      <c r="O156" s="290"/>
      <c r="P156" s="290"/>
      <c r="Q156" s="290"/>
      <c r="R156" s="290"/>
      <c r="S156" s="290"/>
      <c r="T156" s="290"/>
      <c r="U156" s="290"/>
      <c r="V156" s="290"/>
      <c r="W156" s="290"/>
      <c r="X156" s="290"/>
      <c r="Y156" s="290"/>
      <c r="Z156" s="290"/>
    </row>
    <row r="157" ht="12.75" customHeight="1">
      <c r="A157" s="290"/>
      <c r="B157" s="290"/>
      <c r="C157" s="290"/>
      <c r="D157" s="290"/>
      <c r="E157" s="290"/>
      <c r="F157" s="290"/>
      <c r="G157" s="290"/>
      <c r="H157" s="290"/>
      <c r="I157" s="290"/>
      <c r="J157" s="290"/>
      <c r="K157" s="290"/>
      <c r="L157" s="290"/>
      <c r="M157" s="290"/>
      <c r="N157" s="290"/>
      <c r="O157" s="290"/>
      <c r="P157" s="290"/>
      <c r="Q157" s="290"/>
      <c r="R157" s="290"/>
      <c r="S157" s="290"/>
      <c r="T157" s="290"/>
      <c r="U157" s="290"/>
      <c r="V157" s="290"/>
      <c r="W157" s="290"/>
      <c r="X157" s="290"/>
      <c r="Y157" s="290"/>
      <c r="Z157" s="290"/>
    </row>
    <row r="158" ht="12.75" customHeight="1">
      <c r="A158" s="290"/>
      <c r="B158" s="290"/>
      <c r="C158" s="290"/>
      <c r="D158" s="290"/>
      <c r="E158" s="290"/>
      <c r="F158" s="290"/>
      <c r="G158" s="290"/>
      <c r="H158" s="290"/>
      <c r="I158" s="290"/>
      <c r="J158" s="290"/>
      <c r="K158" s="290"/>
      <c r="L158" s="290"/>
      <c r="M158" s="290"/>
      <c r="N158" s="290"/>
      <c r="O158" s="290"/>
      <c r="P158" s="290"/>
      <c r="Q158" s="290"/>
      <c r="R158" s="290"/>
      <c r="S158" s="290"/>
      <c r="T158" s="290"/>
      <c r="U158" s="290"/>
      <c r="V158" s="290"/>
      <c r="W158" s="290"/>
      <c r="X158" s="290"/>
      <c r="Y158" s="290"/>
      <c r="Z158" s="290"/>
    </row>
    <row r="159" ht="12.75" customHeight="1">
      <c r="A159" s="290"/>
      <c r="B159" s="290"/>
      <c r="C159" s="290"/>
      <c r="D159" s="290"/>
      <c r="E159" s="290"/>
      <c r="F159" s="290"/>
      <c r="G159" s="290"/>
      <c r="H159" s="290"/>
      <c r="I159" s="290"/>
      <c r="J159" s="290"/>
      <c r="K159" s="290"/>
      <c r="L159" s="290"/>
      <c r="M159" s="290"/>
      <c r="N159" s="290"/>
      <c r="O159" s="290"/>
      <c r="P159" s="290"/>
      <c r="Q159" s="290"/>
      <c r="R159" s="290"/>
      <c r="S159" s="290"/>
      <c r="T159" s="290"/>
      <c r="U159" s="290"/>
      <c r="V159" s="290"/>
      <c r="W159" s="290"/>
      <c r="X159" s="290"/>
      <c r="Y159" s="290"/>
      <c r="Z159" s="290"/>
    </row>
    <row r="160" ht="12.75" customHeight="1">
      <c r="A160" s="290"/>
      <c r="B160" s="290"/>
      <c r="C160" s="290"/>
      <c r="D160" s="290"/>
      <c r="E160" s="290"/>
      <c r="F160" s="290"/>
      <c r="G160" s="290"/>
      <c r="H160" s="290"/>
      <c r="I160" s="290"/>
      <c r="J160" s="290"/>
      <c r="K160" s="290"/>
      <c r="L160" s="290"/>
      <c r="M160" s="290"/>
      <c r="N160" s="290"/>
      <c r="O160" s="290"/>
      <c r="P160" s="290"/>
      <c r="Q160" s="290"/>
      <c r="R160" s="290"/>
      <c r="S160" s="290"/>
      <c r="T160" s="290"/>
      <c r="U160" s="290"/>
      <c r="V160" s="290"/>
      <c r="W160" s="290"/>
      <c r="X160" s="290"/>
      <c r="Y160" s="290"/>
      <c r="Z160" s="290"/>
    </row>
    <row r="161" ht="12.75" customHeight="1">
      <c r="A161" s="290"/>
      <c r="B161" s="290"/>
      <c r="C161" s="290"/>
      <c r="D161" s="290"/>
      <c r="E161" s="290"/>
      <c r="F161" s="290"/>
      <c r="G161" s="290"/>
      <c r="H161" s="290"/>
      <c r="I161" s="290"/>
      <c r="J161" s="290"/>
      <c r="K161" s="290"/>
      <c r="L161" s="290"/>
      <c r="M161" s="290"/>
      <c r="N161" s="290"/>
      <c r="O161" s="290"/>
      <c r="P161" s="290"/>
      <c r="Q161" s="290"/>
      <c r="R161" s="290"/>
      <c r="S161" s="290"/>
      <c r="T161" s="290"/>
      <c r="U161" s="290"/>
      <c r="V161" s="290"/>
      <c r="W161" s="290"/>
      <c r="X161" s="290"/>
      <c r="Y161" s="290"/>
      <c r="Z161" s="290"/>
    </row>
    <row r="162" ht="12.75" customHeight="1">
      <c r="A162" s="290"/>
      <c r="B162" s="290"/>
      <c r="C162" s="290"/>
      <c r="D162" s="290"/>
      <c r="E162" s="290"/>
      <c r="F162" s="290"/>
      <c r="G162" s="290"/>
      <c r="H162" s="290"/>
      <c r="I162" s="290"/>
      <c r="J162" s="290"/>
      <c r="K162" s="290"/>
      <c r="L162" s="290"/>
      <c r="M162" s="290"/>
      <c r="N162" s="290"/>
      <c r="O162" s="290"/>
      <c r="P162" s="290"/>
      <c r="Q162" s="290"/>
      <c r="R162" s="290"/>
      <c r="S162" s="290"/>
      <c r="T162" s="290"/>
      <c r="U162" s="290"/>
      <c r="V162" s="290"/>
      <c r="W162" s="290"/>
      <c r="X162" s="290"/>
      <c r="Y162" s="290"/>
      <c r="Z162" s="290"/>
    </row>
    <row r="163" ht="12.75" customHeight="1">
      <c r="A163" s="290"/>
      <c r="B163" s="290"/>
      <c r="C163" s="290"/>
      <c r="D163" s="290"/>
      <c r="E163" s="290"/>
      <c r="F163" s="290"/>
      <c r="G163" s="290"/>
      <c r="H163" s="290"/>
      <c r="I163" s="290"/>
      <c r="J163" s="290"/>
      <c r="K163" s="290"/>
      <c r="L163" s="290"/>
      <c r="M163" s="290"/>
      <c r="N163" s="290"/>
      <c r="O163" s="290"/>
      <c r="P163" s="290"/>
      <c r="Q163" s="290"/>
      <c r="R163" s="290"/>
      <c r="S163" s="290"/>
      <c r="T163" s="290"/>
      <c r="U163" s="290"/>
      <c r="V163" s="290"/>
      <c r="W163" s="290"/>
      <c r="X163" s="290"/>
      <c r="Y163" s="290"/>
      <c r="Z163" s="290"/>
    </row>
    <row r="164" ht="12.75" customHeight="1">
      <c r="A164" s="290"/>
      <c r="B164" s="290"/>
      <c r="C164" s="290"/>
      <c r="D164" s="290"/>
      <c r="E164" s="290"/>
      <c r="F164" s="290"/>
      <c r="G164" s="290"/>
      <c r="H164" s="290"/>
      <c r="I164" s="290"/>
      <c r="J164" s="290"/>
      <c r="K164" s="290"/>
      <c r="L164" s="290"/>
      <c r="M164" s="290"/>
      <c r="N164" s="290"/>
      <c r="O164" s="290"/>
      <c r="P164" s="290"/>
      <c r="Q164" s="290"/>
      <c r="R164" s="290"/>
      <c r="S164" s="290"/>
      <c r="T164" s="290"/>
      <c r="U164" s="290"/>
      <c r="V164" s="290"/>
      <c r="W164" s="290"/>
      <c r="X164" s="290"/>
      <c r="Y164" s="290"/>
      <c r="Z164" s="290"/>
    </row>
    <row r="165" ht="12.75" customHeight="1">
      <c r="A165" s="290"/>
      <c r="B165" s="290"/>
      <c r="C165" s="290"/>
      <c r="D165" s="290"/>
      <c r="E165" s="290"/>
      <c r="F165" s="290"/>
      <c r="G165" s="290"/>
      <c r="H165" s="290"/>
      <c r="I165" s="290"/>
      <c r="J165" s="290"/>
      <c r="K165" s="290"/>
      <c r="L165" s="290"/>
      <c r="M165" s="290"/>
      <c r="N165" s="290"/>
      <c r="O165" s="290"/>
      <c r="P165" s="290"/>
      <c r="Q165" s="290"/>
      <c r="R165" s="290"/>
      <c r="S165" s="290"/>
      <c r="T165" s="290"/>
      <c r="U165" s="290"/>
      <c r="V165" s="290"/>
      <c r="W165" s="290"/>
      <c r="X165" s="290"/>
      <c r="Y165" s="290"/>
      <c r="Z165" s="290"/>
    </row>
    <row r="166" ht="12.75" customHeight="1">
      <c r="A166" s="290"/>
      <c r="B166" s="290"/>
      <c r="C166" s="290"/>
      <c r="D166" s="290"/>
      <c r="E166" s="290"/>
      <c r="F166" s="290"/>
      <c r="G166" s="290"/>
      <c r="H166" s="290"/>
      <c r="I166" s="290"/>
      <c r="J166" s="290"/>
      <c r="K166" s="290"/>
      <c r="L166" s="290"/>
      <c r="M166" s="290"/>
      <c r="N166" s="290"/>
      <c r="O166" s="290"/>
      <c r="P166" s="290"/>
      <c r="Q166" s="290"/>
      <c r="R166" s="290"/>
      <c r="S166" s="290"/>
      <c r="T166" s="290"/>
      <c r="U166" s="290"/>
      <c r="V166" s="290"/>
      <c r="W166" s="290"/>
      <c r="X166" s="290"/>
      <c r="Y166" s="290"/>
      <c r="Z166" s="290"/>
    </row>
    <row r="167" ht="12.75" customHeight="1">
      <c r="A167" s="290"/>
      <c r="B167" s="290"/>
      <c r="C167" s="290"/>
      <c r="D167" s="290"/>
      <c r="E167" s="290"/>
      <c r="F167" s="290"/>
      <c r="G167" s="290"/>
      <c r="H167" s="290"/>
      <c r="I167" s="290"/>
      <c r="J167" s="290"/>
      <c r="K167" s="290"/>
      <c r="L167" s="290"/>
      <c r="M167" s="290"/>
      <c r="N167" s="290"/>
      <c r="O167" s="290"/>
      <c r="P167" s="290"/>
      <c r="Q167" s="290"/>
      <c r="R167" s="290"/>
      <c r="S167" s="290"/>
      <c r="T167" s="290"/>
      <c r="U167" s="290"/>
      <c r="V167" s="290"/>
      <c r="W167" s="290"/>
      <c r="X167" s="290"/>
      <c r="Y167" s="290"/>
      <c r="Z167" s="290"/>
    </row>
    <row r="168" ht="12.75" customHeight="1">
      <c r="A168" s="290"/>
      <c r="B168" s="290"/>
      <c r="C168" s="290"/>
      <c r="D168" s="290"/>
      <c r="E168" s="290"/>
      <c r="F168" s="290"/>
      <c r="G168" s="290"/>
      <c r="H168" s="290"/>
      <c r="I168" s="290"/>
      <c r="J168" s="290"/>
      <c r="K168" s="290"/>
      <c r="L168" s="290"/>
      <c r="M168" s="290"/>
      <c r="N168" s="290"/>
      <c r="O168" s="290"/>
      <c r="P168" s="290"/>
      <c r="Q168" s="290"/>
      <c r="R168" s="290"/>
      <c r="S168" s="290"/>
      <c r="T168" s="290"/>
      <c r="U168" s="290"/>
      <c r="V168" s="290"/>
      <c r="W168" s="290"/>
      <c r="X168" s="290"/>
      <c r="Y168" s="290"/>
      <c r="Z168" s="290"/>
    </row>
    <row r="169" ht="12.75" customHeight="1">
      <c r="A169" s="290"/>
      <c r="B169" s="290"/>
      <c r="C169" s="290"/>
      <c r="D169" s="290"/>
      <c r="E169" s="290"/>
      <c r="F169" s="290"/>
      <c r="G169" s="290"/>
      <c r="H169" s="290"/>
      <c r="I169" s="290"/>
      <c r="J169" s="290"/>
      <c r="K169" s="290"/>
      <c r="L169" s="290"/>
      <c r="M169" s="290"/>
      <c r="N169" s="290"/>
      <c r="O169" s="290"/>
      <c r="P169" s="290"/>
      <c r="Q169" s="290"/>
      <c r="R169" s="290"/>
      <c r="S169" s="290"/>
      <c r="T169" s="290"/>
      <c r="U169" s="290"/>
      <c r="V169" s="290"/>
      <c r="W169" s="290"/>
      <c r="X169" s="290"/>
      <c r="Y169" s="290"/>
      <c r="Z169" s="290"/>
    </row>
    <row r="170" ht="12.75" customHeight="1">
      <c r="A170" s="290"/>
      <c r="B170" s="290"/>
      <c r="C170" s="290"/>
      <c r="D170" s="290"/>
      <c r="E170" s="290"/>
      <c r="F170" s="290"/>
      <c r="G170" s="290"/>
      <c r="H170" s="290"/>
      <c r="I170" s="290"/>
      <c r="J170" s="290"/>
      <c r="K170" s="290"/>
      <c r="L170" s="290"/>
      <c r="M170" s="290"/>
      <c r="N170" s="290"/>
      <c r="O170" s="290"/>
      <c r="P170" s="290"/>
      <c r="Q170" s="290"/>
      <c r="R170" s="290"/>
      <c r="S170" s="290"/>
      <c r="T170" s="290"/>
      <c r="U170" s="290"/>
      <c r="V170" s="290"/>
      <c r="W170" s="290"/>
      <c r="X170" s="290"/>
      <c r="Y170" s="290"/>
      <c r="Z170" s="290"/>
    </row>
    <row r="171" ht="12.75" customHeight="1">
      <c r="A171" s="290"/>
      <c r="B171" s="290"/>
      <c r="C171" s="290"/>
      <c r="D171" s="290"/>
      <c r="E171" s="290"/>
      <c r="F171" s="290"/>
      <c r="G171" s="290"/>
      <c r="H171" s="290"/>
      <c r="I171" s="290"/>
      <c r="J171" s="290"/>
      <c r="K171" s="290"/>
      <c r="L171" s="290"/>
      <c r="M171" s="290"/>
      <c r="N171" s="290"/>
      <c r="O171" s="290"/>
      <c r="P171" s="290"/>
      <c r="Q171" s="290"/>
      <c r="R171" s="290"/>
      <c r="S171" s="290"/>
      <c r="T171" s="290"/>
      <c r="U171" s="290"/>
      <c r="V171" s="290"/>
      <c r="W171" s="290"/>
      <c r="X171" s="290"/>
      <c r="Y171" s="290"/>
      <c r="Z171" s="290"/>
    </row>
    <row r="172" ht="12.75" customHeight="1">
      <c r="A172" s="290"/>
      <c r="B172" s="290"/>
      <c r="C172" s="290"/>
      <c r="D172" s="290"/>
      <c r="E172" s="290"/>
      <c r="F172" s="290"/>
      <c r="G172" s="290"/>
      <c r="H172" s="290"/>
      <c r="I172" s="290"/>
      <c r="J172" s="290"/>
      <c r="K172" s="290"/>
      <c r="L172" s="290"/>
      <c r="M172" s="290"/>
      <c r="N172" s="290"/>
      <c r="O172" s="290"/>
      <c r="P172" s="290"/>
      <c r="Q172" s="290"/>
      <c r="R172" s="290"/>
      <c r="S172" s="290"/>
      <c r="T172" s="290"/>
      <c r="U172" s="290"/>
      <c r="V172" s="290"/>
      <c r="W172" s="290"/>
      <c r="X172" s="290"/>
      <c r="Y172" s="290"/>
      <c r="Z172" s="290"/>
    </row>
    <row r="173" ht="12.75" customHeight="1">
      <c r="A173" s="290"/>
      <c r="B173" s="290"/>
      <c r="C173" s="290"/>
      <c r="D173" s="290"/>
      <c r="E173" s="290"/>
      <c r="F173" s="290"/>
      <c r="G173" s="290"/>
      <c r="H173" s="290"/>
      <c r="I173" s="290"/>
      <c r="J173" s="290"/>
      <c r="K173" s="290"/>
      <c r="L173" s="290"/>
      <c r="M173" s="290"/>
      <c r="N173" s="290"/>
      <c r="O173" s="290"/>
      <c r="P173" s="290"/>
      <c r="Q173" s="290"/>
      <c r="R173" s="290"/>
      <c r="S173" s="290"/>
      <c r="T173" s="290"/>
      <c r="U173" s="290"/>
      <c r="V173" s="290"/>
      <c r="W173" s="290"/>
      <c r="X173" s="290"/>
      <c r="Y173" s="290"/>
      <c r="Z173" s="290"/>
    </row>
    <row r="174" ht="12.75" customHeight="1">
      <c r="A174" s="290"/>
      <c r="B174" s="290"/>
      <c r="C174" s="290"/>
      <c r="D174" s="290"/>
      <c r="E174" s="290"/>
      <c r="F174" s="290"/>
      <c r="G174" s="290"/>
      <c r="H174" s="290"/>
      <c r="I174" s="290"/>
      <c r="J174" s="290"/>
      <c r="K174" s="290"/>
      <c r="L174" s="290"/>
      <c r="M174" s="290"/>
      <c r="N174" s="290"/>
      <c r="O174" s="290"/>
      <c r="P174" s="290"/>
      <c r="Q174" s="290"/>
      <c r="R174" s="290"/>
      <c r="S174" s="290"/>
      <c r="T174" s="290"/>
      <c r="U174" s="290"/>
      <c r="V174" s="290"/>
      <c r="W174" s="290"/>
      <c r="X174" s="290"/>
      <c r="Y174" s="290"/>
      <c r="Z174" s="290"/>
    </row>
    <row r="175" ht="12.75" customHeight="1">
      <c r="A175" s="290"/>
      <c r="B175" s="290"/>
      <c r="C175" s="290"/>
      <c r="D175" s="290"/>
      <c r="E175" s="290"/>
      <c r="F175" s="290"/>
      <c r="G175" s="290"/>
      <c r="H175" s="290"/>
      <c r="I175" s="290"/>
      <c r="J175" s="290"/>
      <c r="K175" s="290"/>
      <c r="L175" s="290"/>
      <c r="M175" s="290"/>
      <c r="N175" s="290"/>
      <c r="O175" s="290"/>
      <c r="P175" s="290"/>
      <c r="Q175" s="290"/>
      <c r="R175" s="290"/>
      <c r="S175" s="290"/>
      <c r="T175" s="290"/>
      <c r="U175" s="290"/>
      <c r="V175" s="290"/>
      <c r="W175" s="290"/>
      <c r="X175" s="290"/>
      <c r="Y175" s="290"/>
      <c r="Z175" s="290"/>
    </row>
    <row r="176" ht="12.75" customHeight="1">
      <c r="A176" s="290"/>
      <c r="B176" s="290"/>
      <c r="C176" s="290"/>
      <c r="D176" s="290"/>
      <c r="E176" s="290"/>
      <c r="F176" s="290"/>
      <c r="G176" s="290"/>
      <c r="H176" s="290"/>
      <c r="I176" s="290"/>
      <c r="J176" s="290"/>
      <c r="K176" s="290"/>
      <c r="L176" s="290"/>
      <c r="M176" s="290"/>
      <c r="N176" s="290"/>
      <c r="O176" s="290"/>
      <c r="P176" s="290"/>
      <c r="Q176" s="290"/>
      <c r="R176" s="290"/>
      <c r="S176" s="290"/>
      <c r="T176" s="290"/>
      <c r="U176" s="290"/>
      <c r="V176" s="290"/>
      <c r="W176" s="290"/>
      <c r="X176" s="290"/>
      <c r="Y176" s="290"/>
      <c r="Z176" s="290"/>
    </row>
    <row r="177" ht="12.75" customHeight="1">
      <c r="A177" s="290"/>
      <c r="B177" s="290"/>
      <c r="C177" s="290"/>
      <c r="D177" s="290"/>
      <c r="E177" s="290"/>
      <c r="F177" s="290"/>
      <c r="G177" s="290"/>
      <c r="H177" s="290"/>
      <c r="I177" s="290"/>
      <c r="J177" s="290"/>
      <c r="K177" s="290"/>
      <c r="L177" s="290"/>
      <c r="M177" s="290"/>
      <c r="N177" s="290"/>
      <c r="O177" s="290"/>
      <c r="P177" s="290"/>
      <c r="Q177" s="290"/>
      <c r="R177" s="290"/>
      <c r="S177" s="290"/>
      <c r="T177" s="290"/>
      <c r="U177" s="290"/>
      <c r="V177" s="290"/>
      <c r="W177" s="290"/>
      <c r="X177" s="290"/>
      <c r="Y177" s="290"/>
      <c r="Z177" s="290"/>
    </row>
    <row r="178" ht="12.75" customHeight="1">
      <c r="A178" s="290"/>
      <c r="B178" s="290"/>
      <c r="C178" s="290"/>
      <c r="D178" s="290"/>
      <c r="E178" s="290"/>
      <c r="F178" s="290"/>
      <c r="G178" s="290"/>
      <c r="H178" s="290"/>
      <c r="I178" s="290"/>
      <c r="J178" s="290"/>
      <c r="K178" s="290"/>
      <c r="L178" s="290"/>
      <c r="M178" s="290"/>
      <c r="N178" s="290"/>
      <c r="O178" s="290"/>
      <c r="P178" s="290"/>
      <c r="Q178" s="290"/>
      <c r="R178" s="290"/>
      <c r="S178" s="290"/>
      <c r="T178" s="290"/>
      <c r="U178" s="290"/>
      <c r="V178" s="290"/>
      <c r="W178" s="290"/>
      <c r="X178" s="290"/>
      <c r="Y178" s="290"/>
      <c r="Z178" s="290"/>
    </row>
    <row r="179" ht="12.75" customHeight="1">
      <c r="A179" s="290"/>
      <c r="B179" s="290"/>
      <c r="C179" s="290"/>
      <c r="D179" s="290"/>
      <c r="E179" s="290"/>
      <c r="F179" s="290"/>
      <c r="G179" s="290"/>
      <c r="H179" s="290"/>
      <c r="I179" s="290"/>
      <c r="J179" s="290"/>
      <c r="K179" s="290"/>
      <c r="L179" s="290"/>
      <c r="M179" s="290"/>
      <c r="N179" s="290"/>
      <c r="O179" s="290"/>
      <c r="P179" s="290"/>
      <c r="Q179" s="290"/>
      <c r="R179" s="290"/>
      <c r="S179" s="290"/>
      <c r="T179" s="290"/>
      <c r="U179" s="290"/>
      <c r="V179" s="290"/>
      <c r="W179" s="290"/>
      <c r="X179" s="290"/>
      <c r="Y179" s="290"/>
      <c r="Z179" s="290"/>
    </row>
    <row r="180" ht="12.75" customHeight="1">
      <c r="A180" s="290"/>
      <c r="B180" s="290"/>
      <c r="C180" s="290"/>
      <c r="D180" s="290"/>
      <c r="E180" s="290"/>
      <c r="F180" s="290"/>
      <c r="G180" s="290"/>
      <c r="H180" s="290"/>
      <c r="I180" s="290"/>
      <c r="J180" s="290"/>
      <c r="K180" s="290"/>
      <c r="L180" s="290"/>
      <c r="M180" s="290"/>
      <c r="N180" s="290"/>
      <c r="O180" s="290"/>
      <c r="P180" s="290"/>
      <c r="Q180" s="290"/>
      <c r="R180" s="290"/>
      <c r="S180" s="290"/>
      <c r="T180" s="290"/>
      <c r="U180" s="290"/>
      <c r="V180" s="290"/>
      <c r="W180" s="290"/>
      <c r="X180" s="290"/>
      <c r="Y180" s="290"/>
      <c r="Z180" s="290"/>
    </row>
    <row r="181" ht="12.75" customHeight="1">
      <c r="A181" s="290"/>
      <c r="B181" s="290"/>
      <c r="C181" s="290"/>
      <c r="D181" s="290"/>
      <c r="E181" s="290"/>
      <c r="F181" s="290"/>
      <c r="G181" s="290"/>
      <c r="H181" s="290"/>
      <c r="I181" s="290"/>
      <c r="J181" s="290"/>
      <c r="K181" s="290"/>
      <c r="L181" s="290"/>
      <c r="M181" s="290"/>
      <c r="N181" s="290"/>
      <c r="O181" s="290"/>
      <c r="P181" s="290"/>
      <c r="Q181" s="290"/>
      <c r="R181" s="290"/>
      <c r="S181" s="290"/>
      <c r="T181" s="290"/>
      <c r="U181" s="290"/>
      <c r="V181" s="290"/>
      <c r="W181" s="290"/>
      <c r="X181" s="290"/>
      <c r="Y181" s="290"/>
      <c r="Z181" s="290"/>
    </row>
    <row r="182" ht="12.75" customHeight="1">
      <c r="A182" s="290"/>
      <c r="B182" s="290"/>
      <c r="C182" s="290"/>
      <c r="D182" s="290"/>
      <c r="E182" s="290"/>
      <c r="F182" s="290"/>
      <c r="G182" s="290"/>
      <c r="H182" s="290"/>
      <c r="I182" s="290"/>
      <c r="J182" s="290"/>
      <c r="K182" s="290"/>
      <c r="L182" s="290"/>
      <c r="M182" s="290"/>
      <c r="N182" s="290"/>
      <c r="O182" s="290"/>
      <c r="P182" s="290"/>
      <c r="Q182" s="290"/>
      <c r="R182" s="290"/>
      <c r="S182" s="290"/>
      <c r="T182" s="290"/>
      <c r="U182" s="290"/>
      <c r="V182" s="290"/>
      <c r="W182" s="290"/>
      <c r="X182" s="290"/>
      <c r="Y182" s="290"/>
      <c r="Z182" s="290"/>
    </row>
    <row r="183" ht="12.75" customHeight="1">
      <c r="A183" s="290"/>
      <c r="B183" s="290"/>
      <c r="C183" s="290"/>
      <c r="D183" s="290"/>
      <c r="E183" s="290"/>
      <c r="F183" s="290"/>
      <c r="G183" s="290"/>
      <c r="H183" s="290"/>
      <c r="I183" s="290"/>
      <c r="J183" s="290"/>
      <c r="K183" s="290"/>
      <c r="L183" s="290"/>
      <c r="M183" s="290"/>
      <c r="N183" s="290"/>
      <c r="O183" s="290"/>
      <c r="P183" s="290"/>
      <c r="Q183" s="290"/>
      <c r="R183" s="290"/>
      <c r="S183" s="290"/>
      <c r="T183" s="290"/>
      <c r="U183" s="290"/>
      <c r="V183" s="290"/>
      <c r="W183" s="290"/>
      <c r="X183" s="290"/>
      <c r="Y183" s="290"/>
      <c r="Z183" s="290"/>
    </row>
    <row r="184" ht="12.75" customHeight="1">
      <c r="A184" s="290"/>
      <c r="B184" s="290"/>
      <c r="C184" s="290"/>
      <c r="D184" s="290"/>
      <c r="E184" s="290"/>
      <c r="F184" s="290"/>
      <c r="G184" s="290"/>
      <c r="H184" s="290"/>
      <c r="I184" s="290"/>
      <c r="J184" s="290"/>
      <c r="K184" s="290"/>
      <c r="L184" s="290"/>
      <c r="M184" s="290"/>
      <c r="N184" s="290"/>
      <c r="O184" s="290"/>
      <c r="P184" s="290"/>
      <c r="Q184" s="290"/>
      <c r="R184" s="290"/>
      <c r="S184" s="290"/>
      <c r="T184" s="290"/>
      <c r="U184" s="290"/>
      <c r="V184" s="290"/>
      <c r="W184" s="290"/>
      <c r="X184" s="290"/>
      <c r="Y184" s="290"/>
      <c r="Z184" s="290"/>
    </row>
    <row r="185" ht="12.75" customHeight="1">
      <c r="A185" s="290"/>
      <c r="B185" s="290"/>
      <c r="C185" s="290"/>
      <c r="D185" s="290"/>
      <c r="E185" s="290"/>
      <c r="F185" s="290"/>
      <c r="G185" s="290"/>
      <c r="H185" s="290"/>
      <c r="I185" s="290"/>
      <c r="J185" s="290"/>
      <c r="K185" s="290"/>
      <c r="L185" s="290"/>
      <c r="M185" s="290"/>
      <c r="N185" s="290"/>
      <c r="O185" s="290"/>
      <c r="P185" s="290"/>
      <c r="Q185" s="290"/>
      <c r="R185" s="290"/>
      <c r="S185" s="290"/>
      <c r="T185" s="290"/>
      <c r="U185" s="290"/>
      <c r="V185" s="290"/>
      <c r="W185" s="290"/>
      <c r="X185" s="290"/>
      <c r="Y185" s="290"/>
      <c r="Z185" s="290"/>
    </row>
    <row r="186" ht="12.75" customHeight="1">
      <c r="A186" s="290"/>
      <c r="B186" s="290"/>
      <c r="C186" s="290"/>
      <c r="D186" s="290"/>
      <c r="E186" s="290"/>
      <c r="F186" s="290"/>
      <c r="G186" s="290"/>
      <c r="H186" s="290"/>
      <c r="I186" s="290"/>
      <c r="J186" s="290"/>
      <c r="K186" s="290"/>
      <c r="L186" s="290"/>
      <c r="M186" s="290"/>
      <c r="N186" s="290"/>
      <c r="O186" s="290"/>
      <c r="P186" s="290"/>
      <c r="Q186" s="290"/>
      <c r="R186" s="290"/>
      <c r="S186" s="290"/>
      <c r="T186" s="290"/>
      <c r="U186" s="290"/>
      <c r="V186" s="290"/>
      <c r="W186" s="290"/>
      <c r="X186" s="290"/>
      <c r="Y186" s="290"/>
      <c r="Z186" s="290"/>
    </row>
    <row r="187" ht="12.75" customHeight="1">
      <c r="A187" s="290"/>
      <c r="B187" s="290"/>
      <c r="C187" s="290"/>
      <c r="D187" s="290"/>
      <c r="E187" s="290"/>
      <c r="F187" s="290"/>
      <c r="G187" s="290"/>
      <c r="H187" s="290"/>
      <c r="I187" s="290"/>
      <c r="J187" s="290"/>
      <c r="K187" s="290"/>
      <c r="L187" s="290"/>
      <c r="M187" s="290"/>
      <c r="N187" s="290"/>
      <c r="O187" s="290"/>
      <c r="P187" s="290"/>
      <c r="Q187" s="290"/>
      <c r="R187" s="290"/>
      <c r="S187" s="290"/>
      <c r="T187" s="290"/>
      <c r="U187" s="290"/>
      <c r="V187" s="290"/>
      <c r="W187" s="290"/>
      <c r="X187" s="290"/>
      <c r="Y187" s="290"/>
      <c r="Z187" s="290"/>
    </row>
    <row r="188" ht="12.75" customHeight="1">
      <c r="A188" s="290"/>
      <c r="B188" s="290"/>
      <c r="C188" s="290"/>
      <c r="D188" s="290"/>
      <c r="E188" s="290"/>
      <c r="F188" s="290"/>
      <c r="G188" s="290"/>
      <c r="H188" s="290"/>
      <c r="I188" s="290"/>
      <c r="J188" s="290"/>
      <c r="K188" s="290"/>
      <c r="L188" s="290"/>
      <c r="M188" s="290"/>
      <c r="N188" s="290"/>
      <c r="O188" s="290"/>
      <c r="P188" s="290"/>
      <c r="Q188" s="290"/>
      <c r="R188" s="290"/>
      <c r="S188" s="290"/>
      <c r="T188" s="290"/>
      <c r="U188" s="290"/>
      <c r="V188" s="290"/>
      <c r="W188" s="290"/>
      <c r="X188" s="290"/>
      <c r="Y188" s="290"/>
      <c r="Z188" s="290"/>
    </row>
    <row r="189" ht="12.75" customHeight="1">
      <c r="A189" s="290"/>
      <c r="B189" s="290"/>
      <c r="C189" s="290"/>
      <c r="D189" s="290"/>
      <c r="E189" s="290"/>
      <c r="F189" s="290"/>
      <c r="G189" s="290"/>
      <c r="H189" s="290"/>
      <c r="I189" s="290"/>
      <c r="J189" s="290"/>
      <c r="K189" s="290"/>
      <c r="L189" s="290"/>
      <c r="M189" s="290"/>
      <c r="N189" s="290"/>
      <c r="O189" s="290"/>
      <c r="P189" s="290"/>
      <c r="Q189" s="290"/>
      <c r="R189" s="290"/>
      <c r="S189" s="290"/>
      <c r="T189" s="290"/>
      <c r="U189" s="290"/>
      <c r="V189" s="290"/>
      <c r="W189" s="290"/>
      <c r="X189" s="290"/>
      <c r="Y189" s="290"/>
      <c r="Z189" s="290"/>
    </row>
    <row r="190" ht="12.75" customHeight="1">
      <c r="A190" s="290"/>
      <c r="B190" s="290"/>
      <c r="C190" s="290"/>
      <c r="D190" s="290"/>
      <c r="E190" s="290"/>
      <c r="F190" s="290"/>
      <c r="G190" s="290"/>
      <c r="H190" s="290"/>
      <c r="I190" s="290"/>
      <c r="J190" s="290"/>
      <c r="K190" s="290"/>
      <c r="L190" s="290"/>
      <c r="M190" s="290"/>
      <c r="N190" s="290"/>
      <c r="O190" s="290"/>
      <c r="P190" s="290"/>
      <c r="Q190" s="290"/>
      <c r="R190" s="290"/>
      <c r="S190" s="290"/>
      <c r="T190" s="290"/>
      <c r="U190" s="290"/>
      <c r="V190" s="290"/>
      <c r="W190" s="290"/>
      <c r="X190" s="290"/>
      <c r="Y190" s="290"/>
      <c r="Z190" s="290"/>
    </row>
    <row r="191" ht="12.75" customHeight="1">
      <c r="A191" s="290"/>
      <c r="B191" s="290"/>
      <c r="C191" s="290"/>
      <c r="D191" s="290"/>
      <c r="E191" s="290"/>
      <c r="F191" s="290"/>
      <c r="G191" s="290"/>
      <c r="H191" s="290"/>
      <c r="I191" s="290"/>
      <c r="J191" s="290"/>
      <c r="K191" s="290"/>
      <c r="L191" s="290"/>
      <c r="M191" s="290"/>
      <c r="N191" s="290"/>
      <c r="O191" s="290"/>
      <c r="P191" s="290"/>
      <c r="Q191" s="290"/>
      <c r="R191" s="290"/>
      <c r="S191" s="290"/>
      <c r="T191" s="290"/>
      <c r="U191" s="290"/>
      <c r="V191" s="290"/>
      <c r="W191" s="290"/>
      <c r="X191" s="290"/>
      <c r="Y191" s="290"/>
      <c r="Z191" s="290"/>
    </row>
    <row r="192" ht="12.75" customHeight="1">
      <c r="A192" s="290"/>
      <c r="B192" s="290"/>
      <c r="C192" s="290"/>
      <c r="D192" s="290"/>
      <c r="E192" s="290"/>
      <c r="F192" s="290"/>
      <c r="G192" s="290"/>
      <c r="H192" s="290"/>
      <c r="I192" s="290"/>
      <c r="J192" s="290"/>
      <c r="K192" s="290"/>
      <c r="L192" s="290"/>
      <c r="M192" s="290"/>
      <c r="N192" s="290"/>
      <c r="O192" s="290"/>
      <c r="P192" s="290"/>
      <c r="Q192" s="290"/>
      <c r="R192" s="290"/>
      <c r="S192" s="290"/>
      <c r="T192" s="290"/>
      <c r="U192" s="290"/>
      <c r="V192" s="290"/>
      <c r="W192" s="290"/>
      <c r="X192" s="290"/>
      <c r="Y192" s="290"/>
      <c r="Z192" s="290"/>
    </row>
    <row r="193" ht="12.75" customHeight="1">
      <c r="A193" s="290"/>
      <c r="B193" s="290"/>
      <c r="C193" s="290"/>
      <c r="D193" s="290"/>
      <c r="E193" s="290"/>
      <c r="F193" s="290"/>
      <c r="G193" s="290"/>
      <c r="H193" s="290"/>
      <c r="I193" s="290"/>
      <c r="J193" s="290"/>
      <c r="K193" s="290"/>
      <c r="L193" s="290"/>
      <c r="M193" s="290"/>
      <c r="N193" s="290"/>
      <c r="O193" s="290"/>
      <c r="P193" s="290"/>
      <c r="Q193" s="290"/>
      <c r="R193" s="290"/>
      <c r="S193" s="290"/>
      <c r="T193" s="290"/>
      <c r="U193" s="290"/>
      <c r="V193" s="290"/>
      <c r="W193" s="290"/>
      <c r="X193" s="290"/>
      <c r="Y193" s="290"/>
      <c r="Z193" s="290"/>
    </row>
    <row r="194" ht="12.75" customHeight="1">
      <c r="A194" s="290"/>
      <c r="B194" s="290"/>
      <c r="C194" s="290"/>
      <c r="D194" s="290"/>
      <c r="E194" s="290"/>
      <c r="F194" s="290"/>
      <c r="G194" s="290"/>
      <c r="H194" s="290"/>
      <c r="I194" s="290"/>
      <c r="J194" s="290"/>
      <c r="K194" s="290"/>
      <c r="L194" s="290"/>
      <c r="M194" s="290"/>
      <c r="N194" s="290"/>
      <c r="O194" s="290"/>
      <c r="P194" s="290"/>
      <c r="Q194" s="290"/>
      <c r="R194" s="290"/>
      <c r="S194" s="290"/>
      <c r="T194" s="290"/>
      <c r="U194" s="290"/>
      <c r="V194" s="290"/>
      <c r="W194" s="290"/>
      <c r="X194" s="290"/>
      <c r="Y194" s="290"/>
      <c r="Z194" s="290"/>
    </row>
    <row r="195" ht="12.75" customHeight="1">
      <c r="A195" s="290"/>
      <c r="B195" s="290"/>
      <c r="C195" s="290"/>
      <c r="D195" s="290"/>
      <c r="E195" s="290"/>
      <c r="F195" s="290"/>
      <c r="G195" s="290"/>
      <c r="H195" s="290"/>
      <c r="I195" s="290"/>
      <c r="J195" s="290"/>
      <c r="K195" s="290"/>
      <c r="L195" s="290"/>
      <c r="M195" s="290"/>
      <c r="N195" s="290"/>
      <c r="O195" s="290"/>
      <c r="P195" s="290"/>
      <c r="Q195" s="290"/>
      <c r="R195" s="290"/>
      <c r="S195" s="290"/>
      <c r="T195" s="290"/>
      <c r="U195" s="290"/>
      <c r="V195" s="290"/>
      <c r="W195" s="290"/>
      <c r="X195" s="290"/>
      <c r="Y195" s="290"/>
      <c r="Z195" s="290"/>
    </row>
    <row r="196" ht="12.75" customHeight="1">
      <c r="A196" s="290"/>
      <c r="B196" s="290"/>
      <c r="C196" s="290"/>
      <c r="D196" s="290"/>
      <c r="E196" s="290"/>
      <c r="F196" s="290"/>
      <c r="G196" s="290"/>
      <c r="H196" s="290"/>
      <c r="I196" s="290"/>
      <c r="J196" s="290"/>
      <c r="K196" s="290"/>
      <c r="L196" s="290"/>
      <c r="M196" s="290"/>
      <c r="N196" s="290"/>
      <c r="O196" s="290"/>
      <c r="P196" s="290"/>
      <c r="Q196" s="290"/>
      <c r="R196" s="290"/>
      <c r="S196" s="290"/>
      <c r="T196" s="290"/>
      <c r="U196" s="290"/>
      <c r="V196" s="290"/>
      <c r="W196" s="290"/>
      <c r="X196" s="290"/>
      <c r="Y196" s="290"/>
      <c r="Z196" s="290"/>
    </row>
    <row r="197" ht="12.75" customHeight="1">
      <c r="A197" s="290"/>
      <c r="B197" s="290"/>
      <c r="C197" s="290"/>
      <c r="D197" s="290"/>
      <c r="E197" s="290"/>
      <c r="F197" s="290"/>
      <c r="G197" s="290"/>
      <c r="H197" s="290"/>
      <c r="I197" s="290"/>
      <c r="J197" s="290"/>
      <c r="K197" s="290"/>
      <c r="L197" s="290"/>
      <c r="M197" s="290"/>
      <c r="N197" s="290"/>
      <c r="O197" s="290"/>
      <c r="P197" s="290"/>
      <c r="Q197" s="290"/>
      <c r="R197" s="290"/>
      <c r="S197" s="290"/>
      <c r="T197" s="290"/>
      <c r="U197" s="290"/>
      <c r="V197" s="290"/>
      <c r="W197" s="290"/>
      <c r="X197" s="290"/>
      <c r="Y197" s="290"/>
      <c r="Z197" s="290"/>
    </row>
    <row r="198" ht="12.75" customHeight="1">
      <c r="A198" s="290"/>
      <c r="B198" s="290"/>
      <c r="C198" s="290"/>
      <c r="D198" s="290"/>
      <c r="E198" s="290"/>
      <c r="F198" s="290"/>
      <c r="G198" s="290"/>
      <c r="H198" s="290"/>
      <c r="I198" s="290"/>
      <c r="J198" s="290"/>
      <c r="K198" s="290"/>
      <c r="L198" s="290"/>
      <c r="M198" s="290"/>
      <c r="N198" s="290"/>
      <c r="O198" s="290"/>
      <c r="P198" s="290"/>
      <c r="Q198" s="290"/>
      <c r="R198" s="290"/>
      <c r="S198" s="290"/>
      <c r="T198" s="290"/>
      <c r="U198" s="290"/>
      <c r="V198" s="290"/>
      <c r="W198" s="290"/>
      <c r="X198" s="290"/>
      <c r="Y198" s="290"/>
      <c r="Z198" s="290"/>
    </row>
    <row r="199" ht="12.75" customHeight="1">
      <c r="A199" s="290"/>
      <c r="B199" s="290"/>
      <c r="C199" s="290"/>
      <c r="D199" s="290"/>
      <c r="E199" s="290"/>
      <c r="F199" s="290"/>
      <c r="G199" s="290"/>
      <c r="H199" s="290"/>
      <c r="I199" s="290"/>
      <c r="J199" s="290"/>
      <c r="K199" s="290"/>
      <c r="L199" s="290"/>
      <c r="M199" s="290"/>
      <c r="N199" s="290"/>
      <c r="O199" s="290"/>
      <c r="P199" s="290"/>
      <c r="Q199" s="290"/>
      <c r="R199" s="290"/>
      <c r="S199" s="290"/>
      <c r="T199" s="290"/>
      <c r="U199" s="290"/>
      <c r="V199" s="290"/>
      <c r="W199" s="290"/>
      <c r="X199" s="290"/>
      <c r="Y199" s="290"/>
      <c r="Z199" s="290"/>
    </row>
    <row r="200" ht="12.75" customHeight="1">
      <c r="A200" s="290"/>
      <c r="B200" s="290"/>
      <c r="C200" s="290"/>
      <c r="D200" s="290"/>
      <c r="E200" s="290"/>
      <c r="F200" s="290"/>
      <c r="G200" s="290"/>
      <c r="H200" s="290"/>
      <c r="I200" s="290"/>
      <c r="J200" s="290"/>
      <c r="K200" s="290"/>
      <c r="L200" s="290"/>
      <c r="M200" s="290"/>
      <c r="N200" s="290"/>
      <c r="O200" s="290"/>
      <c r="P200" s="290"/>
      <c r="Q200" s="290"/>
      <c r="R200" s="290"/>
      <c r="S200" s="290"/>
      <c r="T200" s="290"/>
      <c r="U200" s="290"/>
      <c r="V200" s="290"/>
      <c r="W200" s="290"/>
      <c r="X200" s="290"/>
      <c r="Y200" s="290"/>
      <c r="Z200" s="290"/>
    </row>
    <row r="201" ht="12.75" customHeight="1">
      <c r="A201" s="290"/>
      <c r="B201" s="290"/>
      <c r="C201" s="290"/>
      <c r="D201" s="290"/>
      <c r="E201" s="290"/>
      <c r="F201" s="290"/>
      <c r="G201" s="290"/>
      <c r="H201" s="290"/>
      <c r="I201" s="290"/>
      <c r="J201" s="290"/>
      <c r="K201" s="290"/>
      <c r="L201" s="290"/>
      <c r="M201" s="290"/>
      <c r="N201" s="290"/>
      <c r="O201" s="290"/>
      <c r="P201" s="290"/>
      <c r="Q201" s="290"/>
      <c r="R201" s="290"/>
      <c r="S201" s="290"/>
      <c r="T201" s="290"/>
      <c r="U201" s="290"/>
      <c r="V201" s="290"/>
      <c r="W201" s="290"/>
      <c r="X201" s="290"/>
      <c r="Y201" s="290"/>
      <c r="Z201" s="290"/>
    </row>
    <row r="202" ht="12.75" customHeight="1">
      <c r="A202" s="290"/>
      <c r="B202" s="290"/>
      <c r="C202" s="290"/>
      <c r="D202" s="290"/>
      <c r="E202" s="290"/>
      <c r="F202" s="290"/>
      <c r="G202" s="290"/>
      <c r="H202" s="290"/>
      <c r="I202" s="290"/>
      <c r="J202" s="290"/>
      <c r="K202" s="290"/>
      <c r="L202" s="290"/>
      <c r="M202" s="290"/>
      <c r="N202" s="290"/>
      <c r="O202" s="290"/>
      <c r="P202" s="290"/>
      <c r="Q202" s="290"/>
      <c r="R202" s="290"/>
      <c r="S202" s="290"/>
      <c r="T202" s="290"/>
      <c r="U202" s="290"/>
      <c r="V202" s="290"/>
      <c r="W202" s="290"/>
      <c r="X202" s="290"/>
      <c r="Y202" s="290"/>
      <c r="Z202" s="290"/>
    </row>
    <row r="203" ht="12.75" customHeight="1">
      <c r="A203" s="290"/>
      <c r="B203" s="290"/>
      <c r="C203" s="290"/>
      <c r="D203" s="290"/>
      <c r="E203" s="290"/>
      <c r="F203" s="290"/>
      <c r="G203" s="290"/>
      <c r="H203" s="290"/>
      <c r="I203" s="290"/>
      <c r="J203" s="290"/>
      <c r="K203" s="290"/>
      <c r="L203" s="290"/>
      <c r="M203" s="290"/>
      <c r="N203" s="290"/>
      <c r="O203" s="290"/>
      <c r="P203" s="290"/>
      <c r="Q203" s="290"/>
      <c r="R203" s="290"/>
      <c r="S203" s="290"/>
      <c r="T203" s="290"/>
      <c r="U203" s="290"/>
      <c r="V203" s="290"/>
      <c r="W203" s="290"/>
      <c r="X203" s="290"/>
      <c r="Y203" s="290"/>
      <c r="Z203" s="290"/>
    </row>
    <row r="204" ht="12.75" customHeight="1">
      <c r="A204" s="290"/>
      <c r="B204" s="290"/>
      <c r="C204" s="290"/>
      <c r="D204" s="290"/>
      <c r="E204" s="290"/>
      <c r="F204" s="290"/>
      <c r="G204" s="290"/>
      <c r="H204" s="290"/>
      <c r="I204" s="290"/>
      <c r="J204" s="290"/>
      <c r="K204" s="290"/>
      <c r="L204" s="290"/>
      <c r="M204" s="290"/>
      <c r="N204" s="290"/>
      <c r="O204" s="290"/>
      <c r="P204" s="290"/>
      <c r="Q204" s="290"/>
      <c r="R204" s="290"/>
      <c r="S204" s="290"/>
      <c r="T204" s="290"/>
      <c r="U204" s="290"/>
      <c r="V204" s="290"/>
      <c r="W204" s="290"/>
      <c r="X204" s="290"/>
      <c r="Y204" s="290"/>
      <c r="Z204" s="290"/>
    </row>
    <row r="205" ht="12.75" customHeight="1">
      <c r="A205" s="290"/>
      <c r="B205" s="290"/>
      <c r="C205" s="290"/>
      <c r="D205" s="290"/>
      <c r="E205" s="290"/>
      <c r="F205" s="290"/>
      <c r="G205" s="290"/>
      <c r="H205" s="290"/>
      <c r="I205" s="290"/>
      <c r="J205" s="290"/>
      <c r="K205" s="290"/>
      <c r="L205" s="290"/>
      <c r="M205" s="290"/>
      <c r="N205" s="290"/>
      <c r="O205" s="290"/>
      <c r="P205" s="290"/>
      <c r="Q205" s="290"/>
      <c r="R205" s="290"/>
      <c r="S205" s="290"/>
      <c r="T205" s="290"/>
      <c r="U205" s="290"/>
      <c r="V205" s="290"/>
      <c r="W205" s="290"/>
      <c r="X205" s="290"/>
      <c r="Y205" s="290"/>
      <c r="Z205" s="290"/>
    </row>
    <row r="206" ht="12.75" customHeight="1">
      <c r="A206" s="290"/>
      <c r="B206" s="290"/>
      <c r="C206" s="290"/>
      <c r="D206" s="290"/>
      <c r="E206" s="290"/>
      <c r="F206" s="290"/>
      <c r="G206" s="290"/>
      <c r="H206" s="290"/>
      <c r="I206" s="290"/>
      <c r="J206" s="290"/>
      <c r="K206" s="290"/>
      <c r="L206" s="290"/>
      <c r="M206" s="290"/>
      <c r="N206" s="290"/>
      <c r="O206" s="290"/>
      <c r="P206" s="290"/>
      <c r="Q206" s="290"/>
      <c r="R206" s="290"/>
      <c r="S206" s="290"/>
      <c r="T206" s="290"/>
      <c r="U206" s="290"/>
      <c r="V206" s="290"/>
      <c r="W206" s="290"/>
      <c r="X206" s="290"/>
      <c r="Y206" s="290"/>
      <c r="Z206" s="290"/>
    </row>
    <row r="207" ht="12.75" customHeight="1">
      <c r="A207" s="290"/>
      <c r="B207" s="290"/>
      <c r="C207" s="290"/>
      <c r="D207" s="290"/>
      <c r="E207" s="290"/>
      <c r="F207" s="290"/>
      <c r="G207" s="290"/>
      <c r="H207" s="290"/>
      <c r="I207" s="290"/>
      <c r="J207" s="290"/>
      <c r="K207" s="290"/>
      <c r="L207" s="290"/>
      <c r="M207" s="290"/>
      <c r="N207" s="290"/>
      <c r="O207" s="290"/>
      <c r="P207" s="290"/>
      <c r="Q207" s="290"/>
      <c r="R207" s="290"/>
      <c r="S207" s="290"/>
      <c r="T207" s="290"/>
      <c r="U207" s="290"/>
      <c r="V207" s="290"/>
      <c r="W207" s="290"/>
      <c r="X207" s="290"/>
      <c r="Y207" s="290"/>
      <c r="Z207" s="290"/>
    </row>
    <row r="208" ht="12.75" customHeight="1">
      <c r="A208" s="290"/>
      <c r="B208" s="290"/>
      <c r="C208" s="290"/>
      <c r="D208" s="290"/>
      <c r="E208" s="290"/>
      <c r="F208" s="290"/>
      <c r="G208" s="290"/>
      <c r="H208" s="290"/>
      <c r="I208" s="290"/>
      <c r="J208" s="290"/>
      <c r="K208" s="290"/>
      <c r="L208" s="290"/>
      <c r="M208" s="290"/>
      <c r="N208" s="290"/>
      <c r="O208" s="290"/>
      <c r="P208" s="290"/>
      <c r="Q208" s="290"/>
      <c r="R208" s="290"/>
      <c r="S208" s="290"/>
      <c r="T208" s="290"/>
      <c r="U208" s="290"/>
      <c r="V208" s="290"/>
      <c r="W208" s="290"/>
      <c r="X208" s="290"/>
      <c r="Y208" s="290"/>
      <c r="Z208" s="290"/>
    </row>
    <row r="209" ht="12.75" customHeight="1">
      <c r="A209" s="290"/>
      <c r="B209" s="290"/>
      <c r="C209" s="290"/>
      <c r="D209" s="290"/>
      <c r="E209" s="290"/>
      <c r="F209" s="290"/>
      <c r="G209" s="290"/>
      <c r="H209" s="290"/>
      <c r="I209" s="290"/>
      <c r="J209" s="290"/>
      <c r="K209" s="290"/>
      <c r="L209" s="290"/>
      <c r="M209" s="290"/>
      <c r="N209" s="290"/>
      <c r="O209" s="290"/>
      <c r="P209" s="290"/>
      <c r="Q209" s="290"/>
      <c r="R209" s="290"/>
      <c r="S209" s="290"/>
      <c r="T209" s="290"/>
      <c r="U209" s="290"/>
      <c r="V209" s="290"/>
      <c r="W209" s="290"/>
      <c r="X209" s="290"/>
      <c r="Y209" s="290"/>
      <c r="Z209" s="290"/>
    </row>
    <row r="210" ht="12.75" customHeight="1">
      <c r="A210" s="290"/>
      <c r="B210" s="290"/>
      <c r="C210" s="290"/>
      <c r="D210" s="290"/>
      <c r="E210" s="290"/>
      <c r="F210" s="290"/>
      <c r="G210" s="290"/>
      <c r="H210" s="290"/>
      <c r="I210" s="290"/>
      <c r="J210" s="290"/>
      <c r="K210" s="290"/>
      <c r="L210" s="290"/>
      <c r="M210" s="290"/>
      <c r="N210" s="290"/>
      <c r="O210" s="290"/>
      <c r="P210" s="290"/>
      <c r="Q210" s="290"/>
      <c r="R210" s="290"/>
      <c r="S210" s="290"/>
      <c r="T210" s="290"/>
      <c r="U210" s="290"/>
      <c r="V210" s="290"/>
      <c r="W210" s="290"/>
      <c r="X210" s="290"/>
      <c r="Y210" s="290"/>
      <c r="Z210" s="290"/>
    </row>
    <row r="211" ht="12.75" customHeight="1">
      <c r="A211" s="290"/>
      <c r="B211" s="290"/>
      <c r="C211" s="290"/>
      <c r="D211" s="290"/>
      <c r="E211" s="290"/>
      <c r="F211" s="290"/>
      <c r="G211" s="290"/>
      <c r="H211" s="290"/>
      <c r="I211" s="290"/>
      <c r="J211" s="290"/>
      <c r="K211" s="290"/>
      <c r="L211" s="290"/>
      <c r="M211" s="290"/>
      <c r="N211" s="290"/>
      <c r="O211" s="290"/>
      <c r="P211" s="290"/>
      <c r="Q211" s="290"/>
      <c r="R211" s="290"/>
      <c r="S211" s="290"/>
      <c r="T211" s="290"/>
      <c r="U211" s="290"/>
      <c r="V211" s="290"/>
      <c r="W211" s="290"/>
      <c r="X211" s="290"/>
      <c r="Y211" s="290"/>
      <c r="Z211" s="290"/>
    </row>
    <row r="212" ht="12.75" customHeight="1">
      <c r="A212" s="290"/>
      <c r="B212" s="290"/>
      <c r="C212" s="290"/>
      <c r="D212" s="290"/>
      <c r="E212" s="290"/>
      <c r="F212" s="290"/>
      <c r="G212" s="290"/>
      <c r="H212" s="290"/>
      <c r="I212" s="290"/>
      <c r="J212" s="290"/>
      <c r="K212" s="290"/>
      <c r="L212" s="290"/>
      <c r="M212" s="290"/>
      <c r="N212" s="290"/>
      <c r="O212" s="290"/>
      <c r="P212" s="290"/>
      <c r="Q212" s="290"/>
      <c r="R212" s="290"/>
      <c r="S212" s="290"/>
      <c r="T212" s="290"/>
      <c r="U212" s="290"/>
      <c r="V212" s="290"/>
      <c r="W212" s="290"/>
      <c r="X212" s="290"/>
      <c r="Y212" s="290"/>
      <c r="Z212" s="290"/>
    </row>
    <row r="213" ht="12.75" customHeight="1">
      <c r="A213" s="290"/>
      <c r="B213" s="290"/>
      <c r="C213" s="290"/>
      <c r="D213" s="290"/>
      <c r="E213" s="290"/>
      <c r="F213" s="290"/>
      <c r="G213" s="290"/>
      <c r="H213" s="290"/>
      <c r="I213" s="290"/>
      <c r="J213" s="290"/>
      <c r="K213" s="290"/>
      <c r="L213" s="290"/>
      <c r="M213" s="290"/>
      <c r="N213" s="290"/>
      <c r="O213" s="290"/>
      <c r="P213" s="290"/>
      <c r="Q213" s="290"/>
      <c r="R213" s="290"/>
      <c r="S213" s="290"/>
      <c r="T213" s="290"/>
      <c r="U213" s="290"/>
      <c r="V213" s="290"/>
      <c r="W213" s="290"/>
      <c r="X213" s="290"/>
      <c r="Y213" s="290"/>
      <c r="Z213" s="290"/>
    </row>
    <row r="214" ht="12.75" customHeight="1">
      <c r="A214" s="290"/>
      <c r="B214" s="290"/>
      <c r="C214" s="290"/>
      <c r="D214" s="290"/>
      <c r="E214" s="290"/>
      <c r="F214" s="290"/>
      <c r="G214" s="290"/>
      <c r="H214" s="290"/>
      <c r="I214" s="290"/>
      <c r="J214" s="290"/>
      <c r="K214" s="290"/>
      <c r="L214" s="290"/>
      <c r="M214" s="290"/>
      <c r="N214" s="290"/>
      <c r="O214" s="290"/>
      <c r="P214" s="290"/>
      <c r="Q214" s="290"/>
      <c r="R214" s="290"/>
      <c r="S214" s="290"/>
      <c r="T214" s="290"/>
      <c r="U214" s="290"/>
      <c r="V214" s="290"/>
      <c r="W214" s="290"/>
      <c r="X214" s="290"/>
      <c r="Y214" s="290"/>
      <c r="Z214" s="290"/>
    </row>
    <row r="215" ht="12.75" customHeight="1">
      <c r="A215" s="290"/>
      <c r="B215" s="290"/>
      <c r="C215" s="290"/>
      <c r="D215" s="290"/>
      <c r="E215" s="290"/>
      <c r="F215" s="290"/>
      <c r="G215" s="290"/>
      <c r="H215" s="290"/>
      <c r="I215" s="290"/>
      <c r="J215" s="290"/>
      <c r="K215" s="290"/>
      <c r="L215" s="290"/>
      <c r="M215" s="290"/>
      <c r="N215" s="290"/>
      <c r="O215" s="290"/>
      <c r="P215" s="290"/>
      <c r="Q215" s="290"/>
      <c r="R215" s="290"/>
      <c r="S215" s="290"/>
      <c r="T215" s="290"/>
      <c r="U215" s="290"/>
      <c r="V215" s="290"/>
      <c r="W215" s="290"/>
      <c r="X215" s="290"/>
      <c r="Y215" s="290"/>
      <c r="Z215" s="290"/>
    </row>
    <row r="216" ht="12.75" customHeight="1">
      <c r="A216" s="290"/>
      <c r="B216" s="290"/>
      <c r="C216" s="290"/>
      <c r="D216" s="290"/>
      <c r="E216" s="290"/>
      <c r="F216" s="290"/>
      <c r="G216" s="290"/>
      <c r="H216" s="290"/>
      <c r="I216" s="290"/>
      <c r="J216" s="290"/>
      <c r="K216" s="290"/>
      <c r="L216" s="290"/>
      <c r="M216" s="290"/>
      <c r="N216" s="290"/>
      <c r="O216" s="290"/>
      <c r="P216" s="290"/>
      <c r="Q216" s="290"/>
      <c r="R216" s="290"/>
      <c r="S216" s="290"/>
      <c r="T216" s="290"/>
      <c r="U216" s="290"/>
      <c r="V216" s="290"/>
      <c r="W216" s="290"/>
      <c r="X216" s="290"/>
      <c r="Y216" s="290"/>
      <c r="Z216" s="290"/>
    </row>
    <row r="217" ht="12.75" customHeight="1">
      <c r="A217" s="290"/>
      <c r="B217" s="290"/>
      <c r="C217" s="290"/>
      <c r="D217" s="290"/>
      <c r="E217" s="290"/>
      <c r="F217" s="290"/>
      <c r="G217" s="290"/>
      <c r="H217" s="290"/>
      <c r="I217" s="290"/>
      <c r="J217" s="290"/>
      <c r="K217" s="290"/>
      <c r="L217" s="290"/>
      <c r="M217" s="290"/>
      <c r="N217" s="290"/>
      <c r="O217" s="290"/>
      <c r="P217" s="290"/>
      <c r="Q217" s="290"/>
      <c r="R217" s="290"/>
      <c r="S217" s="290"/>
      <c r="T217" s="290"/>
      <c r="U217" s="290"/>
      <c r="V217" s="290"/>
      <c r="W217" s="290"/>
      <c r="X217" s="290"/>
      <c r="Y217" s="290"/>
      <c r="Z217" s="290"/>
    </row>
    <row r="218" ht="12.75" customHeight="1">
      <c r="A218" s="290"/>
      <c r="B218" s="290"/>
      <c r="C218" s="290"/>
      <c r="D218" s="290"/>
      <c r="E218" s="290"/>
      <c r="F218" s="290"/>
      <c r="G218" s="290"/>
      <c r="H218" s="290"/>
      <c r="I218" s="290"/>
      <c r="J218" s="290"/>
      <c r="K218" s="290"/>
      <c r="L218" s="290"/>
      <c r="M218" s="290"/>
      <c r="N218" s="290"/>
      <c r="O218" s="290"/>
      <c r="P218" s="290"/>
      <c r="Q218" s="290"/>
      <c r="R218" s="290"/>
      <c r="S218" s="290"/>
      <c r="T218" s="290"/>
      <c r="U218" s="290"/>
      <c r="V218" s="290"/>
      <c r="W218" s="290"/>
      <c r="X218" s="290"/>
      <c r="Y218" s="290"/>
      <c r="Z218" s="290"/>
    </row>
    <row r="219" ht="12.75" customHeight="1">
      <c r="A219" s="290"/>
      <c r="B219" s="290"/>
      <c r="C219" s="290"/>
      <c r="D219" s="290"/>
      <c r="E219" s="290"/>
      <c r="F219" s="290"/>
      <c r="G219" s="290"/>
      <c r="H219" s="290"/>
      <c r="I219" s="290"/>
      <c r="J219" s="290"/>
      <c r="K219" s="290"/>
      <c r="L219" s="290"/>
      <c r="M219" s="290"/>
      <c r="N219" s="290"/>
      <c r="O219" s="290"/>
      <c r="P219" s="290"/>
      <c r="Q219" s="290"/>
      <c r="R219" s="290"/>
      <c r="S219" s="290"/>
      <c r="T219" s="290"/>
      <c r="U219" s="290"/>
      <c r="V219" s="290"/>
      <c r="W219" s="290"/>
      <c r="X219" s="290"/>
      <c r="Y219" s="290"/>
      <c r="Z219" s="290"/>
    </row>
    <row r="220" ht="12.75" customHeight="1">
      <c r="A220" s="290"/>
      <c r="B220" s="290"/>
      <c r="C220" s="290"/>
      <c r="D220" s="290"/>
      <c r="E220" s="290"/>
      <c r="F220" s="290"/>
      <c r="G220" s="290"/>
      <c r="H220" s="290"/>
      <c r="I220" s="290"/>
      <c r="J220" s="290"/>
      <c r="K220" s="290"/>
      <c r="L220" s="290"/>
      <c r="M220" s="290"/>
      <c r="N220" s="290"/>
      <c r="O220" s="290"/>
      <c r="P220" s="290"/>
      <c r="Q220" s="290"/>
      <c r="R220" s="290"/>
      <c r="S220" s="290"/>
      <c r="T220" s="290"/>
      <c r="U220" s="290"/>
      <c r="V220" s="290"/>
      <c r="W220" s="290"/>
      <c r="X220" s="290"/>
      <c r="Y220" s="290"/>
      <c r="Z220" s="290"/>
    </row>
    <row r="221" ht="12.75" customHeight="1">
      <c r="A221" s="290"/>
      <c r="B221" s="290"/>
      <c r="C221" s="290"/>
      <c r="D221" s="290"/>
      <c r="E221" s="290"/>
      <c r="F221" s="290"/>
      <c r="G221" s="290"/>
      <c r="H221" s="290"/>
      <c r="I221" s="290"/>
      <c r="J221" s="290"/>
      <c r="K221" s="290"/>
      <c r="L221" s="290"/>
      <c r="M221" s="290"/>
      <c r="N221" s="290"/>
      <c r="O221" s="290"/>
      <c r="P221" s="290"/>
      <c r="Q221" s="290"/>
      <c r="R221" s="290"/>
      <c r="S221" s="290"/>
      <c r="T221" s="290"/>
      <c r="U221" s="290"/>
      <c r="V221" s="290"/>
      <c r="W221" s="290"/>
      <c r="X221" s="290"/>
      <c r="Y221" s="290"/>
      <c r="Z221" s="290"/>
    </row>
    <row r="222" ht="12.75" customHeight="1">
      <c r="A222" s="290"/>
      <c r="B222" s="290"/>
      <c r="C222" s="290"/>
      <c r="D222" s="290"/>
      <c r="E222" s="290"/>
      <c r="F222" s="290"/>
      <c r="G222" s="290"/>
      <c r="H222" s="290"/>
      <c r="I222" s="290"/>
      <c r="J222" s="290"/>
      <c r="K222" s="290"/>
      <c r="L222" s="290"/>
      <c r="M222" s="290"/>
      <c r="N222" s="290"/>
      <c r="O222" s="290"/>
      <c r="P222" s="290"/>
      <c r="Q222" s="290"/>
      <c r="R222" s="290"/>
      <c r="S222" s="290"/>
      <c r="T222" s="290"/>
      <c r="U222" s="290"/>
      <c r="V222" s="290"/>
      <c r="W222" s="290"/>
      <c r="X222" s="290"/>
      <c r="Y222" s="290"/>
      <c r="Z222" s="290"/>
    </row>
    <row r="223" ht="12.75" customHeight="1">
      <c r="A223" s="290"/>
      <c r="B223" s="290"/>
      <c r="C223" s="290"/>
      <c r="D223" s="290"/>
      <c r="E223" s="290"/>
      <c r="F223" s="290"/>
      <c r="G223" s="290"/>
      <c r="H223" s="290"/>
      <c r="I223" s="290"/>
      <c r="J223" s="290"/>
      <c r="K223" s="290"/>
      <c r="L223" s="290"/>
      <c r="M223" s="290"/>
      <c r="N223" s="290"/>
      <c r="O223" s="290"/>
      <c r="P223" s="290"/>
      <c r="Q223" s="290"/>
      <c r="R223" s="290"/>
      <c r="S223" s="290"/>
      <c r="T223" s="290"/>
      <c r="U223" s="290"/>
      <c r="V223" s="290"/>
      <c r="W223" s="290"/>
      <c r="X223" s="290"/>
      <c r="Y223" s="290"/>
      <c r="Z223" s="290"/>
    </row>
    <row r="224" ht="12.75" customHeight="1">
      <c r="A224" s="290"/>
      <c r="B224" s="290"/>
      <c r="C224" s="290"/>
      <c r="D224" s="290"/>
      <c r="E224" s="290"/>
      <c r="F224" s="290"/>
      <c r="G224" s="290"/>
      <c r="H224" s="290"/>
      <c r="I224" s="290"/>
      <c r="J224" s="290"/>
      <c r="K224" s="290"/>
      <c r="L224" s="290"/>
      <c r="M224" s="290"/>
      <c r="N224" s="290"/>
      <c r="O224" s="290"/>
      <c r="P224" s="290"/>
      <c r="Q224" s="290"/>
      <c r="R224" s="290"/>
      <c r="S224" s="290"/>
      <c r="T224" s="290"/>
      <c r="U224" s="290"/>
      <c r="V224" s="290"/>
      <c r="W224" s="290"/>
      <c r="X224" s="290"/>
      <c r="Y224" s="290"/>
      <c r="Z224" s="290"/>
    </row>
    <row r="225" ht="12.75" customHeight="1">
      <c r="A225" s="290"/>
      <c r="B225" s="290"/>
      <c r="C225" s="290"/>
      <c r="D225" s="290"/>
      <c r="E225" s="290"/>
      <c r="F225" s="290"/>
      <c r="G225" s="290"/>
      <c r="H225" s="290"/>
      <c r="I225" s="290"/>
      <c r="J225" s="290"/>
      <c r="K225" s="290"/>
      <c r="L225" s="290"/>
      <c r="M225" s="290"/>
      <c r="N225" s="290"/>
      <c r="O225" s="290"/>
      <c r="P225" s="290"/>
      <c r="Q225" s="290"/>
      <c r="R225" s="290"/>
      <c r="S225" s="290"/>
      <c r="T225" s="290"/>
      <c r="U225" s="290"/>
      <c r="V225" s="290"/>
      <c r="W225" s="290"/>
      <c r="X225" s="290"/>
      <c r="Y225" s="290"/>
      <c r="Z225" s="290"/>
    </row>
    <row r="226" ht="12.75" customHeight="1">
      <c r="A226" s="290"/>
      <c r="B226" s="290"/>
      <c r="C226" s="290"/>
      <c r="D226" s="290"/>
      <c r="E226" s="290"/>
      <c r="F226" s="290"/>
      <c r="G226" s="290"/>
      <c r="H226" s="290"/>
      <c r="I226" s="290"/>
      <c r="J226" s="290"/>
      <c r="K226" s="290"/>
      <c r="L226" s="290"/>
      <c r="M226" s="290"/>
      <c r="N226" s="290"/>
      <c r="O226" s="290"/>
      <c r="P226" s="290"/>
      <c r="Q226" s="290"/>
      <c r="R226" s="290"/>
      <c r="S226" s="290"/>
      <c r="T226" s="290"/>
      <c r="U226" s="290"/>
      <c r="V226" s="290"/>
      <c r="W226" s="290"/>
      <c r="X226" s="290"/>
      <c r="Y226" s="290"/>
      <c r="Z226" s="290"/>
    </row>
    <row r="227" ht="12.75" customHeight="1">
      <c r="A227" s="290"/>
      <c r="B227" s="290"/>
      <c r="C227" s="290"/>
      <c r="D227" s="290"/>
      <c r="E227" s="290"/>
      <c r="F227" s="290"/>
      <c r="G227" s="290"/>
      <c r="H227" s="290"/>
      <c r="I227" s="290"/>
      <c r="J227" s="290"/>
      <c r="K227" s="290"/>
      <c r="L227" s="290"/>
      <c r="M227" s="290"/>
      <c r="N227" s="290"/>
      <c r="O227" s="290"/>
      <c r="P227" s="290"/>
      <c r="Q227" s="290"/>
      <c r="R227" s="290"/>
      <c r="S227" s="290"/>
      <c r="T227" s="290"/>
      <c r="U227" s="290"/>
      <c r="V227" s="290"/>
      <c r="W227" s="290"/>
      <c r="X227" s="290"/>
      <c r="Y227" s="290"/>
      <c r="Z227" s="290"/>
    </row>
    <row r="228" ht="12.75" customHeight="1">
      <c r="A228" s="290"/>
      <c r="B228" s="290"/>
      <c r="C228" s="290"/>
      <c r="D228" s="290"/>
      <c r="E228" s="290"/>
      <c r="F228" s="290"/>
      <c r="G228" s="290"/>
      <c r="H228" s="290"/>
      <c r="I228" s="290"/>
      <c r="J228" s="290"/>
      <c r="K228" s="290"/>
      <c r="L228" s="290"/>
      <c r="M228" s="290"/>
      <c r="N228" s="290"/>
      <c r="O228" s="290"/>
      <c r="P228" s="290"/>
      <c r="Q228" s="290"/>
      <c r="R228" s="290"/>
      <c r="S228" s="290"/>
      <c r="T228" s="290"/>
      <c r="U228" s="290"/>
      <c r="V228" s="290"/>
      <c r="W228" s="290"/>
      <c r="X228" s="290"/>
      <c r="Y228" s="290"/>
      <c r="Z228" s="290"/>
    </row>
    <row r="229" ht="12.75" customHeight="1">
      <c r="A229" s="290"/>
      <c r="B229" s="290"/>
      <c r="C229" s="290"/>
      <c r="D229" s="290"/>
      <c r="E229" s="290"/>
      <c r="F229" s="290"/>
      <c r="G229" s="290"/>
      <c r="H229" s="290"/>
      <c r="I229" s="290"/>
      <c r="J229" s="290"/>
      <c r="K229" s="290"/>
      <c r="L229" s="290"/>
      <c r="M229" s="290"/>
      <c r="N229" s="290"/>
      <c r="O229" s="290"/>
      <c r="P229" s="290"/>
      <c r="Q229" s="290"/>
      <c r="R229" s="290"/>
      <c r="S229" s="290"/>
      <c r="T229" s="290"/>
      <c r="U229" s="290"/>
      <c r="V229" s="290"/>
      <c r="W229" s="290"/>
      <c r="X229" s="290"/>
      <c r="Y229" s="290"/>
      <c r="Z229" s="290"/>
    </row>
    <row r="230" ht="12.75" customHeight="1">
      <c r="A230" s="290"/>
      <c r="B230" s="290"/>
      <c r="C230" s="290"/>
      <c r="D230" s="290"/>
      <c r="E230" s="290"/>
      <c r="F230" s="290"/>
      <c r="G230" s="290"/>
      <c r="H230" s="290"/>
      <c r="I230" s="290"/>
      <c r="J230" s="290"/>
      <c r="K230" s="290"/>
      <c r="L230" s="290"/>
      <c r="M230" s="290"/>
      <c r="N230" s="290"/>
      <c r="O230" s="290"/>
      <c r="P230" s="290"/>
      <c r="Q230" s="290"/>
      <c r="R230" s="290"/>
      <c r="S230" s="290"/>
      <c r="T230" s="290"/>
      <c r="U230" s="290"/>
      <c r="V230" s="290"/>
      <c r="W230" s="290"/>
      <c r="X230" s="290"/>
      <c r="Y230" s="290"/>
      <c r="Z230" s="290"/>
    </row>
    <row r="231" ht="12.75" customHeight="1">
      <c r="A231" s="290"/>
      <c r="B231" s="290"/>
      <c r="C231" s="290"/>
      <c r="D231" s="290"/>
      <c r="E231" s="290"/>
      <c r="F231" s="290"/>
      <c r="G231" s="290"/>
      <c r="H231" s="290"/>
      <c r="I231" s="290"/>
      <c r="J231" s="290"/>
      <c r="K231" s="290"/>
      <c r="L231" s="290"/>
      <c r="M231" s="290"/>
      <c r="N231" s="290"/>
      <c r="O231" s="290"/>
      <c r="P231" s="290"/>
      <c r="Q231" s="290"/>
      <c r="R231" s="290"/>
      <c r="S231" s="290"/>
      <c r="T231" s="290"/>
      <c r="U231" s="290"/>
      <c r="V231" s="290"/>
      <c r="W231" s="290"/>
      <c r="X231" s="290"/>
      <c r="Y231" s="290"/>
      <c r="Z231" s="290"/>
    </row>
    <row r="232" ht="12.75" customHeight="1">
      <c r="A232" s="290"/>
      <c r="B232" s="290"/>
      <c r="C232" s="290"/>
      <c r="D232" s="290"/>
      <c r="E232" s="290"/>
      <c r="F232" s="290"/>
      <c r="G232" s="290"/>
      <c r="H232" s="290"/>
      <c r="I232" s="290"/>
      <c r="J232" s="290"/>
      <c r="K232" s="290"/>
      <c r="L232" s="290"/>
      <c r="M232" s="290"/>
      <c r="N232" s="290"/>
      <c r="O232" s="290"/>
      <c r="P232" s="290"/>
      <c r="Q232" s="290"/>
      <c r="R232" s="290"/>
      <c r="S232" s="290"/>
      <c r="T232" s="290"/>
      <c r="U232" s="290"/>
      <c r="V232" s="290"/>
      <c r="W232" s="290"/>
      <c r="X232" s="290"/>
      <c r="Y232" s="290"/>
      <c r="Z232" s="290"/>
    </row>
    <row r="233" ht="12.75" customHeight="1">
      <c r="A233" s="290"/>
      <c r="B233" s="290"/>
      <c r="C233" s="290"/>
      <c r="D233" s="290"/>
      <c r="E233" s="290"/>
      <c r="F233" s="290"/>
      <c r="G233" s="290"/>
      <c r="H233" s="290"/>
      <c r="I233" s="290"/>
      <c r="J233" s="290"/>
      <c r="K233" s="290"/>
      <c r="L233" s="290"/>
      <c r="M233" s="290"/>
      <c r="N233" s="290"/>
      <c r="O233" s="290"/>
      <c r="P233" s="290"/>
      <c r="Q233" s="290"/>
      <c r="R233" s="290"/>
      <c r="S233" s="290"/>
      <c r="T233" s="290"/>
      <c r="U233" s="290"/>
      <c r="V233" s="290"/>
      <c r="W233" s="290"/>
      <c r="X233" s="290"/>
      <c r="Y233" s="290"/>
      <c r="Z233" s="290"/>
    </row>
    <row r="234" ht="12.75" customHeight="1">
      <c r="A234" s="290"/>
      <c r="B234" s="290"/>
      <c r="C234" s="290"/>
      <c r="D234" s="290"/>
      <c r="E234" s="290"/>
      <c r="F234" s="290"/>
      <c r="G234" s="290"/>
      <c r="H234" s="290"/>
      <c r="I234" s="290"/>
      <c r="J234" s="290"/>
      <c r="K234" s="290"/>
      <c r="L234" s="290"/>
      <c r="M234" s="290"/>
      <c r="N234" s="290"/>
      <c r="O234" s="290"/>
      <c r="P234" s="290"/>
      <c r="Q234" s="290"/>
      <c r="R234" s="290"/>
      <c r="S234" s="290"/>
      <c r="T234" s="290"/>
      <c r="U234" s="290"/>
      <c r="V234" s="290"/>
      <c r="W234" s="290"/>
      <c r="X234" s="290"/>
      <c r="Y234" s="290"/>
      <c r="Z234" s="290"/>
    </row>
    <row r="235" ht="12.75" customHeight="1">
      <c r="A235" s="290"/>
      <c r="B235" s="290"/>
      <c r="C235" s="290"/>
      <c r="D235" s="290"/>
      <c r="E235" s="290"/>
      <c r="F235" s="290"/>
      <c r="G235" s="290"/>
      <c r="H235" s="290"/>
      <c r="I235" s="290"/>
      <c r="J235" s="290"/>
      <c r="K235" s="290"/>
      <c r="L235" s="290"/>
      <c r="M235" s="290"/>
      <c r="N235" s="290"/>
      <c r="O235" s="290"/>
      <c r="P235" s="290"/>
      <c r="Q235" s="290"/>
      <c r="R235" s="290"/>
      <c r="S235" s="290"/>
      <c r="T235" s="290"/>
      <c r="U235" s="290"/>
      <c r="V235" s="290"/>
      <c r="W235" s="290"/>
      <c r="X235" s="290"/>
      <c r="Y235" s="290"/>
      <c r="Z235" s="290"/>
    </row>
    <row r="236" ht="12.75" customHeight="1">
      <c r="A236" s="290"/>
      <c r="B236" s="290"/>
      <c r="C236" s="290"/>
      <c r="D236" s="290"/>
      <c r="E236" s="290"/>
      <c r="F236" s="290"/>
      <c r="G236" s="290"/>
      <c r="H236" s="290"/>
      <c r="I236" s="290"/>
      <c r="J236" s="290"/>
      <c r="K236" s="290"/>
      <c r="L236" s="290"/>
      <c r="M236" s="290"/>
      <c r="N236" s="290"/>
      <c r="O236" s="290"/>
      <c r="P236" s="290"/>
      <c r="Q236" s="290"/>
      <c r="R236" s="290"/>
      <c r="S236" s="290"/>
      <c r="T236" s="290"/>
      <c r="U236" s="290"/>
      <c r="V236" s="290"/>
      <c r="W236" s="290"/>
      <c r="X236" s="290"/>
      <c r="Y236" s="290"/>
      <c r="Z236" s="290"/>
    </row>
    <row r="237" ht="12.75" customHeight="1">
      <c r="A237" s="290"/>
      <c r="B237" s="290"/>
      <c r="C237" s="290"/>
      <c r="D237" s="290"/>
      <c r="E237" s="290"/>
      <c r="F237" s="290"/>
      <c r="G237" s="290"/>
      <c r="H237" s="290"/>
      <c r="I237" s="290"/>
      <c r="J237" s="290"/>
      <c r="K237" s="290"/>
      <c r="L237" s="290"/>
      <c r="M237" s="290"/>
      <c r="N237" s="290"/>
      <c r="O237" s="290"/>
      <c r="P237" s="290"/>
      <c r="Q237" s="290"/>
      <c r="R237" s="290"/>
      <c r="S237" s="290"/>
      <c r="T237" s="290"/>
      <c r="U237" s="290"/>
      <c r="V237" s="290"/>
      <c r="W237" s="290"/>
      <c r="X237" s="290"/>
      <c r="Y237" s="290"/>
      <c r="Z237" s="290"/>
    </row>
    <row r="238" ht="12.75" customHeight="1">
      <c r="A238" s="290"/>
      <c r="B238" s="290"/>
      <c r="C238" s="290"/>
      <c r="D238" s="290"/>
      <c r="E238" s="290"/>
      <c r="F238" s="290"/>
      <c r="G238" s="290"/>
      <c r="H238" s="290"/>
      <c r="I238" s="290"/>
      <c r="J238" s="290"/>
      <c r="K238" s="290"/>
      <c r="L238" s="290"/>
      <c r="M238" s="290"/>
      <c r="N238" s="290"/>
      <c r="O238" s="290"/>
      <c r="P238" s="290"/>
      <c r="Q238" s="290"/>
      <c r="R238" s="290"/>
      <c r="S238" s="290"/>
      <c r="T238" s="290"/>
      <c r="U238" s="290"/>
      <c r="V238" s="290"/>
      <c r="W238" s="290"/>
      <c r="X238" s="290"/>
      <c r="Y238" s="290"/>
      <c r="Z238" s="290"/>
    </row>
    <row r="239" ht="12.75" customHeight="1">
      <c r="A239" s="290"/>
      <c r="B239" s="290"/>
      <c r="C239" s="290"/>
      <c r="D239" s="290"/>
      <c r="E239" s="290"/>
      <c r="F239" s="290"/>
      <c r="G239" s="290"/>
      <c r="H239" s="290"/>
      <c r="I239" s="290"/>
      <c r="J239" s="290"/>
      <c r="K239" s="290"/>
      <c r="L239" s="290"/>
      <c r="M239" s="290"/>
      <c r="N239" s="290"/>
      <c r="O239" s="290"/>
      <c r="P239" s="290"/>
      <c r="Q239" s="290"/>
      <c r="R239" s="290"/>
      <c r="S239" s="290"/>
      <c r="T239" s="290"/>
      <c r="U239" s="290"/>
      <c r="V239" s="290"/>
      <c r="W239" s="290"/>
      <c r="X239" s="290"/>
      <c r="Y239" s="290"/>
      <c r="Z239" s="290"/>
    </row>
    <row r="240" ht="12.75" customHeight="1">
      <c r="A240" s="290"/>
      <c r="B240" s="290"/>
      <c r="C240" s="290"/>
      <c r="D240" s="290"/>
      <c r="E240" s="290"/>
      <c r="F240" s="290"/>
      <c r="G240" s="290"/>
      <c r="H240" s="290"/>
      <c r="I240" s="290"/>
      <c r="J240" s="290"/>
      <c r="K240" s="290"/>
      <c r="L240" s="290"/>
      <c r="M240" s="290"/>
      <c r="N240" s="290"/>
      <c r="O240" s="290"/>
      <c r="P240" s="290"/>
      <c r="Q240" s="290"/>
      <c r="R240" s="290"/>
      <c r="S240" s="290"/>
      <c r="T240" s="290"/>
      <c r="U240" s="290"/>
      <c r="V240" s="290"/>
      <c r="W240" s="290"/>
      <c r="X240" s="290"/>
      <c r="Y240" s="290"/>
      <c r="Z240" s="290"/>
    </row>
    <row r="241" ht="12.75" customHeight="1">
      <c r="A241" s="290"/>
      <c r="B241" s="290"/>
      <c r="C241" s="290"/>
      <c r="D241" s="290"/>
      <c r="E241" s="290"/>
      <c r="F241" s="290"/>
      <c r="G241" s="290"/>
      <c r="H241" s="290"/>
      <c r="I241" s="290"/>
      <c r="J241" s="290"/>
      <c r="K241" s="290"/>
      <c r="L241" s="290"/>
      <c r="M241" s="290"/>
      <c r="N241" s="290"/>
      <c r="O241" s="290"/>
      <c r="P241" s="290"/>
      <c r="Q241" s="290"/>
      <c r="R241" s="290"/>
      <c r="S241" s="290"/>
      <c r="T241" s="290"/>
      <c r="U241" s="290"/>
      <c r="V241" s="290"/>
      <c r="W241" s="290"/>
      <c r="X241" s="290"/>
      <c r="Y241" s="290"/>
      <c r="Z241" s="290"/>
    </row>
    <row r="242" ht="12.75" customHeight="1">
      <c r="A242" s="290"/>
      <c r="B242" s="290"/>
      <c r="C242" s="290"/>
      <c r="D242" s="290"/>
      <c r="E242" s="290"/>
      <c r="F242" s="290"/>
      <c r="G242" s="290"/>
      <c r="H242" s="290"/>
      <c r="I242" s="290"/>
      <c r="J242" s="290"/>
      <c r="K242" s="290"/>
      <c r="L242" s="290"/>
      <c r="M242" s="290"/>
      <c r="N242" s="290"/>
      <c r="O242" s="290"/>
      <c r="P242" s="290"/>
      <c r="Q242" s="290"/>
      <c r="R242" s="290"/>
      <c r="S242" s="290"/>
      <c r="T242" s="290"/>
      <c r="U242" s="290"/>
      <c r="V242" s="290"/>
      <c r="W242" s="290"/>
      <c r="X242" s="290"/>
      <c r="Y242" s="290"/>
      <c r="Z242" s="290"/>
    </row>
    <row r="243" ht="12.75" customHeight="1">
      <c r="A243" s="290"/>
      <c r="B243" s="290"/>
      <c r="C243" s="290"/>
      <c r="D243" s="290"/>
      <c r="E243" s="290"/>
      <c r="F243" s="290"/>
      <c r="G243" s="290"/>
      <c r="H243" s="290"/>
      <c r="I243" s="290"/>
      <c r="J243" s="290"/>
      <c r="K243" s="290"/>
      <c r="L243" s="290"/>
      <c r="M243" s="290"/>
      <c r="N243" s="290"/>
      <c r="O243" s="290"/>
      <c r="P243" s="290"/>
      <c r="Q243" s="290"/>
      <c r="R243" s="290"/>
      <c r="S243" s="290"/>
      <c r="T243" s="290"/>
      <c r="U243" s="290"/>
      <c r="V243" s="290"/>
      <c r="W243" s="290"/>
      <c r="X243" s="290"/>
      <c r="Y243" s="290"/>
      <c r="Z243" s="290"/>
    </row>
    <row r="244" ht="12.75" customHeight="1">
      <c r="A244" s="290"/>
      <c r="B244" s="290"/>
      <c r="C244" s="290"/>
      <c r="D244" s="290"/>
      <c r="E244" s="290"/>
      <c r="F244" s="290"/>
      <c r="G244" s="290"/>
      <c r="H244" s="290"/>
      <c r="I244" s="290"/>
      <c r="J244" s="290"/>
      <c r="K244" s="290"/>
      <c r="L244" s="290"/>
      <c r="M244" s="290"/>
      <c r="N244" s="290"/>
      <c r="O244" s="290"/>
      <c r="P244" s="290"/>
      <c r="Q244" s="290"/>
      <c r="R244" s="290"/>
      <c r="S244" s="290"/>
      <c r="T244" s="290"/>
      <c r="U244" s="290"/>
      <c r="V244" s="290"/>
      <c r="W244" s="290"/>
      <c r="X244" s="290"/>
      <c r="Y244" s="290"/>
      <c r="Z244" s="290"/>
    </row>
    <row r="245" ht="12.75" customHeight="1">
      <c r="A245" s="290"/>
      <c r="B245" s="290"/>
      <c r="C245" s="290"/>
      <c r="D245" s="290"/>
      <c r="E245" s="290"/>
      <c r="F245" s="290"/>
      <c r="G245" s="290"/>
      <c r="H245" s="290"/>
      <c r="I245" s="290"/>
      <c r="J245" s="290"/>
      <c r="K245" s="290"/>
      <c r="L245" s="290"/>
      <c r="M245" s="290"/>
      <c r="N245" s="290"/>
      <c r="O245" s="290"/>
      <c r="P245" s="290"/>
      <c r="Q245" s="290"/>
      <c r="R245" s="290"/>
      <c r="S245" s="290"/>
      <c r="T245" s="290"/>
      <c r="U245" s="290"/>
      <c r="V245" s="290"/>
      <c r="W245" s="290"/>
      <c r="X245" s="290"/>
      <c r="Y245" s="290"/>
      <c r="Z245" s="290"/>
    </row>
    <row r="246" ht="12.75" customHeight="1">
      <c r="A246" s="290"/>
      <c r="B246" s="290"/>
      <c r="C246" s="290"/>
      <c r="D246" s="290"/>
      <c r="E246" s="290"/>
      <c r="F246" s="290"/>
      <c r="G246" s="290"/>
      <c r="H246" s="290"/>
      <c r="I246" s="290"/>
      <c r="J246" s="290"/>
      <c r="K246" s="290"/>
      <c r="L246" s="290"/>
      <c r="M246" s="290"/>
      <c r="N246" s="290"/>
      <c r="O246" s="290"/>
      <c r="P246" s="290"/>
      <c r="Q246" s="290"/>
      <c r="R246" s="290"/>
      <c r="S246" s="290"/>
      <c r="T246" s="290"/>
      <c r="U246" s="290"/>
      <c r="V246" s="290"/>
      <c r="W246" s="290"/>
      <c r="X246" s="290"/>
      <c r="Y246" s="290"/>
      <c r="Z246" s="290"/>
    </row>
    <row r="247" ht="12.75" customHeight="1">
      <c r="A247" s="290"/>
      <c r="B247" s="290"/>
      <c r="C247" s="290"/>
      <c r="D247" s="290"/>
      <c r="E247" s="290"/>
      <c r="F247" s="290"/>
      <c r="G247" s="290"/>
      <c r="H247" s="290"/>
      <c r="I247" s="290"/>
      <c r="J247" s="290"/>
      <c r="K247" s="290"/>
      <c r="L247" s="290"/>
      <c r="M247" s="290"/>
      <c r="N247" s="290"/>
      <c r="O247" s="290"/>
      <c r="P247" s="290"/>
      <c r="Q247" s="290"/>
      <c r="R247" s="290"/>
      <c r="S247" s="290"/>
      <c r="T247" s="290"/>
      <c r="U247" s="290"/>
      <c r="V247" s="290"/>
      <c r="W247" s="290"/>
      <c r="X247" s="290"/>
      <c r="Y247" s="290"/>
      <c r="Z247" s="290"/>
    </row>
    <row r="248" ht="12.75" customHeight="1">
      <c r="A248" s="290"/>
      <c r="B248" s="290"/>
      <c r="C248" s="290"/>
      <c r="D248" s="290"/>
      <c r="E248" s="290"/>
      <c r="F248" s="290"/>
      <c r="G248" s="290"/>
      <c r="H248" s="290"/>
      <c r="I248" s="290"/>
      <c r="J248" s="290"/>
      <c r="K248" s="290"/>
      <c r="L248" s="290"/>
      <c r="M248" s="290"/>
      <c r="N248" s="290"/>
      <c r="O248" s="290"/>
      <c r="P248" s="290"/>
      <c r="Q248" s="290"/>
      <c r="R248" s="290"/>
      <c r="S248" s="290"/>
      <c r="T248" s="290"/>
      <c r="U248" s="290"/>
      <c r="V248" s="290"/>
      <c r="W248" s="290"/>
      <c r="X248" s="290"/>
      <c r="Y248" s="290"/>
      <c r="Z248" s="290"/>
    </row>
    <row r="249" ht="12.75" customHeight="1">
      <c r="A249" s="290"/>
      <c r="B249" s="290"/>
      <c r="C249" s="290"/>
      <c r="D249" s="290"/>
      <c r="E249" s="290"/>
      <c r="F249" s="290"/>
      <c r="G249" s="290"/>
      <c r="H249" s="290"/>
      <c r="I249" s="290"/>
      <c r="J249" s="290"/>
      <c r="K249" s="290"/>
      <c r="L249" s="290"/>
      <c r="M249" s="290"/>
      <c r="N249" s="290"/>
      <c r="O249" s="290"/>
      <c r="P249" s="290"/>
      <c r="Q249" s="290"/>
      <c r="R249" s="290"/>
      <c r="S249" s="290"/>
      <c r="T249" s="290"/>
      <c r="U249" s="290"/>
      <c r="V249" s="290"/>
      <c r="W249" s="290"/>
      <c r="X249" s="290"/>
      <c r="Y249" s="290"/>
      <c r="Z249" s="290"/>
    </row>
    <row r="250" ht="12.75" customHeight="1">
      <c r="A250" s="290"/>
      <c r="B250" s="290"/>
      <c r="C250" s="290"/>
      <c r="D250" s="290"/>
      <c r="E250" s="290"/>
      <c r="F250" s="290"/>
      <c r="G250" s="290"/>
      <c r="H250" s="290"/>
      <c r="I250" s="290"/>
      <c r="J250" s="290"/>
      <c r="K250" s="290"/>
      <c r="L250" s="290"/>
      <c r="M250" s="290"/>
      <c r="N250" s="290"/>
      <c r="O250" s="290"/>
      <c r="P250" s="290"/>
      <c r="Q250" s="290"/>
      <c r="R250" s="290"/>
      <c r="S250" s="290"/>
      <c r="T250" s="290"/>
      <c r="U250" s="290"/>
      <c r="V250" s="290"/>
      <c r="W250" s="290"/>
      <c r="X250" s="290"/>
      <c r="Y250" s="290"/>
      <c r="Z250" s="290"/>
    </row>
    <row r="251" ht="12.75" customHeight="1">
      <c r="A251" s="290"/>
      <c r="B251" s="290"/>
      <c r="C251" s="290"/>
      <c r="D251" s="290"/>
      <c r="E251" s="290"/>
      <c r="F251" s="290"/>
      <c r="G251" s="290"/>
      <c r="H251" s="290"/>
      <c r="I251" s="290"/>
      <c r="J251" s="290"/>
      <c r="K251" s="290"/>
      <c r="L251" s="290"/>
      <c r="M251" s="290"/>
      <c r="N251" s="290"/>
      <c r="O251" s="290"/>
      <c r="P251" s="290"/>
      <c r="Q251" s="290"/>
      <c r="R251" s="290"/>
      <c r="S251" s="290"/>
      <c r="T251" s="290"/>
      <c r="U251" s="290"/>
      <c r="V251" s="290"/>
      <c r="W251" s="290"/>
      <c r="X251" s="290"/>
      <c r="Y251" s="290"/>
      <c r="Z251" s="290"/>
    </row>
    <row r="252" ht="12.75" customHeight="1">
      <c r="A252" s="290"/>
      <c r="B252" s="290"/>
      <c r="C252" s="290"/>
      <c r="D252" s="290"/>
      <c r="E252" s="290"/>
      <c r="F252" s="290"/>
      <c r="G252" s="290"/>
      <c r="H252" s="290"/>
      <c r="I252" s="290"/>
      <c r="J252" s="290"/>
      <c r="K252" s="290"/>
      <c r="L252" s="290"/>
      <c r="M252" s="290"/>
      <c r="N252" s="290"/>
      <c r="O252" s="290"/>
      <c r="P252" s="290"/>
      <c r="Q252" s="290"/>
      <c r="R252" s="290"/>
      <c r="S252" s="290"/>
      <c r="T252" s="290"/>
      <c r="U252" s="290"/>
      <c r="V252" s="290"/>
      <c r="W252" s="290"/>
      <c r="X252" s="290"/>
      <c r="Y252" s="290"/>
      <c r="Z252" s="290"/>
    </row>
    <row r="253" ht="12.75" customHeight="1">
      <c r="A253" s="290"/>
      <c r="B253" s="290"/>
      <c r="C253" s="290"/>
      <c r="D253" s="290"/>
      <c r="E253" s="290"/>
      <c r="F253" s="290"/>
      <c r="G253" s="290"/>
      <c r="H253" s="290"/>
      <c r="I253" s="290"/>
      <c r="J253" s="290"/>
      <c r="K253" s="290"/>
      <c r="L253" s="290"/>
      <c r="M253" s="290"/>
      <c r="N253" s="290"/>
      <c r="O253" s="290"/>
      <c r="P253" s="290"/>
      <c r="Q253" s="290"/>
      <c r="R253" s="290"/>
      <c r="S253" s="290"/>
      <c r="T253" s="290"/>
      <c r="U253" s="290"/>
      <c r="V253" s="290"/>
      <c r="W253" s="290"/>
      <c r="X253" s="290"/>
      <c r="Y253" s="290"/>
      <c r="Z253" s="290"/>
    </row>
    <row r="254" ht="12.75" customHeight="1">
      <c r="A254" s="290"/>
      <c r="B254" s="290"/>
      <c r="C254" s="290"/>
      <c r="D254" s="290"/>
      <c r="E254" s="290"/>
      <c r="F254" s="290"/>
      <c r="G254" s="290"/>
      <c r="H254" s="290"/>
      <c r="I254" s="290"/>
      <c r="J254" s="290"/>
      <c r="K254" s="290"/>
      <c r="L254" s="290"/>
      <c r="M254" s="290"/>
      <c r="N254" s="290"/>
      <c r="O254" s="290"/>
      <c r="P254" s="290"/>
      <c r="Q254" s="290"/>
      <c r="R254" s="290"/>
      <c r="S254" s="290"/>
      <c r="T254" s="290"/>
      <c r="U254" s="290"/>
      <c r="V254" s="290"/>
      <c r="W254" s="290"/>
      <c r="X254" s="290"/>
      <c r="Y254" s="290"/>
      <c r="Z254" s="290"/>
    </row>
    <row r="255" ht="12.75" customHeight="1">
      <c r="A255" s="290"/>
      <c r="B255" s="290"/>
      <c r="C255" s="290"/>
      <c r="D255" s="290"/>
      <c r="E255" s="290"/>
      <c r="F255" s="290"/>
      <c r="G255" s="290"/>
      <c r="H255" s="290"/>
      <c r="I255" s="290"/>
      <c r="J255" s="290"/>
      <c r="K255" s="290"/>
      <c r="L255" s="290"/>
      <c r="M255" s="290"/>
      <c r="N255" s="290"/>
      <c r="O255" s="290"/>
      <c r="P255" s="290"/>
      <c r="Q255" s="290"/>
      <c r="R255" s="290"/>
      <c r="S255" s="290"/>
      <c r="T255" s="290"/>
      <c r="U255" s="290"/>
      <c r="V255" s="290"/>
      <c r="W255" s="290"/>
      <c r="X255" s="290"/>
      <c r="Y255" s="290"/>
      <c r="Z255" s="290"/>
    </row>
    <row r="256" ht="12.75" customHeight="1">
      <c r="A256" s="290"/>
      <c r="B256" s="290"/>
      <c r="C256" s="290"/>
      <c r="D256" s="290"/>
      <c r="E256" s="290"/>
      <c r="F256" s="290"/>
      <c r="G256" s="290"/>
      <c r="H256" s="290"/>
      <c r="I256" s="290"/>
      <c r="J256" s="290"/>
      <c r="K256" s="290"/>
      <c r="L256" s="290"/>
      <c r="M256" s="290"/>
      <c r="N256" s="290"/>
      <c r="O256" s="290"/>
      <c r="P256" s="290"/>
      <c r="Q256" s="290"/>
      <c r="R256" s="290"/>
      <c r="S256" s="290"/>
      <c r="T256" s="290"/>
      <c r="U256" s="290"/>
      <c r="V256" s="290"/>
      <c r="W256" s="290"/>
      <c r="X256" s="290"/>
      <c r="Y256" s="290"/>
      <c r="Z256" s="290"/>
    </row>
    <row r="257" ht="12.75" customHeight="1">
      <c r="A257" s="290"/>
      <c r="B257" s="290"/>
      <c r="C257" s="290"/>
      <c r="D257" s="290"/>
      <c r="E257" s="290"/>
      <c r="F257" s="290"/>
      <c r="G257" s="290"/>
      <c r="H257" s="290"/>
      <c r="I257" s="290"/>
      <c r="J257" s="290"/>
      <c r="K257" s="290"/>
      <c r="L257" s="290"/>
      <c r="M257" s="290"/>
      <c r="N257" s="290"/>
      <c r="O257" s="290"/>
      <c r="P257" s="290"/>
      <c r="Q257" s="290"/>
      <c r="R257" s="290"/>
      <c r="S257" s="290"/>
      <c r="T257" s="290"/>
      <c r="U257" s="290"/>
      <c r="V257" s="290"/>
      <c r="W257" s="290"/>
      <c r="X257" s="290"/>
      <c r="Y257" s="290"/>
      <c r="Z257" s="290"/>
    </row>
    <row r="258" ht="12.75" customHeight="1">
      <c r="A258" s="290"/>
      <c r="B258" s="290"/>
      <c r="C258" s="290"/>
      <c r="D258" s="290"/>
      <c r="E258" s="290"/>
      <c r="F258" s="290"/>
      <c r="G258" s="290"/>
      <c r="H258" s="290"/>
      <c r="I258" s="290"/>
      <c r="J258" s="290"/>
      <c r="K258" s="290"/>
      <c r="L258" s="290"/>
      <c r="M258" s="290"/>
      <c r="N258" s="290"/>
      <c r="O258" s="290"/>
      <c r="P258" s="290"/>
      <c r="Q258" s="290"/>
      <c r="R258" s="290"/>
      <c r="S258" s="290"/>
      <c r="T258" s="290"/>
      <c r="U258" s="290"/>
      <c r="V258" s="290"/>
      <c r="W258" s="290"/>
      <c r="X258" s="290"/>
      <c r="Y258" s="290"/>
      <c r="Z258" s="290"/>
    </row>
    <row r="259" ht="12.75" customHeight="1">
      <c r="A259" s="290"/>
      <c r="B259" s="290"/>
      <c r="C259" s="290"/>
      <c r="D259" s="290"/>
      <c r="E259" s="290"/>
      <c r="F259" s="290"/>
      <c r="G259" s="290"/>
      <c r="H259" s="290"/>
      <c r="I259" s="290"/>
      <c r="J259" s="290"/>
      <c r="K259" s="290"/>
      <c r="L259" s="290"/>
      <c r="M259" s="290"/>
      <c r="N259" s="290"/>
      <c r="O259" s="290"/>
      <c r="P259" s="290"/>
      <c r="Q259" s="290"/>
      <c r="R259" s="290"/>
      <c r="S259" s="290"/>
      <c r="T259" s="290"/>
      <c r="U259" s="290"/>
      <c r="V259" s="290"/>
      <c r="W259" s="290"/>
      <c r="X259" s="290"/>
      <c r="Y259" s="290"/>
      <c r="Z259" s="290"/>
    </row>
    <row r="260" ht="12.75" customHeight="1">
      <c r="A260" s="290"/>
      <c r="B260" s="290"/>
      <c r="C260" s="290"/>
      <c r="D260" s="290"/>
      <c r="E260" s="290"/>
      <c r="F260" s="290"/>
      <c r="G260" s="290"/>
      <c r="H260" s="290"/>
      <c r="I260" s="290"/>
      <c r="J260" s="290"/>
      <c r="K260" s="290"/>
      <c r="L260" s="290"/>
      <c r="M260" s="290"/>
      <c r="N260" s="290"/>
      <c r="O260" s="290"/>
      <c r="P260" s="290"/>
      <c r="Q260" s="290"/>
      <c r="R260" s="290"/>
      <c r="S260" s="290"/>
      <c r="T260" s="290"/>
      <c r="U260" s="290"/>
      <c r="V260" s="290"/>
      <c r="W260" s="290"/>
      <c r="X260" s="290"/>
      <c r="Y260" s="290"/>
      <c r="Z260" s="290"/>
    </row>
    <row r="261" ht="12.75" customHeight="1">
      <c r="A261" s="290"/>
      <c r="B261" s="290"/>
      <c r="C261" s="290"/>
      <c r="D261" s="290"/>
      <c r="E261" s="290"/>
      <c r="F261" s="290"/>
      <c r="G261" s="290"/>
      <c r="H261" s="290"/>
      <c r="I261" s="290"/>
      <c r="J261" s="290"/>
      <c r="K261" s="290"/>
      <c r="L261" s="290"/>
      <c r="M261" s="290"/>
      <c r="N261" s="290"/>
      <c r="O261" s="290"/>
      <c r="P261" s="290"/>
      <c r="Q261" s="290"/>
      <c r="R261" s="290"/>
      <c r="S261" s="290"/>
      <c r="T261" s="290"/>
      <c r="U261" s="290"/>
      <c r="V261" s="290"/>
      <c r="W261" s="290"/>
      <c r="X261" s="290"/>
      <c r="Y261" s="290"/>
      <c r="Z261" s="290"/>
    </row>
    <row r="262" ht="12.75" customHeight="1">
      <c r="A262" s="290"/>
      <c r="B262" s="290"/>
      <c r="C262" s="290"/>
      <c r="D262" s="290"/>
      <c r="E262" s="290"/>
      <c r="F262" s="290"/>
      <c r="G262" s="290"/>
      <c r="H262" s="290"/>
      <c r="I262" s="290"/>
      <c r="J262" s="290"/>
      <c r="K262" s="290"/>
      <c r="L262" s="290"/>
      <c r="M262" s="290"/>
      <c r="N262" s="290"/>
      <c r="O262" s="290"/>
      <c r="P262" s="290"/>
      <c r="Q262" s="290"/>
      <c r="R262" s="290"/>
      <c r="S262" s="290"/>
      <c r="T262" s="290"/>
      <c r="U262" s="290"/>
      <c r="V262" s="290"/>
      <c r="W262" s="290"/>
      <c r="X262" s="290"/>
      <c r="Y262" s="290"/>
      <c r="Z262" s="290"/>
    </row>
    <row r="263" ht="12.75" customHeight="1">
      <c r="A263" s="290"/>
      <c r="B263" s="290"/>
      <c r="C263" s="290"/>
      <c r="D263" s="290"/>
      <c r="E263" s="290"/>
      <c r="F263" s="290"/>
      <c r="G263" s="290"/>
      <c r="H263" s="290"/>
      <c r="I263" s="290"/>
      <c r="J263" s="290"/>
      <c r="K263" s="290"/>
      <c r="L263" s="290"/>
      <c r="M263" s="290"/>
      <c r="N263" s="290"/>
      <c r="O263" s="290"/>
      <c r="P263" s="290"/>
      <c r="Q263" s="290"/>
      <c r="R263" s="290"/>
      <c r="S263" s="290"/>
      <c r="T263" s="290"/>
      <c r="U263" s="290"/>
      <c r="V263" s="290"/>
      <c r="W263" s="290"/>
      <c r="X263" s="290"/>
      <c r="Y263" s="290"/>
      <c r="Z263" s="290"/>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3">
    <mergeCell ref="G33:I33"/>
    <mergeCell ref="F38:I38"/>
    <mergeCell ref="F43:I43"/>
    <mergeCell ref="G47:I47"/>
    <mergeCell ref="G48:I48"/>
    <mergeCell ref="D63:E63"/>
    <mergeCell ref="H1:L2"/>
    <mergeCell ref="F12:I12"/>
    <mergeCell ref="F16:I16"/>
    <mergeCell ref="F20:I20"/>
    <mergeCell ref="F24:I24"/>
    <mergeCell ref="F28:I28"/>
    <mergeCell ref="G32:I32"/>
  </mergeCells>
  <printOptions/>
  <pageMargins bottom="0.75" footer="0.0" header="0.0" left="0.7" right="0.7"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7.71"/>
    <col customWidth="1" min="2" max="2" width="21.29"/>
    <col customWidth="1" min="3" max="3" width="35.86"/>
    <col customWidth="1" min="4" max="4" width="34.29"/>
    <col customWidth="1" min="5" max="5" width="46.29"/>
    <col customWidth="1" min="6" max="6" width="40.43"/>
    <col customWidth="1" min="7" max="26" width="10.71"/>
  </cols>
  <sheetData>
    <row r="1">
      <c r="A1" s="1108" t="s">
        <v>69</v>
      </c>
      <c r="B1" s="118">
        <v>44566.0</v>
      </c>
      <c r="C1" s="119"/>
      <c r="D1" s="119"/>
      <c r="E1" s="119"/>
      <c r="F1" s="119"/>
      <c r="G1" s="122"/>
      <c r="H1" s="1"/>
      <c r="I1" s="1"/>
      <c r="J1" s="1"/>
      <c r="K1" s="1"/>
      <c r="L1" s="1"/>
      <c r="M1" s="1"/>
      <c r="N1" s="1"/>
      <c r="O1" s="1"/>
      <c r="P1" s="1"/>
      <c r="Q1" s="1"/>
      <c r="R1" s="1"/>
      <c r="S1" s="1"/>
      <c r="T1" s="1"/>
      <c r="U1" s="1"/>
      <c r="V1" s="1"/>
      <c r="W1" s="1"/>
      <c r="X1" s="1"/>
      <c r="Y1" s="1"/>
      <c r="Z1" s="1"/>
    </row>
    <row r="2">
      <c r="A2" s="251" t="s">
        <v>72</v>
      </c>
      <c r="B2" s="126" t="s">
        <v>73</v>
      </c>
      <c r="C2" s="7"/>
      <c r="D2" s="7"/>
      <c r="E2" s="7"/>
      <c r="F2" s="7"/>
      <c r="G2" s="252"/>
      <c r="H2" s="1"/>
      <c r="I2" s="1"/>
      <c r="J2" s="1"/>
      <c r="K2" s="1"/>
      <c r="L2" s="1"/>
      <c r="M2" s="1"/>
      <c r="N2" s="1"/>
      <c r="O2" s="1"/>
      <c r="P2" s="1"/>
      <c r="Q2" s="1"/>
      <c r="R2" s="1"/>
      <c r="S2" s="1"/>
      <c r="T2" s="1"/>
      <c r="U2" s="1"/>
      <c r="V2" s="1"/>
      <c r="W2" s="1"/>
      <c r="X2" s="1"/>
      <c r="Y2" s="1"/>
      <c r="Z2" s="1"/>
    </row>
    <row r="3">
      <c r="A3" s="251" t="s">
        <v>75</v>
      </c>
      <c r="B3" s="131" t="s">
        <v>244</v>
      </c>
      <c r="C3" s="7"/>
      <c r="D3" s="7"/>
      <c r="E3" s="8"/>
      <c r="F3" s="131" t="s">
        <v>77</v>
      </c>
      <c r="G3" s="252"/>
      <c r="H3" s="110"/>
      <c r="I3" s="110"/>
      <c r="J3" s="110"/>
      <c r="K3" s="1"/>
      <c r="L3" s="1"/>
      <c r="M3" s="1"/>
      <c r="N3" s="1"/>
      <c r="O3" s="1"/>
      <c r="P3" s="1"/>
      <c r="Q3" s="1"/>
      <c r="R3" s="1"/>
      <c r="S3" s="1"/>
      <c r="T3" s="1"/>
      <c r="U3" s="1"/>
      <c r="V3" s="1"/>
      <c r="W3" s="1"/>
      <c r="X3" s="1"/>
      <c r="Y3" s="1"/>
      <c r="Z3" s="1"/>
    </row>
    <row r="4">
      <c r="A4" s="251" t="s">
        <v>78</v>
      </c>
      <c r="B4" s="132" t="s">
        <v>79</v>
      </c>
      <c r="C4" s="7"/>
      <c r="D4" s="7"/>
      <c r="E4" s="7"/>
      <c r="F4" s="7"/>
      <c r="G4" s="252"/>
      <c r="H4" s="1"/>
      <c r="I4" s="1"/>
      <c r="J4" s="1"/>
      <c r="K4" s="1"/>
      <c r="L4" s="1"/>
      <c r="M4" s="1"/>
      <c r="N4" s="1"/>
      <c r="O4" s="1"/>
      <c r="P4" s="1"/>
      <c r="Q4" s="1"/>
      <c r="R4" s="1"/>
      <c r="S4" s="1"/>
      <c r="T4" s="1"/>
      <c r="U4" s="1"/>
      <c r="V4" s="1"/>
      <c r="W4" s="1"/>
      <c r="X4" s="1"/>
      <c r="Y4" s="1"/>
      <c r="Z4" s="1"/>
    </row>
    <row r="5">
      <c r="A5" s="251" t="s">
        <v>80</v>
      </c>
      <c r="B5" s="1280" t="s">
        <v>752</v>
      </c>
      <c r="C5" s="7"/>
      <c r="D5" s="7"/>
      <c r="E5" s="7"/>
      <c r="F5" s="7"/>
      <c r="G5" s="252"/>
      <c r="H5" s="1"/>
      <c r="I5" s="1"/>
      <c r="J5" s="1"/>
      <c r="K5" s="1"/>
      <c r="L5" s="1"/>
      <c r="M5" s="1"/>
      <c r="N5" s="1"/>
      <c r="O5" s="1"/>
      <c r="P5" s="1"/>
      <c r="Q5" s="1"/>
      <c r="R5" s="1"/>
      <c r="S5" s="1"/>
      <c r="T5" s="1"/>
      <c r="U5" s="1"/>
      <c r="V5" s="1"/>
      <c r="W5" s="1"/>
      <c r="X5" s="1"/>
      <c r="Y5" s="1"/>
      <c r="Z5" s="1"/>
    </row>
    <row r="6">
      <c r="A6" s="251" t="s">
        <v>82</v>
      </c>
      <c r="B6" s="126" t="s">
        <v>635</v>
      </c>
      <c r="C6" s="7"/>
      <c r="D6" s="7"/>
      <c r="E6" s="7"/>
      <c r="F6" s="7"/>
      <c r="G6" s="252"/>
      <c r="H6" s="133"/>
      <c r="I6" s="133"/>
      <c r="J6" s="133"/>
      <c r="K6" s="133"/>
      <c r="L6" s="133"/>
      <c r="M6" s="133"/>
      <c r="N6" s="133"/>
      <c r="O6" s="133"/>
      <c r="P6" s="133"/>
      <c r="Q6" s="133"/>
      <c r="R6" s="133"/>
      <c r="S6" s="133"/>
      <c r="T6" s="133"/>
      <c r="U6" s="133"/>
      <c r="V6" s="133"/>
      <c r="W6" s="133"/>
      <c r="X6" s="133"/>
      <c r="Y6" s="133"/>
      <c r="Z6" s="133"/>
    </row>
    <row r="7">
      <c r="A7" s="253" t="s">
        <v>84</v>
      </c>
      <c r="B7" s="254" t="s">
        <v>636</v>
      </c>
      <c r="C7" s="255"/>
      <c r="D7" s="255"/>
      <c r="E7" s="255"/>
      <c r="F7" s="255"/>
      <c r="G7" s="256"/>
      <c r="H7" s="1"/>
      <c r="I7" s="1"/>
      <c r="J7" s="1"/>
      <c r="K7" s="1"/>
      <c r="L7" s="1"/>
      <c r="M7" s="1"/>
      <c r="N7" s="1"/>
      <c r="O7" s="1"/>
      <c r="P7" s="1"/>
      <c r="Q7" s="1"/>
      <c r="R7" s="1"/>
      <c r="S7" s="1"/>
      <c r="T7" s="1"/>
      <c r="U7" s="1"/>
      <c r="V7" s="1"/>
      <c r="W7" s="1"/>
      <c r="X7" s="1"/>
      <c r="Y7" s="1"/>
      <c r="Z7" s="1"/>
    </row>
    <row r="8" ht="15.0" customHeight="1">
      <c r="A8" s="1349" t="s">
        <v>204</v>
      </c>
      <c r="B8" s="1350" t="s">
        <v>247</v>
      </c>
      <c r="C8" s="1351" t="s">
        <v>248</v>
      </c>
      <c r="D8" s="1351" t="s">
        <v>249</v>
      </c>
      <c r="E8" s="1352" t="s">
        <v>250</v>
      </c>
      <c r="F8" s="1353" t="s">
        <v>252</v>
      </c>
      <c r="G8" s="383"/>
      <c r="H8" s="383"/>
      <c r="I8" s="383"/>
      <c r="J8" s="383"/>
      <c r="K8" s="383"/>
      <c r="L8" s="383"/>
      <c r="M8" s="383"/>
      <c r="N8" s="383"/>
      <c r="O8" s="383"/>
      <c r="P8" s="383"/>
      <c r="Q8" s="383"/>
      <c r="R8" s="383"/>
      <c r="S8" s="383"/>
      <c r="T8" s="383"/>
      <c r="U8" s="383"/>
      <c r="V8" s="383"/>
      <c r="W8" s="383"/>
      <c r="X8" s="383"/>
      <c r="Y8" s="383"/>
      <c r="Z8" s="383"/>
    </row>
    <row r="9" hidden="1">
      <c r="A9" s="1354" t="s">
        <v>106</v>
      </c>
      <c r="B9" s="1355">
        <v>49.0</v>
      </c>
      <c r="C9" s="1356">
        <v>0.10708</v>
      </c>
      <c r="D9" s="1356">
        <v>0.0713157894736842</v>
      </c>
      <c r="E9" s="1356">
        <v>0.2334933333333334</v>
      </c>
      <c r="F9" s="1357">
        <v>0.1782</v>
      </c>
      <c r="G9" s="1358"/>
      <c r="H9" s="1358"/>
      <c r="I9" s="1358"/>
      <c r="J9" s="1358"/>
      <c r="K9" s="1358"/>
      <c r="L9" s="1358"/>
      <c r="M9" s="1358"/>
      <c r="N9" s="1358"/>
      <c r="O9" s="1358"/>
      <c r="P9" s="1358"/>
      <c r="Q9" s="1358"/>
      <c r="R9" s="1358"/>
      <c r="S9" s="1358"/>
      <c r="T9" s="1358"/>
      <c r="U9" s="1358"/>
      <c r="V9" s="1358"/>
      <c r="W9" s="1358"/>
      <c r="X9" s="1358"/>
      <c r="Y9" s="1358"/>
      <c r="Z9" s="1358"/>
    </row>
    <row r="10" hidden="1">
      <c r="A10" s="1354" t="s">
        <v>107</v>
      </c>
      <c r="B10" s="1355">
        <v>73.0</v>
      </c>
      <c r="C10" s="1356">
        <v>0.054805</v>
      </c>
      <c r="D10" s="1356">
        <v>0.04939756097560975</v>
      </c>
      <c r="E10" s="1356">
        <v>0.2684624324324324</v>
      </c>
      <c r="F10" s="1357">
        <v>0.1025318181818182</v>
      </c>
      <c r="G10" s="1358"/>
      <c r="H10" s="1358"/>
      <c r="I10" s="1358"/>
      <c r="J10" s="1358"/>
      <c r="K10" s="1358"/>
      <c r="L10" s="1358"/>
      <c r="M10" s="1358"/>
      <c r="N10" s="1358"/>
      <c r="O10" s="1358"/>
      <c r="P10" s="1358"/>
      <c r="Q10" s="1358"/>
      <c r="R10" s="1358"/>
      <c r="S10" s="1358"/>
      <c r="T10" s="1358"/>
      <c r="U10" s="1358"/>
      <c r="V10" s="1358"/>
      <c r="W10" s="1358"/>
      <c r="X10" s="1358"/>
      <c r="Y10" s="1358"/>
      <c r="Z10" s="1358"/>
    </row>
    <row r="11" hidden="1">
      <c r="A11" s="1354" t="s">
        <v>108</v>
      </c>
      <c r="B11" s="1355">
        <v>21.0</v>
      </c>
      <c r="C11" s="1356">
        <v>-0.3273200000000001</v>
      </c>
      <c r="D11" s="1356">
        <v>-0.06995833333333333</v>
      </c>
      <c r="E11" s="1356">
        <v>0.5259285714285714</v>
      </c>
      <c r="F11" s="1357">
        <v>0.456</v>
      </c>
      <c r="G11" s="1358"/>
      <c r="H11" s="1358"/>
      <c r="I11" s="1358"/>
      <c r="J11" s="1358"/>
      <c r="K11" s="1358"/>
      <c r="L11" s="1358"/>
      <c r="M11" s="1358"/>
      <c r="N11" s="1358"/>
      <c r="O11" s="1358"/>
      <c r="P11" s="1358"/>
      <c r="Q11" s="1358"/>
      <c r="R11" s="1358"/>
      <c r="S11" s="1358"/>
      <c r="T11" s="1358"/>
      <c r="U11" s="1358"/>
      <c r="V11" s="1358"/>
      <c r="W11" s="1358"/>
      <c r="X11" s="1358"/>
      <c r="Y11" s="1358"/>
      <c r="Z11" s="1358"/>
    </row>
    <row r="12" hidden="1">
      <c r="A12" s="1354" t="s">
        <v>109</v>
      </c>
      <c r="B12" s="1355">
        <v>39.0</v>
      </c>
      <c r="C12" s="1356">
        <v>0.038212</v>
      </c>
      <c r="D12" s="1356">
        <v>0.06116199999999999</v>
      </c>
      <c r="E12" s="1356">
        <v>0.1609412</v>
      </c>
      <c r="F12" s="1357">
        <v>0.2683571428571428</v>
      </c>
      <c r="G12" s="1358"/>
      <c r="H12" s="1358"/>
      <c r="I12" s="1358"/>
      <c r="J12" s="1358"/>
      <c r="K12" s="1358"/>
      <c r="L12" s="1358"/>
      <c r="M12" s="1358"/>
      <c r="N12" s="1358"/>
      <c r="O12" s="1358"/>
      <c r="P12" s="1358"/>
      <c r="Q12" s="1358"/>
      <c r="R12" s="1358"/>
      <c r="S12" s="1358"/>
      <c r="T12" s="1358"/>
      <c r="U12" s="1358"/>
      <c r="V12" s="1358"/>
      <c r="W12" s="1358"/>
      <c r="X12" s="1358"/>
      <c r="Y12" s="1358"/>
      <c r="Z12" s="1358"/>
    </row>
    <row r="13" hidden="1">
      <c r="A13" s="1354" t="s">
        <v>110</v>
      </c>
      <c r="B13" s="1355">
        <v>26.0</v>
      </c>
      <c r="C13" s="1356">
        <v>0.08502000000000001</v>
      </c>
      <c r="D13" s="1356">
        <v>0.1193714285714286</v>
      </c>
      <c r="E13" s="1356">
        <v>1.606009090909091</v>
      </c>
      <c r="F13" s="1357">
        <v>0.04671428571428571</v>
      </c>
      <c r="G13" s="1358"/>
      <c r="H13" s="1358"/>
      <c r="I13" s="1358"/>
      <c r="J13" s="1358"/>
      <c r="K13" s="1358"/>
      <c r="L13" s="1358"/>
      <c r="M13" s="1358"/>
      <c r="N13" s="1358"/>
      <c r="O13" s="1358"/>
      <c r="P13" s="1358"/>
      <c r="Q13" s="1358"/>
      <c r="R13" s="1358"/>
      <c r="S13" s="1358"/>
      <c r="T13" s="1358"/>
      <c r="U13" s="1358"/>
      <c r="V13" s="1358"/>
      <c r="W13" s="1358"/>
      <c r="X13" s="1358"/>
      <c r="Y13" s="1358"/>
      <c r="Z13" s="1358"/>
    </row>
    <row r="14" hidden="1">
      <c r="A14" s="1354" t="s">
        <v>111</v>
      </c>
      <c r="B14" s="1355">
        <v>38.0</v>
      </c>
      <c r="C14" s="1356">
        <v>0.05530000000000001</v>
      </c>
      <c r="D14" s="1356">
        <v>0.06107807692307692</v>
      </c>
      <c r="E14" s="1356">
        <v>0.184628</v>
      </c>
      <c r="F14" s="1357">
        <v>0.4548461538461538</v>
      </c>
      <c r="G14" s="1358"/>
      <c r="H14" s="1358"/>
      <c r="I14" s="1358"/>
      <c r="J14" s="1358"/>
      <c r="K14" s="1358"/>
      <c r="L14" s="1358"/>
      <c r="M14" s="1358"/>
      <c r="N14" s="1358"/>
      <c r="O14" s="1358"/>
      <c r="P14" s="1358"/>
      <c r="Q14" s="1358"/>
      <c r="R14" s="1358"/>
      <c r="S14" s="1358"/>
      <c r="T14" s="1358"/>
      <c r="U14" s="1358"/>
      <c r="V14" s="1358"/>
      <c r="W14" s="1358"/>
      <c r="X14" s="1358"/>
      <c r="Y14" s="1358"/>
      <c r="Z14" s="1358"/>
    </row>
    <row r="15" hidden="1">
      <c r="A15" s="1354" t="s">
        <v>112</v>
      </c>
      <c r="B15" s="1355">
        <v>7.0</v>
      </c>
      <c r="C15" s="1356">
        <v>0.1172</v>
      </c>
      <c r="D15" s="1356">
        <v>0.04613333333333333</v>
      </c>
      <c r="E15" s="1356">
        <v>0.014662</v>
      </c>
      <c r="F15" s="1357">
        <v>0.1392</v>
      </c>
      <c r="G15" s="1358"/>
      <c r="H15" s="1358"/>
      <c r="I15" s="1358"/>
      <c r="J15" s="1358"/>
      <c r="K15" s="1358"/>
      <c r="L15" s="1358"/>
      <c r="M15" s="1358"/>
      <c r="N15" s="1358"/>
      <c r="O15" s="1358"/>
      <c r="P15" s="1358"/>
      <c r="Q15" s="1358"/>
      <c r="R15" s="1358"/>
      <c r="S15" s="1358"/>
      <c r="T15" s="1358"/>
      <c r="U15" s="1358"/>
      <c r="V15" s="1358"/>
      <c r="W15" s="1358"/>
      <c r="X15" s="1358"/>
      <c r="Y15" s="1358"/>
      <c r="Z15" s="1358"/>
    </row>
    <row r="16" hidden="1">
      <c r="A16" s="1354" t="s">
        <v>114</v>
      </c>
      <c r="B16" s="1355">
        <v>563.0</v>
      </c>
      <c r="C16" s="1356">
        <v>0.2069504428904428</v>
      </c>
      <c r="D16" s="1356">
        <v>0.1173900461893765</v>
      </c>
      <c r="E16" s="1356">
        <v>0.07255718367346939</v>
      </c>
      <c r="F16" s="1357">
        <v>0.1310333333333333</v>
      </c>
      <c r="G16" s="1358"/>
      <c r="H16" s="1358"/>
      <c r="I16" s="1358"/>
      <c r="J16" s="1358"/>
      <c r="K16" s="1358"/>
      <c r="L16" s="1358"/>
      <c r="M16" s="1358"/>
      <c r="N16" s="1358"/>
      <c r="O16" s="1358"/>
      <c r="P16" s="1358"/>
      <c r="Q16" s="1358"/>
      <c r="R16" s="1358"/>
      <c r="S16" s="1358"/>
      <c r="T16" s="1358"/>
      <c r="U16" s="1358"/>
      <c r="V16" s="1358"/>
      <c r="W16" s="1358"/>
      <c r="X16" s="1358"/>
      <c r="Y16" s="1358"/>
      <c r="Z16" s="1358"/>
    </row>
    <row r="17" hidden="1">
      <c r="A17" s="1354" t="s">
        <v>115</v>
      </c>
      <c r="B17" s="1355">
        <v>21.0</v>
      </c>
      <c r="C17" s="1356">
        <v>0.006783333333333333</v>
      </c>
      <c r="D17" s="1356">
        <v>0.1456875</v>
      </c>
      <c r="E17" s="1356">
        <v>0.1301857142857143</v>
      </c>
      <c r="F17" s="1357">
        <v>0.08112</v>
      </c>
      <c r="G17" s="1358"/>
      <c r="H17" s="1358"/>
      <c r="I17" s="1358"/>
      <c r="J17" s="1358"/>
      <c r="K17" s="1358"/>
      <c r="L17" s="1358"/>
      <c r="M17" s="1358"/>
      <c r="N17" s="1358"/>
      <c r="O17" s="1358"/>
      <c r="P17" s="1358"/>
      <c r="Q17" s="1358"/>
      <c r="R17" s="1358"/>
      <c r="S17" s="1358"/>
      <c r="T17" s="1358"/>
      <c r="U17" s="1358"/>
      <c r="V17" s="1358"/>
      <c r="W17" s="1358"/>
      <c r="X17" s="1358"/>
      <c r="Y17" s="1358"/>
      <c r="Z17" s="1358"/>
    </row>
    <row r="18" hidden="1">
      <c r="A18" s="1354" t="s">
        <v>116</v>
      </c>
      <c r="B18" s="1355">
        <v>32.0</v>
      </c>
      <c r="C18" s="1356">
        <v>0.17906</v>
      </c>
      <c r="D18" s="1356">
        <v>0.2047233333333333</v>
      </c>
      <c r="E18" s="1356">
        <v>0.22314</v>
      </c>
      <c r="F18" s="1357">
        <v>0.11396</v>
      </c>
      <c r="G18" s="1358"/>
      <c r="H18" s="1358"/>
      <c r="I18" s="1358"/>
      <c r="J18" s="1358"/>
      <c r="K18" s="1358"/>
      <c r="L18" s="1358"/>
      <c r="M18" s="1358"/>
      <c r="N18" s="1358"/>
      <c r="O18" s="1358"/>
      <c r="P18" s="1358"/>
      <c r="Q18" s="1358"/>
      <c r="R18" s="1358"/>
      <c r="S18" s="1358"/>
      <c r="T18" s="1358"/>
      <c r="U18" s="1358"/>
      <c r="V18" s="1358"/>
      <c r="W18" s="1358"/>
      <c r="X18" s="1358"/>
      <c r="Y18" s="1358"/>
      <c r="Z18" s="1358"/>
    </row>
    <row r="19" hidden="1">
      <c r="A19" s="1354" t="s">
        <v>117</v>
      </c>
      <c r="B19" s="1355">
        <v>28.0</v>
      </c>
      <c r="C19" s="1356">
        <v>0.2031461538461538</v>
      </c>
      <c r="D19" s="1356">
        <v>0.09644263157894738</v>
      </c>
      <c r="E19" s="1356">
        <v>0.1455647058823529</v>
      </c>
      <c r="F19" s="1357">
        <v>1.64516</v>
      </c>
      <c r="G19" s="1358"/>
      <c r="H19" s="1358"/>
      <c r="I19" s="1358"/>
      <c r="J19" s="1358"/>
      <c r="K19" s="1358"/>
      <c r="L19" s="1358"/>
      <c r="M19" s="1358"/>
      <c r="N19" s="1358"/>
      <c r="O19" s="1358"/>
      <c r="P19" s="1358"/>
      <c r="Q19" s="1358"/>
      <c r="R19" s="1358"/>
      <c r="S19" s="1358"/>
      <c r="T19" s="1358"/>
      <c r="U19" s="1358"/>
      <c r="V19" s="1358"/>
      <c r="W19" s="1358"/>
      <c r="X19" s="1358"/>
      <c r="Y19" s="1358"/>
      <c r="Z19" s="1358"/>
    </row>
    <row r="20" hidden="1">
      <c r="A20" s="1354" t="s">
        <v>118</v>
      </c>
      <c r="B20" s="1355">
        <v>31.0</v>
      </c>
      <c r="C20" s="1356">
        <v>0.4150588235294117</v>
      </c>
      <c r="D20" s="1356">
        <v>0.1795954545454545</v>
      </c>
      <c r="E20" s="1356">
        <v>0.1071777777777778</v>
      </c>
      <c r="F20" s="1357">
        <v>0.2403166666666667</v>
      </c>
      <c r="G20" s="1358"/>
      <c r="H20" s="1358"/>
      <c r="I20" s="1358"/>
      <c r="J20" s="1358"/>
      <c r="K20" s="1358"/>
      <c r="L20" s="1358"/>
      <c r="M20" s="1358"/>
      <c r="N20" s="1358"/>
      <c r="O20" s="1358"/>
      <c r="P20" s="1358"/>
      <c r="Q20" s="1358"/>
      <c r="R20" s="1358"/>
      <c r="S20" s="1358"/>
      <c r="T20" s="1358"/>
      <c r="U20" s="1358"/>
      <c r="V20" s="1358"/>
      <c r="W20" s="1358"/>
      <c r="X20" s="1358"/>
      <c r="Y20" s="1358"/>
      <c r="Z20" s="1358"/>
    </row>
    <row r="21" ht="15.75" hidden="1" customHeight="1">
      <c r="A21" s="1354" t="s">
        <v>119</v>
      </c>
      <c r="B21" s="1355">
        <v>44.0</v>
      </c>
      <c r="C21" s="1356">
        <v>0.1515882608695652</v>
      </c>
      <c r="D21" s="1356">
        <v>0.08454333333333333</v>
      </c>
      <c r="E21" s="1356">
        <v>0.196009375</v>
      </c>
      <c r="F21" s="1357">
        <v>0.1790291666666667</v>
      </c>
      <c r="G21" s="1358"/>
      <c r="H21" s="1358"/>
      <c r="I21" s="1358"/>
      <c r="J21" s="1358"/>
      <c r="K21" s="1358"/>
      <c r="L21" s="1358"/>
      <c r="M21" s="1358"/>
      <c r="N21" s="1358"/>
      <c r="O21" s="1358"/>
      <c r="P21" s="1358"/>
      <c r="Q21" s="1358"/>
      <c r="R21" s="1358"/>
      <c r="S21" s="1358"/>
      <c r="T21" s="1358"/>
      <c r="U21" s="1358"/>
      <c r="V21" s="1358"/>
      <c r="W21" s="1358"/>
      <c r="X21" s="1358"/>
      <c r="Y21" s="1358"/>
      <c r="Z21" s="1358"/>
    </row>
    <row r="22" ht="15.75" hidden="1" customHeight="1">
      <c r="A22" s="1354" t="s">
        <v>120</v>
      </c>
      <c r="B22" s="1355">
        <v>160.0</v>
      </c>
      <c r="C22" s="1356">
        <v>0.1336000000000001</v>
      </c>
      <c r="D22" s="1356">
        <v>0.05388935897435895</v>
      </c>
      <c r="E22" s="1356">
        <v>0.1559527027027027</v>
      </c>
      <c r="F22" s="1357">
        <v>0.2124818181818182</v>
      </c>
      <c r="G22" s="1358"/>
      <c r="H22" s="1358"/>
      <c r="I22" s="1358"/>
      <c r="J22" s="1358"/>
      <c r="K22" s="1358"/>
      <c r="L22" s="1358"/>
      <c r="M22" s="1358"/>
      <c r="N22" s="1358"/>
      <c r="O22" s="1358"/>
      <c r="P22" s="1358"/>
      <c r="Q22" s="1358"/>
      <c r="R22" s="1358"/>
      <c r="S22" s="1358"/>
      <c r="T22" s="1358"/>
      <c r="U22" s="1358"/>
      <c r="V22" s="1358"/>
      <c r="W22" s="1358"/>
      <c r="X22" s="1358"/>
      <c r="Y22" s="1358"/>
      <c r="Z22" s="1358"/>
    </row>
    <row r="23" ht="15.75" hidden="1" customHeight="1">
      <c r="A23" s="1354" t="s">
        <v>121</v>
      </c>
      <c r="B23" s="1355">
        <v>11.0</v>
      </c>
      <c r="C23" s="1356">
        <v>0.07805</v>
      </c>
      <c r="D23" s="1356">
        <v>0.1741875</v>
      </c>
      <c r="E23" s="1356">
        <v>0.7839588888888889</v>
      </c>
      <c r="F23" s="1357">
        <v>0.1828142857142857</v>
      </c>
      <c r="G23" s="1358"/>
      <c r="H23" s="1358"/>
      <c r="I23" s="1358"/>
      <c r="J23" s="1358"/>
      <c r="K23" s="1358"/>
      <c r="L23" s="1358"/>
      <c r="M23" s="1358"/>
      <c r="N23" s="1358"/>
      <c r="O23" s="1358"/>
      <c r="P23" s="1358"/>
      <c r="Q23" s="1358"/>
      <c r="R23" s="1358"/>
      <c r="S23" s="1358"/>
      <c r="T23" s="1358"/>
      <c r="U23" s="1358"/>
      <c r="V23" s="1358"/>
      <c r="W23" s="1358"/>
      <c r="X23" s="1358"/>
      <c r="Y23" s="1358"/>
      <c r="Z23" s="1358"/>
    </row>
    <row r="24" ht="15.75" hidden="1" customHeight="1">
      <c r="A24" s="1354" t="s">
        <v>122</v>
      </c>
      <c r="B24" s="1355">
        <v>35.0</v>
      </c>
      <c r="C24" s="1356">
        <v>0.15505</v>
      </c>
      <c r="D24" s="1356">
        <v>0.2038700000000001</v>
      </c>
      <c r="E24" s="1356">
        <v>0.1643166666666666</v>
      </c>
      <c r="F24" s="1357">
        <v>0.3788571428571429</v>
      </c>
      <c r="G24" s="1358"/>
      <c r="H24" s="1358"/>
      <c r="I24" s="1358"/>
      <c r="J24" s="1358"/>
      <c r="K24" s="1358"/>
      <c r="L24" s="1358"/>
      <c r="M24" s="1358"/>
      <c r="N24" s="1358"/>
      <c r="O24" s="1358"/>
      <c r="P24" s="1358"/>
      <c r="Q24" s="1358"/>
      <c r="R24" s="1358"/>
      <c r="S24" s="1358"/>
      <c r="T24" s="1358"/>
      <c r="U24" s="1358"/>
      <c r="V24" s="1358"/>
      <c r="W24" s="1358"/>
      <c r="X24" s="1358"/>
      <c r="Y24" s="1358"/>
      <c r="Z24" s="1358"/>
    </row>
    <row r="25" ht="15.75" hidden="1" customHeight="1">
      <c r="A25" s="1354" t="s">
        <v>123</v>
      </c>
      <c r="B25" s="1355">
        <v>4.0</v>
      </c>
      <c r="C25" s="1356">
        <v>0.2625</v>
      </c>
      <c r="D25" s="1356">
        <v>0.08056250000000001</v>
      </c>
      <c r="E25" s="1356">
        <v>0.1956666666666667</v>
      </c>
      <c r="F25" s="1357">
        <v>0.421</v>
      </c>
      <c r="G25" s="1358"/>
      <c r="H25" s="1358"/>
      <c r="I25" s="1358"/>
      <c r="J25" s="1358"/>
      <c r="K25" s="1358"/>
      <c r="L25" s="1358"/>
      <c r="M25" s="1358"/>
      <c r="N25" s="1358"/>
      <c r="O25" s="1358"/>
      <c r="P25" s="1358"/>
      <c r="Q25" s="1358"/>
      <c r="R25" s="1358"/>
      <c r="S25" s="1358"/>
      <c r="T25" s="1358"/>
      <c r="U25" s="1358"/>
      <c r="V25" s="1358"/>
      <c r="W25" s="1358"/>
      <c r="X25" s="1358"/>
      <c r="Y25" s="1358"/>
      <c r="Z25" s="1358"/>
    </row>
    <row r="26" ht="15.75" hidden="1" customHeight="1">
      <c r="A26" s="1354" t="s">
        <v>124</v>
      </c>
      <c r="B26" s="1355">
        <v>81.0</v>
      </c>
      <c r="C26" s="1356">
        <v>0.09224303030303033</v>
      </c>
      <c r="D26" s="1356">
        <v>0.07934470588235291</v>
      </c>
      <c r="E26" s="1356">
        <v>0.1832666666666666</v>
      </c>
      <c r="F26" s="1357">
        <v>0.1324222222222222</v>
      </c>
      <c r="G26" s="1358"/>
      <c r="H26" s="1358"/>
      <c r="I26" s="1358"/>
      <c r="J26" s="1358"/>
      <c r="K26" s="1358"/>
      <c r="L26" s="1358"/>
      <c r="M26" s="1358"/>
      <c r="N26" s="1358"/>
      <c r="O26" s="1358"/>
      <c r="P26" s="1358"/>
      <c r="Q26" s="1358"/>
      <c r="R26" s="1358"/>
      <c r="S26" s="1358"/>
      <c r="T26" s="1358"/>
      <c r="U26" s="1358"/>
      <c r="V26" s="1358"/>
      <c r="W26" s="1358"/>
      <c r="X26" s="1358"/>
      <c r="Y26" s="1358"/>
      <c r="Z26" s="1358"/>
    </row>
    <row r="27" ht="15.75" hidden="1" customHeight="1">
      <c r="A27" s="1354" t="s">
        <v>125</v>
      </c>
      <c r="B27" s="1355">
        <v>18.0</v>
      </c>
      <c r="C27" s="1356">
        <v>0.0814</v>
      </c>
      <c r="D27" s="1356">
        <v>-0.2184428571428571</v>
      </c>
      <c r="E27" s="1356">
        <v>2.1920875</v>
      </c>
      <c r="F27" s="1357" t="s">
        <v>253</v>
      </c>
      <c r="G27" s="1358"/>
      <c r="H27" s="1358"/>
      <c r="I27" s="1358"/>
      <c r="J27" s="1358"/>
      <c r="K27" s="1358"/>
      <c r="L27" s="1358"/>
      <c r="M27" s="1358"/>
      <c r="N27" s="1358"/>
      <c r="O27" s="1358"/>
      <c r="P27" s="1358"/>
      <c r="Q27" s="1358"/>
      <c r="R27" s="1358"/>
      <c r="S27" s="1358"/>
      <c r="T27" s="1358"/>
      <c r="U27" s="1358"/>
      <c r="V27" s="1358"/>
      <c r="W27" s="1358"/>
      <c r="X27" s="1358"/>
      <c r="Y27" s="1358"/>
      <c r="Z27" s="1358"/>
    </row>
    <row r="28" ht="15.75" hidden="1" customHeight="1">
      <c r="A28" s="1354" t="s">
        <v>126</v>
      </c>
      <c r="B28" s="1355">
        <v>83.0</v>
      </c>
      <c r="C28" s="1356">
        <v>0.1763043478260869</v>
      </c>
      <c r="D28" s="1356">
        <v>0.08871452380952378</v>
      </c>
      <c r="E28" s="1356">
        <v>0.1132074074074074</v>
      </c>
      <c r="F28" s="1357">
        <v>0.16145</v>
      </c>
      <c r="G28" s="1358"/>
      <c r="H28" s="1358"/>
      <c r="I28" s="1358"/>
      <c r="J28" s="1358"/>
      <c r="K28" s="1358"/>
      <c r="L28" s="1358"/>
      <c r="M28" s="1358"/>
      <c r="N28" s="1358"/>
      <c r="O28" s="1358"/>
      <c r="P28" s="1358"/>
      <c r="Q28" s="1358"/>
      <c r="R28" s="1358"/>
      <c r="S28" s="1358"/>
      <c r="T28" s="1358"/>
      <c r="U28" s="1358"/>
      <c r="V28" s="1358"/>
      <c r="W28" s="1358"/>
      <c r="X28" s="1358"/>
      <c r="Y28" s="1358"/>
      <c r="Z28" s="1358"/>
    </row>
    <row r="29" ht="15.75" hidden="1" customHeight="1">
      <c r="A29" s="1354" t="s">
        <v>127</v>
      </c>
      <c r="B29" s="1355">
        <v>46.0</v>
      </c>
      <c r="C29" s="1356">
        <v>0.1083272727272727</v>
      </c>
      <c r="D29" s="1356">
        <v>0.1667792307692308</v>
      </c>
      <c r="E29" s="1356">
        <v>0.1378020833333334</v>
      </c>
      <c r="F29" s="1357">
        <v>0.13685</v>
      </c>
      <c r="G29" s="1358"/>
      <c r="H29" s="1358"/>
      <c r="I29" s="1358"/>
      <c r="J29" s="1358"/>
      <c r="K29" s="1358"/>
      <c r="L29" s="1358"/>
      <c r="M29" s="1358"/>
      <c r="N29" s="1358"/>
      <c r="O29" s="1358"/>
      <c r="P29" s="1358"/>
      <c r="Q29" s="1358"/>
      <c r="R29" s="1358"/>
      <c r="S29" s="1358"/>
      <c r="T29" s="1358"/>
      <c r="U29" s="1358"/>
      <c r="V29" s="1358"/>
      <c r="W29" s="1358"/>
      <c r="X29" s="1358"/>
      <c r="Y29" s="1358"/>
      <c r="Z29" s="1358"/>
    </row>
    <row r="30" ht="15.75" hidden="1" customHeight="1">
      <c r="A30" s="1354" t="s">
        <v>128</v>
      </c>
      <c r="B30" s="1355">
        <v>48.0</v>
      </c>
      <c r="C30" s="1356">
        <v>0.1291269230769231</v>
      </c>
      <c r="D30" s="1356">
        <v>0.06276411764705883</v>
      </c>
      <c r="E30" s="1356">
        <v>1.4628625</v>
      </c>
      <c r="F30" s="1357">
        <v>0.2965</v>
      </c>
      <c r="G30" s="1358"/>
      <c r="H30" s="1358"/>
      <c r="I30" s="1358"/>
      <c r="J30" s="1358"/>
      <c r="K30" s="1358"/>
      <c r="L30" s="1358"/>
      <c r="M30" s="1358"/>
      <c r="N30" s="1358"/>
      <c r="O30" s="1358"/>
      <c r="P30" s="1358"/>
      <c r="Q30" s="1358"/>
      <c r="R30" s="1358"/>
      <c r="S30" s="1358"/>
      <c r="T30" s="1358"/>
      <c r="U30" s="1358"/>
      <c r="V30" s="1358"/>
      <c r="W30" s="1358"/>
      <c r="X30" s="1358"/>
      <c r="Y30" s="1358"/>
      <c r="Z30" s="1358"/>
    </row>
    <row r="31" ht="15.75" hidden="1" customHeight="1">
      <c r="A31" s="1354" t="s">
        <v>129</v>
      </c>
      <c r="B31" s="1355">
        <v>22.0</v>
      </c>
      <c r="C31" s="1356">
        <v>0.12114</v>
      </c>
      <c r="D31" s="1356">
        <v>0.002789999999999999</v>
      </c>
      <c r="E31" s="1356">
        <v>0.410671111111111</v>
      </c>
      <c r="F31" s="1357">
        <v>0.08393999999999999</v>
      </c>
      <c r="G31" s="1358"/>
      <c r="H31" s="1358"/>
      <c r="I31" s="1358"/>
      <c r="J31" s="1358"/>
      <c r="K31" s="1358"/>
      <c r="L31" s="1358"/>
      <c r="M31" s="1358"/>
      <c r="N31" s="1358"/>
      <c r="O31" s="1358"/>
      <c r="P31" s="1358"/>
      <c r="Q31" s="1358"/>
      <c r="R31" s="1358"/>
      <c r="S31" s="1358"/>
      <c r="T31" s="1358"/>
      <c r="U31" s="1358"/>
      <c r="V31" s="1358"/>
      <c r="W31" s="1358"/>
      <c r="X31" s="1358"/>
      <c r="Y31" s="1358"/>
      <c r="Z31" s="1358"/>
    </row>
    <row r="32" ht="15.75" hidden="1" customHeight="1">
      <c r="A32" s="1354" t="s">
        <v>130</v>
      </c>
      <c r="B32" s="1355">
        <v>581.0</v>
      </c>
      <c r="C32" s="1356">
        <v>0.05696363636363636</v>
      </c>
      <c r="D32" s="1356">
        <v>0.3085730463576158</v>
      </c>
      <c r="E32" s="1356">
        <v>1.147255168067227</v>
      </c>
      <c r="F32" s="1357">
        <v>0.11173625</v>
      </c>
      <c r="G32" s="1358"/>
      <c r="H32" s="1358"/>
      <c r="I32" s="1358"/>
      <c r="J32" s="1358"/>
      <c r="K32" s="1358"/>
      <c r="L32" s="1358"/>
      <c r="M32" s="1358"/>
      <c r="N32" s="1358"/>
      <c r="O32" s="1358"/>
      <c r="P32" s="1358"/>
      <c r="Q32" s="1358"/>
      <c r="R32" s="1358"/>
      <c r="S32" s="1358"/>
      <c r="T32" s="1358"/>
      <c r="U32" s="1358"/>
      <c r="V32" s="1358"/>
      <c r="W32" s="1358"/>
      <c r="X32" s="1358"/>
      <c r="Y32" s="1358"/>
      <c r="Z32" s="1358"/>
    </row>
    <row r="33" ht="15.75" hidden="1" customHeight="1">
      <c r="A33" s="1354" t="s">
        <v>131</v>
      </c>
      <c r="B33" s="1355">
        <v>298.0</v>
      </c>
      <c r="C33" s="1356">
        <v>0.20709</v>
      </c>
      <c r="D33" s="1356">
        <v>0.4284812857142858</v>
      </c>
      <c r="E33" s="1356">
        <v>1.498014909090909</v>
      </c>
      <c r="F33" s="1357">
        <v>0.102465</v>
      </c>
      <c r="G33" s="1358"/>
      <c r="H33" s="1358"/>
      <c r="I33" s="1358"/>
      <c r="J33" s="1358"/>
      <c r="K33" s="1358"/>
      <c r="L33" s="1358"/>
      <c r="M33" s="1358"/>
      <c r="N33" s="1358"/>
      <c r="O33" s="1358"/>
      <c r="P33" s="1358"/>
      <c r="Q33" s="1358"/>
      <c r="R33" s="1358"/>
      <c r="S33" s="1358"/>
      <c r="T33" s="1358"/>
      <c r="U33" s="1358"/>
      <c r="V33" s="1358"/>
      <c r="W33" s="1358"/>
      <c r="X33" s="1358"/>
      <c r="Y33" s="1358"/>
      <c r="Z33" s="1358"/>
    </row>
    <row r="34" ht="15.75" hidden="1" customHeight="1">
      <c r="A34" s="1354" t="s">
        <v>132</v>
      </c>
      <c r="B34" s="1355">
        <v>35.0</v>
      </c>
      <c r="C34" s="1356">
        <v>0.08925555555555555</v>
      </c>
      <c r="D34" s="1356">
        <v>0.008104210526315787</v>
      </c>
      <c r="E34" s="1356">
        <v>0.11535625</v>
      </c>
      <c r="F34" s="1357">
        <v>0.1335833333333333</v>
      </c>
      <c r="G34" s="1358"/>
      <c r="H34" s="1358"/>
      <c r="I34" s="1358"/>
      <c r="J34" s="1358"/>
      <c r="K34" s="1358"/>
      <c r="L34" s="1358"/>
      <c r="M34" s="1358"/>
      <c r="N34" s="1358"/>
      <c r="O34" s="1358"/>
      <c r="P34" s="1358"/>
      <c r="Q34" s="1358"/>
      <c r="R34" s="1358"/>
      <c r="S34" s="1358"/>
      <c r="T34" s="1358"/>
      <c r="U34" s="1358"/>
      <c r="V34" s="1358"/>
      <c r="W34" s="1358"/>
      <c r="X34" s="1358"/>
      <c r="Y34" s="1358"/>
      <c r="Z34" s="1358"/>
    </row>
    <row r="35" ht="15.75" hidden="1" customHeight="1">
      <c r="A35" s="1354" t="s">
        <v>133</v>
      </c>
      <c r="B35" s="1355">
        <v>104.0</v>
      </c>
      <c r="C35" s="1356">
        <v>0.1171714285714286</v>
      </c>
      <c r="D35" s="1356">
        <v>0.05835780000000002</v>
      </c>
      <c r="E35" s="1356">
        <v>1.033704255319149</v>
      </c>
      <c r="F35" s="1357">
        <v>0.1494090909090909</v>
      </c>
      <c r="G35" s="1358"/>
      <c r="H35" s="1358"/>
      <c r="I35" s="1358"/>
      <c r="J35" s="1358"/>
      <c r="K35" s="1358"/>
      <c r="L35" s="1358"/>
      <c r="M35" s="1358"/>
      <c r="N35" s="1358"/>
      <c r="O35" s="1358"/>
      <c r="P35" s="1358"/>
      <c r="Q35" s="1358"/>
      <c r="R35" s="1358"/>
      <c r="S35" s="1358"/>
      <c r="T35" s="1358"/>
      <c r="U35" s="1358"/>
      <c r="V35" s="1358"/>
      <c r="W35" s="1358"/>
      <c r="X35" s="1358"/>
      <c r="Y35" s="1358"/>
      <c r="Z35" s="1358"/>
    </row>
    <row r="36" ht="15.75" hidden="1" customHeight="1">
      <c r="A36" s="1354" t="s">
        <v>134</v>
      </c>
      <c r="B36" s="1355">
        <v>16.0</v>
      </c>
      <c r="C36" s="1356">
        <v>0.0875</v>
      </c>
      <c r="D36" s="1356">
        <v>0.014991</v>
      </c>
      <c r="E36" s="1356">
        <v>0.1720716666666667</v>
      </c>
      <c r="F36" s="1357">
        <v>-0.04633333333333332</v>
      </c>
      <c r="G36" s="1358"/>
      <c r="H36" s="1358"/>
      <c r="I36" s="1358"/>
      <c r="J36" s="1358"/>
      <c r="K36" s="1358"/>
      <c r="L36" s="1358"/>
      <c r="M36" s="1358"/>
      <c r="N36" s="1358"/>
      <c r="O36" s="1358"/>
      <c r="P36" s="1358"/>
      <c r="Q36" s="1358"/>
      <c r="R36" s="1358"/>
      <c r="S36" s="1358"/>
      <c r="T36" s="1358"/>
      <c r="U36" s="1358"/>
      <c r="V36" s="1358"/>
      <c r="W36" s="1358"/>
      <c r="X36" s="1358"/>
      <c r="Y36" s="1358"/>
      <c r="Z36" s="1358"/>
    </row>
    <row r="37" ht="15.75" hidden="1" customHeight="1">
      <c r="A37" s="1354" t="s">
        <v>135</v>
      </c>
      <c r="B37" s="1355">
        <v>137.0</v>
      </c>
      <c r="C37" s="1356">
        <v>0.2004775</v>
      </c>
      <c r="D37" s="1356">
        <v>0.08413534090909089</v>
      </c>
      <c r="E37" s="1356">
        <v>0.5018360317460318</v>
      </c>
      <c r="F37" s="1357">
        <v>0.1962939393939394</v>
      </c>
      <c r="G37" s="1358"/>
      <c r="H37" s="1358"/>
      <c r="I37" s="1358"/>
      <c r="J37" s="1358"/>
      <c r="K37" s="1358"/>
      <c r="L37" s="1358"/>
      <c r="M37" s="1358"/>
      <c r="N37" s="1358"/>
      <c r="O37" s="1358"/>
      <c r="P37" s="1358"/>
      <c r="Q37" s="1358"/>
      <c r="R37" s="1358"/>
      <c r="S37" s="1358"/>
      <c r="T37" s="1358"/>
      <c r="U37" s="1358"/>
      <c r="V37" s="1358"/>
      <c r="W37" s="1358"/>
      <c r="X37" s="1358"/>
      <c r="Y37" s="1358"/>
      <c r="Z37" s="1358"/>
    </row>
    <row r="38" ht="15.75" hidden="1" customHeight="1">
      <c r="A38" s="1354" t="s">
        <v>136</v>
      </c>
      <c r="B38" s="1355">
        <v>48.0</v>
      </c>
      <c r="C38" s="1356">
        <v>0.28063125</v>
      </c>
      <c r="D38" s="1356">
        <v>0.0882803703703704</v>
      </c>
      <c r="E38" s="1356">
        <v>0.23355</v>
      </c>
      <c r="F38" s="1357">
        <v>0.1866111111111111</v>
      </c>
      <c r="G38" s="1358"/>
      <c r="H38" s="1358"/>
      <c r="I38" s="1358"/>
      <c r="J38" s="1358"/>
      <c r="K38" s="1358"/>
      <c r="L38" s="1358"/>
      <c r="M38" s="1358"/>
      <c r="N38" s="1358"/>
      <c r="O38" s="1358"/>
      <c r="P38" s="1358"/>
      <c r="Q38" s="1358"/>
      <c r="R38" s="1358"/>
      <c r="S38" s="1358"/>
      <c r="T38" s="1358"/>
      <c r="U38" s="1358"/>
      <c r="V38" s="1358"/>
      <c r="W38" s="1358"/>
      <c r="X38" s="1358"/>
      <c r="Y38" s="1358"/>
      <c r="Z38" s="1358"/>
    </row>
    <row r="39" ht="15.75" hidden="1" customHeight="1">
      <c r="A39" s="1354" t="s">
        <v>137</v>
      </c>
      <c r="B39" s="1355">
        <v>108.0</v>
      </c>
      <c r="C39" s="1356">
        <v>0.2174636363636363</v>
      </c>
      <c r="D39" s="1356">
        <v>0.2261333333333333</v>
      </c>
      <c r="E39" s="1356">
        <v>0.4644303030303031</v>
      </c>
      <c r="F39" s="1357">
        <v>0.2237857142857143</v>
      </c>
      <c r="G39" s="1358"/>
      <c r="H39" s="1358"/>
      <c r="I39" s="1358"/>
      <c r="J39" s="1358"/>
      <c r="K39" s="1358"/>
      <c r="L39" s="1358"/>
      <c r="M39" s="1358"/>
      <c r="N39" s="1358"/>
      <c r="O39" s="1358"/>
      <c r="P39" s="1358"/>
      <c r="Q39" s="1358"/>
      <c r="R39" s="1358"/>
      <c r="S39" s="1358"/>
      <c r="T39" s="1358"/>
      <c r="U39" s="1358"/>
      <c r="V39" s="1358"/>
      <c r="W39" s="1358"/>
      <c r="X39" s="1358"/>
      <c r="Y39" s="1358"/>
      <c r="Z39" s="1358"/>
    </row>
    <row r="40" ht="15.75" hidden="1" customHeight="1">
      <c r="A40" s="1354" t="s">
        <v>138</v>
      </c>
      <c r="B40" s="1355">
        <v>58.0</v>
      </c>
      <c r="C40" s="1356">
        <v>0.1306444444444445</v>
      </c>
      <c r="D40" s="1356">
        <v>-0.004016</v>
      </c>
      <c r="E40" s="1356">
        <v>0.408</v>
      </c>
      <c r="F40" s="1357">
        <v>0.1317692307692307</v>
      </c>
      <c r="G40" s="1358"/>
      <c r="H40" s="1358"/>
      <c r="I40" s="1358"/>
      <c r="J40" s="1358"/>
      <c r="K40" s="1358"/>
      <c r="L40" s="1358"/>
      <c r="M40" s="1358"/>
      <c r="N40" s="1358"/>
      <c r="O40" s="1358"/>
      <c r="P40" s="1358"/>
      <c r="Q40" s="1358"/>
      <c r="R40" s="1358"/>
      <c r="S40" s="1358"/>
      <c r="T40" s="1358"/>
      <c r="U40" s="1358"/>
      <c r="V40" s="1358"/>
      <c r="W40" s="1358"/>
      <c r="X40" s="1358"/>
      <c r="Y40" s="1358"/>
      <c r="Z40" s="1358"/>
    </row>
    <row r="41" ht="15.75" hidden="1" customHeight="1">
      <c r="A41" s="1354" t="s">
        <v>139</v>
      </c>
      <c r="B41" s="1355">
        <v>36.0</v>
      </c>
      <c r="C41" s="1356">
        <v>0.1443</v>
      </c>
      <c r="D41" s="1356">
        <v>0.06841312499999999</v>
      </c>
      <c r="E41" s="1356">
        <v>0.35475</v>
      </c>
      <c r="F41" s="1357">
        <v>0.235275</v>
      </c>
      <c r="G41" s="1358"/>
      <c r="H41" s="1358"/>
      <c r="I41" s="1358"/>
      <c r="J41" s="1358"/>
      <c r="K41" s="1358"/>
      <c r="L41" s="1358"/>
      <c r="M41" s="1358"/>
      <c r="N41" s="1358"/>
      <c r="O41" s="1358"/>
      <c r="P41" s="1358"/>
      <c r="Q41" s="1358"/>
      <c r="R41" s="1358"/>
      <c r="S41" s="1358"/>
      <c r="T41" s="1358"/>
      <c r="U41" s="1358"/>
      <c r="V41" s="1358"/>
      <c r="W41" s="1358"/>
      <c r="X41" s="1358"/>
      <c r="Y41" s="1358"/>
      <c r="Z41" s="1358"/>
    </row>
    <row r="42" ht="15.75" hidden="1" customHeight="1">
      <c r="A42" s="1359" t="s">
        <v>254</v>
      </c>
      <c r="B42" s="1355">
        <v>223.0</v>
      </c>
      <c r="C42" s="1356">
        <v>0.2101416363636363</v>
      </c>
      <c r="D42" s="1356">
        <v>0.1129666666666666</v>
      </c>
      <c r="E42" s="1360">
        <v>0.1267349074074074</v>
      </c>
      <c r="F42" s="1357">
        <v>0.2472261904761905</v>
      </c>
      <c r="G42" s="1358"/>
      <c r="H42" s="1358"/>
      <c r="I42" s="1358"/>
      <c r="J42" s="1358"/>
      <c r="K42" s="1358"/>
      <c r="L42" s="1358"/>
      <c r="M42" s="1358"/>
      <c r="N42" s="1358"/>
      <c r="O42" s="1358"/>
      <c r="P42" s="1358"/>
      <c r="Q42" s="1358"/>
      <c r="R42" s="1358"/>
      <c r="S42" s="1358"/>
      <c r="T42" s="1358"/>
      <c r="U42" s="1358"/>
      <c r="V42" s="1358"/>
      <c r="W42" s="1358"/>
      <c r="X42" s="1358"/>
      <c r="Y42" s="1358"/>
      <c r="Z42" s="1358"/>
    </row>
    <row r="43" ht="15.75" hidden="1" customHeight="1">
      <c r="A43" s="1354" t="s">
        <v>141</v>
      </c>
      <c r="B43" s="1355">
        <v>92.0</v>
      </c>
      <c r="C43" s="1356">
        <v>0.03542156249999999</v>
      </c>
      <c r="D43" s="1356">
        <v>0.1298767346938775</v>
      </c>
      <c r="E43" s="1356">
        <v>0.1525709090909091</v>
      </c>
      <c r="F43" s="1357">
        <v>0.2062643333333333</v>
      </c>
      <c r="G43" s="1358"/>
      <c r="H43" s="1358"/>
      <c r="I43" s="1358"/>
      <c r="J43" s="1358"/>
      <c r="K43" s="1358"/>
      <c r="L43" s="1358"/>
      <c r="M43" s="1358"/>
      <c r="N43" s="1358"/>
      <c r="O43" s="1358"/>
      <c r="P43" s="1358"/>
      <c r="Q43" s="1358"/>
      <c r="R43" s="1358"/>
      <c r="S43" s="1358"/>
      <c r="T43" s="1358"/>
      <c r="U43" s="1358"/>
      <c r="V43" s="1358"/>
      <c r="W43" s="1358"/>
      <c r="X43" s="1358"/>
      <c r="Y43" s="1358"/>
      <c r="Z43" s="1358"/>
    </row>
    <row r="44" ht="15.75" hidden="1" customHeight="1">
      <c r="A44" s="1354" t="s">
        <v>142</v>
      </c>
      <c r="B44" s="1355">
        <v>15.0</v>
      </c>
      <c r="C44" s="1356">
        <v>-0.017912</v>
      </c>
      <c r="D44" s="1356">
        <v>0.17189</v>
      </c>
      <c r="E44" s="1356">
        <v>0.1791571428571428</v>
      </c>
      <c r="F44" s="1357">
        <v>0.02705</v>
      </c>
      <c r="G44" s="1358"/>
      <c r="H44" s="1358"/>
      <c r="I44" s="1358"/>
      <c r="J44" s="1358"/>
      <c r="K44" s="1358"/>
      <c r="L44" s="1358"/>
      <c r="M44" s="1358"/>
      <c r="N44" s="1358"/>
      <c r="O44" s="1358"/>
      <c r="P44" s="1358"/>
      <c r="Q44" s="1358"/>
      <c r="R44" s="1358"/>
      <c r="S44" s="1358"/>
      <c r="T44" s="1358"/>
      <c r="U44" s="1358"/>
      <c r="V44" s="1358"/>
      <c r="W44" s="1358"/>
      <c r="X44" s="1358"/>
      <c r="Y44" s="1358"/>
      <c r="Z44" s="1358"/>
    </row>
    <row r="45" ht="15.75" hidden="1" customHeight="1">
      <c r="A45" s="1354" t="s">
        <v>143</v>
      </c>
      <c r="B45" s="1355">
        <v>32.0</v>
      </c>
      <c r="C45" s="1356">
        <v>0.1012084615384615</v>
      </c>
      <c r="D45" s="1356">
        <v>0.06192235294117647</v>
      </c>
      <c r="E45" s="1356">
        <v>0.15055625</v>
      </c>
      <c r="F45" s="1357">
        <v>0.1614090909090909</v>
      </c>
      <c r="G45" s="1358"/>
      <c r="H45" s="1358"/>
      <c r="I45" s="1358"/>
      <c r="J45" s="1358"/>
      <c r="K45" s="1358"/>
      <c r="L45" s="1358"/>
      <c r="M45" s="1358"/>
      <c r="N45" s="1358"/>
      <c r="O45" s="1358"/>
      <c r="P45" s="1358"/>
      <c r="Q45" s="1358"/>
      <c r="R45" s="1358"/>
      <c r="S45" s="1358"/>
      <c r="T45" s="1358"/>
      <c r="U45" s="1358"/>
      <c r="V45" s="1358"/>
      <c r="W45" s="1358"/>
      <c r="X45" s="1358"/>
      <c r="Y45" s="1358"/>
      <c r="Z45" s="1358"/>
    </row>
    <row r="46" ht="15.75" customHeight="1">
      <c r="A46" s="1354" t="s">
        <v>144</v>
      </c>
      <c r="B46" s="1355">
        <v>20.0</v>
      </c>
      <c r="C46" s="1356">
        <v>-0.0645</v>
      </c>
      <c r="D46" s="1356">
        <v>-0.24637</v>
      </c>
      <c r="E46" s="1360">
        <v>0.22695</v>
      </c>
      <c r="F46" s="1357">
        <v>0.145</v>
      </c>
      <c r="G46" s="1358"/>
      <c r="H46" s="1358"/>
      <c r="I46" s="1358"/>
      <c r="J46" s="1358"/>
      <c r="K46" s="1358"/>
      <c r="L46" s="1358"/>
      <c r="M46" s="1358"/>
      <c r="N46" s="1358"/>
      <c r="O46" s="1358"/>
      <c r="P46" s="1358"/>
      <c r="Q46" s="1358"/>
      <c r="R46" s="1358"/>
      <c r="S46" s="1358"/>
      <c r="T46" s="1358"/>
      <c r="U46" s="1358"/>
      <c r="V46" s="1358"/>
      <c r="W46" s="1358"/>
      <c r="X46" s="1358"/>
      <c r="Y46" s="1358"/>
      <c r="Z46" s="1358"/>
    </row>
    <row r="47" ht="15.75" hidden="1" customHeight="1">
      <c r="A47" s="1354" t="s">
        <v>145</v>
      </c>
      <c r="B47" s="1355">
        <v>244.0</v>
      </c>
      <c r="C47" s="1356">
        <v>0.1440954545454545</v>
      </c>
      <c r="D47" s="1356">
        <v>0.1894749253731343</v>
      </c>
      <c r="E47" s="1356">
        <v>0.8371811111111113</v>
      </c>
      <c r="F47" s="1357">
        <v>0.1209454545454546</v>
      </c>
      <c r="G47" s="1358"/>
      <c r="H47" s="1358"/>
      <c r="I47" s="1358"/>
      <c r="J47" s="1358"/>
      <c r="K47" s="1358"/>
      <c r="L47" s="1358"/>
      <c r="M47" s="1358"/>
      <c r="N47" s="1358"/>
      <c r="O47" s="1358"/>
      <c r="P47" s="1358"/>
      <c r="Q47" s="1358"/>
      <c r="R47" s="1358"/>
      <c r="S47" s="1358"/>
      <c r="T47" s="1358"/>
      <c r="U47" s="1358"/>
      <c r="V47" s="1358"/>
      <c r="W47" s="1358"/>
      <c r="X47" s="1358"/>
      <c r="Y47" s="1358"/>
      <c r="Z47" s="1358"/>
    </row>
    <row r="48" ht="15.75" hidden="1" customHeight="1">
      <c r="A48" s="1354" t="s">
        <v>146</v>
      </c>
      <c r="B48" s="1355">
        <v>131.0</v>
      </c>
      <c r="C48" s="1356">
        <v>0.1357171428571428</v>
      </c>
      <c r="D48" s="1356">
        <v>0.1796453703703704</v>
      </c>
      <c r="E48" s="1356">
        <v>0.2378735294117647</v>
      </c>
      <c r="F48" s="1357">
        <v>0.2337767441860465</v>
      </c>
      <c r="G48" s="1358"/>
      <c r="H48" s="1358"/>
      <c r="I48" s="1358"/>
      <c r="J48" s="1358"/>
      <c r="K48" s="1358"/>
      <c r="L48" s="1358"/>
      <c r="M48" s="1358"/>
      <c r="N48" s="1358"/>
      <c r="O48" s="1358"/>
      <c r="P48" s="1358"/>
      <c r="Q48" s="1358"/>
      <c r="R48" s="1358"/>
      <c r="S48" s="1358"/>
      <c r="T48" s="1358"/>
      <c r="U48" s="1358"/>
      <c r="V48" s="1358"/>
      <c r="W48" s="1358"/>
      <c r="X48" s="1358"/>
      <c r="Y48" s="1358"/>
      <c r="Z48" s="1358"/>
    </row>
    <row r="49" ht="15.75" hidden="1" customHeight="1">
      <c r="A49" s="1354" t="s">
        <v>255</v>
      </c>
      <c r="B49" s="1355">
        <v>142.0</v>
      </c>
      <c r="C49" s="1356">
        <v>0.317925</v>
      </c>
      <c r="D49" s="1356">
        <v>0.1586823333333333</v>
      </c>
      <c r="E49" s="1356">
        <v>0.355543108108108</v>
      </c>
      <c r="F49" s="1357">
        <v>0.1945975609756098</v>
      </c>
      <c r="G49" s="1358"/>
      <c r="H49" s="1358"/>
      <c r="I49" s="1358"/>
      <c r="J49" s="1358"/>
      <c r="K49" s="1358"/>
      <c r="L49" s="1358"/>
      <c r="M49" s="1358"/>
      <c r="N49" s="1358"/>
      <c r="O49" s="1358"/>
      <c r="P49" s="1358"/>
      <c r="Q49" s="1358"/>
      <c r="R49" s="1358"/>
      <c r="S49" s="1358"/>
      <c r="T49" s="1358"/>
      <c r="U49" s="1358"/>
      <c r="V49" s="1358"/>
      <c r="W49" s="1358"/>
      <c r="X49" s="1358"/>
      <c r="Y49" s="1358"/>
      <c r="Z49" s="1358"/>
    </row>
    <row r="50" ht="15.75" hidden="1" customHeight="1">
      <c r="A50" s="1354" t="s">
        <v>148</v>
      </c>
      <c r="B50" s="1355">
        <v>29.0</v>
      </c>
      <c r="C50" s="1356">
        <v>0.3756842105263158</v>
      </c>
      <c r="D50" s="1356">
        <v>0.2025433333333334</v>
      </c>
      <c r="E50" s="1356">
        <v>0.2431125</v>
      </c>
      <c r="F50" s="1357">
        <v>0.3687894736842105</v>
      </c>
      <c r="G50" s="1358"/>
      <c r="H50" s="1358"/>
      <c r="I50" s="1358"/>
      <c r="J50" s="1358"/>
      <c r="K50" s="1358"/>
      <c r="L50" s="1358"/>
      <c r="M50" s="1358"/>
      <c r="N50" s="1358"/>
      <c r="O50" s="1358"/>
      <c r="P50" s="1358"/>
      <c r="Q50" s="1358"/>
      <c r="R50" s="1358"/>
      <c r="S50" s="1358"/>
      <c r="T50" s="1358"/>
      <c r="U50" s="1358"/>
      <c r="V50" s="1358"/>
      <c r="W50" s="1358"/>
      <c r="X50" s="1358"/>
      <c r="Y50" s="1358"/>
      <c r="Z50" s="1358"/>
    </row>
    <row r="51" ht="15.75" hidden="1" customHeight="1">
      <c r="A51" s="1354" t="s">
        <v>149</v>
      </c>
      <c r="B51" s="1355">
        <v>31.0</v>
      </c>
      <c r="C51" s="1356">
        <v>0.2060285714285714</v>
      </c>
      <c r="D51" s="1356">
        <v>-0.01647850000000001</v>
      </c>
      <c r="E51" s="1356">
        <v>0.1425684210526316</v>
      </c>
      <c r="F51" s="1357">
        <v>0.14213</v>
      </c>
      <c r="G51" s="1358"/>
      <c r="H51" s="1358"/>
      <c r="I51" s="1358"/>
      <c r="J51" s="1358"/>
      <c r="K51" s="1358"/>
      <c r="L51" s="1358"/>
      <c r="M51" s="1358"/>
      <c r="N51" s="1358"/>
      <c r="O51" s="1358"/>
      <c r="P51" s="1358"/>
      <c r="Q51" s="1358"/>
      <c r="R51" s="1358"/>
      <c r="S51" s="1358"/>
      <c r="T51" s="1358"/>
      <c r="U51" s="1358"/>
      <c r="V51" s="1358"/>
      <c r="W51" s="1358"/>
      <c r="X51" s="1358"/>
      <c r="Y51" s="1358"/>
      <c r="Z51" s="1358"/>
    </row>
    <row r="52" ht="15.75" hidden="1" customHeight="1">
      <c r="A52" s="1354" t="s">
        <v>150</v>
      </c>
      <c r="B52" s="1355">
        <v>66.0</v>
      </c>
      <c r="C52" s="1356">
        <v>0.06399111111111111</v>
      </c>
      <c r="D52" s="1356">
        <v>0.02179894736842107</v>
      </c>
      <c r="E52" s="1356">
        <v>0.55378</v>
      </c>
      <c r="F52" s="1357">
        <v>0.5325384615384615</v>
      </c>
      <c r="G52" s="1358"/>
      <c r="H52" s="1358"/>
      <c r="I52" s="1358"/>
      <c r="J52" s="1358"/>
      <c r="K52" s="1358"/>
      <c r="L52" s="1358"/>
      <c r="M52" s="1358"/>
      <c r="N52" s="1358"/>
      <c r="O52" s="1358"/>
      <c r="P52" s="1358"/>
      <c r="Q52" s="1358"/>
      <c r="R52" s="1358"/>
      <c r="S52" s="1358"/>
      <c r="T52" s="1358"/>
      <c r="U52" s="1358"/>
      <c r="V52" s="1358"/>
      <c r="W52" s="1358"/>
      <c r="X52" s="1358"/>
      <c r="Y52" s="1358"/>
      <c r="Z52" s="1358"/>
    </row>
    <row r="53" ht="15.75" hidden="1" customHeight="1">
      <c r="A53" s="1354" t="s">
        <v>151</v>
      </c>
      <c r="B53" s="1355">
        <v>118.0</v>
      </c>
      <c r="C53" s="1356">
        <v>0.1452366666666667</v>
      </c>
      <c r="D53" s="1356">
        <v>0.1170288</v>
      </c>
      <c r="E53" s="1356">
        <v>0.4001770967741936</v>
      </c>
      <c r="F53" s="1357">
        <v>0.2650592857142857</v>
      </c>
      <c r="G53" s="1358"/>
      <c r="H53" s="1358"/>
      <c r="I53" s="1358"/>
      <c r="J53" s="1358"/>
      <c r="K53" s="1358"/>
      <c r="L53" s="1358"/>
      <c r="M53" s="1358"/>
      <c r="N53" s="1358"/>
      <c r="O53" s="1358"/>
      <c r="P53" s="1358"/>
      <c r="Q53" s="1358"/>
      <c r="R53" s="1358"/>
      <c r="S53" s="1358"/>
      <c r="T53" s="1358"/>
      <c r="U53" s="1358"/>
      <c r="V53" s="1358"/>
      <c r="W53" s="1358"/>
      <c r="X53" s="1358"/>
      <c r="Y53" s="1358"/>
      <c r="Z53" s="1358"/>
    </row>
    <row r="54" ht="15.75" hidden="1" customHeight="1">
      <c r="A54" s="1354" t="s">
        <v>152</v>
      </c>
      <c r="B54" s="1355">
        <v>79.0</v>
      </c>
      <c r="C54" s="1356">
        <v>0.09261149999999999</v>
      </c>
      <c r="D54" s="1356">
        <v>0.1312458823529412</v>
      </c>
      <c r="E54" s="1356">
        <v>0.1899228888888889</v>
      </c>
      <c r="F54" s="1357">
        <v>0.153392</v>
      </c>
      <c r="G54" s="1358"/>
      <c r="H54" s="1358"/>
      <c r="I54" s="1358"/>
      <c r="J54" s="1358"/>
      <c r="K54" s="1358"/>
      <c r="L54" s="1358"/>
      <c r="M54" s="1358"/>
      <c r="N54" s="1358"/>
      <c r="O54" s="1358"/>
      <c r="P54" s="1358"/>
      <c r="Q54" s="1358"/>
      <c r="R54" s="1358"/>
      <c r="S54" s="1358"/>
      <c r="T54" s="1358"/>
      <c r="U54" s="1358"/>
      <c r="V54" s="1358"/>
      <c r="W54" s="1358"/>
      <c r="X54" s="1358"/>
      <c r="Y54" s="1358"/>
      <c r="Z54" s="1358"/>
    </row>
    <row r="55" ht="15.75" hidden="1" customHeight="1">
      <c r="A55" s="1354" t="s">
        <v>153</v>
      </c>
      <c r="B55" s="1355">
        <v>23.0</v>
      </c>
      <c r="C55" s="1356">
        <v>0.2824</v>
      </c>
      <c r="D55" s="1356">
        <v>0.05927307692307692</v>
      </c>
      <c r="E55" s="1356">
        <v>0.189708</v>
      </c>
      <c r="F55" s="1357">
        <v>0.2585</v>
      </c>
      <c r="G55" s="1358"/>
      <c r="H55" s="1358"/>
      <c r="I55" s="1358"/>
      <c r="J55" s="1358"/>
      <c r="K55" s="1358"/>
      <c r="L55" s="1358"/>
      <c r="M55" s="1358"/>
      <c r="N55" s="1358"/>
      <c r="O55" s="1358"/>
      <c r="P55" s="1358"/>
      <c r="Q55" s="1358"/>
      <c r="R55" s="1358"/>
      <c r="S55" s="1358"/>
      <c r="T55" s="1358"/>
      <c r="U55" s="1358"/>
      <c r="V55" s="1358"/>
      <c r="W55" s="1358"/>
      <c r="X55" s="1358"/>
      <c r="Y55" s="1358"/>
      <c r="Z55" s="1358"/>
    </row>
    <row r="56" ht="15.75" hidden="1" customHeight="1">
      <c r="A56" s="1354" t="s">
        <v>154</v>
      </c>
      <c r="B56" s="1355">
        <v>24.0</v>
      </c>
      <c r="C56" s="1356">
        <v>0.07353416666666668</v>
      </c>
      <c r="D56" s="1356">
        <v>0.06455300000000001</v>
      </c>
      <c r="E56" s="1356">
        <v>0.158696</v>
      </c>
      <c r="F56" s="1357">
        <v>0.02458888888888888</v>
      </c>
      <c r="G56" s="1358"/>
      <c r="H56" s="1358"/>
      <c r="I56" s="1358"/>
      <c r="J56" s="1358"/>
      <c r="K56" s="1358"/>
      <c r="L56" s="1358"/>
      <c r="M56" s="1358"/>
      <c r="N56" s="1358"/>
      <c r="O56" s="1358"/>
      <c r="P56" s="1358"/>
      <c r="Q56" s="1358"/>
      <c r="R56" s="1358"/>
      <c r="S56" s="1358"/>
      <c r="T56" s="1358"/>
      <c r="U56" s="1358"/>
      <c r="V56" s="1358"/>
      <c r="W56" s="1358"/>
      <c r="X56" s="1358"/>
      <c r="Y56" s="1358"/>
      <c r="Z56" s="1358"/>
    </row>
    <row r="57" ht="15.75" hidden="1" customHeight="1">
      <c r="A57" s="1354" t="s">
        <v>155</v>
      </c>
      <c r="B57" s="1355">
        <v>52.0</v>
      </c>
      <c r="C57" s="1356">
        <v>0.1549259374999999</v>
      </c>
      <c r="D57" s="1356">
        <v>0.041376</v>
      </c>
      <c r="E57" s="1356">
        <v>0.07592157894736842</v>
      </c>
      <c r="F57" s="1357">
        <v>0.1031214285714286</v>
      </c>
      <c r="G57" s="1358"/>
      <c r="H57" s="1358"/>
      <c r="I57" s="1358"/>
      <c r="J57" s="1358"/>
      <c r="K57" s="1358"/>
      <c r="L57" s="1358"/>
      <c r="M57" s="1358"/>
      <c r="N57" s="1358"/>
      <c r="O57" s="1358"/>
      <c r="P57" s="1358"/>
      <c r="Q57" s="1358"/>
      <c r="R57" s="1358"/>
      <c r="S57" s="1358"/>
      <c r="T57" s="1358"/>
      <c r="U57" s="1358"/>
      <c r="V57" s="1358"/>
      <c r="W57" s="1358"/>
      <c r="X57" s="1358"/>
      <c r="Y57" s="1358"/>
      <c r="Z57" s="1358"/>
    </row>
    <row r="58" ht="15.75" hidden="1" customHeight="1">
      <c r="A58" s="1354" t="s">
        <v>156</v>
      </c>
      <c r="B58" s="1355">
        <v>687.0</v>
      </c>
      <c r="C58" s="1356">
        <v>0.2918219512195122</v>
      </c>
      <c r="D58" s="1356">
        <v>0.1157988709677419</v>
      </c>
      <c r="E58" s="1356">
        <v>0.1407428571428572</v>
      </c>
      <c r="F58" s="1357">
        <v>0.1624814814814815</v>
      </c>
      <c r="G58" s="1358"/>
      <c r="H58" s="1358"/>
      <c r="I58" s="1358"/>
      <c r="J58" s="1358"/>
      <c r="K58" s="1358"/>
      <c r="L58" s="1358"/>
      <c r="M58" s="1358"/>
      <c r="N58" s="1358"/>
      <c r="O58" s="1358"/>
      <c r="P58" s="1358"/>
      <c r="Q58" s="1358"/>
      <c r="R58" s="1358"/>
      <c r="S58" s="1358"/>
      <c r="T58" s="1358"/>
      <c r="U58" s="1358"/>
      <c r="V58" s="1358"/>
      <c r="W58" s="1358"/>
      <c r="X58" s="1358"/>
      <c r="Y58" s="1358"/>
      <c r="Z58" s="1358"/>
    </row>
    <row r="59" ht="15.75" hidden="1" customHeight="1">
      <c r="A59" s="1354" t="s">
        <v>157</v>
      </c>
      <c r="B59" s="1355">
        <v>111.0</v>
      </c>
      <c r="C59" s="1356">
        <v>0.04264734693877546</v>
      </c>
      <c r="D59" s="1356">
        <v>0.05295657534246574</v>
      </c>
      <c r="E59" s="1356">
        <v>0.1657186440677966</v>
      </c>
      <c r="F59" s="1357">
        <v>0.1148717391304348</v>
      </c>
      <c r="G59" s="1358"/>
      <c r="H59" s="1358"/>
      <c r="I59" s="1358"/>
      <c r="J59" s="1358"/>
      <c r="K59" s="1358"/>
      <c r="L59" s="1358"/>
      <c r="M59" s="1358"/>
      <c r="N59" s="1358"/>
      <c r="O59" s="1358"/>
      <c r="P59" s="1358"/>
      <c r="Q59" s="1358"/>
      <c r="R59" s="1358"/>
      <c r="S59" s="1358"/>
      <c r="T59" s="1358"/>
      <c r="U59" s="1358"/>
      <c r="V59" s="1358"/>
      <c r="W59" s="1358"/>
      <c r="X59" s="1358"/>
      <c r="Y59" s="1358"/>
      <c r="Z59" s="1358"/>
    </row>
    <row r="60" ht="15.75" hidden="1" customHeight="1">
      <c r="A60" s="1354" t="s">
        <v>158</v>
      </c>
      <c r="B60" s="1355">
        <v>74.0</v>
      </c>
      <c r="C60" s="1356">
        <v>0.2765</v>
      </c>
      <c r="D60" s="1356">
        <v>0.1657333333333334</v>
      </c>
      <c r="E60" s="1356">
        <v>0.3437777777777778</v>
      </c>
      <c r="F60" s="1357">
        <v>0.5386</v>
      </c>
      <c r="G60" s="1358"/>
      <c r="H60" s="1358"/>
      <c r="I60" s="1358"/>
      <c r="J60" s="1358"/>
      <c r="K60" s="1358"/>
      <c r="L60" s="1358"/>
      <c r="M60" s="1358"/>
      <c r="N60" s="1358"/>
      <c r="O60" s="1358"/>
      <c r="P60" s="1358"/>
      <c r="Q60" s="1358"/>
      <c r="R60" s="1358"/>
      <c r="S60" s="1358"/>
      <c r="T60" s="1358"/>
      <c r="U60" s="1358"/>
      <c r="V60" s="1358"/>
      <c r="W60" s="1358"/>
      <c r="X60" s="1358"/>
      <c r="Y60" s="1358"/>
      <c r="Z60" s="1358"/>
    </row>
    <row r="61" ht="15.75" hidden="1" customHeight="1">
      <c r="A61" s="1354" t="s">
        <v>159</v>
      </c>
      <c r="B61" s="1355">
        <v>18.0</v>
      </c>
      <c r="C61" s="1356">
        <v>0.12412</v>
      </c>
      <c r="D61" s="1356">
        <v>0.004448571428571429</v>
      </c>
      <c r="E61" s="1356">
        <v>0.1377555555555555</v>
      </c>
      <c r="F61" s="1357">
        <v>0.09899999999999999</v>
      </c>
      <c r="G61" s="1358"/>
      <c r="H61" s="1358"/>
      <c r="I61" s="1358"/>
      <c r="J61" s="1358"/>
      <c r="K61" s="1358"/>
      <c r="L61" s="1358"/>
      <c r="M61" s="1358"/>
      <c r="N61" s="1358"/>
      <c r="O61" s="1358"/>
      <c r="P61" s="1358"/>
      <c r="Q61" s="1358"/>
      <c r="R61" s="1358"/>
      <c r="S61" s="1358"/>
      <c r="T61" s="1358"/>
      <c r="U61" s="1358"/>
      <c r="V61" s="1358"/>
      <c r="W61" s="1358"/>
      <c r="X61" s="1358"/>
      <c r="Y61" s="1358"/>
      <c r="Z61" s="1358"/>
    </row>
    <row r="62" ht="15.75" hidden="1" customHeight="1">
      <c r="A62" s="1354" t="s">
        <v>160</v>
      </c>
      <c r="B62" s="1355">
        <v>4.0</v>
      </c>
      <c r="C62" s="1356">
        <v>0.0</v>
      </c>
      <c r="D62" s="1356">
        <v>0.060275</v>
      </c>
      <c r="E62" s="1356">
        <v>0.3126666666666666</v>
      </c>
      <c r="F62" s="1357">
        <v>0.45</v>
      </c>
      <c r="G62" s="1358"/>
      <c r="H62" s="1358"/>
      <c r="I62" s="1358"/>
      <c r="J62" s="1358"/>
      <c r="K62" s="1358"/>
      <c r="L62" s="1358"/>
      <c r="M62" s="1358"/>
      <c r="N62" s="1358"/>
      <c r="O62" s="1358"/>
      <c r="P62" s="1358"/>
      <c r="Q62" s="1358"/>
      <c r="R62" s="1358"/>
      <c r="S62" s="1358"/>
      <c r="T62" s="1358"/>
      <c r="U62" s="1358"/>
      <c r="V62" s="1358"/>
      <c r="W62" s="1358"/>
      <c r="X62" s="1358"/>
      <c r="Y62" s="1358"/>
      <c r="Z62" s="1358"/>
    </row>
    <row r="63" ht="15.75" hidden="1" customHeight="1">
      <c r="A63" s="1354" t="s">
        <v>256</v>
      </c>
      <c r="B63" s="1355">
        <v>183.0</v>
      </c>
      <c r="C63" s="1356">
        <v>-0.004899999999999993</v>
      </c>
      <c r="D63" s="1356">
        <v>0.1741636781609195</v>
      </c>
      <c r="E63" s="1356">
        <v>0.5506481481481481</v>
      </c>
      <c r="F63" s="1357">
        <v>0.2226521739130435</v>
      </c>
      <c r="G63" s="1358"/>
      <c r="H63" s="1358"/>
      <c r="I63" s="1358"/>
      <c r="J63" s="1358"/>
      <c r="K63" s="1358"/>
      <c r="L63" s="1358"/>
      <c r="M63" s="1358"/>
      <c r="N63" s="1358"/>
      <c r="O63" s="1358"/>
      <c r="P63" s="1358"/>
      <c r="Q63" s="1358"/>
      <c r="R63" s="1358"/>
      <c r="S63" s="1358"/>
      <c r="T63" s="1358"/>
      <c r="U63" s="1358"/>
      <c r="V63" s="1358"/>
      <c r="W63" s="1358"/>
      <c r="X63" s="1358"/>
      <c r="Y63" s="1358"/>
      <c r="Z63" s="1358"/>
    </row>
    <row r="64" ht="15.75" hidden="1" customHeight="1">
      <c r="A64" s="1354" t="s">
        <v>162</v>
      </c>
      <c r="B64" s="1355">
        <v>21.0</v>
      </c>
      <c r="C64" s="1356">
        <v>0.3455</v>
      </c>
      <c r="D64" s="1356">
        <v>0.2389083333333333</v>
      </c>
      <c r="E64" s="1356">
        <v>0.2533769230769231</v>
      </c>
      <c r="F64" s="1357">
        <v>0.0732375</v>
      </c>
      <c r="G64" s="1358"/>
      <c r="H64" s="1358"/>
      <c r="I64" s="1358"/>
      <c r="J64" s="1358"/>
      <c r="K64" s="1358"/>
      <c r="L64" s="1358"/>
      <c r="M64" s="1358"/>
      <c r="N64" s="1358"/>
      <c r="O64" s="1358"/>
      <c r="P64" s="1358"/>
      <c r="Q64" s="1358"/>
      <c r="R64" s="1358"/>
      <c r="S64" s="1358"/>
      <c r="T64" s="1358"/>
      <c r="U64" s="1358"/>
      <c r="V64" s="1358"/>
      <c r="W64" s="1358"/>
      <c r="X64" s="1358"/>
      <c r="Y64" s="1358"/>
      <c r="Z64" s="1358"/>
    </row>
    <row r="65" ht="15.75" hidden="1" customHeight="1">
      <c r="A65" s="1354" t="s">
        <v>163</v>
      </c>
      <c r="B65" s="1355">
        <v>100.0</v>
      </c>
      <c r="C65" s="1356">
        <v>0.25048</v>
      </c>
      <c r="D65" s="1356">
        <v>0.01049540983606558</v>
      </c>
      <c r="E65" s="1356">
        <v>0.297460350877193</v>
      </c>
      <c r="F65" s="1357">
        <v>0.09200000000000003</v>
      </c>
      <c r="G65" s="1358"/>
      <c r="H65" s="1358"/>
      <c r="I65" s="1358"/>
      <c r="J65" s="1358"/>
      <c r="K65" s="1358"/>
      <c r="L65" s="1358"/>
      <c r="M65" s="1358"/>
      <c r="N65" s="1358"/>
      <c r="O65" s="1358"/>
      <c r="P65" s="1358"/>
      <c r="Q65" s="1358"/>
      <c r="R65" s="1358"/>
      <c r="S65" s="1358"/>
      <c r="T65" s="1358"/>
      <c r="U65" s="1358"/>
      <c r="V65" s="1358"/>
      <c r="W65" s="1358"/>
      <c r="X65" s="1358"/>
      <c r="Y65" s="1358"/>
      <c r="Z65" s="1358"/>
    </row>
    <row r="66" ht="15.75" hidden="1" customHeight="1">
      <c r="A66" s="1354" t="s">
        <v>164</v>
      </c>
      <c r="B66" s="1355">
        <v>26.0</v>
      </c>
      <c r="C66" s="1356">
        <v>0.1300882352941176</v>
      </c>
      <c r="D66" s="1356">
        <v>0.04920333333333332</v>
      </c>
      <c r="E66" s="1356">
        <v>0.09503400000000002</v>
      </c>
      <c r="F66" s="1357">
        <v>0.1457833333333333</v>
      </c>
      <c r="G66" s="1358"/>
      <c r="H66" s="1358"/>
      <c r="I66" s="1358"/>
      <c r="J66" s="1358"/>
      <c r="K66" s="1358"/>
      <c r="L66" s="1358"/>
      <c r="M66" s="1358"/>
      <c r="N66" s="1358"/>
      <c r="O66" s="1358"/>
      <c r="P66" s="1358"/>
      <c r="Q66" s="1358"/>
      <c r="R66" s="1358"/>
      <c r="S66" s="1358"/>
      <c r="T66" s="1358"/>
      <c r="U66" s="1358"/>
      <c r="V66" s="1358"/>
      <c r="W66" s="1358"/>
      <c r="X66" s="1358"/>
      <c r="Y66" s="1358"/>
      <c r="Z66" s="1358"/>
    </row>
    <row r="67" ht="15.75" hidden="1" customHeight="1">
      <c r="A67" s="1354" t="s">
        <v>165</v>
      </c>
      <c r="B67" s="1355">
        <v>11.0</v>
      </c>
      <c r="C67" s="1356">
        <v>0.23125</v>
      </c>
      <c r="D67" s="1356">
        <v>0.015075</v>
      </c>
      <c r="E67" s="1356">
        <v>0.1381783333333333</v>
      </c>
      <c r="F67" s="1357">
        <v>0.07</v>
      </c>
      <c r="G67" s="1358"/>
      <c r="H67" s="1358"/>
      <c r="I67" s="1358"/>
      <c r="J67" s="1358"/>
      <c r="K67" s="1358"/>
      <c r="L67" s="1358"/>
      <c r="M67" s="1358"/>
      <c r="N67" s="1358"/>
      <c r="O67" s="1358"/>
      <c r="P67" s="1358"/>
      <c r="Q67" s="1358"/>
      <c r="R67" s="1358"/>
      <c r="S67" s="1358"/>
      <c r="T67" s="1358"/>
      <c r="U67" s="1358"/>
      <c r="V67" s="1358"/>
      <c r="W67" s="1358"/>
      <c r="X67" s="1358"/>
      <c r="Y67" s="1358"/>
      <c r="Z67" s="1358"/>
    </row>
    <row r="68" ht="15.75" hidden="1" customHeight="1">
      <c r="A68" s="1354" t="s">
        <v>166</v>
      </c>
      <c r="B68" s="1355">
        <v>50.0</v>
      </c>
      <c r="C68" s="1356">
        <v>0.15682</v>
      </c>
      <c r="D68" s="1356">
        <v>0.04331866666666666</v>
      </c>
      <c r="E68" s="1356">
        <v>0.08059153846153846</v>
      </c>
      <c r="F68" s="1357">
        <v>0.05581382352941176</v>
      </c>
      <c r="G68" s="1358"/>
      <c r="H68" s="1358"/>
      <c r="I68" s="1358"/>
      <c r="J68" s="1358"/>
      <c r="K68" s="1358"/>
      <c r="L68" s="1358"/>
      <c r="M68" s="1358"/>
      <c r="N68" s="1358"/>
      <c r="O68" s="1358"/>
      <c r="P68" s="1358"/>
      <c r="Q68" s="1358"/>
      <c r="R68" s="1358"/>
      <c r="S68" s="1358"/>
      <c r="T68" s="1358"/>
      <c r="U68" s="1358"/>
      <c r="V68" s="1358"/>
      <c r="W68" s="1358"/>
      <c r="X68" s="1358"/>
      <c r="Y68" s="1358"/>
      <c r="Z68" s="1358"/>
    </row>
    <row r="69" ht="15.75" hidden="1" customHeight="1">
      <c r="A69" s="1354" t="s">
        <v>167</v>
      </c>
      <c r="B69" s="1355">
        <v>76.0</v>
      </c>
      <c r="C69" s="1356">
        <v>0.112</v>
      </c>
      <c r="D69" s="1356">
        <v>0.07979166666666666</v>
      </c>
      <c r="E69" s="1356">
        <v>0.284325</v>
      </c>
      <c r="F69" s="1357">
        <v>0.035</v>
      </c>
      <c r="G69" s="1358"/>
      <c r="H69" s="1358"/>
      <c r="I69" s="1358"/>
      <c r="J69" s="1358"/>
      <c r="K69" s="1358"/>
      <c r="L69" s="1358"/>
      <c r="M69" s="1358"/>
      <c r="N69" s="1358"/>
      <c r="O69" s="1358"/>
      <c r="P69" s="1358"/>
      <c r="Q69" s="1358"/>
      <c r="R69" s="1358"/>
      <c r="S69" s="1358"/>
      <c r="T69" s="1358"/>
      <c r="U69" s="1358"/>
      <c r="V69" s="1358"/>
      <c r="W69" s="1358"/>
      <c r="X69" s="1358"/>
      <c r="Y69" s="1358"/>
      <c r="Z69" s="1358"/>
    </row>
    <row r="70" ht="15.75" hidden="1" customHeight="1">
      <c r="A70" s="1354" t="s">
        <v>168</v>
      </c>
      <c r="B70" s="1355">
        <v>21.0</v>
      </c>
      <c r="C70" s="1356">
        <v>0.191425</v>
      </c>
      <c r="D70" s="1356">
        <v>0.01518133333333333</v>
      </c>
      <c r="E70" s="1356">
        <v>0.07177777777777777</v>
      </c>
      <c r="F70" s="1357">
        <v>0.1133833333333333</v>
      </c>
      <c r="G70" s="1358"/>
      <c r="H70" s="1358"/>
      <c r="I70" s="1358"/>
      <c r="J70" s="1358"/>
      <c r="K70" s="1358"/>
      <c r="L70" s="1358"/>
      <c r="M70" s="1358"/>
      <c r="N70" s="1358"/>
      <c r="O70" s="1358"/>
      <c r="P70" s="1358"/>
      <c r="Q70" s="1358"/>
      <c r="R70" s="1358"/>
      <c r="S70" s="1358"/>
      <c r="T70" s="1358"/>
      <c r="U70" s="1358"/>
      <c r="V70" s="1358"/>
      <c r="W70" s="1358"/>
      <c r="X70" s="1358"/>
      <c r="Y70" s="1358"/>
      <c r="Z70" s="1358"/>
    </row>
    <row r="71" ht="15.75" hidden="1" customHeight="1">
      <c r="A71" s="1354" t="s">
        <v>169</v>
      </c>
      <c r="B71" s="1355">
        <v>238.0</v>
      </c>
      <c r="C71" s="1356">
        <v>0.1755074615384616</v>
      </c>
      <c r="D71" s="1356">
        <v>0.08159326633165827</v>
      </c>
      <c r="E71" s="1356">
        <v>0.1618510447761194</v>
      </c>
      <c r="F71" s="1357">
        <v>0.0990564102564103</v>
      </c>
      <c r="G71" s="1358"/>
      <c r="H71" s="1358"/>
      <c r="I71" s="1358"/>
      <c r="J71" s="1358"/>
      <c r="K71" s="1358"/>
      <c r="L71" s="1358"/>
      <c r="M71" s="1358"/>
      <c r="N71" s="1358"/>
      <c r="O71" s="1358"/>
      <c r="P71" s="1358"/>
      <c r="Q71" s="1358"/>
      <c r="R71" s="1358"/>
      <c r="S71" s="1358"/>
      <c r="T71" s="1358"/>
      <c r="U71" s="1358"/>
      <c r="V71" s="1358"/>
      <c r="W71" s="1358"/>
      <c r="X71" s="1358"/>
      <c r="Y71" s="1358"/>
      <c r="Z71" s="1358"/>
    </row>
    <row r="72" ht="15.75" hidden="1" customHeight="1">
      <c r="A72" s="1354" t="s">
        <v>170</v>
      </c>
      <c r="B72" s="1355">
        <v>19.0</v>
      </c>
      <c r="C72" s="1356">
        <v>-0.655</v>
      </c>
      <c r="D72" s="1356">
        <v>-0.08428000000000001</v>
      </c>
      <c r="E72" s="1356">
        <v>11.40366666666667</v>
      </c>
      <c r="F72" s="1357">
        <v>0.49</v>
      </c>
      <c r="G72" s="1358"/>
      <c r="H72" s="1358"/>
      <c r="I72" s="1358"/>
      <c r="J72" s="1358"/>
      <c r="K72" s="1358"/>
      <c r="L72" s="1358"/>
      <c r="M72" s="1358"/>
      <c r="N72" s="1358"/>
      <c r="O72" s="1358"/>
      <c r="P72" s="1358"/>
      <c r="Q72" s="1358"/>
      <c r="R72" s="1358"/>
      <c r="S72" s="1358"/>
      <c r="T72" s="1358"/>
      <c r="U72" s="1358"/>
      <c r="V72" s="1358"/>
      <c r="W72" s="1358"/>
      <c r="X72" s="1358"/>
      <c r="Y72" s="1358"/>
      <c r="Z72" s="1358"/>
    </row>
    <row r="73" ht="15.75" hidden="1" customHeight="1">
      <c r="A73" s="1359" t="s">
        <v>171</v>
      </c>
      <c r="B73" s="1361">
        <v>10.0</v>
      </c>
      <c r="C73" s="1360">
        <v>0.11799</v>
      </c>
      <c r="D73" s="1360">
        <v>0.09099999999999998</v>
      </c>
      <c r="E73" s="1360">
        <v>0.038</v>
      </c>
      <c r="F73" s="1362" t="s">
        <v>253</v>
      </c>
      <c r="G73" s="1358"/>
      <c r="H73" s="1358"/>
      <c r="I73" s="1358"/>
      <c r="J73" s="1358"/>
      <c r="K73" s="1358"/>
      <c r="L73" s="1358"/>
      <c r="M73" s="1358"/>
      <c r="N73" s="1358"/>
      <c r="O73" s="1358"/>
      <c r="P73" s="1358"/>
      <c r="Q73" s="1358"/>
      <c r="R73" s="1358"/>
      <c r="S73" s="1358"/>
      <c r="T73" s="1358"/>
      <c r="U73" s="1358"/>
      <c r="V73" s="1358"/>
      <c r="W73" s="1358"/>
      <c r="X73" s="1358"/>
      <c r="Y73" s="1358"/>
      <c r="Z73" s="1358"/>
    </row>
    <row r="74" ht="15.75" hidden="1" customHeight="1">
      <c r="A74" s="1354" t="s">
        <v>257</v>
      </c>
      <c r="B74" s="1355">
        <v>51.0</v>
      </c>
      <c r="C74" s="1356">
        <v>0.2114636363636364</v>
      </c>
      <c r="D74" s="1356">
        <v>0.05486190476190481</v>
      </c>
      <c r="E74" s="1363">
        <v>0.3986666666666666</v>
      </c>
      <c r="F74" s="1357">
        <v>0.08648499999999999</v>
      </c>
      <c r="G74" s="1358"/>
      <c r="H74" s="1358"/>
      <c r="I74" s="1358"/>
      <c r="J74" s="1358"/>
      <c r="K74" s="1358"/>
      <c r="L74" s="1358"/>
      <c r="M74" s="1358"/>
      <c r="N74" s="1358"/>
      <c r="O74" s="1358"/>
      <c r="P74" s="1358"/>
      <c r="Q74" s="1358"/>
      <c r="R74" s="1358"/>
      <c r="S74" s="1358"/>
      <c r="T74" s="1358"/>
      <c r="U74" s="1358"/>
      <c r="V74" s="1358"/>
      <c r="W74" s="1358"/>
      <c r="X74" s="1358"/>
      <c r="Y74" s="1358"/>
      <c r="Z74" s="1358"/>
    </row>
    <row r="75" ht="15.75" hidden="1" customHeight="1">
      <c r="A75" s="1354" t="s">
        <v>173</v>
      </c>
      <c r="B75" s="1355">
        <v>60.0</v>
      </c>
      <c r="C75" s="1356">
        <v>0.2065065</v>
      </c>
      <c r="D75" s="1356">
        <v>0.07599689655172413</v>
      </c>
      <c r="E75" s="1356">
        <v>0.291483870967742</v>
      </c>
      <c r="F75" s="1357">
        <v>0.3963846153846155</v>
      </c>
      <c r="G75" s="1358"/>
      <c r="H75" s="1358"/>
      <c r="I75" s="1358"/>
      <c r="J75" s="1358"/>
      <c r="K75" s="1358"/>
      <c r="L75" s="1358"/>
      <c r="M75" s="1358"/>
      <c r="N75" s="1358"/>
      <c r="O75" s="1358"/>
      <c r="P75" s="1358"/>
      <c r="Q75" s="1358"/>
      <c r="R75" s="1358"/>
      <c r="S75" s="1358"/>
      <c r="T75" s="1358"/>
      <c r="U75" s="1358"/>
      <c r="V75" s="1358"/>
      <c r="W75" s="1358"/>
      <c r="X75" s="1358"/>
      <c r="Y75" s="1358"/>
      <c r="Z75" s="1358"/>
    </row>
    <row r="76" ht="15.75" hidden="1" customHeight="1">
      <c r="A76" s="1354" t="s">
        <v>174</v>
      </c>
      <c r="B76" s="1355">
        <v>2.0</v>
      </c>
      <c r="C76" s="1356">
        <v>0.009899999999999997</v>
      </c>
      <c r="D76" s="1356">
        <v>0.10415</v>
      </c>
      <c r="E76" s="1356">
        <v>0.05139999999999999</v>
      </c>
      <c r="F76" s="1357" t="s">
        <v>253</v>
      </c>
      <c r="G76" s="1358"/>
      <c r="H76" s="1358"/>
      <c r="I76" s="1358"/>
      <c r="J76" s="1358"/>
      <c r="K76" s="1358"/>
      <c r="L76" s="1358"/>
      <c r="M76" s="1358"/>
      <c r="N76" s="1358"/>
      <c r="O76" s="1358"/>
      <c r="P76" s="1358"/>
      <c r="Q76" s="1358"/>
      <c r="R76" s="1358"/>
      <c r="S76" s="1358"/>
      <c r="T76" s="1358"/>
      <c r="U76" s="1358"/>
      <c r="V76" s="1358"/>
      <c r="W76" s="1358"/>
      <c r="X76" s="1358"/>
      <c r="Y76" s="1358"/>
      <c r="Z76" s="1358"/>
    </row>
    <row r="77" ht="15.75" hidden="1" customHeight="1">
      <c r="A77" s="1354" t="s">
        <v>175</v>
      </c>
      <c r="B77" s="1355">
        <v>70.0</v>
      </c>
      <c r="C77" s="1356">
        <v>0.09180333333333333</v>
      </c>
      <c r="D77" s="1356">
        <v>0.04709627906976744</v>
      </c>
      <c r="E77" s="1356">
        <v>0.2950184210526316</v>
      </c>
      <c r="F77" s="1357">
        <v>0.2654090909090909</v>
      </c>
      <c r="G77" s="1358"/>
      <c r="H77" s="1358"/>
      <c r="I77" s="1358"/>
      <c r="J77" s="1358"/>
      <c r="K77" s="1358"/>
      <c r="L77" s="1358"/>
      <c r="M77" s="1358"/>
      <c r="N77" s="1358"/>
      <c r="O77" s="1358"/>
      <c r="P77" s="1358"/>
      <c r="Q77" s="1358"/>
      <c r="R77" s="1358"/>
      <c r="S77" s="1358"/>
      <c r="T77" s="1358"/>
      <c r="U77" s="1358"/>
      <c r="V77" s="1358"/>
      <c r="W77" s="1358"/>
      <c r="X77" s="1358"/>
      <c r="Y77" s="1358"/>
      <c r="Z77" s="1358"/>
    </row>
    <row r="78" ht="15.75" hidden="1" customHeight="1">
      <c r="A78" s="1354" t="s">
        <v>176</v>
      </c>
      <c r="B78" s="1355">
        <v>32.0</v>
      </c>
      <c r="C78" s="1356">
        <v>0.30653125</v>
      </c>
      <c r="D78" s="1356">
        <v>0.1469705882352941</v>
      </c>
      <c r="E78" s="1356">
        <v>0.3925217391304347</v>
      </c>
      <c r="F78" s="1357">
        <v>0.1550030769230769</v>
      </c>
      <c r="G78" s="1358"/>
      <c r="H78" s="1358"/>
      <c r="I78" s="1358"/>
      <c r="J78" s="1358"/>
      <c r="K78" s="1358"/>
      <c r="L78" s="1358"/>
      <c r="M78" s="1358"/>
      <c r="N78" s="1358"/>
      <c r="O78" s="1358"/>
      <c r="P78" s="1358"/>
      <c r="Q78" s="1358"/>
      <c r="R78" s="1358"/>
      <c r="S78" s="1358"/>
      <c r="T78" s="1358"/>
      <c r="U78" s="1358"/>
      <c r="V78" s="1358"/>
      <c r="W78" s="1358"/>
      <c r="X78" s="1358"/>
      <c r="Y78" s="1358"/>
      <c r="Z78" s="1358"/>
    </row>
    <row r="79" ht="15.75" hidden="1" customHeight="1">
      <c r="A79" s="1354" t="s">
        <v>177</v>
      </c>
      <c r="B79" s="1355">
        <v>16.0</v>
      </c>
      <c r="C79" s="1356">
        <v>0.3434666666666666</v>
      </c>
      <c r="D79" s="1356">
        <v>0.1742808333333333</v>
      </c>
      <c r="E79" s="1356">
        <v>0.1692846153846154</v>
      </c>
      <c r="F79" s="1357">
        <v>0.1503090909090909</v>
      </c>
      <c r="G79" s="1358"/>
      <c r="H79" s="1358"/>
      <c r="I79" s="1358"/>
      <c r="J79" s="1358"/>
      <c r="K79" s="1358"/>
      <c r="L79" s="1358"/>
      <c r="M79" s="1358"/>
      <c r="N79" s="1358"/>
      <c r="O79" s="1358"/>
      <c r="P79" s="1358"/>
      <c r="Q79" s="1358"/>
      <c r="R79" s="1358"/>
      <c r="S79" s="1358"/>
      <c r="T79" s="1358"/>
      <c r="U79" s="1358"/>
      <c r="V79" s="1358"/>
      <c r="W79" s="1358"/>
      <c r="X79" s="1358"/>
      <c r="Y79" s="1358"/>
      <c r="Z79" s="1358"/>
    </row>
    <row r="80" ht="15.75" hidden="1" customHeight="1">
      <c r="A80" s="1354" t="s">
        <v>178</v>
      </c>
      <c r="B80" s="1355">
        <v>68.0</v>
      </c>
      <c r="C80" s="1356">
        <v>0.1882825806451613</v>
      </c>
      <c r="D80" s="1356">
        <v>0.04096340425531914</v>
      </c>
      <c r="E80" s="1356">
        <v>0.1636994594594595</v>
      </c>
      <c r="F80" s="1357">
        <v>0.214316</v>
      </c>
      <c r="G80" s="1358"/>
      <c r="H80" s="1358"/>
      <c r="I80" s="1358"/>
      <c r="J80" s="1358"/>
      <c r="K80" s="1358"/>
      <c r="L80" s="1358"/>
      <c r="M80" s="1358"/>
      <c r="N80" s="1358"/>
      <c r="O80" s="1358"/>
      <c r="P80" s="1358"/>
      <c r="Q80" s="1358"/>
      <c r="R80" s="1358"/>
      <c r="S80" s="1358"/>
      <c r="T80" s="1358"/>
      <c r="U80" s="1358"/>
      <c r="V80" s="1358"/>
      <c r="W80" s="1358"/>
      <c r="X80" s="1358"/>
      <c r="Y80" s="1358"/>
      <c r="Z80" s="1358"/>
    </row>
    <row r="81" ht="15.75" hidden="1" customHeight="1">
      <c r="A81" s="1354" t="s">
        <v>179</v>
      </c>
      <c r="B81" s="1355">
        <v>16.0</v>
      </c>
      <c r="C81" s="1356">
        <v>0.06263333333333333</v>
      </c>
      <c r="D81" s="1356">
        <v>0.03887846153846154</v>
      </c>
      <c r="E81" s="1356">
        <v>0.1135307142857143</v>
      </c>
      <c r="F81" s="1357">
        <v>0.091825</v>
      </c>
      <c r="G81" s="1358"/>
      <c r="H81" s="1358"/>
      <c r="I81" s="1358"/>
      <c r="J81" s="1358"/>
      <c r="K81" s="1358"/>
      <c r="L81" s="1358"/>
      <c r="M81" s="1358"/>
      <c r="N81" s="1358"/>
      <c r="O81" s="1358"/>
      <c r="P81" s="1358"/>
      <c r="Q81" s="1358"/>
      <c r="R81" s="1358"/>
      <c r="S81" s="1358"/>
      <c r="T81" s="1358"/>
      <c r="U81" s="1358"/>
      <c r="V81" s="1358"/>
      <c r="W81" s="1358"/>
      <c r="X81" s="1358"/>
      <c r="Y81" s="1358"/>
      <c r="Z81" s="1358"/>
    </row>
    <row r="82" ht="15.75" hidden="1" customHeight="1">
      <c r="A82" s="1354" t="s">
        <v>180</v>
      </c>
      <c r="B82" s="1355">
        <v>15.0</v>
      </c>
      <c r="C82" s="1356">
        <v>0.09705285714285716</v>
      </c>
      <c r="D82" s="1356">
        <v>0.0324125</v>
      </c>
      <c r="E82" s="1356">
        <v>0.06312333333333334</v>
      </c>
      <c r="F82" s="1357">
        <v>0.0472</v>
      </c>
      <c r="G82" s="1358"/>
      <c r="H82" s="1358"/>
      <c r="I82" s="1358"/>
      <c r="J82" s="1358"/>
      <c r="K82" s="1358"/>
      <c r="L82" s="1358"/>
      <c r="M82" s="1358"/>
      <c r="N82" s="1358"/>
      <c r="O82" s="1358"/>
      <c r="P82" s="1358"/>
      <c r="Q82" s="1358"/>
      <c r="R82" s="1358"/>
      <c r="S82" s="1358"/>
      <c r="T82" s="1358"/>
      <c r="U82" s="1358"/>
      <c r="V82" s="1358"/>
      <c r="W82" s="1358"/>
      <c r="X82" s="1358"/>
      <c r="Y82" s="1358"/>
      <c r="Z82" s="1358"/>
    </row>
    <row r="83" ht="15.75" hidden="1" customHeight="1">
      <c r="A83" s="1354" t="s">
        <v>753</v>
      </c>
      <c r="B83" s="1355">
        <v>60.0</v>
      </c>
      <c r="C83" s="1356">
        <v>0.37440125</v>
      </c>
      <c r="D83" s="1356">
        <v>0.102</v>
      </c>
      <c r="E83" s="1356">
        <v>0.1902765517241379</v>
      </c>
      <c r="F83" s="1357">
        <v>0.4451882352941177</v>
      </c>
      <c r="G83" s="1358"/>
      <c r="H83" s="1358"/>
      <c r="I83" s="1358"/>
      <c r="J83" s="1358"/>
      <c r="K83" s="1358"/>
      <c r="L83" s="1358"/>
      <c r="M83" s="1358"/>
      <c r="N83" s="1358"/>
      <c r="O83" s="1358"/>
      <c r="P83" s="1358"/>
      <c r="Q83" s="1358"/>
      <c r="R83" s="1358"/>
      <c r="S83" s="1358"/>
      <c r="T83" s="1358"/>
      <c r="U83" s="1358"/>
      <c r="V83" s="1358"/>
      <c r="W83" s="1358"/>
      <c r="X83" s="1358"/>
      <c r="Y83" s="1358"/>
      <c r="Z83" s="1358"/>
    </row>
    <row r="84" ht="15.75" hidden="1" customHeight="1">
      <c r="A84" s="1354" t="s">
        <v>182</v>
      </c>
      <c r="B84" s="1355">
        <v>76.0</v>
      </c>
      <c r="C84" s="1356">
        <v>0.1745236842105263</v>
      </c>
      <c r="D84" s="1356">
        <v>0.11783</v>
      </c>
      <c r="E84" s="1356">
        <v>0.1497981132075472</v>
      </c>
      <c r="F84" s="1357">
        <v>0.2572115384615384</v>
      </c>
      <c r="G84" s="1358"/>
      <c r="H84" s="1358"/>
      <c r="I84" s="1358"/>
      <c r="J84" s="1358"/>
      <c r="K84" s="1358"/>
      <c r="L84" s="1358"/>
      <c r="M84" s="1358"/>
      <c r="N84" s="1358"/>
      <c r="O84" s="1358"/>
      <c r="P84" s="1358"/>
      <c r="Q84" s="1358"/>
      <c r="R84" s="1358"/>
      <c r="S84" s="1358"/>
      <c r="T84" s="1358"/>
      <c r="U84" s="1358"/>
      <c r="V84" s="1358"/>
      <c r="W84" s="1358"/>
      <c r="X84" s="1358"/>
      <c r="Y84" s="1358"/>
      <c r="Z84" s="1358"/>
    </row>
    <row r="85" ht="15.75" hidden="1" customHeight="1">
      <c r="A85" s="1354" t="s">
        <v>183</v>
      </c>
      <c r="B85" s="1355">
        <v>2.0</v>
      </c>
      <c r="C85" s="1356">
        <v>-0.03240000000000001</v>
      </c>
      <c r="D85" s="1356">
        <v>0.042015</v>
      </c>
      <c r="E85" s="1356">
        <v>0.282</v>
      </c>
      <c r="F85" s="1357" t="s">
        <v>253</v>
      </c>
      <c r="G85" s="1358"/>
      <c r="H85" s="1358"/>
      <c r="I85" s="1358"/>
      <c r="J85" s="1358"/>
      <c r="K85" s="1358"/>
      <c r="L85" s="1358"/>
      <c r="M85" s="1358"/>
      <c r="N85" s="1358"/>
      <c r="O85" s="1358"/>
      <c r="P85" s="1358"/>
      <c r="Q85" s="1358"/>
      <c r="R85" s="1358"/>
      <c r="S85" s="1358"/>
      <c r="T85" s="1358"/>
      <c r="U85" s="1358"/>
      <c r="V85" s="1358"/>
      <c r="W85" s="1358"/>
      <c r="X85" s="1358"/>
      <c r="Y85" s="1358"/>
      <c r="Z85" s="1358"/>
    </row>
    <row r="86" ht="15.75" hidden="1" customHeight="1">
      <c r="A86" s="1354" t="s">
        <v>184</v>
      </c>
      <c r="B86" s="1355">
        <v>67.0</v>
      </c>
      <c r="C86" s="1356">
        <v>0.3360666666666667</v>
      </c>
      <c r="D86" s="1356">
        <v>0.06625166666666665</v>
      </c>
      <c r="E86" s="1356">
        <v>0.2225023913043478</v>
      </c>
      <c r="F86" s="1357">
        <v>0.301402564102564</v>
      </c>
      <c r="G86" s="1358"/>
      <c r="H86" s="1358"/>
      <c r="I86" s="1358"/>
      <c r="J86" s="1358"/>
      <c r="K86" s="1358"/>
      <c r="L86" s="1358"/>
      <c r="M86" s="1358"/>
      <c r="N86" s="1358"/>
      <c r="O86" s="1358"/>
      <c r="P86" s="1358"/>
      <c r="Q86" s="1358"/>
      <c r="R86" s="1358"/>
      <c r="S86" s="1358"/>
      <c r="T86" s="1358"/>
      <c r="U86" s="1358"/>
      <c r="V86" s="1358"/>
      <c r="W86" s="1358"/>
      <c r="X86" s="1358"/>
      <c r="Y86" s="1358"/>
      <c r="Z86" s="1358"/>
    </row>
    <row r="87" ht="15.75" hidden="1" customHeight="1">
      <c r="A87" s="1354" t="s">
        <v>185</v>
      </c>
      <c r="B87" s="1355">
        <v>34.0</v>
      </c>
      <c r="C87" s="1356">
        <v>0.4311294117647059</v>
      </c>
      <c r="D87" s="1356">
        <v>0.1399424137931034</v>
      </c>
      <c r="E87" s="1356">
        <v>0.3262230769230769</v>
      </c>
      <c r="F87" s="1357">
        <v>0.1777222222222223</v>
      </c>
      <c r="G87" s="1358"/>
      <c r="H87" s="1358"/>
      <c r="I87" s="1358"/>
      <c r="J87" s="1358"/>
      <c r="K87" s="1358"/>
      <c r="L87" s="1358"/>
      <c r="M87" s="1358"/>
      <c r="N87" s="1358"/>
      <c r="O87" s="1358"/>
      <c r="P87" s="1358"/>
      <c r="Q87" s="1358"/>
      <c r="R87" s="1358"/>
      <c r="S87" s="1358"/>
      <c r="T87" s="1358"/>
      <c r="U87" s="1358"/>
      <c r="V87" s="1358"/>
      <c r="W87" s="1358"/>
      <c r="X87" s="1358"/>
      <c r="Y87" s="1358"/>
      <c r="Z87" s="1358"/>
    </row>
    <row r="88" ht="15.75" hidden="1" customHeight="1">
      <c r="A88" s="1354" t="s">
        <v>186</v>
      </c>
      <c r="B88" s="1355">
        <v>8.0</v>
      </c>
      <c r="C88" s="1356">
        <v>0.674</v>
      </c>
      <c r="D88" s="1356">
        <v>0.1639333333333333</v>
      </c>
      <c r="E88" s="1356">
        <v>0.2688</v>
      </c>
      <c r="F88" s="1357">
        <v>0.12</v>
      </c>
      <c r="G88" s="1358"/>
      <c r="H88" s="1358"/>
      <c r="I88" s="1358"/>
      <c r="J88" s="1358"/>
      <c r="K88" s="1358"/>
      <c r="L88" s="1358"/>
      <c r="M88" s="1358"/>
      <c r="N88" s="1358"/>
      <c r="O88" s="1358"/>
      <c r="P88" s="1358"/>
      <c r="Q88" s="1358"/>
      <c r="R88" s="1358"/>
      <c r="S88" s="1358"/>
      <c r="T88" s="1358"/>
      <c r="U88" s="1358"/>
      <c r="V88" s="1358"/>
      <c r="W88" s="1358"/>
      <c r="X88" s="1358"/>
      <c r="Y88" s="1358"/>
      <c r="Z88" s="1358"/>
    </row>
    <row r="89" ht="15.75" hidden="1" customHeight="1">
      <c r="A89" s="1354" t="s">
        <v>187</v>
      </c>
      <c r="B89" s="1355">
        <v>12.0</v>
      </c>
      <c r="C89" s="1356">
        <v>0.1143</v>
      </c>
      <c r="D89" s="1356">
        <v>0.0638</v>
      </c>
      <c r="E89" s="1356">
        <v>0.27505</v>
      </c>
      <c r="F89" s="1357">
        <v>0.2743333333333333</v>
      </c>
      <c r="G89" s="1358"/>
      <c r="H89" s="1358"/>
      <c r="I89" s="1358"/>
      <c r="J89" s="1358"/>
      <c r="K89" s="1358"/>
      <c r="L89" s="1358"/>
      <c r="M89" s="1358"/>
      <c r="N89" s="1358"/>
      <c r="O89" s="1358"/>
      <c r="P89" s="1358"/>
      <c r="Q89" s="1358"/>
      <c r="R89" s="1358"/>
      <c r="S89" s="1358"/>
      <c r="T89" s="1358"/>
      <c r="U89" s="1358"/>
      <c r="V89" s="1358"/>
      <c r="W89" s="1358"/>
      <c r="X89" s="1358"/>
      <c r="Y89" s="1358"/>
      <c r="Z89" s="1358"/>
    </row>
    <row r="90" ht="15.75" hidden="1" customHeight="1">
      <c r="A90" s="1354" t="s">
        <v>188</v>
      </c>
      <c r="B90" s="1355">
        <v>88.0</v>
      </c>
      <c r="C90" s="1356">
        <v>0.1621666666666667</v>
      </c>
      <c r="D90" s="1356">
        <v>0.2290596296296296</v>
      </c>
      <c r="E90" s="1356">
        <v>0.346641935483871</v>
      </c>
      <c r="F90" s="1357">
        <v>0.2516</v>
      </c>
      <c r="G90" s="1358"/>
      <c r="H90" s="1358"/>
      <c r="I90" s="1358"/>
      <c r="J90" s="1358"/>
      <c r="K90" s="1358"/>
      <c r="L90" s="1358"/>
      <c r="M90" s="1358"/>
      <c r="N90" s="1358"/>
      <c r="O90" s="1358"/>
      <c r="P90" s="1358"/>
      <c r="Q90" s="1358"/>
      <c r="R90" s="1358"/>
      <c r="S90" s="1358"/>
      <c r="T90" s="1358"/>
      <c r="U90" s="1358"/>
      <c r="V90" s="1358"/>
      <c r="W90" s="1358"/>
      <c r="X90" s="1358"/>
      <c r="Y90" s="1358"/>
      <c r="Z90" s="1358"/>
    </row>
    <row r="91" ht="15.75" hidden="1" customHeight="1">
      <c r="A91" s="1354" t="s">
        <v>189</v>
      </c>
      <c r="B91" s="1355">
        <v>36.0</v>
      </c>
      <c r="C91" s="1356">
        <v>0.10545</v>
      </c>
      <c r="D91" s="1356">
        <v>0.2206</v>
      </c>
      <c r="E91" s="1356">
        <v>0.25845</v>
      </c>
      <c r="F91" s="1357">
        <v>0.2667777777777778</v>
      </c>
      <c r="G91" s="1358"/>
      <c r="H91" s="1358"/>
      <c r="I91" s="1358"/>
      <c r="J91" s="1358"/>
      <c r="K91" s="1358"/>
      <c r="L91" s="1358"/>
      <c r="M91" s="1358"/>
      <c r="N91" s="1358"/>
      <c r="O91" s="1358"/>
      <c r="P91" s="1358"/>
      <c r="Q91" s="1358"/>
      <c r="R91" s="1358"/>
      <c r="S91" s="1358"/>
      <c r="T91" s="1358"/>
      <c r="U91" s="1358"/>
      <c r="V91" s="1358"/>
      <c r="W91" s="1358"/>
      <c r="X91" s="1358"/>
      <c r="Y91" s="1358"/>
      <c r="Z91" s="1358"/>
    </row>
    <row r="92" ht="15.75" hidden="1" customHeight="1">
      <c r="A92" s="1354" t="s">
        <v>190</v>
      </c>
      <c r="B92" s="1355">
        <v>375.0</v>
      </c>
      <c r="C92" s="1356">
        <v>0.2303604651162791</v>
      </c>
      <c r="D92" s="1356">
        <v>0.1772225999999999</v>
      </c>
      <c r="E92" s="1356">
        <v>0.416932444444445</v>
      </c>
      <c r="F92" s="1357">
        <v>0.2214713043478262</v>
      </c>
      <c r="G92" s="1358"/>
      <c r="H92" s="1358"/>
      <c r="I92" s="1358"/>
      <c r="J92" s="1358"/>
      <c r="K92" s="1358"/>
      <c r="L92" s="1358"/>
      <c r="M92" s="1358"/>
      <c r="N92" s="1358"/>
      <c r="O92" s="1358"/>
      <c r="P92" s="1358"/>
      <c r="Q92" s="1358"/>
      <c r="R92" s="1358"/>
      <c r="S92" s="1358"/>
      <c r="T92" s="1358"/>
      <c r="U92" s="1358"/>
      <c r="V92" s="1358"/>
      <c r="W92" s="1358"/>
      <c r="X92" s="1358"/>
      <c r="Y92" s="1358"/>
      <c r="Z92" s="1358"/>
    </row>
    <row r="93" ht="15.75" hidden="1" customHeight="1">
      <c r="A93" s="1354" t="s">
        <v>191</v>
      </c>
      <c r="B93" s="1355">
        <v>28.0</v>
      </c>
      <c r="C93" s="1356">
        <v>0.5932222222222222</v>
      </c>
      <c r="D93" s="1356">
        <v>0.1997333333333333</v>
      </c>
      <c r="E93" s="1356">
        <v>0.2660144444444445</v>
      </c>
      <c r="F93" s="1357">
        <v>0.14135</v>
      </c>
      <c r="G93" s="1358"/>
      <c r="H93" s="1358"/>
      <c r="I93" s="1358"/>
      <c r="J93" s="1358"/>
      <c r="K93" s="1358"/>
      <c r="L93" s="1358"/>
      <c r="M93" s="1358"/>
      <c r="N93" s="1358"/>
      <c r="O93" s="1358"/>
      <c r="P93" s="1358"/>
      <c r="Q93" s="1358"/>
      <c r="R93" s="1358"/>
      <c r="S93" s="1358"/>
      <c r="T93" s="1358"/>
      <c r="U93" s="1358"/>
      <c r="V93" s="1358"/>
      <c r="W93" s="1358"/>
      <c r="X93" s="1358"/>
      <c r="Y93" s="1358"/>
      <c r="Z93" s="1358"/>
    </row>
    <row r="94" ht="15.75" hidden="1" customHeight="1">
      <c r="A94" s="1354" t="s">
        <v>192</v>
      </c>
      <c r="B94" s="1355">
        <v>17.0</v>
      </c>
      <c r="C94" s="1356">
        <v>0.529</v>
      </c>
      <c r="D94" s="1356">
        <v>-0.01596285714285715</v>
      </c>
      <c r="E94" s="1356">
        <v>0.0807</v>
      </c>
      <c r="F94" s="1357">
        <v>0.195</v>
      </c>
      <c r="G94" s="1358"/>
      <c r="H94" s="1358"/>
      <c r="I94" s="1358"/>
      <c r="J94" s="1358"/>
      <c r="K94" s="1358"/>
      <c r="L94" s="1358"/>
      <c r="M94" s="1358"/>
      <c r="N94" s="1358"/>
      <c r="O94" s="1358"/>
      <c r="P94" s="1358"/>
      <c r="Q94" s="1358"/>
      <c r="R94" s="1358"/>
      <c r="S94" s="1358"/>
      <c r="T94" s="1358"/>
      <c r="U94" s="1358"/>
      <c r="V94" s="1358"/>
      <c r="W94" s="1358"/>
      <c r="X94" s="1358"/>
      <c r="Y94" s="1358"/>
      <c r="Z94" s="1358"/>
    </row>
    <row r="95" ht="15.75" hidden="1" customHeight="1">
      <c r="A95" s="1354" t="s">
        <v>193</v>
      </c>
      <c r="B95" s="1355">
        <v>82.0</v>
      </c>
      <c r="C95" s="1356">
        <v>0.08902499999999998</v>
      </c>
      <c r="D95" s="1356">
        <v>0.06658844827586206</v>
      </c>
      <c r="E95" s="1356">
        <v>0.234525641025641</v>
      </c>
      <c r="F95" s="1357">
        <v>0.1594863636363637</v>
      </c>
      <c r="G95" s="1358"/>
      <c r="H95" s="1358"/>
      <c r="I95" s="1358"/>
      <c r="J95" s="1358"/>
      <c r="K95" s="1358"/>
      <c r="L95" s="1358"/>
      <c r="M95" s="1358"/>
      <c r="N95" s="1358"/>
      <c r="O95" s="1358"/>
      <c r="P95" s="1358"/>
      <c r="Q95" s="1358"/>
      <c r="R95" s="1358"/>
      <c r="S95" s="1358"/>
      <c r="T95" s="1358"/>
      <c r="U95" s="1358"/>
      <c r="V95" s="1358"/>
      <c r="W95" s="1358"/>
      <c r="X95" s="1358"/>
      <c r="Y95" s="1358"/>
      <c r="Z95" s="1358"/>
    </row>
    <row r="96" ht="15.75" hidden="1" customHeight="1">
      <c r="A96" s="1354" t="s">
        <v>194</v>
      </c>
      <c r="B96" s="1355">
        <v>42.0</v>
      </c>
      <c r="C96" s="1356">
        <v>0.0813142857142857</v>
      </c>
      <c r="D96" s="1356">
        <v>0.1012185</v>
      </c>
      <c r="E96" s="1356">
        <v>0.19053125</v>
      </c>
      <c r="F96" s="1357">
        <v>0.1577</v>
      </c>
      <c r="G96" s="1358"/>
      <c r="H96" s="1358"/>
      <c r="I96" s="1358"/>
      <c r="J96" s="1358"/>
      <c r="K96" s="1358"/>
      <c r="L96" s="1358"/>
      <c r="M96" s="1358"/>
      <c r="N96" s="1358"/>
      <c r="O96" s="1358"/>
      <c r="P96" s="1358"/>
      <c r="Q96" s="1358"/>
      <c r="R96" s="1358"/>
      <c r="S96" s="1358"/>
      <c r="T96" s="1358"/>
      <c r="U96" s="1358"/>
      <c r="V96" s="1358"/>
      <c r="W96" s="1358"/>
      <c r="X96" s="1358"/>
      <c r="Y96" s="1358"/>
      <c r="Z96" s="1358"/>
    </row>
    <row r="97" ht="15.75" hidden="1" customHeight="1">
      <c r="A97" s="1354" t="s">
        <v>195</v>
      </c>
      <c r="B97" s="1355">
        <v>16.0</v>
      </c>
      <c r="C97" s="1356">
        <v>0.09480000000000001</v>
      </c>
      <c r="D97" s="1356">
        <v>0.069115</v>
      </c>
      <c r="E97" s="1356">
        <v>0.179022</v>
      </c>
      <c r="F97" s="1357">
        <v>0.1195666666666667</v>
      </c>
      <c r="G97" s="1358"/>
      <c r="H97" s="1358"/>
      <c r="I97" s="1358"/>
      <c r="J97" s="1358"/>
      <c r="K97" s="1358"/>
      <c r="L97" s="1358"/>
      <c r="M97" s="1358"/>
      <c r="N97" s="1358"/>
      <c r="O97" s="1358"/>
      <c r="P97" s="1358"/>
      <c r="Q97" s="1358"/>
      <c r="R97" s="1358"/>
      <c r="S97" s="1358"/>
      <c r="T97" s="1358"/>
      <c r="U97" s="1358"/>
      <c r="V97" s="1358"/>
      <c r="W97" s="1358"/>
      <c r="X97" s="1358"/>
      <c r="Y97" s="1358"/>
      <c r="Z97" s="1358"/>
    </row>
    <row r="98" ht="15.75" hidden="1" customHeight="1">
      <c r="A98" s="1354" t="s">
        <v>196</v>
      </c>
      <c r="B98" s="1355">
        <v>17.0</v>
      </c>
      <c r="C98" s="1356">
        <v>0.1516625</v>
      </c>
      <c r="D98" s="1356">
        <v>0.1085909090909091</v>
      </c>
      <c r="E98" s="1356">
        <v>0.14101</v>
      </c>
      <c r="F98" s="1357">
        <v>0.1747142857142857</v>
      </c>
      <c r="G98" s="1358"/>
      <c r="H98" s="1358"/>
      <c r="I98" s="1358"/>
      <c r="J98" s="1358"/>
      <c r="K98" s="1358"/>
      <c r="L98" s="1358"/>
      <c r="M98" s="1358"/>
      <c r="N98" s="1358"/>
      <c r="O98" s="1358"/>
      <c r="P98" s="1358"/>
      <c r="Q98" s="1358"/>
      <c r="R98" s="1358"/>
      <c r="S98" s="1358"/>
      <c r="T98" s="1358"/>
      <c r="U98" s="1358"/>
      <c r="V98" s="1358"/>
      <c r="W98" s="1358"/>
      <c r="X98" s="1358"/>
      <c r="Y98" s="1358"/>
      <c r="Z98" s="1358"/>
    </row>
    <row r="99" ht="15.75" hidden="1" customHeight="1">
      <c r="A99" s="1354" t="s">
        <v>197</v>
      </c>
      <c r="B99" s="1355">
        <v>4.0</v>
      </c>
      <c r="C99" s="1356">
        <v>0.1218</v>
      </c>
      <c r="D99" s="1356">
        <v>0.0167</v>
      </c>
      <c r="E99" s="1356">
        <v>0.1096</v>
      </c>
      <c r="F99" s="1357">
        <v>0.1626666666666667</v>
      </c>
      <c r="G99" s="1358"/>
      <c r="H99" s="1358"/>
      <c r="I99" s="1358"/>
      <c r="J99" s="1358"/>
      <c r="K99" s="1358"/>
      <c r="L99" s="1358"/>
      <c r="M99" s="1358"/>
      <c r="N99" s="1358"/>
      <c r="O99" s="1358"/>
      <c r="P99" s="1358"/>
      <c r="Q99" s="1358"/>
      <c r="R99" s="1358"/>
      <c r="S99" s="1358"/>
      <c r="T99" s="1358"/>
      <c r="U99" s="1358"/>
      <c r="V99" s="1358"/>
      <c r="W99" s="1358"/>
      <c r="X99" s="1358"/>
      <c r="Y99" s="1358"/>
      <c r="Z99" s="1358"/>
    </row>
    <row r="100" ht="15.75" hidden="1" customHeight="1">
      <c r="A100" s="1354" t="s">
        <v>198</v>
      </c>
      <c r="B100" s="1355">
        <v>34.0</v>
      </c>
      <c r="C100" s="1356">
        <v>0.3259684210526316</v>
      </c>
      <c r="D100" s="1356">
        <v>0.07603181818181817</v>
      </c>
      <c r="E100" s="1356">
        <v>0.300468</v>
      </c>
      <c r="F100" s="1357">
        <v>0.619</v>
      </c>
      <c r="G100" s="1358"/>
      <c r="H100" s="1358"/>
      <c r="I100" s="1358"/>
      <c r="J100" s="1358"/>
      <c r="K100" s="1358"/>
      <c r="L100" s="1358"/>
      <c r="M100" s="1358"/>
      <c r="N100" s="1358"/>
      <c r="O100" s="1358"/>
      <c r="P100" s="1358"/>
      <c r="Q100" s="1358"/>
      <c r="R100" s="1358"/>
      <c r="S100" s="1358"/>
      <c r="T100" s="1358"/>
      <c r="U100" s="1358"/>
      <c r="V100" s="1358"/>
      <c r="W100" s="1358"/>
      <c r="X100" s="1358"/>
      <c r="Y100" s="1358"/>
      <c r="Z100" s="1358"/>
    </row>
    <row r="101" ht="15.75" hidden="1" customHeight="1">
      <c r="A101" s="1354" t="s">
        <v>199</v>
      </c>
      <c r="B101" s="1355">
        <v>16.0</v>
      </c>
      <c r="C101" s="1356">
        <v>0.1105407692307692</v>
      </c>
      <c r="D101" s="1356">
        <v>0.027306875</v>
      </c>
      <c r="E101" s="1356">
        <v>0.04970666666666666</v>
      </c>
      <c r="F101" s="1357">
        <v>0.05255624999999999</v>
      </c>
      <c r="G101" s="1358"/>
      <c r="H101" s="1358"/>
      <c r="I101" s="1358"/>
      <c r="J101" s="1358"/>
      <c r="K101" s="1358"/>
      <c r="L101" s="1358"/>
      <c r="M101" s="1358"/>
      <c r="N101" s="1358"/>
      <c r="O101" s="1358"/>
      <c r="P101" s="1358"/>
      <c r="Q101" s="1358"/>
      <c r="R101" s="1358"/>
      <c r="S101" s="1358"/>
      <c r="T101" s="1358"/>
      <c r="U101" s="1358"/>
      <c r="V101" s="1358"/>
      <c r="W101" s="1358"/>
      <c r="X101" s="1358"/>
      <c r="Y101" s="1358"/>
      <c r="Z101" s="1358"/>
    </row>
    <row r="102" ht="15.75" hidden="1" customHeight="1">
      <c r="A102" s="1354" t="s">
        <v>200</v>
      </c>
      <c r="B102" s="1355">
        <v>14.0</v>
      </c>
      <c r="C102" s="1356">
        <v>0.08987555555555556</v>
      </c>
      <c r="D102" s="1356">
        <v>0.1457916666666667</v>
      </c>
      <c r="E102" s="1356">
        <v>0.0628875</v>
      </c>
      <c r="F102" s="1357">
        <v>0.09312000000000001</v>
      </c>
      <c r="G102" s="1358"/>
      <c r="H102" s="1358"/>
      <c r="I102" s="1358"/>
      <c r="J102" s="1358"/>
      <c r="K102" s="1364"/>
      <c r="L102" s="1364"/>
      <c r="M102" s="1364"/>
      <c r="N102" s="1364"/>
      <c r="O102" s="1364"/>
      <c r="P102" s="1364"/>
      <c r="Q102" s="1364"/>
      <c r="R102" s="1364"/>
      <c r="S102" s="1364"/>
      <c r="T102" s="1364"/>
      <c r="U102" s="1364"/>
      <c r="V102" s="1364"/>
      <c r="W102" s="1364"/>
      <c r="X102" s="1364"/>
      <c r="Y102" s="1364"/>
      <c r="Z102" s="1364"/>
    </row>
    <row r="103" ht="15.75" hidden="1" customHeight="1">
      <c r="A103" s="1354" t="s">
        <v>201</v>
      </c>
      <c r="B103" s="1355">
        <v>7229.0</v>
      </c>
      <c r="C103" s="1356">
        <v>0.1768252364360381</v>
      </c>
      <c r="D103" s="1356">
        <v>0.1176768387837063</v>
      </c>
      <c r="E103" s="1356">
        <v>0.4132933869471076</v>
      </c>
      <c r="F103" s="1357">
        <v>0.19667431372549</v>
      </c>
      <c r="G103" s="1364"/>
      <c r="H103" s="1364"/>
      <c r="I103" s="1364"/>
      <c r="J103" s="1364"/>
      <c r="K103" s="1364"/>
      <c r="L103" s="1364"/>
      <c r="M103" s="1364"/>
      <c r="N103" s="1364"/>
      <c r="O103" s="1364"/>
      <c r="P103" s="1364"/>
      <c r="Q103" s="1364"/>
      <c r="R103" s="1364"/>
      <c r="S103" s="1364"/>
      <c r="T103" s="1364"/>
      <c r="U103" s="1364"/>
      <c r="V103" s="1364"/>
      <c r="W103" s="1364"/>
      <c r="X103" s="1364"/>
      <c r="Y103" s="1364"/>
      <c r="Z103" s="1364"/>
    </row>
    <row r="104" ht="15.75" hidden="1" customHeight="1">
      <c r="A104" s="1365" t="s">
        <v>258</v>
      </c>
      <c r="B104" s="1366">
        <v>5619.0</v>
      </c>
      <c r="C104" s="1367">
        <v>0.1573963120079182</v>
      </c>
      <c r="D104" s="1367">
        <v>0.1190417126442099</v>
      </c>
      <c r="E104" s="1367">
        <v>0.4994395652975813</v>
      </c>
      <c r="F104" s="1368">
        <v>0.2066041047722402</v>
      </c>
      <c r="G104" s="1364"/>
      <c r="H104" s="1364"/>
      <c r="I104" s="1364"/>
      <c r="J104" s="1364"/>
      <c r="K104" s="1364"/>
      <c r="L104" s="1364"/>
      <c r="M104" s="1364"/>
      <c r="N104" s="1364"/>
      <c r="O104" s="1364"/>
      <c r="P104" s="1364"/>
      <c r="Q104" s="1364"/>
      <c r="R104" s="1364"/>
      <c r="S104" s="1364"/>
      <c r="T104" s="1364"/>
      <c r="U104" s="1364"/>
      <c r="V104" s="1364"/>
      <c r="W104" s="1364"/>
      <c r="X104" s="1364"/>
      <c r="Y104" s="1364"/>
      <c r="Z104" s="1364"/>
    </row>
    <row r="105" ht="15.75" customHeight="1">
      <c r="A105" s="1304"/>
      <c r="B105" s="1"/>
      <c r="C105" s="1"/>
      <c r="D105" s="1"/>
      <c r="E105" s="398"/>
      <c r="F105" s="398"/>
      <c r="G105" s="1"/>
      <c r="H105" s="1"/>
      <c r="I105" s="1"/>
      <c r="J105" s="1"/>
      <c r="K105" s="1"/>
      <c r="L105" s="1"/>
      <c r="M105" s="1"/>
      <c r="N105" s="1"/>
      <c r="O105" s="1"/>
      <c r="P105" s="1"/>
      <c r="Q105" s="1"/>
      <c r="R105" s="1"/>
      <c r="S105" s="1"/>
      <c r="T105" s="1"/>
      <c r="U105" s="1"/>
      <c r="V105" s="1"/>
      <c r="W105" s="1"/>
      <c r="X105" s="1"/>
      <c r="Y105" s="1"/>
      <c r="Z105" s="1"/>
    </row>
    <row r="106" ht="15.75" customHeight="1">
      <c r="A106" s="1304"/>
      <c r="B106" s="1"/>
      <c r="C106" s="1"/>
      <c r="D106" s="1"/>
      <c r="E106" s="398"/>
      <c r="F106" s="398"/>
      <c r="G106" s="1"/>
      <c r="H106" s="1"/>
      <c r="I106" s="1"/>
      <c r="J106" s="1"/>
      <c r="K106" s="1"/>
      <c r="L106" s="1"/>
      <c r="M106" s="1"/>
      <c r="N106" s="1"/>
      <c r="O106" s="1"/>
      <c r="P106" s="1"/>
      <c r="Q106" s="1"/>
      <c r="R106" s="1"/>
      <c r="S106" s="1"/>
      <c r="T106" s="1"/>
      <c r="U106" s="1"/>
      <c r="V106" s="1"/>
      <c r="W106" s="1"/>
      <c r="X106" s="1"/>
      <c r="Y106" s="1"/>
      <c r="Z106" s="1"/>
    </row>
    <row r="107" ht="15.75" customHeight="1">
      <c r="A107" s="1304"/>
      <c r="B107" s="1"/>
      <c r="C107" s="1"/>
      <c r="D107" s="1"/>
      <c r="E107" s="398"/>
      <c r="F107" s="398"/>
      <c r="G107" s="1"/>
      <c r="H107" s="1"/>
      <c r="I107" s="1"/>
      <c r="J107" s="1"/>
      <c r="K107" s="1"/>
      <c r="L107" s="1"/>
      <c r="M107" s="1"/>
      <c r="N107" s="1"/>
      <c r="O107" s="1"/>
      <c r="P107" s="1"/>
      <c r="Q107" s="1"/>
      <c r="R107" s="1"/>
      <c r="S107" s="1"/>
      <c r="T107" s="1"/>
      <c r="U107" s="1"/>
      <c r="V107" s="1"/>
      <c r="W107" s="1"/>
      <c r="X107" s="1"/>
      <c r="Y107" s="1"/>
      <c r="Z107" s="1"/>
    </row>
    <row r="108" ht="15.75" customHeight="1">
      <c r="A108" s="1304"/>
      <c r="B108" s="1"/>
      <c r="C108" s="1"/>
      <c r="D108" s="1"/>
      <c r="E108" s="398"/>
      <c r="F108" s="398"/>
      <c r="G108" s="1"/>
      <c r="H108" s="1"/>
      <c r="I108" s="1"/>
      <c r="J108" s="1"/>
      <c r="K108" s="1"/>
      <c r="L108" s="1"/>
      <c r="M108" s="1"/>
      <c r="N108" s="1"/>
      <c r="O108" s="1"/>
      <c r="P108" s="1"/>
      <c r="Q108" s="1"/>
      <c r="R108" s="1"/>
      <c r="S108" s="1"/>
      <c r="T108" s="1"/>
      <c r="U108" s="1"/>
      <c r="V108" s="1"/>
      <c r="W108" s="1"/>
      <c r="X108" s="1"/>
      <c r="Y108" s="1"/>
      <c r="Z108" s="1"/>
    </row>
    <row r="109" ht="15.75" customHeight="1">
      <c r="A109" s="1304"/>
      <c r="B109" s="1"/>
      <c r="C109" s="1"/>
      <c r="D109" s="1"/>
      <c r="E109" s="398"/>
      <c r="F109" s="398"/>
      <c r="G109" s="1"/>
      <c r="H109" s="1"/>
      <c r="I109" s="1"/>
      <c r="J109" s="1"/>
      <c r="K109" s="1"/>
      <c r="L109" s="1"/>
      <c r="M109" s="1"/>
      <c r="N109" s="1"/>
      <c r="O109" s="1"/>
      <c r="P109" s="1"/>
      <c r="Q109" s="1"/>
      <c r="R109" s="1"/>
      <c r="S109" s="1"/>
      <c r="T109" s="1"/>
      <c r="U109" s="1"/>
      <c r="V109" s="1"/>
      <c r="W109" s="1"/>
      <c r="X109" s="1"/>
      <c r="Y109" s="1"/>
      <c r="Z109" s="1"/>
    </row>
    <row r="110" ht="15.75" customHeight="1">
      <c r="A110" s="1304"/>
      <c r="B110" s="1"/>
      <c r="C110" s="1"/>
      <c r="D110" s="1"/>
      <c r="E110" s="398"/>
      <c r="F110" s="398"/>
      <c r="G110" s="1"/>
      <c r="H110" s="1"/>
      <c r="I110" s="1"/>
      <c r="J110" s="1"/>
      <c r="K110" s="1"/>
      <c r="L110" s="1"/>
      <c r="M110" s="1"/>
      <c r="N110" s="1"/>
      <c r="O110" s="1"/>
      <c r="P110" s="1"/>
      <c r="Q110" s="1"/>
      <c r="R110" s="1"/>
      <c r="S110" s="1"/>
      <c r="T110" s="1"/>
      <c r="U110" s="1"/>
      <c r="V110" s="1"/>
      <c r="W110" s="1"/>
      <c r="X110" s="1"/>
      <c r="Y110" s="1"/>
      <c r="Z110" s="1"/>
    </row>
    <row r="111" ht="15.75" customHeight="1">
      <c r="A111" s="1304"/>
      <c r="B111" s="1"/>
      <c r="C111" s="1"/>
      <c r="D111" s="1"/>
      <c r="E111" s="398"/>
      <c r="F111" s="398"/>
      <c r="G111" s="1"/>
      <c r="H111" s="1"/>
      <c r="I111" s="1"/>
      <c r="J111" s="1"/>
      <c r="K111" s="1"/>
      <c r="L111" s="1"/>
      <c r="M111" s="1"/>
      <c r="N111" s="1"/>
      <c r="O111" s="1"/>
      <c r="P111" s="1"/>
      <c r="Q111" s="1"/>
      <c r="R111" s="1"/>
      <c r="S111" s="1"/>
      <c r="T111" s="1"/>
      <c r="U111" s="1"/>
      <c r="V111" s="1"/>
      <c r="W111" s="1"/>
      <c r="X111" s="1"/>
      <c r="Y111" s="1"/>
      <c r="Z111" s="1"/>
    </row>
    <row r="112" ht="15.75" customHeight="1">
      <c r="A112" s="1304"/>
      <c r="B112" s="1"/>
      <c r="C112" s="1"/>
      <c r="D112" s="1"/>
      <c r="E112" s="398"/>
      <c r="F112" s="398"/>
      <c r="G112" s="1"/>
      <c r="H112" s="1"/>
      <c r="I112" s="1"/>
      <c r="J112" s="1"/>
      <c r="K112" s="1"/>
      <c r="L112" s="1"/>
      <c r="M112" s="1"/>
      <c r="N112" s="1"/>
      <c r="O112" s="1"/>
      <c r="P112" s="1"/>
      <c r="Q112" s="1"/>
      <c r="R112" s="1"/>
      <c r="S112" s="1"/>
      <c r="T112" s="1"/>
      <c r="U112" s="1"/>
      <c r="V112" s="1"/>
      <c r="W112" s="1"/>
      <c r="X112" s="1"/>
      <c r="Y112" s="1"/>
      <c r="Z112" s="1"/>
    </row>
    <row r="113" ht="15.75" customHeight="1">
      <c r="A113" s="1304"/>
      <c r="B113" s="1"/>
      <c r="C113" s="1"/>
      <c r="D113" s="1"/>
      <c r="E113" s="398"/>
      <c r="F113" s="398"/>
      <c r="G113" s="1"/>
      <c r="H113" s="1"/>
      <c r="I113" s="1"/>
      <c r="J113" s="1"/>
      <c r="K113" s="1"/>
      <c r="L113" s="1"/>
      <c r="M113" s="1"/>
      <c r="N113" s="1"/>
      <c r="O113" s="1"/>
      <c r="P113" s="1"/>
      <c r="Q113" s="1"/>
      <c r="R113" s="1"/>
      <c r="S113" s="1"/>
      <c r="T113" s="1"/>
      <c r="U113" s="1"/>
      <c r="V113" s="1"/>
      <c r="W113" s="1"/>
      <c r="X113" s="1"/>
      <c r="Y113" s="1"/>
      <c r="Z113" s="1"/>
    </row>
    <row r="114" ht="15.75" customHeight="1">
      <c r="A114" s="1304"/>
      <c r="B114" s="1"/>
      <c r="C114" s="1"/>
      <c r="D114" s="1"/>
      <c r="E114" s="398"/>
      <c r="F114" s="398"/>
      <c r="G114" s="1"/>
      <c r="H114" s="1"/>
      <c r="I114" s="1"/>
      <c r="J114" s="1"/>
      <c r="K114" s="1"/>
      <c r="L114" s="1"/>
      <c r="M114" s="1"/>
      <c r="N114" s="1"/>
      <c r="O114" s="1"/>
      <c r="P114" s="1"/>
      <c r="Q114" s="1"/>
      <c r="R114" s="1"/>
      <c r="S114" s="1"/>
      <c r="T114" s="1"/>
      <c r="U114" s="1"/>
      <c r="V114" s="1"/>
      <c r="W114" s="1"/>
      <c r="X114" s="1"/>
      <c r="Y114" s="1"/>
      <c r="Z114" s="1"/>
    </row>
    <row r="115" ht="15.75" customHeight="1">
      <c r="A115" s="1304"/>
      <c r="B115" s="1"/>
      <c r="C115" s="1"/>
      <c r="D115" s="1"/>
      <c r="E115" s="398"/>
      <c r="F115" s="398"/>
      <c r="G115" s="1"/>
      <c r="H115" s="1"/>
      <c r="I115" s="1"/>
      <c r="J115" s="1"/>
      <c r="K115" s="1"/>
      <c r="L115" s="1"/>
      <c r="M115" s="1"/>
      <c r="N115" s="1"/>
      <c r="O115" s="1"/>
      <c r="P115" s="1"/>
      <c r="Q115" s="1"/>
      <c r="R115" s="1"/>
      <c r="S115" s="1"/>
      <c r="T115" s="1"/>
      <c r="U115" s="1"/>
      <c r="V115" s="1"/>
      <c r="W115" s="1"/>
      <c r="X115" s="1"/>
      <c r="Y115" s="1"/>
      <c r="Z115" s="1"/>
    </row>
    <row r="116" ht="15.75" customHeight="1">
      <c r="A116" s="1304"/>
      <c r="B116" s="1"/>
      <c r="C116" s="1"/>
      <c r="D116" s="1"/>
      <c r="E116" s="398"/>
      <c r="F116" s="398"/>
      <c r="G116" s="1"/>
      <c r="H116" s="1"/>
      <c r="I116" s="1"/>
      <c r="J116" s="1"/>
      <c r="K116" s="1"/>
      <c r="L116" s="1"/>
      <c r="M116" s="1"/>
      <c r="N116" s="1"/>
      <c r="O116" s="1"/>
      <c r="P116" s="1"/>
      <c r="Q116" s="1"/>
      <c r="R116" s="1"/>
      <c r="S116" s="1"/>
      <c r="T116" s="1"/>
      <c r="U116" s="1"/>
      <c r="V116" s="1"/>
      <c r="W116" s="1"/>
      <c r="X116" s="1"/>
      <c r="Y116" s="1"/>
      <c r="Z116" s="1"/>
    </row>
    <row r="117" ht="15.75" customHeight="1">
      <c r="A117" s="1304"/>
      <c r="B117" s="1"/>
      <c r="C117" s="1"/>
      <c r="D117" s="1"/>
      <c r="E117" s="398"/>
      <c r="F117" s="398"/>
      <c r="G117" s="1"/>
      <c r="H117" s="1"/>
      <c r="I117" s="1"/>
      <c r="J117" s="1"/>
      <c r="K117" s="1"/>
      <c r="L117" s="1"/>
      <c r="M117" s="1"/>
      <c r="N117" s="1"/>
      <c r="O117" s="1"/>
      <c r="P117" s="1"/>
      <c r="Q117" s="1"/>
      <c r="R117" s="1"/>
      <c r="S117" s="1"/>
      <c r="T117" s="1"/>
      <c r="U117" s="1"/>
      <c r="V117" s="1"/>
      <c r="W117" s="1"/>
      <c r="X117" s="1"/>
      <c r="Y117" s="1"/>
      <c r="Z117" s="1"/>
    </row>
    <row r="118" ht="15.75" customHeight="1">
      <c r="A118" s="1304"/>
      <c r="B118" s="1"/>
      <c r="C118" s="1"/>
      <c r="D118" s="1"/>
      <c r="E118" s="398"/>
      <c r="F118" s="398"/>
      <c r="G118" s="1"/>
      <c r="H118" s="1"/>
      <c r="I118" s="1"/>
      <c r="J118" s="1"/>
      <c r="K118" s="1"/>
      <c r="L118" s="1"/>
      <c r="M118" s="1"/>
      <c r="N118" s="1"/>
      <c r="O118" s="1"/>
      <c r="P118" s="1"/>
      <c r="Q118" s="1"/>
      <c r="R118" s="1"/>
      <c r="S118" s="1"/>
      <c r="T118" s="1"/>
      <c r="U118" s="1"/>
      <c r="V118" s="1"/>
      <c r="W118" s="1"/>
      <c r="X118" s="1"/>
      <c r="Y118" s="1"/>
      <c r="Z118" s="1"/>
    </row>
    <row r="119" ht="15.75" customHeight="1">
      <c r="A119" s="1304"/>
      <c r="B119" s="1"/>
      <c r="C119" s="1"/>
      <c r="D119" s="1"/>
      <c r="E119" s="398"/>
      <c r="F119" s="398"/>
      <c r="G119" s="1"/>
      <c r="H119" s="1"/>
      <c r="I119" s="1"/>
      <c r="J119" s="1"/>
      <c r="K119" s="1"/>
      <c r="L119" s="1"/>
      <c r="M119" s="1"/>
      <c r="N119" s="1"/>
      <c r="O119" s="1"/>
      <c r="P119" s="1"/>
      <c r="Q119" s="1"/>
      <c r="R119" s="1"/>
      <c r="S119" s="1"/>
      <c r="T119" s="1"/>
      <c r="U119" s="1"/>
      <c r="V119" s="1"/>
      <c r="W119" s="1"/>
      <c r="X119" s="1"/>
      <c r="Y119" s="1"/>
      <c r="Z119" s="1"/>
    </row>
    <row r="120" ht="15.75" customHeight="1">
      <c r="A120" s="1304"/>
      <c r="B120" s="1"/>
      <c r="C120" s="1"/>
      <c r="D120" s="1"/>
      <c r="E120" s="398"/>
      <c r="F120" s="398"/>
      <c r="G120" s="1"/>
      <c r="H120" s="1"/>
      <c r="I120" s="1"/>
      <c r="J120" s="1"/>
      <c r="K120" s="1"/>
      <c r="L120" s="1"/>
      <c r="M120" s="1"/>
      <c r="N120" s="1"/>
      <c r="O120" s="1"/>
      <c r="P120" s="1"/>
      <c r="Q120" s="1"/>
      <c r="R120" s="1"/>
      <c r="S120" s="1"/>
      <c r="T120" s="1"/>
      <c r="U120" s="1"/>
      <c r="V120" s="1"/>
      <c r="W120" s="1"/>
      <c r="X120" s="1"/>
      <c r="Y120" s="1"/>
      <c r="Z120" s="1"/>
    </row>
    <row r="121" ht="15.75" customHeight="1">
      <c r="A121" s="1304"/>
      <c r="B121" s="1"/>
      <c r="C121" s="1"/>
      <c r="D121" s="1"/>
      <c r="E121" s="398"/>
      <c r="F121" s="398"/>
      <c r="G121" s="1"/>
      <c r="H121" s="1"/>
      <c r="I121" s="1"/>
      <c r="J121" s="1"/>
      <c r="K121" s="1"/>
      <c r="L121" s="1"/>
      <c r="M121" s="1"/>
      <c r="N121" s="1"/>
      <c r="O121" s="1"/>
      <c r="P121" s="1"/>
      <c r="Q121" s="1"/>
      <c r="R121" s="1"/>
      <c r="S121" s="1"/>
      <c r="T121" s="1"/>
      <c r="U121" s="1"/>
      <c r="V121" s="1"/>
      <c r="W121" s="1"/>
      <c r="X121" s="1"/>
      <c r="Y121" s="1"/>
      <c r="Z121" s="1"/>
    </row>
    <row r="122" ht="15.75" customHeight="1">
      <c r="A122" s="1304"/>
      <c r="B122" s="1"/>
      <c r="C122" s="1"/>
      <c r="D122" s="1"/>
      <c r="E122" s="398"/>
      <c r="F122" s="398"/>
      <c r="G122" s="1"/>
      <c r="H122" s="1"/>
      <c r="I122" s="1"/>
      <c r="J122" s="1"/>
      <c r="K122" s="1"/>
      <c r="L122" s="1"/>
      <c r="M122" s="1"/>
      <c r="N122" s="1"/>
      <c r="O122" s="1"/>
      <c r="P122" s="1"/>
      <c r="Q122" s="1"/>
      <c r="R122" s="1"/>
      <c r="S122" s="1"/>
      <c r="T122" s="1"/>
      <c r="U122" s="1"/>
      <c r="V122" s="1"/>
      <c r="W122" s="1"/>
      <c r="X122" s="1"/>
      <c r="Y122" s="1"/>
      <c r="Z122" s="1"/>
    </row>
    <row r="123" ht="15.75" customHeight="1">
      <c r="A123" s="1304"/>
      <c r="B123" s="1"/>
      <c r="C123" s="1"/>
      <c r="D123" s="1"/>
      <c r="E123" s="398"/>
      <c r="F123" s="398"/>
      <c r="G123" s="1"/>
      <c r="H123" s="1"/>
      <c r="I123" s="1"/>
      <c r="J123" s="1"/>
      <c r="K123" s="1"/>
      <c r="L123" s="1"/>
      <c r="M123" s="1"/>
      <c r="N123" s="1"/>
      <c r="O123" s="1"/>
      <c r="P123" s="1"/>
      <c r="Q123" s="1"/>
      <c r="R123" s="1"/>
      <c r="S123" s="1"/>
      <c r="T123" s="1"/>
      <c r="U123" s="1"/>
      <c r="V123" s="1"/>
      <c r="W123" s="1"/>
      <c r="X123" s="1"/>
      <c r="Y123" s="1"/>
      <c r="Z123" s="1"/>
    </row>
    <row r="124" ht="15.75" customHeight="1">
      <c r="A124" s="1304"/>
      <c r="B124" s="1"/>
      <c r="C124" s="1"/>
      <c r="D124" s="1"/>
      <c r="E124" s="398"/>
      <c r="F124" s="398"/>
      <c r="G124" s="1"/>
      <c r="H124" s="1"/>
      <c r="I124" s="1"/>
      <c r="J124" s="1"/>
      <c r="K124" s="1"/>
      <c r="L124" s="1"/>
      <c r="M124" s="1"/>
      <c r="N124" s="1"/>
      <c r="O124" s="1"/>
      <c r="P124" s="1"/>
      <c r="Q124" s="1"/>
      <c r="R124" s="1"/>
      <c r="S124" s="1"/>
      <c r="T124" s="1"/>
      <c r="U124" s="1"/>
      <c r="V124" s="1"/>
      <c r="W124" s="1"/>
      <c r="X124" s="1"/>
      <c r="Y124" s="1"/>
      <c r="Z124" s="1"/>
    </row>
    <row r="125" ht="15.75" customHeight="1">
      <c r="A125" s="1304"/>
      <c r="B125" s="1"/>
      <c r="C125" s="1"/>
      <c r="D125" s="1"/>
      <c r="E125" s="398"/>
      <c r="F125" s="398"/>
      <c r="G125" s="1"/>
      <c r="H125" s="1"/>
      <c r="I125" s="1"/>
      <c r="J125" s="1"/>
      <c r="K125" s="1"/>
      <c r="L125" s="1"/>
      <c r="M125" s="1"/>
      <c r="N125" s="1"/>
      <c r="O125" s="1"/>
      <c r="P125" s="1"/>
      <c r="Q125" s="1"/>
      <c r="R125" s="1"/>
      <c r="S125" s="1"/>
      <c r="T125" s="1"/>
      <c r="U125" s="1"/>
      <c r="V125" s="1"/>
      <c r="W125" s="1"/>
      <c r="X125" s="1"/>
      <c r="Y125" s="1"/>
      <c r="Z125" s="1"/>
    </row>
    <row r="126" ht="15.75" customHeight="1">
      <c r="A126" s="1304"/>
      <c r="B126" s="1"/>
      <c r="C126" s="1"/>
      <c r="D126" s="1"/>
      <c r="E126" s="398"/>
      <c r="F126" s="398"/>
      <c r="G126" s="1"/>
      <c r="H126" s="1"/>
      <c r="I126" s="1"/>
      <c r="J126" s="1"/>
      <c r="K126" s="1"/>
      <c r="L126" s="1"/>
      <c r="M126" s="1"/>
      <c r="N126" s="1"/>
      <c r="O126" s="1"/>
      <c r="P126" s="1"/>
      <c r="Q126" s="1"/>
      <c r="R126" s="1"/>
      <c r="S126" s="1"/>
      <c r="T126" s="1"/>
      <c r="U126" s="1"/>
      <c r="V126" s="1"/>
      <c r="W126" s="1"/>
      <c r="X126" s="1"/>
      <c r="Y126" s="1"/>
      <c r="Z126" s="1"/>
    </row>
    <row r="127" ht="15.75" customHeight="1">
      <c r="A127" s="1304"/>
      <c r="B127" s="1"/>
      <c r="C127" s="1"/>
      <c r="D127" s="1"/>
      <c r="E127" s="398"/>
      <c r="F127" s="398"/>
      <c r="G127" s="1"/>
      <c r="H127" s="1"/>
      <c r="I127" s="1"/>
      <c r="J127" s="1"/>
      <c r="K127" s="1"/>
      <c r="L127" s="1"/>
      <c r="M127" s="1"/>
      <c r="N127" s="1"/>
      <c r="O127" s="1"/>
      <c r="P127" s="1"/>
      <c r="Q127" s="1"/>
      <c r="R127" s="1"/>
      <c r="S127" s="1"/>
      <c r="T127" s="1"/>
      <c r="U127" s="1"/>
      <c r="V127" s="1"/>
      <c r="W127" s="1"/>
      <c r="X127" s="1"/>
      <c r="Y127" s="1"/>
      <c r="Z127" s="1"/>
    </row>
    <row r="128" ht="15.75" customHeight="1">
      <c r="A128" s="1304"/>
      <c r="B128" s="1"/>
      <c r="C128" s="1"/>
      <c r="D128" s="1"/>
      <c r="E128" s="398"/>
      <c r="F128" s="398"/>
      <c r="G128" s="1"/>
      <c r="H128" s="1"/>
      <c r="I128" s="1"/>
      <c r="J128" s="1"/>
      <c r="K128" s="1"/>
      <c r="L128" s="1"/>
      <c r="M128" s="1"/>
      <c r="N128" s="1"/>
      <c r="O128" s="1"/>
      <c r="P128" s="1"/>
      <c r="Q128" s="1"/>
      <c r="R128" s="1"/>
      <c r="S128" s="1"/>
      <c r="T128" s="1"/>
      <c r="U128" s="1"/>
      <c r="V128" s="1"/>
      <c r="W128" s="1"/>
      <c r="X128" s="1"/>
      <c r="Y128" s="1"/>
      <c r="Z128" s="1"/>
    </row>
    <row r="129" ht="15.75" customHeight="1">
      <c r="A129" s="1304"/>
      <c r="B129" s="1"/>
      <c r="C129" s="1"/>
      <c r="D129" s="1"/>
      <c r="E129" s="398"/>
      <c r="F129" s="398"/>
      <c r="G129" s="1"/>
      <c r="H129" s="1"/>
      <c r="I129" s="1"/>
      <c r="J129" s="1"/>
      <c r="K129" s="1"/>
      <c r="L129" s="1"/>
      <c r="M129" s="1"/>
      <c r="N129" s="1"/>
      <c r="O129" s="1"/>
      <c r="P129" s="1"/>
      <c r="Q129" s="1"/>
      <c r="R129" s="1"/>
      <c r="S129" s="1"/>
      <c r="T129" s="1"/>
      <c r="U129" s="1"/>
      <c r="V129" s="1"/>
      <c r="W129" s="1"/>
      <c r="X129" s="1"/>
      <c r="Y129" s="1"/>
      <c r="Z129" s="1"/>
    </row>
    <row r="130" ht="15.75" customHeight="1">
      <c r="A130" s="1304"/>
      <c r="B130" s="1"/>
      <c r="C130" s="1"/>
      <c r="D130" s="1"/>
      <c r="E130" s="398"/>
      <c r="F130" s="398"/>
      <c r="G130" s="1"/>
      <c r="H130" s="1"/>
      <c r="I130" s="1"/>
      <c r="J130" s="1"/>
      <c r="K130" s="1"/>
      <c r="L130" s="1"/>
      <c r="M130" s="1"/>
      <c r="N130" s="1"/>
      <c r="O130" s="1"/>
      <c r="P130" s="1"/>
      <c r="Q130" s="1"/>
      <c r="R130" s="1"/>
      <c r="S130" s="1"/>
      <c r="T130" s="1"/>
      <c r="U130" s="1"/>
      <c r="V130" s="1"/>
      <c r="W130" s="1"/>
      <c r="X130" s="1"/>
      <c r="Y130" s="1"/>
      <c r="Z130" s="1"/>
    </row>
    <row r="131" ht="15.75" customHeight="1">
      <c r="A131" s="1304"/>
      <c r="B131" s="1"/>
      <c r="C131" s="1"/>
      <c r="D131" s="1"/>
      <c r="E131" s="398"/>
      <c r="F131" s="398"/>
      <c r="G131" s="1"/>
      <c r="H131" s="1"/>
      <c r="I131" s="1"/>
      <c r="J131" s="1"/>
      <c r="K131" s="1"/>
      <c r="L131" s="1"/>
      <c r="M131" s="1"/>
      <c r="N131" s="1"/>
      <c r="O131" s="1"/>
      <c r="P131" s="1"/>
      <c r="Q131" s="1"/>
      <c r="R131" s="1"/>
      <c r="S131" s="1"/>
      <c r="T131" s="1"/>
      <c r="U131" s="1"/>
      <c r="V131" s="1"/>
      <c r="W131" s="1"/>
      <c r="X131" s="1"/>
      <c r="Y131" s="1"/>
      <c r="Z131" s="1"/>
    </row>
    <row r="132" ht="15.75" customHeight="1">
      <c r="A132" s="1304"/>
      <c r="B132" s="1"/>
      <c r="C132" s="1"/>
      <c r="D132" s="1"/>
      <c r="E132" s="398"/>
      <c r="F132" s="398"/>
      <c r="G132" s="1"/>
      <c r="H132" s="1"/>
      <c r="I132" s="1"/>
      <c r="J132" s="1"/>
      <c r="K132" s="1"/>
      <c r="L132" s="1"/>
      <c r="M132" s="1"/>
      <c r="N132" s="1"/>
      <c r="O132" s="1"/>
      <c r="P132" s="1"/>
      <c r="Q132" s="1"/>
      <c r="R132" s="1"/>
      <c r="S132" s="1"/>
      <c r="T132" s="1"/>
      <c r="U132" s="1"/>
      <c r="V132" s="1"/>
      <c r="W132" s="1"/>
      <c r="X132" s="1"/>
      <c r="Y132" s="1"/>
      <c r="Z132" s="1"/>
    </row>
    <row r="133" ht="15.75" customHeight="1">
      <c r="A133" s="1304"/>
      <c r="B133" s="1"/>
      <c r="C133" s="1"/>
      <c r="D133" s="1"/>
      <c r="E133" s="398"/>
      <c r="F133" s="398"/>
      <c r="G133" s="1"/>
      <c r="H133" s="1"/>
      <c r="I133" s="1"/>
      <c r="J133" s="1"/>
      <c r="K133" s="1"/>
      <c r="L133" s="1"/>
      <c r="M133" s="1"/>
      <c r="N133" s="1"/>
      <c r="O133" s="1"/>
      <c r="P133" s="1"/>
      <c r="Q133" s="1"/>
      <c r="R133" s="1"/>
      <c r="S133" s="1"/>
      <c r="T133" s="1"/>
      <c r="U133" s="1"/>
      <c r="V133" s="1"/>
      <c r="W133" s="1"/>
      <c r="X133" s="1"/>
      <c r="Y133" s="1"/>
      <c r="Z133" s="1"/>
    </row>
    <row r="134" ht="15.75" customHeight="1">
      <c r="A134" s="1304"/>
      <c r="B134" s="1"/>
      <c r="C134" s="1"/>
      <c r="D134" s="1"/>
      <c r="E134" s="398"/>
      <c r="F134" s="398"/>
      <c r="G134" s="1"/>
      <c r="H134" s="1"/>
      <c r="I134" s="1"/>
      <c r="J134" s="1"/>
      <c r="K134" s="1"/>
      <c r="L134" s="1"/>
      <c r="M134" s="1"/>
      <c r="N134" s="1"/>
      <c r="O134" s="1"/>
      <c r="P134" s="1"/>
      <c r="Q134" s="1"/>
      <c r="R134" s="1"/>
      <c r="S134" s="1"/>
      <c r="T134" s="1"/>
      <c r="U134" s="1"/>
      <c r="V134" s="1"/>
      <c r="W134" s="1"/>
      <c r="X134" s="1"/>
      <c r="Y134" s="1"/>
      <c r="Z134" s="1"/>
    </row>
    <row r="135" ht="15.75" customHeight="1">
      <c r="A135" s="1304"/>
      <c r="B135" s="1"/>
      <c r="C135" s="1"/>
      <c r="D135" s="1"/>
      <c r="E135" s="398"/>
      <c r="F135" s="398"/>
      <c r="G135" s="1"/>
      <c r="H135" s="1"/>
      <c r="I135" s="1"/>
      <c r="J135" s="1"/>
      <c r="K135" s="1"/>
      <c r="L135" s="1"/>
      <c r="M135" s="1"/>
      <c r="N135" s="1"/>
      <c r="O135" s="1"/>
      <c r="P135" s="1"/>
      <c r="Q135" s="1"/>
      <c r="R135" s="1"/>
      <c r="S135" s="1"/>
      <c r="T135" s="1"/>
      <c r="U135" s="1"/>
      <c r="V135" s="1"/>
      <c r="W135" s="1"/>
      <c r="X135" s="1"/>
      <c r="Y135" s="1"/>
      <c r="Z135" s="1"/>
    </row>
    <row r="136" ht="15.75" customHeight="1">
      <c r="A136" s="1304"/>
      <c r="B136" s="1"/>
      <c r="C136" s="1"/>
      <c r="D136" s="1"/>
      <c r="E136" s="398"/>
      <c r="F136" s="398"/>
      <c r="G136" s="1"/>
      <c r="H136" s="1"/>
      <c r="I136" s="1"/>
      <c r="J136" s="1"/>
      <c r="K136" s="1"/>
      <c r="L136" s="1"/>
      <c r="M136" s="1"/>
      <c r="N136" s="1"/>
      <c r="O136" s="1"/>
      <c r="P136" s="1"/>
      <c r="Q136" s="1"/>
      <c r="R136" s="1"/>
      <c r="S136" s="1"/>
      <c r="T136" s="1"/>
      <c r="U136" s="1"/>
      <c r="V136" s="1"/>
      <c r="W136" s="1"/>
      <c r="X136" s="1"/>
      <c r="Y136" s="1"/>
      <c r="Z136" s="1"/>
    </row>
    <row r="137" ht="15.75" customHeight="1">
      <c r="A137" s="1304"/>
      <c r="B137" s="1"/>
      <c r="C137" s="1"/>
      <c r="D137" s="1"/>
      <c r="E137" s="398"/>
      <c r="F137" s="398"/>
      <c r="G137" s="1"/>
      <c r="H137" s="1"/>
      <c r="I137" s="1"/>
      <c r="J137" s="1"/>
      <c r="K137" s="1"/>
      <c r="L137" s="1"/>
      <c r="M137" s="1"/>
      <c r="N137" s="1"/>
      <c r="O137" s="1"/>
      <c r="P137" s="1"/>
      <c r="Q137" s="1"/>
      <c r="R137" s="1"/>
      <c r="S137" s="1"/>
      <c r="T137" s="1"/>
      <c r="U137" s="1"/>
      <c r="V137" s="1"/>
      <c r="W137" s="1"/>
      <c r="X137" s="1"/>
      <c r="Y137" s="1"/>
      <c r="Z137" s="1"/>
    </row>
    <row r="138" ht="15.75" customHeight="1">
      <c r="A138" s="1304"/>
      <c r="B138" s="1"/>
      <c r="C138" s="1"/>
      <c r="D138" s="1"/>
      <c r="E138" s="398"/>
      <c r="F138" s="398"/>
      <c r="G138" s="1"/>
      <c r="H138" s="1"/>
      <c r="I138" s="1"/>
      <c r="J138" s="1"/>
      <c r="K138" s="1"/>
      <c r="L138" s="1"/>
      <c r="M138" s="1"/>
      <c r="N138" s="1"/>
      <c r="O138" s="1"/>
      <c r="P138" s="1"/>
      <c r="Q138" s="1"/>
      <c r="R138" s="1"/>
      <c r="S138" s="1"/>
      <c r="T138" s="1"/>
      <c r="U138" s="1"/>
      <c r="V138" s="1"/>
      <c r="W138" s="1"/>
      <c r="X138" s="1"/>
      <c r="Y138" s="1"/>
      <c r="Z138" s="1"/>
    </row>
    <row r="139" ht="15.75" customHeight="1">
      <c r="A139" s="1304"/>
      <c r="B139" s="1"/>
      <c r="C139" s="1"/>
      <c r="D139" s="1"/>
      <c r="E139" s="398"/>
      <c r="F139" s="398"/>
      <c r="G139" s="1"/>
      <c r="H139" s="1"/>
      <c r="I139" s="1"/>
      <c r="J139" s="1"/>
      <c r="K139" s="1"/>
      <c r="L139" s="1"/>
      <c r="M139" s="1"/>
      <c r="N139" s="1"/>
      <c r="O139" s="1"/>
      <c r="P139" s="1"/>
      <c r="Q139" s="1"/>
      <c r="R139" s="1"/>
      <c r="S139" s="1"/>
      <c r="T139" s="1"/>
      <c r="U139" s="1"/>
      <c r="V139" s="1"/>
      <c r="W139" s="1"/>
      <c r="X139" s="1"/>
      <c r="Y139" s="1"/>
      <c r="Z139" s="1"/>
    </row>
    <row r="140" ht="15.75" customHeight="1">
      <c r="A140" s="1304"/>
      <c r="B140" s="1"/>
      <c r="C140" s="1"/>
      <c r="D140" s="1"/>
      <c r="E140" s="398"/>
      <c r="F140" s="398"/>
      <c r="G140" s="1"/>
      <c r="H140" s="1"/>
      <c r="I140" s="1"/>
      <c r="J140" s="1"/>
      <c r="K140" s="1"/>
      <c r="L140" s="1"/>
      <c r="M140" s="1"/>
      <c r="N140" s="1"/>
      <c r="O140" s="1"/>
      <c r="P140" s="1"/>
      <c r="Q140" s="1"/>
      <c r="R140" s="1"/>
      <c r="S140" s="1"/>
      <c r="T140" s="1"/>
      <c r="U140" s="1"/>
      <c r="V140" s="1"/>
      <c r="W140" s="1"/>
      <c r="X140" s="1"/>
      <c r="Y140" s="1"/>
      <c r="Z140" s="1"/>
    </row>
    <row r="141" ht="15.75" customHeight="1">
      <c r="A141" s="1304"/>
      <c r="B141" s="1"/>
      <c r="C141" s="1"/>
      <c r="D141" s="1"/>
      <c r="E141" s="398"/>
      <c r="F141" s="398"/>
      <c r="G141" s="1"/>
      <c r="H141" s="1"/>
      <c r="I141" s="1"/>
      <c r="J141" s="1"/>
      <c r="K141" s="1"/>
      <c r="L141" s="1"/>
      <c r="M141" s="1"/>
      <c r="N141" s="1"/>
      <c r="O141" s="1"/>
      <c r="P141" s="1"/>
      <c r="Q141" s="1"/>
      <c r="R141" s="1"/>
      <c r="S141" s="1"/>
      <c r="T141" s="1"/>
      <c r="U141" s="1"/>
      <c r="V141" s="1"/>
      <c r="W141" s="1"/>
      <c r="X141" s="1"/>
      <c r="Y141" s="1"/>
      <c r="Z141" s="1"/>
    </row>
    <row r="142" ht="15.75" customHeight="1">
      <c r="A142" s="1304"/>
      <c r="B142" s="1"/>
      <c r="C142" s="1"/>
      <c r="D142" s="1"/>
      <c r="E142" s="398"/>
      <c r="F142" s="398"/>
      <c r="G142" s="1"/>
      <c r="H142" s="1"/>
      <c r="I142" s="1"/>
      <c r="J142" s="1"/>
      <c r="K142" s="1"/>
      <c r="L142" s="1"/>
      <c r="M142" s="1"/>
      <c r="N142" s="1"/>
      <c r="O142" s="1"/>
      <c r="P142" s="1"/>
      <c r="Q142" s="1"/>
      <c r="R142" s="1"/>
      <c r="S142" s="1"/>
      <c r="T142" s="1"/>
      <c r="U142" s="1"/>
      <c r="V142" s="1"/>
      <c r="W142" s="1"/>
      <c r="X142" s="1"/>
      <c r="Y142" s="1"/>
      <c r="Z142" s="1"/>
    </row>
    <row r="143" ht="15.75" customHeight="1">
      <c r="A143" s="1304"/>
      <c r="B143" s="1"/>
      <c r="C143" s="1"/>
      <c r="D143" s="1"/>
      <c r="E143" s="398"/>
      <c r="F143" s="398"/>
      <c r="G143" s="1"/>
      <c r="H143" s="1"/>
      <c r="I143" s="1"/>
      <c r="J143" s="1"/>
      <c r="K143" s="1"/>
      <c r="L143" s="1"/>
      <c r="M143" s="1"/>
      <c r="N143" s="1"/>
      <c r="O143" s="1"/>
      <c r="P143" s="1"/>
      <c r="Q143" s="1"/>
      <c r="R143" s="1"/>
      <c r="S143" s="1"/>
      <c r="T143" s="1"/>
      <c r="U143" s="1"/>
      <c r="V143" s="1"/>
      <c r="W143" s="1"/>
      <c r="X143" s="1"/>
      <c r="Y143" s="1"/>
      <c r="Z143" s="1"/>
    </row>
    <row r="144" ht="15.75" customHeight="1">
      <c r="A144" s="1304"/>
      <c r="B144" s="1"/>
      <c r="C144" s="1"/>
      <c r="D144" s="1"/>
      <c r="E144" s="398"/>
      <c r="F144" s="398"/>
      <c r="G144" s="1"/>
      <c r="H144" s="1"/>
      <c r="I144" s="1"/>
      <c r="J144" s="1"/>
      <c r="K144" s="1"/>
      <c r="L144" s="1"/>
      <c r="M144" s="1"/>
      <c r="N144" s="1"/>
      <c r="O144" s="1"/>
      <c r="P144" s="1"/>
      <c r="Q144" s="1"/>
      <c r="R144" s="1"/>
      <c r="S144" s="1"/>
      <c r="T144" s="1"/>
      <c r="U144" s="1"/>
      <c r="V144" s="1"/>
      <c r="W144" s="1"/>
      <c r="X144" s="1"/>
      <c r="Y144" s="1"/>
      <c r="Z144" s="1"/>
    </row>
    <row r="145" ht="15.75" customHeight="1">
      <c r="A145" s="1304"/>
      <c r="B145" s="1"/>
      <c r="C145" s="1"/>
      <c r="D145" s="1"/>
      <c r="E145" s="398"/>
      <c r="F145" s="398"/>
      <c r="G145" s="1"/>
      <c r="H145" s="1"/>
      <c r="I145" s="1"/>
      <c r="J145" s="1"/>
      <c r="K145" s="1"/>
      <c r="L145" s="1"/>
      <c r="M145" s="1"/>
      <c r="N145" s="1"/>
      <c r="O145" s="1"/>
      <c r="P145" s="1"/>
      <c r="Q145" s="1"/>
      <c r="R145" s="1"/>
      <c r="S145" s="1"/>
      <c r="T145" s="1"/>
      <c r="U145" s="1"/>
      <c r="V145" s="1"/>
      <c r="W145" s="1"/>
      <c r="X145" s="1"/>
      <c r="Y145" s="1"/>
      <c r="Z145" s="1"/>
    </row>
    <row r="146" ht="15.75" customHeight="1">
      <c r="A146" s="1304"/>
      <c r="B146" s="1"/>
      <c r="C146" s="1"/>
      <c r="D146" s="1"/>
      <c r="E146" s="398"/>
      <c r="F146" s="398"/>
      <c r="G146" s="1"/>
      <c r="H146" s="1"/>
      <c r="I146" s="1"/>
      <c r="J146" s="1"/>
      <c r="K146" s="1"/>
      <c r="L146" s="1"/>
      <c r="M146" s="1"/>
      <c r="N146" s="1"/>
      <c r="O146" s="1"/>
      <c r="P146" s="1"/>
      <c r="Q146" s="1"/>
      <c r="R146" s="1"/>
      <c r="S146" s="1"/>
      <c r="T146" s="1"/>
      <c r="U146" s="1"/>
      <c r="V146" s="1"/>
      <c r="W146" s="1"/>
      <c r="X146" s="1"/>
      <c r="Y146" s="1"/>
      <c r="Z146" s="1"/>
    </row>
    <row r="147" ht="15.75" customHeight="1">
      <c r="A147" s="1304"/>
      <c r="B147" s="1"/>
      <c r="C147" s="1"/>
      <c r="D147" s="1"/>
      <c r="E147" s="398"/>
      <c r="F147" s="398"/>
      <c r="G147" s="1"/>
      <c r="H147" s="1"/>
      <c r="I147" s="1"/>
      <c r="J147" s="1"/>
      <c r="K147" s="1"/>
      <c r="L147" s="1"/>
      <c r="M147" s="1"/>
      <c r="N147" s="1"/>
      <c r="O147" s="1"/>
      <c r="P147" s="1"/>
      <c r="Q147" s="1"/>
      <c r="R147" s="1"/>
      <c r="S147" s="1"/>
      <c r="T147" s="1"/>
      <c r="U147" s="1"/>
      <c r="V147" s="1"/>
      <c r="W147" s="1"/>
      <c r="X147" s="1"/>
      <c r="Y147" s="1"/>
      <c r="Z147" s="1"/>
    </row>
    <row r="148" ht="15.75" customHeight="1">
      <c r="A148" s="1304"/>
      <c r="B148" s="1"/>
      <c r="C148" s="1"/>
      <c r="D148" s="1"/>
      <c r="E148" s="398"/>
      <c r="F148" s="398"/>
      <c r="G148" s="1"/>
      <c r="H148" s="1"/>
      <c r="I148" s="1"/>
      <c r="J148" s="1"/>
      <c r="K148" s="1"/>
      <c r="L148" s="1"/>
      <c r="M148" s="1"/>
      <c r="N148" s="1"/>
      <c r="O148" s="1"/>
      <c r="P148" s="1"/>
      <c r="Q148" s="1"/>
      <c r="R148" s="1"/>
      <c r="S148" s="1"/>
      <c r="T148" s="1"/>
      <c r="U148" s="1"/>
      <c r="V148" s="1"/>
      <c r="W148" s="1"/>
      <c r="X148" s="1"/>
      <c r="Y148" s="1"/>
      <c r="Z148" s="1"/>
    </row>
    <row r="149" ht="15.75" customHeight="1">
      <c r="A149" s="1304"/>
      <c r="B149" s="1"/>
      <c r="C149" s="1"/>
      <c r="D149" s="1"/>
      <c r="E149" s="398"/>
      <c r="F149" s="398"/>
      <c r="G149" s="1"/>
      <c r="H149" s="1"/>
      <c r="I149" s="1"/>
      <c r="J149" s="1"/>
      <c r="K149" s="1"/>
      <c r="L149" s="1"/>
      <c r="M149" s="1"/>
      <c r="N149" s="1"/>
      <c r="O149" s="1"/>
      <c r="P149" s="1"/>
      <c r="Q149" s="1"/>
      <c r="R149" s="1"/>
      <c r="S149" s="1"/>
      <c r="T149" s="1"/>
      <c r="U149" s="1"/>
      <c r="V149" s="1"/>
      <c r="W149" s="1"/>
      <c r="X149" s="1"/>
      <c r="Y149" s="1"/>
      <c r="Z149" s="1"/>
    </row>
    <row r="150" ht="15.75" customHeight="1">
      <c r="A150" s="1304"/>
      <c r="B150" s="1"/>
      <c r="C150" s="1"/>
      <c r="D150" s="1"/>
      <c r="E150" s="398"/>
      <c r="F150" s="398"/>
      <c r="G150" s="1"/>
      <c r="H150" s="1"/>
      <c r="I150" s="1"/>
      <c r="J150" s="1"/>
      <c r="K150" s="1"/>
      <c r="L150" s="1"/>
      <c r="M150" s="1"/>
      <c r="N150" s="1"/>
      <c r="O150" s="1"/>
      <c r="P150" s="1"/>
      <c r="Q150" s="1"/>
      <c r="R150" s="1"/>
      <c r="S150" s="1"/>
      <c r="T150" s="1"/>
      <c r="U150" s="1"/>
      <c r="V150" s="1"/>
      <c r="W150" s="1"/>
      <c r="X150" s="1"/>
      <c r="Y150" s="1"/>
      <c r="Z150" s="1"/>
    </row>
    <row r="151" ht="15.75" customHeight="1">
      <c r="A151" s="1304"/>
      <c r="B151" s="1"/>
      <c r="C151" s="1"/>
      <c r="D151" s="1"/>
      <c r="E151" s="398"/>
      <c r="F151" s="398"/>
      <c r="G151" s="1"/>
      <c r="H151" s="1"/>
      <c r="I151" s="1"/>
      <c r="J151" s="1"/>
      <c r="K151" s="1"/>
      <c r="L151" s="1"/>
      <c r="M151" s="1"/>
      <c r="N151" s="1"/>
      <c r="O151" s="1"/>
      <c r="P151" s="1"/>
      <c r="Q151" s="1"/>
      <c r="R151" s="1"/>
      <c r="S151" s="1"/>
      <c r="T151" s="1"/>
      <c r="U151" s="1"/>
      <c r="V151" s="1"/>
      <c r="W151" s="1"/>
      <c r="X151" s="1"/>
      <c r="Y151" s="1"/>
      <c r="Z151" s="1"/>
    </row>
    <row r="152" ht="15.75" customHeight="1">
      <c r="A152" s="1304"/>
      <c r="B152" s="1"/>
      <c r="C152" s="1"/>
      <c r="D152" s="1"/>
      <c r="E152" s="398"/>
      <c r="F152" s="398"/>
      <c r="G152" s="1"/>
      <c r="H152" s="1"/>
      <c r="I152" s="1"/>
      <c r="J152" s="1"/>
      <c r="K152" s="1"/>
      <c r="L152" s="1"/>
      <c r="M152" s="1"/>
      <c r="N152" s="1"/>
      <c r="O152" s="1"/>
      <c r="P152" s="1"/>
      <c r="Q152" s="1"/>
      <c r="R152" s="1"/>
      <c r="S152" s="1"/>
      <c r="T152" s="1"/>
      <c r="U152" s="1"/>
      <c r="V152" s="1"/>
      <c r="W152" s="1"/>
      <c r="X152" s="1"/>
      <c r="Y152" s="1"/>
      <c r="Z152" s="1"/>
    </row>
    <row r="153" ht="15.75" customHeight="1">
      <c r="A153" s="1304"/>
      <c r="B153" s="1"/>
      <c r="C153" s="1"/>
      <c r="D153" s="1"/>
      <c r="E153" s="398"/>
      <c r="F153" s="398"/>
      <c r="G153" s="1"/>
      <c r="H153" s="1"/>
      <c r="I153" s="1"/>
      <c r="J153" s="1"/>
      <c r="K153" s="1"/>
      <c r="L153" s="1"/>
      <c r="M153" s="1"/>
      <c r="N153" s="1"/>
      <c r="O153" s="1"/>
      <c r="P153" s="1"/>
      <c r="Q153" s="1"/>
      <c r="R153" s="1"/>
      <c r="S153" s="1"/>
      <c r="T153" s="1"/>
      <c r="U153" s="1"/>
      <c r="V153" s="1"/>
      <c r="W153" s="1"/>
      <c r="X153" s="1"/>
      <c r="Y153" s="1"/>
      <c r="Z153" s="1"/>
    </row>
    <row r="154" ht="15.75" customHeight="1">
      <c r="A154" s="1304"/>
      <c r="B154" s="1"/>
      <c r="C154" s="1"/>
      <c r="D154" s="1"/>
      <c r="E154" s="398"/>
      <c r="F154" s="398"/>
      <c r="G154" s="1"/>
      <c r="H154" s="1"/>
      <c r="I154" s="1"/>
      <c r="J154" s="1"/>
      <c r="K154" s="1"/>
      <c r="L154" s="1"/>
      <c r="M154" s="1"/>
      <c r="N154" s="1"/>
      <c r="O154" s="1"/>
      <c r="P154" s="1"/>
      <c r="Q154" s="1"/>
      <c r="R154" s="1"/>
      <c r="S154" s="1"/>
      <c r="T154" s="1"/>
      <c r="U154" s="1"/>
      <c r="V154" s="1"/>
      <c r="W154" s="1"/>
      <c r="X154" s="1"/>
      <c r="Y154" s="1"/>
      <c r="Z154" s="1"/>
    </row>
    <row r="155" ht="15.75" customHeight="1">
      <c r="A155" s="1304"/>
      <c r="B155" s="1"/>
      <c r="C155" s="1"/>
      <c r="D155" s="1"/>
      <c r="E155" s="398"/>
      <c r="F155" s="398"/>
      <c r="G155" s="1"/>
      <c r="H155" s="1"/>
      <c r="I155" s="1"/>
      <c r="J155" s="1"/>
      <c r="K155" s="1"/>
      <c r="L155" s="1"/>
      <c r="M155" s="1"/>
      <c r="N155" s="1"/>
      <c r="O155" s="1"/>
      <c r="P155" s="1"/>
      <c r="Q155" s="1"/>
      <c r="R155" s="1"/>
      <c r="S155" s="1"/>
      <c r="T155" s="1"/>
      <c r="U155" s="1"/>
      <c r="V155" s="1"/>
      <c r="W155" s="1"/>
      <c r="X155" s="1"/>
      <c r="Y155" s="1"/>
      <c r="Z155" s="1"/>
    </row>
    <row r="156" ht="15.75" customHeight="1">
      <c r="A156" s="1304"/>
      <c r="B156" s="1"/>
      <c r="C156" s="1"/>
      <c r="D156" s="1"/>
      <c r="E156" s="398"/>
      <c r="F156" s="398"/>
      <c r="G156" s="1"/>
      <c r="H156" s="1"/>
      <c r="I156" s="1"/>
      <c r="J156" s="1"/>
      <c r="K156" s="1"/>
      <c r="L156" s="1"/>
      <c r="M156" s="1"/>
      <c r="N156" s="1"/>
      <c r="O156" s="1"/>
      <c r="P156" s="1"/>
      <c r="Q156" s="1"/>
      <c r="R156" s="1"/>
      <c r="S156" s="1"/>
      <c r="T156" s="1"/>
      <c r="U156" s="1"/>
      <c r="V156" s="1"/>
      <c r="W156" s="1"/>
      <c r="X156" s="1"/>
      <c r="Y156" s="1"/>
      <c r="Z156" s="1"/>
    </row>
    <row r="157" ht="15.75" customHeight="1">
      <c r="A157" s="1304"/>
      <c r="B157" s="1"/>
      <c r="C157" s="1"/>
      <c r="D157" s="1"/>
      <c r="E157" s="398"/>
      <c r="F157" s="398"/>
      <c r="G157" s="1"/>
      <c r="H157" s="1"/>
      <c r="I157" s="1"/>
      <c r="J157" s="1"/>
      <c r="K157" s="1"/>
      <c r="L157" s="1"/>
      <c r="M157" s="1"/>
      <c r="N157" s="1"/>
      <c r="O157" s="1"/>
      <c r="P157" s="1"/>
      <c r="Q157" s="1"/>
      <c r="R157" s="1"/>
      <c r="S157" s="1"/>
      <c r="T157" s="1"/>
      <c r="U157" s="1"/>
      <c r="V157" s="1"/>
      <c r="W157" s="1"/>
      <c r="X157" s="1"/>
      <c r="Y157" s="1"/>
      <c r="Z157" s="1"/>
    </row>
    <row r="158" ht="15.75" customHeight="1">
      <c r="A158" s="1304"/>
      <c r="B158" s="1"/>
      <c r="C158" s="1"/>
      <c r="D158" s="1"/>
      <c r="E158" s="398"/>
      <c r="F158" s="398"/>
      <c r="G158" s="1"/>
      <c r="H158" s="1"/>
      <c r="I158" s="1"/>
      <c r="J158" s="1"/>
      <c r="K158" s="1"/>
      <c r="L158" s="1"/>
      <c r="M158" s="1"/>
      <c r="N158" s="1"/>
      <c r="O158" s="1"/>
      <c r="P158" s="1"/>
      <c r="Q158" s="1"/>
      <c r="R158" s="1"/>
      <c r="S158" s="1"/>
      <c r="T158" s="1"/>
      <c r="U158" s="1"/>
      <c r="V158" s="1"/>
      <c r="W158" s="1"/>
      <c r="X158" s="1"/>
      <c r="Y158" s="1"/>
      <c r="Z158" s="1"/>
    </row>
    <row r="159" ht="15.75" customHeight="1">
      <c r="A159" s="1304"/>
      <c r="B159" s="1"/>
      <c r="C159" s="1"/>
      <c r="D159" s="1"/>
      <c r="E159" s="398"/>
      <c r="F159" s="398"/>
      <c r="G159" s="1"/>
      <c r="H159" s="1"/>
      <c r="I159" s="1"/>
      <c r="J159" s="1"/>
      <c r="K159" s="1"/>
      <c r="L159" s="1"/>
      <c r="M159" s="1"/>
      <c r="N159" s="1"/>
      <c r="O159" s="1"/>
      <c r="P159" s="1"/>
      <c r="Q159" s="1"/>
      <c r="R159" s="1"/>
      <c r="S159" s="1"/>
      <c r="T159" s="1"/>
      <c r="U159" s="1"/>
      <c r="V159" s="1"/>
      <c r="W159" s="1"/>
      <c r="X159" s="1"/>
      <c r="Y159" s="1"/>
      <c r="Z159" s="1"/>
    </row>
    <row r="160" ht="15.75" customHeight="1">
      <c r="A160" s="1304"/>
      <c r="B160" s="1"/>
      <c r="C160" s="1"/>
      <c r="D160" s="1"/>
      <c r="E160" s="398"/>
      <c r="F160" s="398"/>
      <c r="G160" s="1"/>
      <c r="H160" s="1"/>
      <c r="I160" s="1"/>
      <c r="J160" s="1"/>
      <c r="K160" s="1"/>
      <c r="L160" s="1"/>
      <c r="M160" s="1"/>
      <c r="N160" s="1"/>
      <c r="O160" s="1"/>
      <c r="P160" s="1"/>
      <c r="Q160" s="1"/>
      <c r="R160" s="1"/>
      <c r="S160" s="1"/>
      <c r="T160" s="1"/>
      <c r="U160" s="1"/>
      <c r="V160" s="1"/>
      <c r="W160" s="1"/>
      <c r="X160" s="1"/>
      <c r="Y160" s="1"/>
      <c r="Z160" s="1"/>
    </row>
    <row r="161" ht="15.75" customHeight="1">
      <c r="A161" s="1304"/>
      <c r="B161" s="1"/>
      <c r="C161" s="1"/>
      <c r="D161" s="1"/>
      <c r="E161" s="398"/>
      <c r="F161" s="398"/>
      <c r="G161" s="1"/>
      <c r="H161" s="1"/>
      <c r="I161" s="1"/>
      <c r="J161" s="1"/>
      <c r="K161" s="1"/>
      <c r="L161" s="1"/>
      <c r="M161" s="1"/>
      <c r="N161" s="1"/>
      <c r="O161" s="1"/>
      <c r="P161" s="1"/>
      <c r="Q161" s="1"/>
      <c r="R161" s="1"/>
      <c r="S161" s="1"/>
      <c r="T161" s="1"/>
      <c r="U161" s="1"/>
      <c r="V161" s="1"/>
      <c r="W161" s="1"/>
      <c r="X161" s="1"/>
      <c r="Y161" s="1"/>
      <c r="Z161" s="1"/>
    </row>
    <row r="162" ht="15.75" customHeight="1">
      <c r="A162" s="1304"/>
      <c r="B162" s="1"/>
      <c r="C162" s="1"/>
      <c r="D162" s="1"/>
      <c r="E162" s="398"/>
      <c r="F162" s="398"/>
      <c r="G162" s="1"/>
      <c r="H162" s="1"/>
      <c r="I162" s="1"/>
      <c r="J162" s="1"/>
      <c r="K162" s="1"/>
      <c r="L162" s="1"/>
      <c r="M162" s="1"/>
      <c r="N162" s="1"/>
      <c r="O162" s="1"/>
      <c r="P162" s="1"/>
      <c r="Q162" s="1"/>
      <c r="R162" s="1"/>
      <c r="S162" s="1"/>
      <c r="T162" s="1"/>
      <c r="U162" s="1"/>
      <c r="V162" s="1"/>
      <c r="W162" s="1"/>
      <c r="X162" s="1"/>
      <c r="Y162" s="1"/>
      <c r="Z162" s="1"/>
    </row>
    <row r="163" ht="15.75" customHeight="1">
      <c r="A163" s="1304"/>
      <c r="B163" s="1"/>
      <c r="C163" s="1"/>
      <c r="D163" s="1"/>
      <c r="E163" s="398"/>
      <c r="F163" s="398"/>
      <c r="G163" s="1"/>
      <c r="H163" s="1"/>
      <c r="I163" s="1"/>
      <c r="J163" s="1"/>
      <c r="K163" s="1"/>
      <c r="L163" s="1"/>
      <c r="M163" s="1"/>
      <c r="N163" s="1"/>
      <c r="O163" s="1"/>
      <c r="P163" s="1"/>
      <c r="Q163" s="1"/>
      <c r="R163" s="1"/>
      <c r="S163" s="1"/>
      <c r="T163" s="1"/>
      <c r="U163" s="1"/>
      <c r="V163" s="1"/>
      <c r="W163" s="1"/>
      <c r="X163" s="1"/>
      <c r="Y163" s="1"/>
      <c r="Z163" s="1"/>
    </row>
    <row r="164" ht="15.75" customHeight="1">
      <c r="A164" s="1304"/>
      <c r="B164" s="1"/>
      <c r="C164" s="1"/>
      <c r="D164" s="1"/>
      <c r="E164" s="398"/>
      <c r="F164" s="398"/>
      <c r="G164" s="1"/>
      <c r="H164" s="1"/>
      <c r="I164" s="1"/>
      <c r="J164" s="1"/>
      <c r="K164" s="1"/>
      <c r="L164" s="1"/>
      <c r="M164" s="1"/>
      <c r="N164" s="1"/>
      <c r="O164" s="1"/>
      <c r="P164" s="1"/>
      <c r="Q164" s="1"/>
      <c r="R164" s="1"/>
      <c r="S164" s="1"/>
      <c r="T164" s="1"/>
      <c r="U164" s="1"/>
      <c r="V164" s="1"/>
      <c r="W164" s="1"/>
      <c r="X164" s="1"/>
      <c r="Y164" s="1"/>
      <c r="Z164" s="1"/>
    </row>
    <row r="165" ht="15.75" customHeight="1">
      <c r="A165" s="1304"/>
      <c r="B165" s="1"/>
      <c r="C165" s="1"/>
      <c r="D165" s="1"/>
      <c r="E165" s="398"/>
      <c r="F165" s="398"/>
      <c r="G165" s="1"/>
      <c r="H165" s="1"/>
      <c r="I165" s="1"/>
      <c r="J165" s="1"/>
      <c r="K165" s="1"/>
      <c r="L165" s="1"/>
      <c r="M165" s="1"/>
      <c r="N165" s="1"/>
      <c r="O165" s="1"/>
      <c r="P165" s="1"/>
      <c r="Q165" s="1"/>
      <c r="R165" s="1"/>
      <c r="S165" s="1"/>
      <c r="T165" s="1"/>
      <c r="U165" s="1"/>
      <c r="V165" s="1"/>
      <c r="W165" s="1"/>
      <c r="X165" s="1"/>
      <c r="Y165" s="1"/>
      <c r="Z165" s="1"/>
    </row>
    <row r="166" ht="15.75" customHeight="1">
      <c r="A166" s="1304"/>
      <c r="B166" s="1"/>
      <c r="C166" s="1"/>
      <c r="D166" s="1"/>
      <c r="E166" s="398"/>
      <c r="F166" s="398"/>
      <c r="G166" s="1"/>
      <c r="H166" s="1"/>
      <c r="I166" s="1"/>
      <c r="J166" s="1"/>
      <c r="K166" s="1"/>
      <c r="L166" s="1"/>
      <c r="M166" s="1"/>
      <c r="N166" s="1"/>
      <c r="O166" s="1"/>
      <c r="P166" s="1"/>
      <c r="Q166" s="1"/>
      <c r="R166" s="1"/>
      <c r="S166" s="1"/>
      <c r="T166" s="1"/>
      <c r="U166" s="1"/>
      <c r="V166" s="1"/>
      <c r="W166" s="1"/>
      <c r="X166" s="1"/>
      <c r="Y166" s="1"/>
      <c r="Z166" s="1"/>
    </row>
    <row r="167" ht="15.75" customHeight="1">
      <c r="A167" s="1304"/>
      <c r="B167" s="1"/>
      <c r="C167" s="1"/>
      <c r="D167" s="1"/>
      <c r="E167" s="398"/>
      <c r="F167" s="398"/>
      <c r="G167" s="1"/>
      <c r="H167" s="1"/>
      <c r="I167" s="1"/>
      <c r="J167" s="1"/>
      <c r="K167" s="1"/>
      <c r="L167" s="1"/>
      <c r="M167" s="1"/>
      <c r="N167" s="1"/>
      <c r="O167" s="1"/>
      <c r="P167" s="1"/>
      <c r="Q167" s="1"/>
      <c r="R167" s="1"/>
      <c r="S167" s="1"/>
      <c r="T167" s="1"/>
      <c r="U167" s="1"/>
      <c r="V167" s="1"/>
      <c r="W167" s="1"/>
      <c r="X167" s="1"/>
      <c r="Y167" s="1"/>
      <c r="Z167" s="1"/>
    </row>
    <row r="168" ht="15.75" customHeight="1">
      <c r="A168" s="1304"/>
      <c r="B168" s="1"/>
      <c r="C168" s="1"/>
      <c r="D168" s="1"/>
      <c r="E168" s="398"/>
      <c r="F168" s="398"/>
      <c r="G168" s="1"/>
      <c r="H168" s="1"/>
      <c r="I168" s="1"/>
      <c r="J168" s="1"/>
      <c r="K168" s="1"/>
      <c r="L168" s="1"/>
      <c r="M168" s="1"/>
      <c r="N168" s="1"/>
      <c r="O168" s="1"/>
      <c r="P168" s="1"/>
      <c r="Q168" s="1"/>
      <c r="R168" s="1"/>
      <c r="S168" s="1"/>
      <c r="T168" s="1"/>
      <c r="U168" s="1"/>
      <c r="V168" s="1"/>
      <c r="W168" s="1"/>
      <c r="X168" s="1"/>
      <c r="Y168" s="1"/>
      <c r="Z168" s="1"/>
    </row>
    <row r="169" ht="15.75" customHeight="1">
      <c r="A169" s="1304"/>
      <c r="B169" s="1"/>
      <c r="C169" s="1"/>
      <c r="D169" s="1"/>
      <c r="E169" s="398"/>
      <c r="F169" s="398"/>
      <c r="G169" s="1"/>
      <c r="H169" s="1"/>
      <c r="I169" s="1"/>
      <c r="J169" s="1"/>
      <c r="K169" s="1"/>
      <c r="L169" s="1"/>
      <c r="M169" s="1"/>
      <c r="N169" s="1"/>
      <c r="O169" s="1"/>
      <c r="P169" s="1"/>
      <c r="Q169" s="1"/>
      <c r="R169" s="1"/>
      <c r="S169" s="1"/>
      <c r="T169" s="1"/>
      <c r="U169" s="1"/>
      <c r="V169" s="1"/>
      <c r="W169" s="1"/>
      <c r="X169" s="1"/>
      <c r="Y169" s="1"/>
      <c r="Z169" s="1"/>
    </row>
    <row r="170" ht="15.75" customHeight="1">
      <c r="A170" s="1304"/>
      <c r="B170" s="1"/>
      <c r="C170" s="1"/>
      <c r="D170" s="1"/>
      <c r="E170" s="398"/>
      <c r="F170" s="398"/>
      <c r="G170" s="1"/>
      <c r="H170" s="1"/>
      <c r="I170" s="1"/>
      <c r="J170" s="1"/>
      <c r="K170" s="1"/>
      <c r="L170" s="1"/>
      <c r="M170" s="1"/>
      <c r="N170" s="1"/>
      <c r="O170" s="1"/>
      <c r="P170" s="1"/>
      <c r="Q170" s="1"/>
      <c r="R170" s="1"/>
      <c r="S170" s="1"/>
      <c r="T170" s="1"/>
      <c r="U170" s="1"/>
      <c r="V170" s="1"/>
      <c r="W170" s="1"/>
      <c r="X170" s="1"/>
      <c r="Y170" s="1"/>
      <c r="Z170" s="1"/>
    </row>
    <row r="171" ht="15.75" customHeight="1">
      <c r="A171" s="1304"/>
      <c r="B171" s="1"/>
      <c r="C171" s="1"/>
      <c r="D171" s="1"/>
      <c r="E171" s="398"/>
      <c r="F171" s="398"/>
      <c r="G171" s="1"/>
      <c r="H171" s="1"/>
      <c r="I171" s="1"/>
      <c r="J171" s="1"/>
      <c r="K171" s="1"/>
      <c r="L171" s="1"/>
      <c r="M171" s="1"/>
      <c r="N171" s="1"/>
      <c r="O171" s="1"/>
      <c r="P171" s="1"/>
      <c r="Q171" s="1"/>
      <c r="R171" s="1"/>
      <c r="S171" s="1"/>
      <c r="T171" s="1"/>
      <c r="U171" s="1"/>
      <c r="V171" s="1"/>
      <c r="W171" s="1"/>
      <c r="X171" s="1"/>
      <c r="Y171" s="1"/>
      <c r="Z171" s="1"/>
    </row>
    <row r="172" ht="15.75" customHeight="1">
      <c r="A172" s="1304"/>
      <c r="B172" s="1"/>
      <c r="C172" s="1"/>
      <c r="D172" s="1"/>
      <c r="E172" s="398"/>
      <c r="F172" s="398"/>
      <c r="G172" s="1"/>
      <c r="H172" s="1"/>
      <c r="I172" s="1"/>
      <c r="J172" s="1"/>
      <c r="K172" s="1"/>
      <c r="L172" s="1"/>
      <c r="M172" s="1"/>
      <c r="N172" s="1"/>
      <c r="O172" s="1"/>
      <c r="P172" s="1"/>
      <c r="Q172" s="1"/>
      <c r="R172" s="1"/>
      <c r="S172" s="1"/>
      <c r="T172" s="1"/>
      <c r="U172" s="1"/>
      <c r="V172" s="1"/>
      <c r="W172" s="1"/>
      <c r="X172" s="1"/>
      <c r="Y172" s="1"/>
      <c r="Z172" s="1"/>
    </row>
    <row r="173" ht="15.75" customHeight="1">
      <c r="A173" s="1304"/>
      <c r="B173" s="1"/>
      <c r="C173" s="1"/>
      <c r="D173" s="1"/>
      <c r="E173" s="398"/>
      <c r="F173" s="398"/>
      <c r="G173" s="1"/>
      <c r="H173" s="1"/>
      <c r="I173" s="1"/>
      <c r="J173" s="1"/>
      <c r="K173" s="1"/>
      <c r="L173" s="1"/>
      <c r="M173" s="1"/>
      <c r="N173" s="1"/>
      <c r="O173" s="1"/>
      <c r="P173" s="1"/>
      <c r="Q173" s="1"/>
      <c r="R173" s="1"/>
      <c r="S173" s="1"/>
      <c r="T173" s="1"/>
      <c r="U173" s="1"/>
      <c r="V173" s="1"/>
      <c r="W173" s="1"/>
      <c r="X173" s="1"/>
      <c r="Y173" s="1"/>
      <c r="Z173" s="1"/>
    </row>
    <row r="174" ht="15.75" customHeight="1">
      <c r="A174" s="1304"/>
      <c r="B174" s="1"/>
      <c r="C174" s="1"/>
      <c r="D174" s="1"/>
      <c r="E174" s="398"/>
      <c r="F174" s="398"/>
      <c r="G174" s="1"/>
      <c r="H174" s="1"/>
      <c r="I174" s="1"/>
      <c r="J174" s="1"/>
      <c r="K174" s="1"/>
      <c r="L174" s="1"/>
      <c r="M174" s="1"/>
      <c r="N174" s="1"/>
      <c r="O174" s="1"/>
      <c r="P174" s="1"/>
      <c r="Q174" s="1"/>
      <c r="R174" s="1"/>
      <c r="S174" s="1"/>
      <c r="T174" s="1"/>
      <c r="U174" s="1"/>
      <c r="V174" s="1"/>
      <c r="W174" s="1"/>
      <c r="X174" s="1"/>
      <c r="Y174" s="1"/>
      <c r="Z174" s="1"/>
    </row>
    <row r="175" ht="15.75" customHeight="1">
      <c r="A175" s="1304"/>
      <c r="B175" s="1"/>
      <c r="C175" s="1"/>
      <c r="D175" s="1"/>
      <c r="E175" s="398"/>
      <c r="F175" s="398"/>
      <c r="G175" s="1"/>
      <c r="H175" s="1"/>
      <c r="I175" s="1"/>
      <c r="J175" s="1"/>
      <c r="K175" s="1"/>
      <c r="L175" s="1"/>
      <c r="M175" s="1"/>
      <c r="N175" s="1"/>
      <c r="O175" s="1"/>
      <c r="P175" s="1"/>
      <c r="Q175" s="1"/>
      <c r="R175" s="1"/>
      <c r="S175" s="1"/>
      <c r="T175" s="1"/>
      <c r="U175" s="1"/>
      <c r="V175" s="1"/>
      <c r="W175" s="1"/>
      <c r="X175" s="1"/>
      <c r="Y175" s="1"/>
      <c r="Z175" s="1"/>
    </row>
    <row r="176" ht="15.75" customHeight="1">
      <c r="A176" s="1304"/>
      <c r="B176" s="1"/>
      <c r="C176" s="1"/>
      <c r="D176" s="1"/>
      <c r="E176" s="398"/>
      <c r="F176" s="398"/>
      <c r="G176" s="1"/>
      <c r="H176" s="1"/>
      <c r="I176" s="1"/>
      <c r="J176" s="1"/>
      <c r="K176" s="1"/>
      <c r="L176" s="1"/>
      <c r="M176" s="1"/>
      <c r="N176" s="1"/>
      <c r="O176" s="1"/>
      <c r="P176" s="1"/>
      <c r="Q176" s="1"/>
      <c r="R176" s="1"/>
      <c r="S176" s="1"/>
      <c r="T176" s="1"/>
      <c r="U176" s="1"/>
      <c r="V176" s="1"/>
      <c r="W176" s="1"/>
      <c r="X176" s="1"/>
      <c r="Y176" s="1"/>
      <c r="Z176" s="1"/>
    </row>
    <row r="177" ht="15.75" customHeight="1">
      <c r="A177" s="1304"/>
      <c r="B177" s="1"/>
      <c r="C177" s="1"/>
      <c r="D177" s="1"/>
      <c r="E177" s="398"/>
      <c r="F177" s="398"/>
      <c r="G177" s="1"/>
      <c r="H177" s="1"/>
      <c r="I177" s="1"/>
      <c r="J177" s="1"/>
      <c r="K177" s="1"/>
      <c r="L177" s="1"/>
      <c r="M177" s="1"/>
      <c r="N177" s="1"/>
      <c r="O177" s="1"/>
      <c r="P177" s="1"/>
      <c r="Q177" s="1"/>
      <c r="R177" s="1"/>
      <c r="S177" s="1"/>
      <c r="T177" s="1"/>
      <c r="U177" s="1"/>
      <c r="V177" s="1"/>
      <c r="W177" s="1"/>
      <c r="X177" s="1"/>
      <c r="Y177" s="1"/>
      <c r="Z177" s="1"/>
    </row>
    <row r="178" ht="15.75" customHeight="1">
      <c r="A178" s="1304"/>
      <c r="B178" s="1"/>
      <c r="C178" s="1"/>
      <c r="D178" s="1"/>
      <c r="E178" s="398"/>
      <c r="F178" s="398"/>
      <c r="G178" s="1"/>
      <c r="H178" s="1"/>
      <c r="I178" s="1"/>
      <c r="J178" s="1"/>
      <c r="K178" s="1"/>
      <c r="L178" s="1"/>
      <c r="M178" s="1"/>
      <c r="N178" s="1"/>
      <c r="O178" s="1"/>
      <c r="P178" s="1"/>
      <c r="Q178" s="1"/>
      <c r="R178" s="1"/>
      <c r="S178" s="1"/>
      <c r="T178" s="1"/>
      <c r="U178" s="1"/>
      <c r="V178" s="1"/>
      <c r="W178" s="1"/>
      <c r="X178" s="1"/>
      <c r="Y178" s="1"/>
      <c r="Z178" s="1"/>
    </row>
    <row r="179" ht="15.75" customHeight="1">
      <c r="A179" s="1304"/>
      <c r="B179" s="1"/>
      <c r="C179" s="1"/>
      <c r="D179" s="1"/>
      <c r="E179" s="398"/>
      <c r="F179" s="398"/>
      <c r="G179" s="1"/>
      <c r="H179" s="1"/>
      <c r="I179" s="1"/>
      <c r="J179" s="1"/>
      <c r="K179" s="1"/>
      <c r="L179" s="1"/>
      <c r="M179" s="1"/>
      <c r="N179" s="1"/>
      <c r="O179" s="1"/>
      <c r="P179" s="1"/>
      <c r="Q179" s="1"/>
      <c r="R179" s="1"/>
      <c r="S179" s="1"/>
      <c r="T179" s="1"/>
      <c r="U179" s="1"/>
      <c r="V179" s="1"/>
      <c r="W179" s="1"/>
      <c r="X179" s="1"/>
      <c r="Y179" s="1"/>
      <c r="Z179" s="1"/>
    </row>
    <row r="180" ht="15.75" customHeight="1">
      <c r="A180" s="1304"/>
      <c r="B180" s="1"/>
      <c r="C180" s="1"/>
      <c r="D180" s="1"/>
      <c r="E180" s="398"/>
      <c r="F180" s="398"/>
      <c r="G180" s="1"/>
      <c r="H180" s="1"/>
      <c r="I180" s="1"/>
      <c r="J180" s="1"/>
      <c r="K180" s="1"/>
      <c r="L180" s="1"/>
      <c r="M180" s="1"/>
      <c r="N180" s="1"/>
      <c r="O180" s="1"/>
      <c r="P180" s="1"/>
      <c r="Q180" s="1"/>
      <c r="R180" s="1"/>
      <c r="S180" s="1"/>
      <c r="T180" s="1"/>
      <c r="U180" s="1"/>
      <c r="V180" s="1"/>
      <c r="W180" s="1"/>
      <c r="X180" s="1"/>
      <c r="Y180" s="1"/>
      <c r="Z180" s="1"/>
    </row>
    <row r="181" ht="15.75" customHeight="1">
      <c r="A181" s="1304"/>
      <c r="B181" s="1"/>
      <c r="C181" s="1"/>
      <c r="D181" s="1"/>
      <c r="E181" s="398"/>
      <c r="F181" s="398"/>
      <c r="G181" s="1"/>
      <c r="H181" s="1"/>
      <c r="I181" s="1"/>
      <c r="J181" s="1"/>
      <c r="K181" s="1"/>
      <c r="L181" s="1"/>
      <c r="M181" s="1"/>
      <c r="N181" s="1"/>
      <c r="O181" s="1"/>
      <c r="P181" s="1"/>
      <c r="Q181" s="1"/>
      <c r="R181" s="1"/>
      <c r="S181" s="1"/>
      <c r="T181" s="1"/>
      <c r="U181" s="1"/>
      <c r="V181" s="1"/>
      <c r="W181" s="1"/>
      <c r="X181" s="1"/>
      <c r="Y181" s="1"/>
      <c r="Z181" s="1"/>
    </row>
    <row r="182" ht="15.75" customHeight="1">
      <c r="A182" s="1304"/>
      <c r="B182" s="1"/>
      <c r="C182" s="1"/>
      <c r="D182" s="1"/>
      <c r="E182" s="398"/>
      <c r="F182" s="398"/>
      <c r="G182" s="1"/>
      <c r="H182" s="1"/>
      <c r="I182" s="1"/>
      <c r="J182" s="1"/>
      <c r="K182" s="1"/>
      <c r="L182" s="1"/>
      <c r="M182" s="1"/>
      <c r="N182" s="1"/>
      <c r="O182" s="1"/>
      <c r="P182" s="1"/>
      <c r="Q182" s="1"/>
      <c r="R182" s="1"/>
      <c r="S182" s="1"/>
      <c r="T182" s="1"/>
      <c r="U182" s="1"/>
      <c r="V182" s="1"/>
      <c r="W182" s="1"/>
      <c r="X182" s="1"/>
      <c r="Y182" s="1"/>
      <c r="Z182" s="1"/>
    </row>
    <row r="183" ht="15.75" customHeight="1">
      <c r="A183" s="1304"/>
      <c r="B183" s="1"/>
      <c r="C183" s="1"/>
      <c r="D183" s="1"/>
      <c r="E183" s="398"/>
      <c r="F183" s="398"/>
      <c r="G183" s="1"/>
      <c r="H183" s="1"/>
      <c r="I183" s="1"/>
      <c r="J183" s="1"/>
      <c r="K183" s="1"/>
      <c r="L183" s="1"/>
      <c r="M183" s="1"/>
      <c r="N183" s="1"/>
      <c r="O183" s="1"/>
      <c r="P183" s="1"/>
      <c r="Q183" s="1"/>
      <c r="R183" s="1"/>
      <c r="S183" s="1"/>
      <c r="T183" s="1"/>
      <c r="U183" s="1"/>
      <c r="V183" s="1"/>
      <c r="W183" s="1"/>
      <c r="X183" s="1"/>
      <c r="Y183" s="1"/>
      <c r="Z183" s="1"/>
    </row>
    <row r="184" ht="15.75" customHeight="1">
      <c r="A184" s="1304"/>
      <c r="B184" s="1"/>
      <c r="C184" s="1"/>
      <c r="D184" s="1"/>
      <c r="E184" s="398"/>
      <c r="F184" s="398"/>
      <c r="G184" s="1"/>
      <c r="H184" s="1"/>
      <c r="I184" s="1"/>
      <c r="J184" s="1"/>
      <c r="K184" s="1"/>
      <c r="L184" s="1"/>
      <c r="M184" s="1"/>
      <c r="N184" s="1"/>
      <c r="O184" s="1"/>
      <c r="P184" s="1"/>
      <c r="Q184" s="1"/>
      <c r="R184" s="1"/>
      <c r="S184" s="1"/>
      <c r="T184" s="1"/>
      <c r="U184" s="1"/>
      <c r="V184" s="1"/>
      <c r="W184" s="1"/>
      <c r="X184" s="1"/>
      <c r="Y184" s="1"/>
      <c r="Z184" s="1"/>
    </row>
    <row r="185" ht="15.75" customHeight="1">
      <c r="A185" s="1304"/>
      <c r="B185" s="1"/>
      <c r="C185" s="1"/>
      <c r="D185" s="1"/>
      <c r="E185" s="398"/>
      <c r="F185" s="398"/>
      <c r="G185" s="1"/>
      <c r="H185" s="1"/>
      <c r="I185" s="1"/>
      <c r="J185" s="1"/>
      <c r="K185" s="1"/>
      <c r="L185" s="1"/>
      <c r="M185" s="1"/>
      <c r="N185" s="1"/>
      <c r="O185" s="1"/>
      <c r="P185" s="1"/>
      <c r="Q185" s="1"/>
      <c r="R185" s="1"/>
      <c r="S185" s="1"/>
      <c r="T185" s="1"/>
      <c r="U185" s="1"/>
      <c r="V185" s="1"/>
      <c r="W185" s="1"/>
      <c r="X185" s="1"/>
      <c r="Y185" s="1"/>
      <c r="Z185" s="1"/>
    </row>
    <row r="186" ht="15.75" customHeight="1">
      <c r="A186" s="1304"/>
      <c r="B186" s="1"/>
      <c r="C186" s="1"/>
      <c r="D186" s="1"/>
      <c r="E186" s="398"/>
      <c r="F186" s="398"/>
      <c r="G186" s="1"/>
      <c r="H186" s="1"/>
      <c r="I186" s="1"/>
      <c r="J186" s="1"/>
      <c r="K186" s="1"/>
      <c r="L186" s="1"/>
      <c r="M186" s="1"/>
      <c r="N186" s="1"/>
      <c r="O186" s="1"/>
      <c r="P186" s="1"/>
      <c r="Q186" s="1"/>
      <c r="R186" s="1"/>
      <c r="S186" s="1"/>
      <c r="T186" s="1"/>
      <c r="U186" s="1"/>
      <c r="V186" s="1"/>
      <c r="W186" s="1"/>
      <c r="X186" s="1"/>
      <c r="Y186" s="1"/>
      <c r="Z186" s="1"/>
    </row>
    <row r="187" ht="15.75" customHeight="1">
      <c r="A187" s="1304"/>
      <c r="B187" s="1"/>
      <c r="C187" s="1"/>
      <c r="D187" s="1"/>
      <c r="E187" s="398"/>
      <c r="F187" s="398"/>
      <c r="G187" s="1"/>
      <c r="H187" s="1"/>
      <c r="I187" s="1"/>
      <c r="J187" s="1"/>
      <c r="K187" s="1"/>
      <c r="L187" s="1"/>
      <c r="M187" s="1"/>
      <c r="N187" s="1"/>
      <c r="O187" s="1"/>
      <c r="P187" s="1"/>
      <c r="Q187" s="1"/>
      <c r="R187" s="1"/>
      <c r="S187" s="1"/>
      <c r="T187" s="1"/>
      <c r="U187" s="1"/>
      <c r="V187" s="1"/>
      <c r="W187" s="1"/>
      <c r="X187" s="1"/>
      <c r="Y187" s="1"/>
      <c r="Z187" s="1"/>
    </row>
    <row r="188" ht="15.75" customHeight="1">
      <c r="A188" s="1304"/>
      <c r="B188" s="1"/>
      <c r="C188" s="1"/>
      <c r="D188" s="1"/>
      <c r="E188" s="398"/>
      <c r="F188" s="398"/>
      <c r="G188" s="1"/>
      <c r="H188" s="1"/>
      <c r="I188" s="1"/>
      <c r="J188" s="1"/>
      <c r="K188" s="1"/>
      <c r="L188" s="1"/>
      <c r="M188" s="1"/>
      <c r="N188" s="1"/>
      <c r="O188" s="1"/>
      <c r="P188" s="1"/>
      <c r="Q188" s="1"/>
      <c r="R188" s="1"/>
      <c r="S188" s="1"/>
      <c r="T188" s="1"/>
      <c r="U188" s="1"/>
      <c r="V188" s="1"/>
      <c r="W188" s="1"/>
      <c r="X188" s="1"/>
      <c r="Y188" s="1"/>
      <c r="Z188" s="1"/>
    </row>
    <row r="189" ht="15.75" customHeight="1">
      <c r="A189" s="1304"/>
      <c r="B189" s="1"/>
      <c r="C189" s="1"/>
      <c r="D189" s="1"/>
      <c r="E189" s="398"/>
      <c r="F189" s="398"/>
      <c r="G189" s="1"/>
      <c r="H189" s="1"/>
      <c r="I189" s="1"/>
      <c r="J189" s="1"/>
      <c r="K189" s="1"/>
      <c r="L189" s="1"/>
      <c r="M189" s="1"/>
      <c r="N189" s="1"/>
      <c r="O189" s="1"/>
      <c r="P189" s="1"/>
      <c r="Q189" s="1"/>
      <c r="R189" s="1"/>
      <c r="S189" s="1"/>
      <c r="T189" s="1"/>
      <c r="U189" s="1"/>
      <c r="V189" s="1"/>
      <c r="W189" s="1"/>
      <c r="X189" s="1"/>
      <c r="Y189" s="1"/>
      <c r="Z189" s="1"/>
    </row>
    <row r="190" ht="15.75" customHeight="1">
      <c r="A190" s="1304"/>
      <c r="B190" s="1"/>
      <c r="C190" s="1"/>
      <c r="D190" s="1"/>
      <c r="E190" s="398"/>
      <c r="F190" s="398"/>
      <c r="G190" s="1"/>
      <c r="H190" s="1"/>
      <c r="I190" s="1"/>
      <c r="J190" s="1"/>
      <c r="K190" s="1"/>
      <c r="L190" s="1"/>
      <c r="M190" s="1"/>
      <c r="N190" s="1"/>
      <c r="O190" s="1"/>
      <c r="P190" s="1"/>
      <c r="Q190" s="1"/>
      <c r="R190" s="1"/>
      <c r="S190" s="1"/>
      <c r="T190" s="1"/>
      <c r="U190" s="1"/>
      <c r="V190" s="1"/>
      <c r="W190" s="1"/>
      <c r="X190" s="1"/>
      <c r="Y190" s="1"/>
      <c r="Z190" s="1"/>
    </row>
    <row r="191" ht="15.75" customHeight="1">
      <c r="A191" s="1304"/>
      <c r="B191" s="1"/>
      <c r="C191" s="1"/>
      <c r="D191" s="1"/>
      <c r="E191" s="398"/>
      <c r="F191" s="398"/>
      <c r="G191" s="1"/>
      <c r="H191" s="1"/>
      <c r="I191" s="1"/>
      <c r="J191" s="1"/>
      <c r="K191" s="1"/>
      <c r="L191" s="1"/>
      <c r="M191" s="1"/>
      <c r="N191" s="1"/>
      <c r="O191" s="1"/>
      <c r="P191" s="1"/>
      <c r="Q191" s="1"/>
      <c r="R191" s="1"/>
      <c r="S191" s="1"/>
      <c r="T191" s="1"/>
      <c r="U191" s="1"/>
      <c r="V191" s="1"/>
      <c r="W191" s="1"/>
      <c r="X191" s="1"/>
      <c r="Y191" s="1"/>
      <c r="Z191" s="1"/>
    </row>
    <row r="192" ht="15.75" customHeight="1">
      <c r="A192" s="1304"/>
      <c r="B192" s="1"/>
      <c r="C192" s="1"/>
      <c r="D192" s="1"/>
      <c r="E192" s="398"/>
      <c r="F192" s="398"/>
      <c r="G192" s="1"/>
      <c r="H192" s="1"/>
      <c r="I192" s="1"/>
      <c r="J192" s="1"/>
      <c r="K192" s="1"/>
      <c r="L192" s="1"/>
      <c r="M192" s="1"/>
      <c r="N192" s="1"/>
      <c r="O192" s="1"/>
      <c r="P192" s="1"/>
      <c r="Q192" s="1"/>
      <c r="R192" s="1"/>
      <c r="S192" s="1"/>
      <c r="T192" s="1"/>
      <c r="U192" s="1"/>
      <c r="V192" s="1"/>
      <c r="W192" s="1"/>
      <c r="X192" s="1"/>
      <c r="Y192" s="1"/>
      <c r="Z192" s="1"/>
    </row>
    <row r="193" ht="15.75" customHeight="1">
      <c r="A193" s="1304"/>
      <c r="B193" s="1"/>
      <c r="C193" s="1"/>
      <c r="D193" s="1"/>
      <c r="E193" s="398"/>
      <c r="F193" s="398"/>
      <c r="G193" s="1"/>
      <c r="H193" s="1"/>
      <c r="I193" s="1"/>
      <c r="J193" s="1"/>
      <c r="K193" s="1"/>
      <c r="L193" s="1"/>
      <c r="M193" s="1"/>
      <c r="N193" s="1"/>
      <c r="O193" s="1"/>
      <c r="P193" s="1"/>
      <c r="Q193" s="1"/>
      <c r="R193" s="1"/>
      <c r="S193" s="1"/>
      <c r="T193" s="1"/>
      <c r="U193" s="1"/>
      <c r="V193" s="1"/>
      <c r="W193" s="1"/>
      <c r="X193" s="1"/>
      <c r="Y193" s="1"/>
      <c r="Z193" s="1"/>
    </row>
    <row r="194" ht="15.75" customHeight="1">
      <c r="A194" s="1304"/>
      <c r="B194" s="1"/>
      <c r="C194" s="1"/>
      <c r="D194" s="1"/>
      <c r="E194" s="398"/>
      <c r="F194" s="398"/>
      <c r="G194" s="1"/>
      <c r="H194" s="1"/>
      <c r="I194" s="1"/>
      <c r="J194" s="1"/>
      <c r="K194" s="1"/>
      <c r="L194" s="1"/>
      <c r="M194" s="1"/>
      <c r="N194" s="1"/>
      <c r="O194" s="1"/>
      <c r="P194" s="1"/>
      <c r="Q194" s="1"/>
      <c r="R194" s="1"/>
      <c r="S194" s="1"/>
      <c r="T194" s="1"/>
      <c r="U194" s="1"/>
      <c r="V194" s="1"/>
      <c r="W194" s="1"/>
      <c r="X194" s="1"/>
      <c r="Y194" s="1"/>
      <c r="Z194" s="1"/>
    </row>
    <row r="195" ht="15.75" customHeight="1">
      <c r="A195" s="1304"/>
      <c r="B195" s="1"/>
      <c r="C195" s="1"/>
      <c r="D195" s="1"/>
      <c r="E195" s="398"/>
      <c r="F195" s="398"/>
      <c r="G195" s="1"/>
      <c r="H195" s="1"/>
      <c r="I195" s="1"/>
      <c r="J195" s="1"/>
      <c r="K195" s="1"/>
      <c r="L195" s="1"/>
      <c r="M195" s="1"/>
      <c r="N195" s="1"/>
      <c r="O195" s="1"/>
      <c r="P195" s="1"/>
      <c r="Q195" s="1"/>
      <c r="R195" s="1"/>
      <c r="S195" s="1"/>
      <c r="T195" s="1"/>
      <c r="U195" s="1"/>
      <c r="V195" s="1"/>
      <c r="W195" s="1"/>
      <c r="X195" s="1"/>
      <c r="Y195" s="1"/>
      <c r="Z195" s="1"/>
    </row>
    <row r="196" ht="15.75" customHeight="1">
      <c r="A196" s="1304"/>
      <c r="B196" s="1"/>
      <c r="C196" s="1"/>
      <c r="D196" s="1"/>
      <c r="E196" s="398"/>
      <c r="F196" s="398"/>
      <c r="G196" s="1"/>
      <c r="H196" s="1"/>
      <c r="I196" s="1"/>
      <c r="J196" s="1"/>
      <c r="K196" s="1"/>
      <c r="L196" s="1"/>
      <c r="M196" s="1"/>
      <c r="N196" s="1"/>
      <c r="O196" s="1"/>
      <c r="P196" s="1"/>
      <c r="Q196" s="1"/>
      <c r="R196" s="1"/>
      <c r="S196" s="1"/>
      <c r="T196" s="1"/>
      <c r="U196" s="1"/>
      <c r="V196" s="1"/>
      <c r="W196" s="1"/>
      <c r="X196" s="1"/>
      <c r="Y196" s="1"/>
      <c r="Z196" s="1"/>
    </row>
    <row r="197" ht="15.75" customHeight="1">
      <c r="A197" s="1304"/>
      <c r="B197" s="1"/>
      <c r="C197" s="1"/>
      <c r="D197" s="1"/>
      <c r="E197" s="398"/>
      <c r="F197" s="398"/>
      <c r="G197" s="1"/>
      <c r="H197" s="1"/>
      <c r="I197" s="1"/>
      <c r="J197" s="1"/>
      <c r="K197" s="1"/>
      <c r="L197" s="1"/>
      <c r="M197" s="1"/>
      <c r="N197" s="1"/>
      <c r="O197" s="1"/>
      <c r="P197" s="1"/>
      <c r="Q197" s="1"/>
      <c r="R197" s="1"/>
      <c r="S197" s="1"/>
      <c r="T197" s="1"/>
      <c r="U197" s="1"/>
      <c r="V197" s="1"/>
      <c r="W197" s="1"/>
      <c r="X197" s="1"/>
      <c r="Y197" s="1"/>
      <c r="Z197" s="1"/>
    </row>
    <row r="198" ht="15.75" customHeight="1">
      <c r="A198" s="1304"/>
      <c r="B198" s="1"/>
      <c r="C198" s="1"/>
      <c r="D198" s="1"/>
      <c r="E198" s="398"/>
      <c r="F198" s="398"/>
      <c r="G198" s="1"/>
      <c r="H198" s="1"/>
      <c r="I198" s="1"/>
      <c r="J198" s="1"/>
      <c r="K198" s="1"/>
      <c r="L198" s="1"/>
      <c r="M198" s="1"/>
      <c r="N198" s="1"/>
      <c r="O198" s="1"/>
      <c r="P198" s="1"/>
      <c r="Q198" s="1"/>
      <c r="R198" s="1"/>
      <c r="S198" s="1"/>
      <c r="T198" s="1"/>
      <c r="U198" s="1"/>
      <c r="V198" s="1"/>
      <c r="W198" s="1"/>
      <c r="X198" s="1"/>
      <c r="Y198" s="1"/>
      <c r="Z198" s="1"/>
    </row>
    <row r="199" ht="15.75" customHeight="1">
      <c r="A199" s="1304"/>
      <c r="B199" s="1"/>
      <c r="C199" s="1"/>
      <c r="D199" s="1"/>
      <c r="E199" s="398"/>
      <c r="F199" s="398"/>
      <c r="G199" s="1"/>
      <c r="H199" s="1"/>
      <c r="I199" s="1"/>
      <c r="J199" s="1"/>
      <c r="K199" s="1"/>
      <c r="L199" s="1"/>
      <c r="M199" s="1"/>
      <c r="N199" s="1"/>
      <c r="O199" s="1"/>
      <c r="P199" s="1"/>
      <c r="Q199" s="1"/>
      <c r="R199" s="1"/>
      <c r="S199" s="1"/>
      <c r="T199" s="1"/>
      <c r="U199" s="1"/>
      <c r="V199" s="1"/>
      <c r="W199" s="1"/>
      <c r="X199" s="1"/>
      <c r="Y199" s="1"/>
      <c r="Z199" s="1"/>
    </row>
    <row r="200" ht="15.75" customHeight="1">
      <c r="A200" s="1304"/>
      <c r="B200" s="1"/>
      <c r="C200" s="1"/>
      <c r="D200" s="1"/>
      <c r="E200" s="398"/>
      <c r="F200" s="398"/>
      <c r="G200" s="1"/>
      <c r="H200" s="1"/>
      <c r="I200" s="1"/>
      <c r="J200" s="1"/>
      <c r="K200" s="1"/>
      <c r="L200" s="1"/>
      <c r="M200" s="1"/>
      <c r="N200" s="1"/>
      <c r="O200" s="1"/>
      <c r="P200" s="1"/>
      <c r="Q200" s="1"/>
      <c r="R200" s="1"/>
      <c r="S200" s="1"/>
      <c r="T200" s="1"/>
      <c r="U200" s="1"/>
      <c r="V200" s="1"/>
      <c r="W200" s="1"/>
      <c r="X200" s="1"/>
      <c r="Y200" s="1"/>
      <c r="Z200" s="1"/>
    </row>
    <row r="201" ht="15.75" customHeight="1">
      <c r="A201" s="1304"/>
      <c r="B201" s="1"/>
      <c r="C201" s="1"/>
      <c r="D201" s="1"/>
      <c r="E201" s="398"/>
      <c r="F201" s="398"/>
      <c r="G201" s="1"/>
      <c r="H201" s="1"/>
      <c r="I201" s="1"/>
      <c r="J201" s="1"/>
      <c r="K201" s="1"/>
      <c r="L201" s="1"/>
      <c r="M201" s="1"/>
      <c r="N201" s="1"/>
      <c r="O201" s="1"/>
      <c r="P201" s="1"/>
      <c r="Q201" s="1"/>
      <c r="R201" s="1"/>
      <c r="S201" s="1"/>
      <c r="T201" s="1"/>
      <c r="U201" s="1"/>
      <c r="V201" s="1"/>
      <c r="W201" s="1"/>
      <c r="X201" s="1"/>
      <c r="Y201" s="1"/>
      <c r="Z201" s="1"/>
    </row>
    <row r="202" ht="15.75" customHeight="1">
      <c r="A202" s="1304"/>
      <c r="B202" s="1"/>
      <c r="C202" s="1"/>
      <c r="D202" s="1"/>
      <c r="E202" s="398"/>
      <c r="F202" s="398"/>
      <c r="G202" s="1"/>
      <c r="H202" s="1"/>
      <c r="I202" s="1"/>
      <c r="J202" s="1"/>
      <c r="K202" s="1"/>
      <c r="L202" s="1"/>
      <c r="M202" s="1"/>
      <c r="N202" s="1"/>
      <c r="O202" s="1"/>
      <c r="P202" s="1"/>
      <c r="Q202" s="1"/>
      <c r="R202" s="1"/>
      <c r="S202" s="1"/>
      <c r="T202" s="1"/>
      <c r="U202" s="1"/>
      <c r="V202" s="1"/>
      <c r="W202" s="1"/>
      <c r="X202" s="1"/>
      <c r="Y202" s="1"/>
      <c r="Z202" s="1"/>
    </row>
    <row r="203" ht="15.75" customHeight="1">
      <c r="A203" s="1304"/>
      <c r="B203" s="1"/>
      <c r="C203" s="1"/>
      <c r="D203" s="1"/>
      <c r="E203" s="398"/>
      <c r="F203" s="398"/>
      <c r="G203" s="1"/>
      <c r="H203" s="1"/>
      <c r="I203" s="1"/>
      <c r="J203" s="1"/>
      <c r="K203" s="1"/>
      <c r="L203" s="1"/>
      <c r="M203" s="1"/>
      <c r="N203" s="1"/>
      <c r="O203" s="1"/>
      <c r="P203" s="1"/>
      <c r="Q203" s="1"/>
      <c r="R203" s="1"/>
      <c r="S203" s="1"/>
      <c r="T203" s="1"/>
      <c r="U203" s="1"/>
      <c r="V203" s="1"/>
      <c r="W203" s="1"/>
      <c r="X203" s="1"/>
      <c r="Y203" s="1"/>
      <c r="Z203" s="1"/>
    </row>
    <row r="204" ht="15.75" customHeight="1">
      <c r="A204" s="1304"/>
      <c r="B204" s="1"/>
      <c r="C204" s="1"/>
      <c r="D204" s="1"/>
      <c r="E204" s="398"/>
      <c r="F204" s="398"/>
      <c r="G204" s="1"/>
      <c r="H204" s="1"/>
      <c r="I204" s="1"/>
      <c r="J204" s="1"/>
      <c r="K204" s="1"/>
      <c r="L204" s="1"/>
      <c r="M204" s="1"/>
      <c r="N204" s="1"/>
      <c r="O204" s="1"/>
      <c r="P204" s="1"/>
      <c r="Q204" s="1"/>
      <c r="R204" s="1"/>
      <c r="S204" s="1"/>
      <c r="T204" s="1"/>
      <c r="U204" s="1"/>
      <c r="V204" s="1"/>
      <c r="W204" s="1"/>
      <c r="X204" s="1"/>
      <c r="Y204" s="1"/>
      <c r="Z204" s="1"/>
    </row>
    <row r="205" ht="15.75" customHeight="1">
      <c r="A205" s="1304"/>
      <c r="B205" s="1"/>
      <c r="C205" s="1"/>
      <c r="D205" s="1"/>
      <c r="E205" s="398"/>
      <c r="F205" s="398"/>
      <c r="G205" s="1"/>
      <c r="H205" s="1"/>
      <c r="I205" s="1"/>
      <c r="J205" s="1"/>
      <c r="K205" s="1"/>
      <c r="L205" s="1"/>
      <c r="M205" s="1"/>
      <c r="N205" s="1"/>
      <c r="O205" s="1"/>
      <c r="P205" s="1"/>
      <c r="Q205" s="1"/>
      <c r="R205" s="1"/>
      <c r="S205" s="1"/>
      <c r="T205" s="1"/>
      <c r="U205" s="1"/>
      <c r="V205" s="1"/>
      <c r="W205" s="1"/>
      <c r="X205" s="1"/>
      <c r="Y205" s="1"/>
      <c r="Z205" s="1"/>
    </row>
    <row r="206" ht="15.75" customHeight="1">
      <c r="A206" s="1304"/>
      <c r="B206" s="1"/>
      <c r="C206" s="1"/>
      <c r="D206" s="1"/>
      <c r="E206" s="398"/>
      <c r="F206" s="398"/>
      <c r="G206" s="1"/>
      <c r="H206" s="1"/>
      <c r="I206" s="1"/>
      <c r="J206" s="1"/>
      <c r="K206" s="1"/>
      <c r="L206" s="1"/>
      <c r="M206" s="1"/>
      <c r="N206" s="1"/>
      <c r="O206" s="1"/>
      <c r="P206" s="1"/>
      <c r="Q206" s="1"/>
      <c r="R206" s="1"/>
      <c r="S206" s="1"/>
      <c r="T206" s="1"/>
      <c r="U206" s="1"/>
      <c r="V206" s="1"/>
      <c r="W206" s="1"/>
      <c r="X206" s="1"/>
      <c r="Y206" s="1"/>
      <c r="Z206" s="1"/>
    </row>
    <row r="207" ht="15.75" customHeight="1">
      <c r="A207" s="1304"/>
      <c r="B207" s="1"/>
      <c r="C207" s="1"/>
      <c r="D207" s="1"/>
      <c r="E207" s="398"/>
      <c r="F207" s="398"/>
      <c r="G207" s="1"/>
      <c r="H207" s="1"/>
      <c r="I207" s="1"/>
      <c r="J207" s="1"/>
      <c r="K207" s="1"/>
      <c r="L207" s="1"/>
      <c r="M207" s="1"/>
      <c r="N207" s="1"/>
      <c r="O207" s="1"/>
      <c r="P207" s="1"/>
      <c r="Q207" s="1"/>
      <c r="R207" s="1"/>
      <c r="S207" s="1"/>
      <c r="T207" s="1"/>
      <c r="U207" s="1"/>
      <c r="V207" s="1"/>
      <c r="W207" s="1"/>
      <c r="X207" s="1"/>
      <c r="Y207" s="1"/>
      <c r="Z207" s="1"/>
    </row>
    <row r="208" ht="15.75" customHeight="1">
      <c r="A208" s="1304"/>
      <c r="B208" s="1"/>
      <c r="C208" s="1"/>
      <c r="D208" s="1"/>
      <c r="E208" s="398"/>
      <c r="F208" s="398"/>
      <c r="G208" s="1"/>
      <c r="H208" s="1"/>
      <c r="I208" s="1"/>
      <c r="J208" s="1"/>
      <c r="K208" s="1"/>
      <c r="L208" s="1"/>
      <c r="M208" s="1"/>
      <c r="N208" s="1"/>
      <c r="O208" s="1"/>
      <c r="P208" s="1"/>
      <c r="Q208" s="1"/>
      <c r="R208" s="1"/>
      <c r="S208" s="1"/>
      <c r="T208" s="1"/>
      <c r="U208" s="1"/>
      <c r="V208" s="1"/>
      <c r="W208" s="1"/>
      <c r="X208" s="1"/>
      <c r="Y208" s="1"/>
      <c r="Z208" s="1"/>
    </row>
    <row r="209" ht="15.75" customHeight="1">
      <c r="A209" s="1304"/>
      <c r="B209" s="1"/>
      <c r="C209" s="1"/>
      <c r="D209" s="1"/>
      <c r="E209" s="398"/>
      <c r="F209" s="398"/>
      <c r="G209" s="1"/>
      <c r="H209" s="1"/>
      <c r="I209" s="1"/>
      <c r="J209" s="1"/>
      <c r="K209" s="1"/>
      <c r="L209" s="1"/>
      <c r="M209" s="1"/>
      <c r="N209" s="1"/>
      <c r="O209" s="1"/>
      <c r="P209" s="1"/>
      <c r="Q209" s="1"/>
      <c r="R209" s="1"/>
      <c r="S209" s="1"/>
      <c r="T209" s="1"/>
      <c r="U209" s="1"/>
      <c r="V209" s="1"/>
      <c r="W209" s="1"/>
      <c r="X209" s="1"/>
      <c r="Y209" s="1"/>
      <c r="Z209" s="1"/>
    </row>
    <row r="210" ht="15.75" customHeight="1">
      <c r="A210" s="1304"/>
      <c r="B210" s="1"/>
      <c r="C210" s="1"/>
      <c r="D210" s="1"/>
      <c r="E210" s="398"/>
      <c r="F210" s="398"/>
      <c r="G210" s="1"/>
      <c r="H210" s="1"/>
      <c r="I210" s="1"/>
      <c r="J210" s="1"/>
      <c r="K210" s="1"/>
      <c r="L210" s="1"/>
      <c r="M210" s="1"/>
      <c r="N210" s="1"/>
      <c r="O210" s="1"/>
      <c r="P210" s="1"/>
      <c r="Q210" s="1"/>
      <c r="R210" s="1"/>
      <c r="S210" s="1"/>
      <c r="T210" s="1"/>
      <c r="U210" s="1"/>
      <c r="V210" s="1"/>
      <c r="W210" s="1"/>
      <c r="X210" s="1"/>
      <c r="Y210" s="1"/>
      <c r="Z210" s="1"/>
    </row>
    <row r="211" ht="15.75" customHeight="1">
      <c r="A211" s="1304"/>
      <c r="B211" s="1"/>
      <c r="C211" s="1"/>
      <c r="D211" s="1"/>
      <c r="E211" s="398"/>
      <c r="F211" s="398"/>
      <c r="G211" s="1"/>
      <c r="H211" s="1"/>
      <c r="I211" s="1"/>
      <c r="J211" s="1"/>
      <c r="K211" s="1"/>
      <c r="L211" s="1"/>
      <c r="M211" s="1"/>
      <c r="N211" s="1"/>
      <c r="O211" s="1"/>
      <c r="P211" s="1"/>
      <c r="Q211" s="1"/>
      <c r="R211" s="1"/>
      <c r="S211" s="1"/>
      <c r="T211" s="1"/>
      <c r="U211" s="1"/>
      <c r="V211" s="1"/>
      <c r="W211" s="1"/>
      <c r="X211" s="1"/>
      <c r="Y211" s="1"/>
      <c r="Z211" s="1"/>
    </row>
    <row r="212" ht="15.75" customHeight="1">
      <c r="A212" s="1304"/>
      <c r="B212" s="1"/>
      <c r="C212" s="1"/>
      <c r="D212" s="1"/>
      <c r="E212" s="398"/>
      <c r="F212" s="398"/>
      <c r="G212" s="1"/>
      <c r="H212" s="1"/>
      <c r="I212" s="1"/>
      <c r="J212" s="1"/>
      <c r="K212" s="1"/>
      <c r="L212" s="1"/>
      <c r="M212" s="1"/>
      <c r="N212" s="1"/>
      <c r="O212" s="1"/>
      <c r="P212" s="1"/>
      <c r="Q212" s="1"/>
      <c r="R212" s="1"/>
      <c r="S212" s="1"/>
      <c r="T212" s="1"/>
      <c r="U212" s="1"/>
      <c r="V212" s="1"/>
      <c r="W212" s="1"/>
      <c r="X212" s="1"/>
      <c r="Y212" s="1"/>
      <c r="Z212" s="1"/>
    </row>
    <row r="213" ht="15.75" customHeight="1">
      <c r="A213" s="1304"/>
      <c r="B213" s="1"/>
      <c r="C213" s="1"/>
      <c r="D213" s="1"/>
      <c r="E213" s="398"/>
      <c r="F213" s="398"/>
      <c r="G213" s="1"/>
      <c r="H213" s="1"/>
      <c r="I213" s="1"/>
      <c r="J213" s="1"/>
      <c r="K213" s="1"/>
      <c r="L213" s="1"/>
      <c r="M213" s="1"/>
      <c r="N213" s="1"/>
      <c r="O213" s="1"/>
      <c r="P213" s="1"/>
      <c r="Q213" s="1"/>
      <c r="R213" s="1"/>
      <c r="S213" s="1"/>
      <c r="T213" s="1"/>
      <c r="U213" s="1"/>
      <c r="V213" s="1"/>
      <c r="W213" s="1"/>
      <c r="X213" s="1"/>
      <c r="Y213" s="1"/>
      <c r="Z213" s="1"/>
    </row>
    <row r="214" ht="15.75" customHeight="1">
      <c r="A214" s="1304"/>
      <c r="B214" s="1"/>
      <c r="C214" s="1"/>
      <c r="D214" s="1"/>
      <c r="E214" s="398"/>
      <c r="F214" s="398"/>
      <c r="G214" s="1"/>
      <c r="H214" s="1"/>
      <c r="I214" s="1"/>
      <c r="J214" s="1"/>
      <c r="K214" s="1"/>
      <c r="L214" s="1"/>
      <c r="M214" s="1"/>
      <c r="N214" s="1"/>
      <c r="O214" s="1"/>
      <c r="P214" s="1"/>
      <c r="Q214" s="1"/>
      <c r="R214" s="1"/>
      <c r="S214" s="1"/>
      <c r="T214" s="1"/>
      <c r="U214" s="1"/>
      <c r="V214" s="1"/>
      <c r="W214" s="1"/>
      <c r="X214" s="1"/>
      <c r="Y214" s="1"/>
      <c r="Z214" s="1"/>
    </row>
    <row r="215" ht="15.75" customHeight="1">
      <c r="A215" s="1304"/>
      <c r="B215" s="1"/>
      <c r="C215" s="1"/>
      <c r="D215" s="1"/>
      <c r="E215" s="398"/>
      <c r="F215" s="398"/>
      <c r="G215" s="1"/>
      <c r="H215" s="1"/>
      <c r="I215" s="1"/>
      <c r="J215" s="1"/>
      <c r="K215" s="1"/>
      <c r="L215" s="1"/>
      <c r="M215" s="1"/>
      <c r="N215" s="1"/>
      <c r="O215" s="1"/>
      <c r="P215" s="1"/>
      <c r="Q215" s="1"/>
      <c r="R215" s="1"/>
      <c r="S215" s="1"/>
      <c r="T215" s="1"/>
      <c r="U215" s="1"/>
      <c r="V215" s="1"/>
      <c r="W215" s="1"/>
      <c r="X215" s="1"/>
      <c r="Y215" s="1"/>
      <c r="Z215" s="1"/>
    </row>
    <row r="216" ht="15.75" customHeight="1">
      <c r="A216" s="1304"/>
      <c r="B216" s="1"/>
      <c r="C216" s="1"/>
      <c r="D216" s="1"/>
      <c r="E216" s="398"/>
      <c r="F216" s="398"/>
      <c r="G216" s="1"/>
      <c r="H216" s="1"/>
      <c r="I216" s="1"/>
      <c r="J216" s="1"/>
      <c r="K216" s="1"/>
      <c r="L216" s="1"/>
      <c r="M216" s="1"/>
      <c r="N216" s="1"/>
      <c r="O216" s="1"/>
      <c r="P216" s="1"/>
      <c r="Q216" s="1"/>
      <c r="R216" s="1"/>
      <c r="S216" s="1"/>
      <c r="T216" s="1"/>
      <c r="U216" s="1"/>
      <c r="V216" s="1"/>
      <c r="W216" s="1"/>
      <c r="X216" s="1"/>
      <c r="Y216" s="1"/>
      <c r="Z216" s="1"/>
    </row>
    <row r="217" ht="15.75" customHeight="1">
      <c r="A217" s="1304"/>
      <c r="B217" s="1"/>
      <c r="C217" s="1"/>
      <c r="D217" s="1"/>
      <c r="E217" s="398"/>
      <c r="F217" s="398"/>
      <c r="G217" s="1"/>
      <c r="H217" s="1"/>
      <c r="I217" s="1"/>
      <c r="J217" s="1"/>
      <c r="K217" s="1"/>
      <c r="L217" s="1"/>
      <c r="M217" s="1"/>
      <c r="N217" s="1"/>
      <c r="O217" s="1"/>
      <c r="P217" s="1"/>
      <c r="Q217" s="1"/>
      <c r="R217" s="1"/>
      <c r="S217" s="1"/>
      <c r="T217" s="1"/>
      <c r="U217" s="1"/>
      <c r="V217" s="1"/>
      <c r="W217" s="1"/>
      <c r="X217" s="1"/>
      <c r="Y217" s="1"/>
      <c r="Z217" s="1"/>
    </row>
    <row r="218" ht="15.75" customHeight="1">
      <c r="A218" s="1304"/>
      <c r="B218" s="1"/>
      <c r="C218" s="1"/>
      <c r="D218" s="1"/>
      <c r="E218" s="398"/>
      <c r="F218" s="398"/>
      <c r="G218" s="1"/>
      <c r="H218" s="1"/>
      <c r="I218" s="1"/>
      <c r="J218" s="1"/>
      <c r="K218" s="1"/>
      <c r="L218" s="1"/>
      <c r="M218" s="1"/>
      <c r="N218" s="1"/>
      <c r="O218" s="1"/>
      <c r="P218" s="1"/>
      <c r="Q218" s="1"/>
      <c r="R218" s="1"/>
      <c r="S218" s="1"/>
      <c r="T218" s="1"/>
      <c r="U218" s="1"/>
      <c r="V218" s="1"/>
      <c r="W218" s="1"/>
      <c r="X218" s="1"/>
      <c r="Y218" s="1"/>
      <c r="Z218" s="1"/>
    </row>
    <row r="219" ht="15.75" customHeight="1">
      <c r="A219" s="1304"/>
      <c r="B219" s="1"/>
      <c r="C219" s="1"/>
      <c r="D219" s="1"/>
      <c r="E219" s="398"/>
      <c r="F219" s="398"/>
      <c r="G219" s="1"/>
      <c r="H219" s="1"/>
      <c r="I219" s="1"/>
      <c r="J219" s="1"/>
      <c r="K219" s="1"/>
      <c r="L219" s="1"/>
      <c r="M219" s="1"/>
      <c r="N219" s="1"/>
      <c r="O219" s="1"/>
      <c r="P219" s="1"/>
      <c r="Q219" s="1"/>
      <c r="R219" s="1"/>
      <c r="S219" s="1"/>
      <c r="T219" s="1"/>
      <c r="U219" s="1"/>
      <c r="V219" s="1"/>
      <c r="W219" s="1"/>
      <c r="X219" s="1"/>
      <c r="Y219" s="1"/>
      <c r="Z219" s="1"/>
    </row>
    <row r="220" ht="15.75" customHeight="1">
      <c r="A220" s="1304"/>
      <c r="B220" s="1"/>
      <c r="C220" s="1"/>
      <c r="D220" s="1"/>
      <c r="E220" s="398"/>
      <c r="F220" s="398"/>
      <c r="G220" s="1"/>
      <c r="H220" s="1"/>
      <c r="I220" s="1"/>
      <c r="J220" s="1"/>
      <c r="K220" s="1"/>
      <c r="L220" s="1"/>
      <c r="M220" s="1"/>
      <c r="N220" s="1"/>
      <c r="O220" s="1"/>
      <c r="P220" s="1"/>
      <c r="Q220" s="1"/>
      <c r="R220" s="1"/>
      <c r="S220" s="1"/>
      <c r="T220" s="1"/>
      <c r="U220" s="1"/>
      <c r="V220" s="1"/>
      <c r="W220" s="1"/>
      <c r="X220" s="1"/>
      <c r="Y220" s="1"/>
      <c r="Z220" s="1"/>
    </row>
    <row r="221" ht="15.75" customHeight="1">
      <c r="A221" s="1304"/>
      <c r="B221" s="1"/>
      <c r="C221" s="1"/>
      <c r="D221" s="1"/>
      <c r="E221" s="398"/>
      <c r="F221" s="398"/>
      <c r="G221" s="1"/>
      <c r="H221" s="1"/>
      <c r="I221" s="1"/>
      <c r="J221" s="1"/>
      <c r="K221" s="1"/>
      <c r="L221" s="1"/>
      <c r="M221" s="1"/>
      <c r="N221" s="1"/>
      <c r="O221" s="1"/>
      <c r="P221" s="1"/>
      <c r="Q221" s="1"/>
      <c r="R221" s="1"/>
      <c r="S221" s="1"/>
      <c r="T221" s="1"/>
      <c r="U221" s="1"/>
      <c r="V221" s="1"/>
      <c r="W221" s="1"/>
      <c r="X221" s="1"/>
      <c r="Y221" s="1"/>
      <c r="Z221" s="1"/>
    </row>
    <row r="222" ht="15.75" customHeight="1">
      <c r="A222" s="1304"/>
      <c r="B222" s="1"/>
      <c r="C222" s="1"/>
      <c r="D222" s="1"/>
      <c r="E222" s="398"/>
      <c r="F222" s="398"/>
      <c r="G222" s="1"/>
      <c r="H222" s="1"/>
      <c r="I222" s="1"/>
      <c r="J222" s="1"/>
      <c r="K222" s="1"/>
      <c r="L222" s="1"/>
      <c r="M222" s="1"/>
      <c r="N222" s="1"/>
      <c r="O222" s="1"/>
      <c r="P222" s="1"/>
      <c r="Q222" s="1"/>
      <c r="R222" s="1"/>
      <c r="S222" s="1"/>
      <c r="T222" s="1"/>
      <c r="U222" s="1"/>
      <c r="V222" s="1"/>
      <c r="W222" s="1"/>
      <c r="X222" s="1"/>
      <c r="Y222" s="1"/>
      <c r="Z222" s="1"/>
    </row>
    <row r="223" ht="15.75" customHeight="1">
      <c r="A223" s="1304"/>
      <c r="B223" s="1"/>
      <c r="C223" s="1"/>
      <c r="D223" s="1"/>
      <c r="E223" s="398"/>
      <c r="F223" s="398"/>
      <c r="G223" s="1"/>
      <c r="H223" s="1"/>
      <c r="I223" s="1"/>
      <c r="J223" s="1"/>
      <c r="K223" s="1"/>
      <c r="L223" s="1"/>
      <c r="M223" s="1"/>
      <c r="N223" s="1"/>
      <c r="O223" s="1"/>
      <c r="P223" s="1"/>
      <c r="Q223" s="1"/>
      <c r="R223" s="1"/>
      <c r="S223" s="1"/>
      <c r="T223" s="1"/>
      <c r="U223" s="1"/>
      <c r="V223" s="1"/>
      <c r="W223" s="1"/>
      <c r="X223" s="1"/>
      <c r="Y223" s="1"/>
      <c r="Z223" s="1"/>
    </row>
    <row r="224" ht="15.75" customHeight="1">
      <c r="A224" s="1304"/>
      <c r="B224" s="1"/>
      <c r="C224" s="1"/>
      <c r="D224" s="1"/>
      <c r="E224" s="398"/>
      <c r="F224" s="398"/>
      <c r="G224" s="1"/>
      <c r="H224" s="1"/>
      <c r="I224" s="1"/>
      <c r="J224" s="1"/>
      <c r="K224" s="1"/>
      <c r="L224" s="1"/>
      <c r="M224" s="1"/>
      <c r="N224" s="1"/>
      <c r="O224" s="1"/>
      <c r="P224" s="1"/>
      <c r="Q224" s="1"/>
      <c r="R224" s="1"/>
      <c r="S224" s="1"/>
      <c r="T224" s="1"/>
      <c r="U224" s="1"/>
      <c r="V224" s="1"/>
      <c r="W224" s="1"/>
      <c r="X224" s="1"/>
      <c r="Y224" s="1"/>
      <c r="Z224" s="1"/>
    </row>
    <row r="225" ht="15.75" customHeight="1">
      <c r="A225" s="1304"/>
      <c r="B225" s="1"/>
      <c r="C225" s="1"/>
      <c r="D225" s="1"/>
      <c r="E225" s="398"/>
      <c r="F225" s="398"/>
      <c r="G225" s="1"/>
      <c r="H225" s="1"/>
      <c r="I225" s="1"/>
      <c r="J225" s="1"/>
      <c r="K225" s="1"/>
      <c r="L225" s="1"/>
      <c r="M225" s="1"/>
      <c r="N225" s="1"/>
      <c r="O225" s="1"/>
      <c r="P225" s="1"/>
      <c r="Q225" s="1"/>
      <c r="R225" s="1"/>
      <c r="S225" s="1"/>
      <c r="T225" s="1"/>
      <c r="U225" s="1"/>
      <c r="V225" s="1"/>
      <c r="W225" s="1"/>
      <c r="X225" s="1"/>
      <c r="Y225" s="1"/>
      <c r="Z225" s="1"/>
    </row>
    <row r="226" ht="15.75" customHeight="1">
      <c r="A226" s="1304"/>
      <c r="B226" s="1"/>
      <c r="C226" s="1"/>
      <c r="D226" s="1"/>
      <c r="E226" s="398"/>
      <c r="F226" s="398"/>
      <c r="G226" s="1"/>
      <c r="H226" s="1"/>
      <c r="I226" s="1"/>
      <c r="J226" s="1"/>
      <c r="K226" s="1"/>
      <c r="L226" s="1"/>
      <c r="M226" s="1"/>
      <c r="N226" s="1"/>
      <c r="O226" s="1"/>
      <c r="P226" s="1"/>
      <c r="Q226" s="1"/>
      <c r="R226" s="1"/>
      <c r="S226" s="1"/>
      <c r="T226" s="1"/>
      <c r="U226" s="1"/>
      <c r="V226" s="1"/>
      <c r="W226" s="1"/>
      <c r="X226" s="1"/>
      <c r="Y226" s="1"/>
      <c r="Z226" s="1"/>
    </row>
    <row r="227" ht="15.75" customHeight="1">
      <c r="A227" s="1304"/>
      <c r="B227" s="1"/>
      <c r="C227" s="1"/>
      <c r="D227" s="1"/>
      <c r="E227" s="398"/>
      <c r="F227" s="398"/>
      <c r="G227" s="1"/>
      <c r="H227" s="1"/>
      <c r="I227" s="1"/>
      <c r="J227" s="1"/>
      <c r="K227" s="1"/>
      <c r="L227" s="1"/>
      <c r="M227" s="1"/>
      <c r="N227" s="1"/>
      <c r="O227" s="1"/>
      <c r="P227" s="1"/>
      <c r="Q227" s="1"/>
      <c r="R227" s="1"/>
      <c r="S227" s="1"/>
      <c r="T227" s="1"/>
      <c r="U227" s="1"/>
      <c r="V227" s="1"/>
      <c r="W227" s="1"/>
      <c r="X227" s="1"/>
      <c r="Y227" s="1"/>
      <c r="Z227" s="1"/>
    </row>
    <row r="228" ht="15.75" customHeight="1">
      <c r="A228" s="1304"/>
      <c r="B228" s="1"/>
      <c r="C228" s="1"/>
      <c r="D228" s="1"/>
      <c r="E228" s="398"/>
      <c r="F228" s="398"/>
      <c r="G228" s="1"/>
      <c r="H228" s="1"/>
      <c r="I228" s="1"/>
      <c r="J228" s="1"/>
      <c r="K228" s="1"/>
      <c r="L228" s="1"/>
      <c r="M228" s="1"/>
      <c r="N228" s="1"/>
      <c r="O228" s="1"/>
      <c r="P228" s="1"/>
      <c r="Q228" s="1"/>
      <c r="R228" s="1"/>
      <c r="S228" s="1"/>
      <c r="T228" s="1"/>
      <c r="U228" s="1"/>
      <c r="V228" s="1"/>
      <c r="W228" s="1"/>
      <c r="X228" s="1"/>
      <c r="Y228" s="1"/>
      <c r="Z228" s="1"/>
    </row>
    <row r="229" ht="15.75" customHeight="1">
      <c r="A229" s="1304"/>
      <c r="B229" s="1"/>
      <c r="C229" s="1"/>
      <c r="D229" s="1"/>
      <c r="E229" s="398"/>
      <c r="F229" s="398"/>
      <c r="G229" s="1"/>
      <c r="H229" s="1"/>
      <c r="I229" s="1"/>
      <c r="J229" s="1"/>
      <c r="K229" s="1"/>
      <c r="L229" s="1"/>
      <c r="M229" s="1"/>
      <c r="N229" s="1"/>
      <c r="O229" s="1"/>
      <c r="P229" s="1"/>
      <c r="Q229" s="1"/>
      <c r="R229" s="1"/>
      <c r="S229" s="1"/>
      <c r="T229" s="1"/>
      <c r="U229" s="1"/>
      <c r="V229" s="1"/>
      <c r="W229" s="1"/>
      <c r="X229" s="1"/>
      <c r="Y229" s="1"/>
      <c r="Z229" s="1"/>
    </row>
    <row r="230" ht="15.75" customHeight="1">
      <c r="A230" s="1304"/>
      <c r="B230" s="1"/>
      <c r="C230" s="1"/>
      <c r="D230" s="1"/>
      <c r="E230" s="398"/>
      <c r="F230" s="398"/>
      <c r="G230" s="1"/>
      <c r="H230" s="1"/>
      <c r="I230" s="1"/>
      <c r="J230" s="1"/>
      <c r="K230" s="1"/>
      <c r="L230" s="1"/>
      <c r="M230" s="1"/>
      <c r="N230" s="1"/>
      <c r="O230" s="1"/>
      <c r="P230" s="1"/>
      <c r="Q230" s="1"/>
      <c r="R230" s="1"/>
      <c r="S230" s="1"/>
      <c r="T230" s="1"/>
      <c r="U230" s="1"/>
      <c r="V230" s="1"/>
      <c r="W230" s="1"/>
      <c r="X230" s="1"/>
      <c r="Y230" s="1"/>
      <c r="Z230" s="1"/>
    </row>
    <row r="231" ht="15.75" customHeight="1">
      <c r="A231" s="1304"/>
      <c r="B231" s="1"/>
      <c r="C231" s="1"/>
      <c r="D231" s="1"/>
      <c r="E231" s="398"/>
      <c r="F231" s="398"/>
      <c r="G231" s="1"/>
      <c r="H231" s="1"/>
      <c r="I231" s="1"/>
      <c r="J231" s="1"/>
      <c r="K231" s="1"/>
      <c r="L231" s="1"/>
      <c r="M231" s="1"/>
      <c r="N231" s="1"/>
      <c r="O231" s="1"/>
      <c r="P231" s="1"/>
      <c r="Q231" s="1"/>
      <c r="R231" s="1"/>
      <c r="S231" s="1"/>
      <c r="T231" s="1"/>
      <c r="U231" s="1"/>
      <c r="V231" s="1"/>
      <c r="W231" s="1"/>
      <c r="X231" s="1"/>
      <c r="Y231" s="1"/>
      <c r="Z231" s="1"/>
    </row>
    <row r="232" ht="15.75" customHeight="1">
      <c r="A232" s="1304"/>
      <c r="B232" s="1"/>
      <c r="C232" s="1"/>
      <c r="D232" s="1"/>
      <c r="E232" s="398"/>
      <c r="F232" s="398"/>
      <c r="G232" s="1"/>
      <c r="H232" s="1"/>
      <c r="I232" s="1"/>
      <c r="J232" s="1"/>
      <c r="K232" s="1"/>
      <c r="L232" s="1"/>
      <c r="M232" s="1"/>
      <c r="N232" s="1"/>
      <c r="O232" s="1"/>
      <c r="P232" s="1"/>
      <c r="Q232" s="1"/>
      <c r="R232" s="1"/>
      <c r="S232" s="1"/>
      <c r="T232" s="1"/>
      <c r="U232" s="1"/>
      <c r="V232" s="1"/>
      <c r="W232" s="1"/>
      <c r="X232" s="1"/>
      <c r="Y232" s="1"/>
      <c r="Z232" s="1"/>
    </row>
    <row r="233" ht="15.75" customHeight="1">
      <c r="A233" s="1304"/>
      <c r="B233" s="1"/>
      <c r="C233" s="1"/>
      <c r="D233" s="1"/>
      <c r="E233" s="398"/>
      <c r="F233" s="398"/>
      <c r="G233" s="1"/>
      <c r="H233" s="1"/>
      <c r="I233" s="1"/>
      <c r="J233" s="1"/>
      <c r="K233" s="1"/>
      <c r="L233" s="1"/>
      <c r="M233" s="1"/>
      <c r="N233" s="1"/>
      <c r="O233" s="1"/>
      <c r="P233" s="1"/>
      <c r="Q233" s="1"/>
      <c r="R233" s="1"/>
      <c r="S233" s="1"/>
      <c r="T233" s="1"/>
      <c r="U233" s="1"/>
      <c r="V233" s="1"/>
      <c r="W233" s="1"/>
      <c r="X233" s="1"/>
      <c r="Y233" s="1"/>
      <c r="Z233" s="1"/>
    </row>
    <row r="234" ht="15.75" customHeight="1">
      <c r="A234" s="1304"/>
      <c r="B234" s="1"/>
      <c r="C234" s="1"/>
      <c r="D234" s="1"/>
      <c r="E234" s="398"/>
      <c r="F234" s="398"/>
      <c r="G234" s="1"/>
      <c r="H234" s="1"/>
      <c r="I234" s="1"/>
      <c r="J234" s="1"/>
      <c r="K234" s="1"/>
      <c r="L234" s="1"/>
      <c r="M234" s="1"/>
      <c r="N234" s="1"/>
      <c r="O234" s="1"/>
      <c r="P234" s="1"/>
      <c r="Q234" s="1"/>
      <c r="R234" s="1"/>
      <c r="S234" s="1"/>
      <c r="T234" s="1"/>
      <c r="U234" s="1"/>
      <c r="V234" s="1"/>
      <c r="W234" s="1"/>
      <c r="X234" s="1"/>
      <c r="Y234" s="1"/>
      <c r="Z234" s="1"/>
    </row>
    <row r="235" ht="15.75" customHeight="1">
      <c r="A235" s="1304"/>
      <c r="B235" s="1"/>
      <c r="C235" s="1"/>
      <c r="D235" s="1"/>
      <c r="E235" s="398"/>
      <c r="F235" s="398"/>
      <c r="G235" s="1"/>
      <c r="H235" s="1"/>
      <c r="I235" s="1"/>
      <c r="J235" s="1"/>
      <c r="K235" s="1"/>
      <c r="L235" s="1"/>
      <c r="M235" s="1"/>
      <c r="N235" s="1"/>
      <c r="O235" s="1"/>
      <c r="P235" s="1"/>
      <c r="Q235" s="1"/>
      <c r="R235" s="1"/>
      <c r="S235" s="1"/>
      <c r="T235" s="1"/>
      <c r="U235" s="1"/>
      <c r="V235" s="1"/>
      <c r="W235" s="1"/>
      <c r="X235" s="1"/>
      <c r="Y235" s="1"/>
      <c r="Z235" s="1"/>
    </row>
    <row r="236" ht="15.75" customHeight="1">
      <c r="A236" s="1304"/>
      <c r="B236" s="1"/>
      <c r="C236" s="1"/>
      <c r="D236" s="1"/>
      <c r="E236" s="398"/>
      <c r="F236" s="398"/>
      <c r="G236" s="1"/>
      <c r="H236" s="1"/>
      <c r="I236" s="1"/>
      <c r="J236" s="1"/>
      <c r="K236" s="1"/>
      <c r="L236" s="1"/>
      <c r="M236" s="1"/>
      <c r="N236" s="1"/>
      <c r="O236" s="1"/>
      <c r="P236" s="1"/>
      <c r="Q236" s="1"/>
      <c r="R236" s="1"/>
      <c r="S236" s="1"/>
      <c r="T236" s="1"/>
      <c r="U236" s="1"/>
      <c r="V236" s="1"/>
      <c r="W236" s="1"/>
      <c r="X236" s="1"/>
      <c r="Y236" s="1"/>
      <c r="Z236" s="1"/>
    </row>
    <row r="237" ht="15.75" customHeight="1">
      <c r="A237" s="1304"/>
      <c r="B237" s="1"/>
      <c r="C237" s="1"/>
      <c r="D237" s="1"/>
      <c r="E237" s="398"/>
      <c r="F237" s="398"/>
      <c r="G237" s="1"/>
      <c r="H237" s="1"/>
      <c r="I237" s="1"/>
      <c r="J237" s="1"/>
      <c r="K237" s="1"/>
      <c r="L237" s="1"/>
      <c r="M237" s="1"/>
      <c r="N237" s="1"/>
      <c r="O237" s="1"/>
      <c r="P237" s="1"/>
      <c r="Q237" s="1"/>
      <c r="R237" s="1"/>
      <c r="S237" s="1"/>
      <c r="T237" s="1"/>
      <c r="U237" s="1"/>
      <c r="V237" s="1"/>
      <c r="W237" s="1"/>
      <c r="X237" s="1"/>
      <c r="Y237" s="1"/>
      <c r="Z237" s="1"/>
    </row>
    <row r="238" ht="15.75" customHeight="1">
      <c r="A238" s="1304"/>
      <c r="B238" s="1"/>
      <c r="C238" s="1"/>
      <c r="D238" s="1"/>
      <c r="E238" s="398"/>
      <c r="F238" s="398"/>
      <c r="G238" s="1"/>
      <c r="H238" s="1"/>
      <c r="I238" s="1"/>
      <c r="J238" s="1"/>
      <c r="K238" s="1"/>
      <c r="L238" s="1"/>
      <c r="M238" s="1"/>
      <c r="N238" s="1"/>
      <c r="O238" s="1"/>
      <c r="P238" s="1"/>
      <c r="Q238" s="1"/>
      <c r="R238" s="1"/>
      <c r="S238" s="1"/>
      <c r="T238" s="1"/>
      <c r="U238" s="1"/>
      <c r="V238" s="1"/>
      <c r="W238" s="1"/>
      <c r="X238" s="1"/>
      <c r="Y238" s="1"/>
      <c r="Z238" s="1"/>
    </row>
    <row r="239" ht="15.75" customHeight="1">
      <c r="A239" s="1304"/>
      <c r="B239" s="1"/>
      <c r="C239" s="1"/>
      <c r="D239" s="1"/>
      <c r="E239" s="398"/>
      <c r="F239" s="398"/>
      <c r="G239" s="1"/>
      <c r="H239" s="1"/>
      <c r="I239" s="1"/>
      <c r="J239" s="1"/>
      <c r="K239" s="1"/>
      <c r="L239" s="1"/>
      <c r="M239" s="1"/>
      <c r="N239" s="1"/>
      <c r="O239" s="1"/>
      <c r="P239" s="1"/>
      <c r="Q239" s="1"/>
      <c r="R239" s="1"/>
      <c r="S239" s="1"/>
      <c r="T239" s="1"/>
      <c r="U239" s="1"/>
      <c r="V239" s="1"/>
      <c r="W239" s="1"/>
      <c r="X239" s="1"/>
      <c r="Y239" s="1"/>
      <c r="Z239" s="1"/>
    </row>
    <row r="240" ht="15.75" customHeight="1">
      <c r="A240" s="1304"/>
      <c r="B240" s="1"/>
      <c r="C240" s="1"/>
      <c r="D240" s="1"/>
      <c r="E240" s="398"/>
      <c r="F240" s="398"/>
      <c r="G240" s="1"/>
      <c r="H240" s="1"/>
      <c r="I240" s="1"/>
      <c r="J240" s="1"/>
      <c r="K240" s="1"/>
      <c r="L240" s="1"/>
      <c r="M240" s="1"/>
      <c r="N240" s="1"/>
      <c r="O240" s="1"/>
      <c r="P240" s="1"/>
      <c r="Q240" s="1"/>
      <c r="R240" s="1"/>
      <c r="S240" s="1"/>
      <c r="T240" s="1"/>
      <c r="U240" s="1"/>
      <c r="V240" s="1"/>
      <c r="W240" s="1"/>
      <c r="X240" s="1"/>
      <c r="Y240" s="1"/>
      <c r="Z240" s="1"/>
    </row>
    <row r="241" ht="15.75" customHeight="1">
      <c r="A241" s="1304"/>
      <c r="B241" s="1"/>
      <c r="C241" s="1"/>
      <c r="D241" s="1"/>
      <c r="E241" s="398"/>
      <c r="F241" s="398"/>
      <c r="G241" s="1"/>
      <c r="H241" s="1"/>
      <c r="I241" s="1"/>
      <c r="J241" s="1"/>
      <c r="K241" s="1"/>
      <c r="L241" s="1"/>
      <c r="M241" s="1"/>
      <c r="N241" s="1"/>
      <c r="O241" s="1"/>
      <c r="P241" s="1"/>
      <c r="Q241" s="1"/>
      <c r="R241" s="1"/>
      <c r="S241" s="1"/>
      <c r="T241" s="1"/>
      <c r="U241" s="1"/>
      <c r="V241" s="1"/>
      <c r="W241" s="1"/>
      <c r="X241" s="1"/>
      <c r="Y241" s="1"/>
      <c r="Z241" s="1"/>
    </row>
    <row r="242" ht="15.75" customHeight="1">
      <c r="A242" s="1304"/>
      <c r="B242" s="1"/>
      <c r="C242" s="1"/>
      <c r="D242" s="1"/>
      <c r="E242" s="398"/>
      <c r="F242" s="398"/>
      <c r="G242" s="1"/>
      <c r="H242" s="1"/>
      <c r="I242" s="1"/>
      <c r="J242" s="1"/>
      <c r="K242" s="1"/>
      <c r="L242" s="1"/>
      <c r="M242" s="1"/>
      <c r="N242" s="1"/>
      <c r="O242" s="1"/>
      <c r="P242" s="1"/>
      <c r="Q242" s="1"/>
      <c r="R242" s="1"/>
      <c r="S242" s="1"/>
      <c r="T242" s="1"/>
      <c r="U242" s="1"/>
      <c r="V242" s="1"/>
      <c r="W242" s="1"/>
      <c r="X242" s="1"/>
      <c r="Y242" s="1"/>
      <c r="Z242" s="1"/>
    </row>
    <row r="243" ht="15.75" customHeight="1">
      <c r="A243" s="1304"/>
      <c r="B243" s="1"/>
      <c r="C243" s="1"/>
      <c r="D243" s="1"/>
      <c r="E243" s="398"/>
      <c r="F243" s="398"/>
      <c r="G243" s="1"/>
      <c r="H243" s="1"/>
      <c r="I243" s="1"/>
      <c r="J243" s="1"/>
      <c r="K243" s="1"/>
      <c r="L243" s="1"/>
      <c r="M243" s="1"/>
      <c r="N243" s="1"/>
      <c r="O243" s="1"/>
      <c r="P243" s="1"/>
      <c r="Q243" s="1"/>
      <c r="R243" s="1"/>
      <c r="S243" s="1"/>
      <c r="T243" s="1"/>
      <c r="U243" s="1"/>
      <c r="V243" s="1"/>
      <c r="W243" s="1"/>
      <c r="X243" s="1"/>
      <c r="Y243" s="1"/>
      <c r="Z243" s="1"/>
    </row>
    <row r="244" ht="15.75" customHeight="1">
      <c r="A244" s="1304"/>
      <c r="B244" s="1"/>
      <c r="C244" s="1"/>
      <c r="D244" s="1"/>
      <c r="E244" s="398"/>
      <c r="F244" s="398"/>
      <c r="G244" s="1"/>
      <c r="H244" s="1"/>
      <c r="I244" s="1"/>
      <c r="J244" s="1"/>
      <c r="K244" s="1"/>
      <c r="L244" s="1"/>
      <c r="M244" s="1"/>
      <c r="N244" s="1"/>
      <c r="O244" s="1"/>
      <c r="P244" s="1"/>
      <c r="Q244" s="1"/>
      <c r="R244" s="1"/>
      <c r="S244" s="1"/>
      <c r="T244" s="1"/>
      <c r="U244" s="1"/>
      <c r="V244" s="1"/>
      <c r="W244" s="1"/>
      <c r="X244" s="1"/>
      <c r="Y244" s="1"/>
      <c r="Z244" s="1"/>
    </row>
    <row r="245" ht="15.75" customHeight="1">
      <c r="A245" s="1304"/>
      <c r="B245" s="1"/>
      <c r="C245" s="1"/>
      <c r="D245" s="1"/>
      <c r="E245" s="398"/>
      <c r="F245" s="398"/>
      <c r="G245" s="1"/>
      <c r="H245" s="1"/>
      <c r="I245" s="1"/>
      <c r="J245" s="1"/>
      <c r="K245" s="1"/>
      <c r="L245" s="1"/>
      <c r="M245" s="1"/>
      <c r="N245" s="1"/>
      <c r="O245" s="1"/>
      <c r="P245" s="1"/>
      <c r="Q245" s="1"/>
      <c r="R245" s="1"/>
      <c r="S245" s="1"/>
      <c r="T245" s="1"/>
      <c r="U245" s="1"/>
      <c r="V245" s="1"/>
      <c r="W245" s="1"/>
      <c r="X245" s="1"/>
      <c r="Y245" s="1"/>
      <c r="Z245" s="1"/>
    </row>
    <row r="246" ht="15.75" customHeight="1">
      <c r="A246" s="1304"/>
      <c r="B246" s="1"/>
      <c r="C246" s="1"/>
      <c r="D246" s="1"/>
      <c r="E246" s="398"/>
      <c r="F246" s="398"/>
      <c r="G246" s="1"/>
      <c r="H246" s="1"/>
      <c r="I246" s="1"/>
      <c r="J246" s="1"/>
      <c r="K246" s="1"/>
      <c r="L246" s="1"/>
      <c r="M246" s="1"/>
      <c r="N246" s="1"/>
      <c r="O246" s="1"/>
      <c r="P246" s="1"/>
      <c r="Q246" s="1"/>
      <c r="R246" s="1"/>
      <c r="S246" s="1"/>
      <c r="T246" s="1"/>
      <c r="U246" s="1"/>
      <c r="V246" s="1"/>
      <c r="W246" s="1"/>
      <c r="X246" s="1"/>
      <c r="Y246" s="1"/>
      <c r="Z246" s="1"/>
    </row>
    <row r="247" ht="15.75" customHeight="1">
      <c r="A247" s="1304"/>
      <c r="B247" s="1"/>
      <c r="C247" s="1"/>
      <c r="D247" s="1"/>
      <c r="E247" s="398"/>
      <c r="F247" s="398"/>
      <c r="G247" s="1"/>
      <c r="H247" s="1"/>
      <c r="I247" s="1"/>
      <c r="J247" s="1"/>
      <c r="K247" s="1"/>
      <c r="L247" s="1"/>
      <c r="M247" s="1"/>
      <c r="N247" s="1"/>
      <c r="O247" s="1"/>
      <c r="P247" s="1"/>
      <c r="Q247" s="1"/>
      <c r="R247" s="1"/>
      <c r="S247" s="1"/>
      <c r="T247" s="1"/>
      <c r="U247" s="1"/>
      <c r="V247" s="1"/>
      <c r="W247" s="1"/>
      <c r="X247" s="1"/>
      <c r="Y247" s="1"/>
      <c r="Z247" s="1"/>
    </row>
    <row r="248" ht="15.75" customHeight="1">
      <c r="A248" s="1304"/>
      <c r="B248" s="1"/>
      <c r="C248" s="1"/>
      <c r="D248" s="1"/>
      <c r="E248" s="398"/>
      <c r="F248" s="398"/>
      <c r="G248" s="1"/>
      <c r="H248" s="1"/>
      <c r="I248" s="1"/>
      <c r="J248" s="1"/>
      <c r="K248" s="1"/>
      <c r="L248" s="1"/>
      <c r="M248" s="1"/>
      <c r="N248" s="1"/>
      <c r="O248" s="1"/>
      <c r="P248" s="1"/>
      <c r="Q248" s="1"/>
      <c r="R248" s="1"/>
      <c r="S248" s="1"/>
      <c r="T248" s="1"/>
      <c r="U248" s="1"/>
      <c r="V248" s="1"/>
      <c r="W248" s="1"/>
      <c r="X248" s="1"/>
      <c r="Y248" s="1"/>
      <c r="Z248" s="1"/>
    </row>
    <row r="249" ht="15.75" customHeight="1">
      <c r="A249" s="1304"/>
      <c r="B249" s="1"/>
      <c r="C249" s="1"/>
      <c r="D249" s="1"/>
      <c r="E249" s="398"/>
      <c r="F249" s="398"/>
      <c r="G249" s="1"/>
      <c r="H249" s="1"/>
      <c r="I249" s="1"/>
      <c r="J249" s="1"/>
      <c r="K249" s="1"/>
      <c r="L249" s="1"/>
      <c r="M249" s="1"/>
      <c r="N249" s="1"/>
      <c r="O249" s="1"/>
      <c r="P249" s="1"/>
      <c r="Q249" s="1"/>
      <c r="R249" s="1"/>
      <c r="S249" s="1"/>
      <c r="T249" s="1"/>
      <c r="U249" s="1"/>
      <c r="V249" s="1"/>
      <c r="W249" s="1"/>
      <c r="X249" s="1"/>
      <c r="Y249" s="1"/>
      <c r="Z249" s="1"/>
    </row>
    <row r="250" ht="15.75" customHeight="1">
      <c r="A250" s="1304"/>
      <c r="B250" s="1"/>
      <c r="C250" s="1"/>
      <c r="D250" s="1"/>
      <c r="E250" s="398"/>
      <c r="F250" s="398"/>
      <c r="G250" s="1"/>
      <c r="H250" s="1"/>
      <c r="I250" s="1"/>
      <c r="J250" s="1"/>
      <c r="K250" s="1"/>
      <c r="L250" s="1"/>
      <c r="M250" s="1"/>
      <c r="N250" s="1"/>
      <c r="O250" s="1"/>
      <c r="P250" s="1"/>
      <c r="Q250" s="1"/>
      <c r="R250" s="1"/>
      <c r="S250" s="1"/>
      <c r="T250" s="1"/>
      <c r="U250" s="1"/>
      <c r="V250" s="1"/>
      <c r="W250" s="1"/>
      <c r="X250" s="1"/>
      <c r="Y250" s="1"/>
      <c r="Z250" s="1"/>
    </row>
    <row r="251" ht="15.75" customHeight="1">
      <c r="A251" s="1304"/>
      <c r="B251" s="1"/>
      <c r="C251" s="1"/>
      <c r="D251" s="1"/>
      <c r="E251" s="398"/>
      <c r="F251" s="398"/>
      <c r="G251" s="1"/>
      <c r="H251" s="1"/>
      <c r="I251" s="1"/>
      <c r="J251" s="1"/>
      <c r="K251" s="1"/>
      <c r="L251" s="1"/>
      <c r="M251" s="1"/>
      <c r="N251" s="1"/>
      <c r="O251" s="1"/>
      <c r="P251" s="1"/>
      <c r="Q251" s="1"/>
      <c r="R251" s="1"/>
      <c r="S251" s="1"/>
      <c r="T251" s="1"/>
      <c r="U251" s="1"/>
      <c r="V251" s="1"/>
      <c r="W251" s="1"/>
      <c r="X251" s="1"/>
      <c r="Y251" s="1"/>
      <c r="Z251" s="1"/>
    </row>
    <row r="252" ht="15.75" customHeight="1">
      <c r="A252" s="1304"/>
      <c r="B252" s="1"/>
      <c r="C252" s="1"/>
      <c r="D252" s="1"/>
      <c r="E252" s="398"/>
      <c r="F252" s="398"/>
      <c r="G252" s="1"/>
      <c r="H252" s="1"/>
      <c r="I252" s="1"/>
      <c r="J252" s="1"/>
      <c r="K252" s="1"/>
      <c r="L252" s="1"/>
      <c r="M252" s="1"/>
      <c r="N252" s="1"/>
      <c r="O252" s="1"/>
      <c r="P252" s="1"/>
      <c r="Q252" s="1"/>
      <c r="R252" s="1"/>
      <c r="S252" s="1"/>
      <c r="T252" s="1"/>
      <c r="U252" s="1"/>
      <c r="V252" s="1"/>
      <c r="W252" s="1"/>
      <c r="X252" s="1"/>
      <c r="Y252" s="1"/>
      <c r="Z252" s="1"/>
    </row>
    <row r="253" ht="15.75" customHeight="1">
      <c r="A253" s="1304"/>
      <c r="B253" s="1"/>
      <c r="C253" s="1"/>
      <c r="D253" s="1"/>
      <c r="E253" s="398"/>
      <c r="F253" s="398"/>
      <c r="G253" s="1"/>
      <c r="H253" s="1"/>
      <c r="I253" s="1"/>
      <c r="J253" s="1"/>
      <c r="K253" s="1"/>
      <c r="L253" s="1"/>
      <c r="M253" s="1"/>
      <c r="N253" s="1"/>
      <c r="O253" s="1"/>
      <c r="P253" s="1"/>
      <c r="Q253" s="1"/>
      <c r="R253" s="1"/>
      <c r="S253" s="1"/>
      <c r="T253" s="1"/>
      <c r="U253" s="1"/>
      <c r="V253" s="1"/>
      <c r="W253" s="1"/>
      <c r="X253" s="1"/>
      <c r="Y253" s="1"/>
      <c r="Z253" s="1"/>
    </row>
    <row r="254" ht="15.75" customHeight="1">
      <c r="A254" s="1304"/>
      <c r="B254" s="1"/>
      <c r="C254" s="1"/>
      <c r="D254" s="1"/>
      <c r="E254" s="398"/>
      <c r="F254" s="398"/>
      <c r="G254" s="1"/>
      <c r="H254" s="1"/>
      <c r="I254" s="1"/>
      <c r="J254" s="1"/>
      <c r="K254" s="1"/>
      <c r="L254" s="1"/>
      <c r="M254" s="1"/>
      <c r="N254" s="1"/>
      <c r="O254" s="1"/>
      <c r="P254" s="1"/>
      <c r="Q254" s="1"/>
      <c r="R254" s="1"/>
      <c r="S254" s="1"/>
      <c r="T254" s="1"/>
      <c r="U254" s="1"/>
      <c r="V254" s="1"/>
      <c r="W254" s="1"/>
      <c r="X254" s="1"/>
      <c r="Y254" s="1"/>
      <c r="Z254" s="1"/>
    </row>
    <row r="255" ht="15.75" customHeight="1">
      <c r="A255" s="1304"/>
      <c r="B255" s="1"/>
      <c r="C255" s="1"/>
      <c r="D255" s="1"/>
      <c r="E255" s="398"/>
      <c r="F255" s="398"/>
      <c r="G255" s="1"/>
      <c r="H255" s="1"/>
      <c r="I255" s="1"/>
      <c r="J255" s="1"/>
      <c r="K255" s="1"/>
      <c r="L255" s="1"/>
      <c r="M255" s="1"/>
      <c r="N255" s="1"/>
      <c r="O255" s="1"/>
      <c r="P255" s="1"/>
      <c r="Q255" s="1"/>
      <c r="R255" s="1"/>
      <c r="S255" s="1"/>
      <c r="T255" s="1"/>
      <c r="U255" s="1"/>
      <c r="V255" s="1"/>
      <c r="W255" s="1"/>
      <c r="X255" s="1"/>
      <c r="Y255" s="1"/>
      <c r="Z255" s="1"/>
    </row>
    <row r="256" ht="15.75" customHeight="1">
      <c r="A256" s="1304"/>
      <c r="B256" s="1"/>
      <c r="C256" s="1"/>
      <c r="D256" s="1"/>
      <c r="E256" s="398"/>
      <c r="F256" s="398"/>
      <c r="G256" s="1"/>
      <c r="H256" s="1"/>
      <c r="I256" s="1"/>
      <c r="J256" s="1"/>
      <c r="K256" s="1"/>
      <c r="L256" s="1"/>
      <c r="M256" s="1"/>
      <c r="N256" s="1"/>
      <c r="O256" s="1"/>
      <c r="P256" s="1"/>
      <c r="Q256" s="1"/>
      <c r="R256" s="1"/>
      <c r="S256" s="1"/>
      <c r="T256" s="1"/>
      <c r="U256" s="1"/>
      <c r="V256" s="1"/>
      <c r="W256" s="1"/>
      <c r="X256" s="1"/>
      <c r="Y256" s="1"/>
      <c r="Z256" s="1"/>
    </row>
    <row r="257" ht="15.75" customHeight="1">
      <c r="A257" s="1304"/>
      <c r="B257" s="1"/>
      <c r="C257" s="1"/>
      <c r="D257" s="1"/>
      <c r="E257" s="398"/>
      <c r="F257" s="398"/>
      <c r="G257" s="1"/>
      <c r="H257" s="1"/>
      <c r="I257" s="1"/>
      <c r="J257" s="1"/>
      <c r="K257" s="1"/>
      <c r="L257" s="1"/>
      <c r="M257" s="1"/>
      <c r="N257" s="1"/>
      <c r="O257" s="1"/>
      <c r="P257" s="1"/>
      <c r="Q257" s="1"/>
      <c r="R257" s="1"/>
      <c r="S257" s="1"/>
      <c r="T257" s="1"/>
      <c r="U257" s="1"/>
      <c r="V257" s="1"/>
      <c r="W257" s="1"/>
      <c r="X257" s="1"/>
      <c r="Y257" s="1"/>
      <c r="Z257" s="1"/>
    </row>
    <row r="258" ht="15.75" customHeight="1">
      <c r="A258" s="1304"/>
      <c r="B258" s="1"/>
      <c r="C258" s="1"/>
      <c r="D258" s="1"/>
      <c r="E258" s="398"/>
      <c r="F258" s="398"/>
      <c r="G258" s="1"/>
      <c r="H258" s="1"/>
      <c r="I258" s="1"/>
      <c r="J258" s="1"/>
      <c r="K258" s="1"/>
      <c r="L258" s="1"/>
      <c r="M258" s="1"/>
      <c r="N258" s="1"/>
      <c r="O258" s="1"/>
      <c r="P258" s="1"/>
      <c r="Q258" s="1"/>
      <c r="R258" s="1"/>
      <c r="S258" s="1"/>
      <c r="T258" s="1"/>
      <c r="U258" s="1"/>
      <c r="V258" s="1"/>
      <c r="W258" s="1"/>
      <c r="X258" s="1"/>
      <c r="Y258" s="1"/>
      <c r="Z258" s="1"/>
    </row>
    <row r="259" ht="15.75" customHeight="1">
      <c r="A259" s="1304"/>
      <c r="B259" s="1"/>
      <c r="C259" s="1"/>
      <c r="D259" s="1"/>
      <c r="E259" s="398"/>
      <c r="F259" s="398"/>
      <c r="G259" s="1"/>
      <c r="H259" s="1"/>
      <c r="I259" s="1"/>
      <c r="J259" s="1"/>
      <c r="K259" s="1"/>
      <c r="L259" s="1"/>
      <c r="M259" s="1"/>
      <c r="N259" s="1"/>
      <c r="O259" s="1"/>
      <c r="P259" s="1"/>
      <c r="Q259" s="1"/>
      <c r="R259" s="1"/>
      <c r="S259" s="1"/>
      <c r="T259" s="1"/>
      <c r="U259" s="1"/>
      <c r="V259" s="1"/>
      <c r="W259" s="1"/>
      <c r="X259" s="1"/>
      <c r="Y259" s="1"/>
      <c r="Z259" s="1"/>
    </row>
    <row r="260" ht="15.75" customHeight="1">
      <c r="A260" s="1304"/>
      <c r="B260" s="1"/>
      <c r="C260" s="1"/>
      <c r="D260" s="1"/>
      <c r="E260" s="398"/>
      <c r="F260" s="398"/>
      <c r="G260" s="1"/>
      <c r="H260" s="1"/>
      <c r="I260" s="1"/>
      <c r="J260" s="1"/>
      <c r="K260" s="1"/>
      <c r="L260" s="1"/>
      <c r="M260" s="1"/>
      <c r="N260" s="1"/>
      <c r="O260" s="1"/>
      <c r="P260" s="1"/>
      <c r="Q260" s="1"/>
      <c r="R260" s="1"/>
      <c r="S260" s="1"/>
      <c r="T260" s="1"/>
      <c r="U260" s="1"/>
      <c r="V260" s="1"/>
      <c r="W260" s="1"/>
      <c r="X260" s="1"/>
      <c r="Y260" s="1"/>
      <c r="Z260" s="1"/>
    </row>
    <row r="261" ht="15.75" customHeight="1">
      <c r="A261" s="1304"/>
      <c r="B261" s="1"/>
      <c r="C261" s="1"/>
      <c r="D261" s="1"/>
      <c r="E261" s="398"/>
      <c r="F261" s="398"/>
      <c r="G261" s="1"/>
      <c r="H261" s="1"/>
      <c r="I261" s="1"/>
      <c r="J261" s="1"/>
      <c r="K261" s="1"/>
      <c r="L261" s="1"/>
      <c r="M261" s="1"/>
      <c r="N261" s="1"/>
      <c r="O261" s="1"/>
      <c r="P261" s="1"/>
      <c r="Q261" s="1"/>
      <c r="R261" s="1"/>
      <c r="S261" s="1"/>
      <c r="T261" s="1"/>
      <c r="U261" s="1"/>
      <c r="V261" s="1"/>
      <c r="W261" s="1"/>
      <c r="X261" s="1"/>
      <c r="Y261" s="1"/>
      <c r="Z261" s="1"/>
    </row>
    <row r="262" ht="15.75" customHeight="1">
      <c r="A262" s="1304"/>
      <c r="B262" s="1"/>
      <c r="C262" s="1"/>
      <c r="D262" s="1"/>
      <c r="E262" s="398"/>
      <c r="F262" s="398"/>
      <c r="G262" s="1"/>
      <c r="H262" s="1"/>
      <c r="I262" s="1"/>
      <c r="J262" s="1"/>
      <c r="K262" s="1"/>
      <c r="L262" s="1"/>
      <c r="M262" s="1"/>
      <c r="N262" s="1"/>
      <c r="O262" s="1"/>
      <c r="P262" s="1"/>
      <c r="Q262" s="1"/>
      <c r="R262" s="1"/>
      <c r="S262" s="1"/>
      <c r="T262" s="1"/>
      <c r="U262" s="1"/>
      <c r="V262" s="1"/>
      <c r="W262" s="1"/>
      <c r="X262" s="1"/>
      <c r="Y262" s="1"/>
      <c r="Z262" s="1"/>
    </row>
    <row r="263" ht="15.75" customHeight="1">
      <c r="A263" s="1304"/>
      <c r="B263" s="1"/>
      <c r="C263" s="1"/>
      <c r="D263" s="1"/>
      <c r="E263" s="398"/>
      <c r="F263" s="398"/>
      <c r="G263" s="1"/>
      <c r="H263" s="1"/>
      <c r="I263" s="1"/>
      <c r="J263" s="1"/>
      <c r="K263" s="1"/>
      <c r="L263" s="1"/>
      <c r="M263" s="1"/>
      <c r="N263" s="1"/>
      <c r="O263" s="1"/>
      <c r="P263" s="1"/>
      <c r="Q263" s="1"/>
      <c r="R263" s="1"/>
      <c r="S263" s="1"/>
      <c r="T263" s="1"/>
      <c r="U263" s="1"/>
      <c r="V263" s="1"/>
      <c r="W263" s="1"/>
      <c r="X263" s="1"/>
      <c r="Y263" s="1"/>
      <c r="Z263" s="1"/>
    </row>
    <row r="264" ht="15.75" customHeight="1">
      <c r="A264" s="1304"/>
      <c r="B264" s="1"/>
      <c r="C264" s="1"/>
      <c r="D264" s="1"/>
      <c r="E264" s="398"/>
      <c r="F264" s="398"/>
      <c r="G264" s="1"/>
      <c r="H264" s="1"/>
      <c r="I264" s="1"/>
      <c r="J264" s="1"/>
      <c r="K264" s="1"/>
      <c r="L264" s="1"/>
      <c r="M264" s="1"/>
      <c r="N264" s="1"/>
      <c r="O264" s="1"/>
      <c r="P264" s="1"/>
      <c r="Q264" s="1"/>
      <c r="R264" s="1"/>
      <c r="S264" s="1"/>
      <c r="T264" s="1"/>
      <c r="U264" s="1"/>
      <c r="V264" s="1"/>
      <c r="W264" s="1"/>
      <c r="X264" s="1"/>
      <c r="Y264" s="1"/>
      <c r="Z264" s="1"/>
    </row>
    <row r="265" ht="15.75" customHeight="1">
      <c r="A265" s="1304"/>
      <c r="B265" s="1"/>
      <c r="C265" s="1"/>
      <c r="D265" s="1"/>
      <c r="E265" s="398"/>
      <c r="F265" s="398"/>
      <c r="G265" s="1"/>
      <c r="H265" s="1"/>
      <c r="I265" s="1"/>
      <c r="J265" s="1"/>
      <c r="K265" s="1"/>
      <c r="L265" s="1"/>
      <c r="M265" s="1"/>
      <c r="N265" s="1"/>
      <c r="O265" s="1"/>
      <c r="P265" s="1"/>
      <c r="Q265" s="1"/>
      <c r="R265" s="1"/>
      <c r="S265" s="1"/>
      <c r="T265" s="1"/>
      <c r="U265" s="1"/>
      <c r="V265" s="1"/>
      <c r="W265" s="1"/>
      <c r="X265" s="1"/>
      <c r="Y265" s="1"/>
      <c r="Z265" s="1"/>
    </row>
    <row r="266" ht="15.75" customHeight="1">
      <c r="A266" s="1304"/>
      <c r="B266" s="1"/>
      <c r="C266" s="1"/>
      <c r="D266" s="1"/>
      <c r="E266" s="398"/>
      <c r="F266" s="398"/>
      <c r="G266" s="1"/>
      <c r="H266" s="1"/>
      <c r="I266" s="1"/>
      <c r="J266" s="1"/>
      <c r="K266" s="1"/>
      <c r="L266" s="1"/>
      <c r="M266" s="1"/>
      <c r="N266" s="1"/>
      <c r="O266" s="1"/>
      <c r="P266" s="1"/>
      <c r="Q266" s="1"/>
      <c r="R266" s="1"/>
      <c r="S266" s="1"/>
      <c r="T266" s="1"/>
      <c r="U266" s="1"/>
      <c r="V266" s="1"/>
      <c r="W266" s="1"/>
      <c r="X266" s="1"/>
      <c r="Y266" s="1"/>
      <c r="Z266" s="1"/>
    </row>
    <row r="267" ht="15.75" customHeight="1">
      <c r="A267" s="1304"/>
      <c r="B267" s="1"/>
      <c r="C267" s="1"/>
      <c r="D267" s="1"/>
      <c r="E267" s="398"/>
      <c r="F267" s="398"/>
      <c r="G267" s="1"/>
      <c r="H267" s="1"/>
      <c r="I267" s="1"/>
      <c r="J267" s="1"/>
      <c r="K267" s="1"/>
      <c r="L267" s="1"/>
      <c r="M267" s="1"/>
      <c r="N267" s="1"/>
      <c r="O267" s="1"/>
      <c r="P267" s="1"/>
      <c r="Q267" s="1"/>
      <c r="R267" s="1"/>
      <c r="S267" s="1"/>
      <c r="T267" s="1"/>
      <c r="U267" s="1"/>
      <c r="V267" s="1"/>
      <c r="W267" s="1"/>
      <c r="X267" s="1"/>
      <c r="Y267" s="1"/>
      <c r="Z267" s="1"/>
    </row>
    <row r="268" ht="15.75" customHeight="1">
      <c r="A268" s="1304"/>
      <c r="B268" s="1"/>
      <c r="C268" s="1"/>
      <c r="D268" s="1"/>
      <c r="E268" s="398"/>
      <c r="F268" s="398"/>
      <c r="G268" s="1"/>
      <c r="H268" s="1"/>
      <c r="I268" s="1"/>
      <c r="J268" s="1"/>
      <c r="K268" s="1"/>
      <c r="L268" s="1"/>
      <c r="M268" s="1"/>
      <c r="N268" s="1"/>
      <c r="O268" s="1"/>
      <c r="P268" s="1"/>
      <c r="Q268" s="1"/>
      <c r="R268" s="1"/>
      <c r="S268" s="1"/>
      <c r="T268" s="1"/>
      <c r="U268" s="1"/>
      <c r="V268" s="1"/>
      <c r="W268" s="1"/>
      <c r="X268" s="1"/>
      <c r="Y268" s="1"/>
      <c r="Z268" s="1"/>
    </row>
    <row r="269" ht="15.75" customHeight="1">
      <c r="A269" s="1304"/>
      <c r="B269" s="1"/>
      <c r="C269" s="1"/>
      <c r="D269" s="1"/>
      <c r="E269" s="398"/>
      <c r="F269" s="398"/>
      <c r="G269" s="1"/>
      <c r="H269" s="1"/>
      <c r="I269" s="1"/>
      <c r="J269" s="1"/>
      <c r="K269" s="1"/>
      <c r="L269" s="1"/>
      <c r="M269" s="1"/>
      <c r="N269" s="1"/>
      <c r="O269" s="1"/>
      <c r="P269" s="1"/>
      <c r="Q269" s="1"/>
      <c r="R269" s="1"/>
      <c r="S269" s="1"/>
      <c r="T269" s="1"/>
      <c r="U269" s="1"/>
      <c r="V269" s="1"/>
      <c r="W269" s="1"/>
      <c r="X269" s="1"/>
      <c r="Y269" s="1"/>
      <c r="Z269" s="1"/>
    </row>
    <row r="270" ht="15.75" customHeight="1">
      <c r="A270" s="1304"/>
      <c r="B270" s="1"/>
      <c r="C270" s="1"/>
      <c r="D270" s="1"/>
      <c r="E270" s="398"/>
      <c r="F270" s="398"/>
      <c r="G270" s="1"/>
      <c r="H270" s="1"/>
      <c r="I270" s="1"/>
      <c r="J270" s="1"/>
      <c r="K270" s="1"/>
      <c r="L270" s="1"/>
      <c r="M270" s="1"/>
      <c r="N270" s="1"/>
      <c r="O270" s="1"/>
      <c r="P270" s="1"/>
      <c r="Q270" s="1"/>
      <c r="R270" s="1"/>
      <c r="S270" s="1"/>
      <c r="T270" s="1"/>
      <c r="U270" s="1"/>
      <c r="V270" s="1"/>
      <c r="W270" s="1"/>
      <c r="X270" s="1"/>
      <c r="Y270" s="1"/>
      <c r="Z270" s="1"/>
    </row>
    <row r="271" ht="15.75" customHeight="1">
      <c r="A271" s="1304"/>
      <c r="B271" s="1"/>
      <c r="C271" s="1"/>
      <c r="D271" s="1"/>
      <c r="E271" s="398"/>
      <c r="F271" s="398"/>
      <c r="G271" s="1"/>
      <c r="H271" s="1"/>
      <c r="I271" s="1"/>
      <c r="J271" s="1"/>
      <c r="K271" s="1"/>
      <c r="L271" s="1"/>
      <c r="M271" s="1"/>
      <c r="N271" s="1"/>
      <c r="O271" s="1"/>
      <c r="P271" s="1"/>
      <c r="Q271" s="1"/>
      <c r="R271" s="1"/>
      <c r="S271" s="1"/>
      <c r="T271" s="1"/>
      <c r="U271" s="1"/>
      <c r="V271" s="1"/>
      <c r="W271" s="1"/>
      <c r="X271" s="1"/>
      <c r="Y271" s="1"/>
      <c r="Z271" s="1"/>
    </row>
    <row r="272" ht="15.75" customHeight="1">
      <c r="A272" s="1304"/>
      <c r="B272" s="1"/>
      <c r="C272" s="1"/>
      <c r="D272" s="1"/>
      <c r="E272" s="398"/>
      <c r="F272" s="398"/>
      <c r="G272" s="1"/>
      <c r="H272" s="1"/>
      <c r="I272" s="1"/>
      <c r="J272" s="1"/>
      <c r="K272" s="1"/>
      <c r="L272" s="1"/>
      <c r="M272" s="1"/>
      <c r="N272" s="1"/>
      <c r="O272" s="1"/>
      <c r="P272" s="1"/>
      <c r="Q272" s="1"/>
      <c r="R272" s="1"/>
      <c r="S272" s="1"/>
      <c r="T272" s="1"/>
      <c r="U272" s="1"/>
      <c r="V272" s="1"/>
      <c r="W272" s="1"/>
      <c r="X272" s="1"/>
      <c r="Y272" s="1"/>
      <c r="Z272" s="1"/>
    </row>
    <row r="273" ht="15.75" customHeight="1">
      <c r="A273" s="1304"/>
      <c r="B273" s="1"/>
      <c r="C273" s="1"/>
      <c r="D273" s="1"/>
      <c r="E273" s="398"/>
      <c r="F273" s="398"/>
      <c r="G273" s="1"/>
      <c r="H273" s="1"/>
      <c r="I273" s="1"/>
      <c r="J273" s="1"/>
      <c r="K273" s="1"/>
      <c r="L273" s="1"/>
      <c r="M273" s="1"/>
      <c r="N273" s="1"/>
      <c r="O273" s="1"/>
      <c r="P273" s="1"/>
      <c r="Q273" s="1"/>
      <c r="R273" s="1"/>
      <c r="S273" s="1"/>
      <c r="T273" s="1"/>
      <c r="U273" s="1"/>
      <c r="V273" s="1"/>
      <c r="W273" s="1"/>
      <c r="X273" s="1"/>
      <c r="Y273" s="1"/>
      <c r="Z273" s="1"/>
    </row>
    <row r="274" ht="15.75" customHeight="1">
      <c r="A274" s="1304"/>
      <c r="B274" s="1"/>
      <c r="C274" s="1"/>
      <c r="D274" s="1"/>
      <c r="E274" s="398"/>
      <c r="F274" s="398"/>
      <c r="G274" s="1"/>
      <c r="H274" s="1"/>
      <c r="I274" s="1"/>
      <c r="J274" s="1"/>
      <c r="K274" s="1"/>
      <c r="L274" s="1"/>
      <c r="M274" s="1"/>
      <c r="N274" s="1"/>
      <c r="O274" s="1"/>
      <c r="P274" s="1"/>
      <c r="Q274" s="1"/>
      <c r="R274" s="1"/>
      <c r="S274" s="1"/>
      <c r="T274" s="1"/>
      <c r="U274" s="1"/>
      <c r="V274" s="1"/>
      <c r="W274" s="1"/>
      <c r="X274" s="1"/>
      <c r="Y274" s="1"/>
      <c r="Z274" s="1"/>
    </row>
    <row r="275" ht="15.75" customHeight="1">
      <c r="A275" s="1304"/>
      <c r="B275" s="1"/>
      <c r="C275" s="1"/>
      <c r="D275" s="1"/>
      <c r="E275" s="398"/>
      <c r="F275" s="398"/>
      <c r="G275" s="1"/>
      <c r="H275" s="1"/>
      <c r="I275" s="1"/>
      <c r="J275" s="1"/>
      <c r="K275" s="1"/>
      <c r="L275" s="1"/>
      <c r="M275" s="1"/>
      <c r="N275" s="1"/>
      <c r="O275" s="1"/>
      <c r="P275" s="1"/>
      <c r="Q275" s="1"/>
      <c r="R275" s="1"/>
      <c r="S275" s="1"/>
      <c r="T275" s="1"/>
      <c r="U275" s="1"/>
      <c r="V275" s="1"/>
      <c r="W275" s="1"/>
      <c r="X275" s="1"/>
      <c r="Y275" s="1"/>
      <c r="Z275" s="1"/>
    </row>
    <row r="276" ht="15.75" customHeight="1">
      <c r="A276" s="1304"/>
      <c r="B276" s="1"/>
      <c r="C276" s="1"/>
      <c r="D276" s="1"/>
      <c r="E276" s="398"/>
      <c r="F276" s="398"/>
      <c r="G276" s="1"/>
      <c r="H276" s="1"/>
      <c r="I276" s="1"/>
      <c r="J276" s="1"/>
      <c r="K276" s="1"/>
      <c r="L276" s="1"/>
      <c r="M276" s="1"/>
      <c r="N276" s="1"/>
      <c r="O276" s="1"/>
      <c r="P276" s="1"/>
      <c r="Q276" s="1"/>
      <c r="R276" s="1"/>
      <c r="S276" s="1"/>
      <c r="T276" s="1"/>
      <c r="U276" s="1"/>
      <c r="V276" s="1"/>
      <c r="W276" s="1"/>
      <c r="X276" s="1"/>
      <c r="Y276" s="1"/>
      <c r="Z276" s="1"/>
    </row>
    <row r="277" ht="15.75" customHeight="1">
      <c r="A277" s="1304"/>
      <c r="B277" s="1"/>
      <c r="C277" s="1"/>
      <c r="D277" s="1"/>
      <c r="E277" s="398"/>
      <c r="F277" s="398"/>
      <c r="G277" s="1"/>
      <c r="H277" s="1"/>
      <c r="I277" s="1"/>
      <c r="J277" s="1"/>
      <c r="K277" s="1"/>
      <c r="L277" s="1"/>
      <c r="M277" s="1"/>
      <c r="N277" s="1"/>
      <c r="O277" s="1"/>
      <c r="P277" s="1"/>
      <c r="Q277" s="1"/>
      <c r="R277" s="1"/>
      <c r="S277" s="1"/>
      <c r="T277" s="1"/>
      <c r="U277" s="1"/>
      <c r="V277" s="1"/>
      <c r="W277" s="1"/>
      <c r="X277" s="1"/>
      <c r="Y277" s="1"/>
      <c r="Z277" s="1"/>
    </row>
    <row r="278" ht="15.75" customHeight="1">
      <c r="A278" s="1304"/>
      <c r="B278" s="1"/>
      <c r="C278" s="1"/>
      <c r="D278" s="1"/>
      <c r="E278" s="398"/>
      <c r="F278" s="398"/>
      <c r="G278" s="1"/>
      <c r="H278" s="1"/>
      <c r="I278" s="1"/>
      <c r="J278" s="1"/>
      <c r="K278" s="1"/>
      <c r="L278" s="1"/>
      <c r="M278" s="1"/>
      <c r="N278" s="1"/>
      <c r="O278" s="1"/>
      <c r="P278" s="1"/>
      <c r="Q278" s="1"/>
      <c r="R278" s="1"/>
      <c r="S278" s="1"/>
      <c r="T278" s="1"/>
      <c r="U278" s="1"/>
      <c r="V278" s="1"/>
      <c r="W278" s="1"/>
      <c r="X278" s="1"/>
      <c r="Y278" s="1"/>
      <c r="Z278" s="1"/>
    </row>
    <row r="279" ht="15.75" customHeight="1">
      <c r="A279" s="1304"/>
      <c r="B279" s="1"/>
      <c r="C279" s="1"/>
      <c r="D279" s="1"/>
      <c r="E279" s="398"/>
      <c r="F279" s="398"/>
      <c r="G279" s="1"/>
      <c r="H279" s="1"/>
      <c r="I279" s="1"/>
      <c r="J279" s="1"/>
      <c r="K279" s="1"/>
      <c r="L279" s="1"/>
      <c r="M279" s="1"/>
      <c r="N279" s="1"/>
      <c r="O279" s="1"/>
      <c r="P279" s="1"/>
      <c r="Q279" s="1"/>
      <c r="R279" s="1"/>
      <c r="S279" s="1"/>
      <c r="T279" s="1"/>
      <c r="U279" s="1"/>
      <c r="V279" s="1"/>
      <c r="W279" s="1"/>
      <c r="X279" s="1"/>
      <c r="Y279" s="1"/>
      <c r="Z279" s="1"/>
    </row>
    <row r="280" ht="15.75" customHeight="1">
      <c r="A280" s="1304"/>
      <c r="B280" s="1"/>
      <c r="C280" s="1"/>
      <c r="D280" s="1"/>
      <c r="E280" s="398"/>
      <c r="F280" s="398"/>
      <c r="G280" s="1"/>
      <c r="H280" s="1"/>
      <c r="I280" s="1"/>
      <c r="J280" s="1"/>
      <c r="K280" s="1"/>
      <c r="L280" s="1"/>
      <c r="M280" s="1"/>
      <c r="N280" s="1"/>
      <c r="O280" s="1"/>
      <c r="P280" s="1"/>
      <c r="Q280" s="1"/>
      <c r="R280" s="1"/>
      <c r="S280" s="1"/>
      <c r="T280" s="1"/>
      <c r="U280" s="1"/>
      <c r="V280" s="1"/>
      <c r="W280" s="1"/>
      <c r="X280" s="1"/>
      <c r="Y280" s="1"/>
      <c r="Z280" s="1"/>
    </row>
    <row r="281" ht="15.75" customHeight="1">
      <c r="A281" s="1304"/>
      <c r="B281" s="1"/>
      <c r="C281" s="1"/>
      <c r="D281" s="1"/>
      <c r="E281" s="398"/>
      <c r="F281" s="398"/>
      <c r="G281" s="1"/>
      <c r="H281" s="1"/>
      <c r="I281" s="1"/>
      <c r="J281" s="1"/>
      <c r="K281" s="1"/>
      <c r="L281" s="1"/>
      <c r="M281" s="1"/>
      <c r="N281" s="1"/>
      <c r="O281" s="1"/>
      <c r="P281" s="1"/>
      <c r="Q281" s="1"/>
      <c r="R281" s="1"/>
      <c r="S281" s="1"/>
      <c r="T281" s="1"/>
      <c r="U281" s="1"/>
      <c r="V281" s="1"/>
      <c r="W281" s="1"/>
      <c r="X281" s="1"/>
      <c r="Y281" s="1"/>
      <c r="Z281" s="1"/>
    </row>
    <row r="282" ht="15.75" customHeight="1">
      <c r="A282" s="1304"/>
      <c r="B282" s="1"/>
      <c r="C282" s="1"/>
      <c r="D282" s="1"/>
      <c r="E282" s="398"/>
      <c r="F282" s="398"/>
      <c r="G282" s="1"/>
      <c r="H282" s="1"/>
      <c r="I282" s="1"/>
      <c r="J282" s="1"/>
      <c r="K282" s="1"/>
      <c r="L282" s="1"/>
      <c r="M282" s="1"/>
      <c r="N282" s="1"/>
      <c r="O282" s="1"/>
      <c r="P282" s="1"/>
      <c r="Q282" s="1"/>
      <c r="R282" s="1"/>
      <c r="S282" s="1"/>
      <c r="T282" s="1"/>
      <c r="U282" s="1"/>
      <c r="V282" s="1"/>
      <c r="W282" s="1"/>
      <c r="X282" s="1"/>
      <c r="Y282" s="1"/>
      <c r="Z282" s="1"/>
    </row>
    <row r="283" ht="15.75" customHeight="1">
      <c r="A283" s="1304"/>
      <c r="B283" s="1"/>
      <c r="C283" s="1"/>
      <c r="D283" s="1"/>
      <c r="E283" s="398"/>
      <c r="F283" s="398"/>
      <c r="G283" s="1"/>
      <c r="H283" s="1"/>
      <c r="I283" s="1"/>
      <c r="J283" s="1"/>
      <c r="K283" s="1"/>
      <c r="L283" s="1"/>
      <c r="M283" s="1"/>
      <c r="N283" s="1"/>
      <c r="O283" s="1"/>
      <c r="P283" s="1"/>
      <c r="Q283" s="1"/>
      <c r="R283" s="1"/>
      <c r="S283" s="1"/>
      <c r="T283" s="1"/>
      <c r="U283" s="1"/>
      <c r="V283" s="1"/>
      <c r="W283" s="1"/>
      <c r="X283" s="1"/>
      <c r="Y283" s="1"/>
      <c r="Z283" s="1"/>
    </row>
    <row r="284" ht="15.75" customHeight="1">
      <c r="A284" s="1304"/>
      <c r="B284" s="1"/>
      <c r="C284" s="1"/>
      <c r="D284" s="1"/>
      <c r="E284" s="398"/>
      <c r="F284" s="398"/>
      <c r="G284" s="1"/>
      <c r="H284" s="1"/>
      <c r="I284" s="1"/>
      <c r="J284" s="1"/>
      <c r="K284" s="1"/>
      <c r="L284" s="1"/>
      <c r="M284" s="1"/>
      <c r="N284" s="1"/>
      <c r="O284" s="1"/>
      <c r="P284" s="1"/>
      <c r="Q284" s="1"/>
      <c r="R284" s="1"/>
      <c r="S284" s="1"/>
      <c r="T284" s="1"/>
      <c r="U284" s="1"/>
      <c r="V284" s="1"/>
      <c r="W284" s="1"/>
      <c r="X284" s="1"/>
      <c r="Y284" s="1"/>
      <c r="Z284" s="1"/>
    </row>
    <row r="285" ht="15.75" customHeight="1">
      <c r="A285" s="1304"/>
      <c r="B285" s="1"/>
      <c r="C285" s="1"/>
      <c r="D285" s="1"/>
      <c r="E285" s="398"/>
      <c r="F285" s="398"/>
      <c r="G285" s="1"/>
      <c r="H285" s="1"/>
      <c r="I285" s="1"/>
      <c r="J285" s="1"/>
      <c r="K285" s="1"/>
      <c r="L285" s="1"/>
      <c r="M285" s="1"/>
      <c r="N285" s="1"/>
      <c r="O285" s="1"/>
      <c r="P285" s="1"/>
      <c r="Q285" s="1"/>
      <c r="R285" s="1"/>
      <c r="S285" s="1"/>
      <c r="T285" s="1"/>
      <c r="U285" s="1"/>
      <c r="V285" s="1"/>
      <c r="W285" s="1"/>
      <c r="X285" s="1"/>
      <c r="Y285" s="1"/>
      <c r="Z285" s="1"/>
    </row>
    <row r="286" ht="15.75" customHeight="1">
      <c r="A286" s="1304"/>
      <c r="B286" s="1"/>
      <c r="C286" s="1"/>
      <c r="D286" s="1"/>
      <c r="E286" s="398"/>
      <c r="F286" s="398"/>
      <c r="G286" s="1"/>
      <c r="H286" s="1"/>
      <c r="I286" s="1"/>
      <c r="J286" s="1"/>
      <c r="K286" s="1"/>
      <c r="L286" s="1"/>
      <c r="M286" s="1"/>
      <c r="N286" s="1"/>
      <c r="O286" s="1"/>
      <c r="P286" s="1"/>
      <c r="Q286" s="1"/>
      <c r="R286" s="1"/>
      <c r="S286" s="1"/>
      <c r="T286" s="1"/>
      <c r="U286" s="1"/>
      <c r="V286" s="1"/>
      <c r="W286" s="1"/>
      <c r="X286" s="1"/>
      <c r="Y286" s="1"/>
      <c r="Z286" s="1"/>
    </row>
    <row r="287" ht="15.75" customHeight="1">
      <c r="A287" s="1304"/>
      <c r="B287" s="1"/>
      <c r="C287" s="1"/>
      <c r="D287" s="1"/>
      <c r="E287" s="398"/>
      <c r="F287" s="398"/>
      <c r="G287" s="1"/>
      <c r="H287" s="1"/>
      <c r="I287" s="1"/>
      <c r="J287" s="1"/>
      <c r="K287" s="1"/>
      <c r="L287" s="1"/>
      <c r="M287" s="1"/>
      <c r="N287" s="1"/>
      <c r="O287" s="1"/>
      <c r="P287" s="1"/>
      <c r="Q287" s="1"/>
      <c r="R287" s="1"/>
      <c r="S287" s="1"/>
      <c r="T287" s="1"/>
      <c r="U287" s="1"/>
      <c r="V287" s="1"/>
      <c r="W287" s="1"/>
      <c r="X287" s="1"/>
      <c r="Y287" s="1"/>
      <c r="Z287" s="1"/>
    </row>
    <row r="288" ht="15.75" customHeight="1">
      <c r="A288" s="1304"/>
      <c r="B288" s="1"/>
      <c r="C288" s="1"/>
      <c r="D288" s="1"/>
      <c r="E288" s="398"/>
      <c r="F288" s="398"/>
      <c r="G288" s="1"/>
      <c r="H288" s="1"/>
      <c r="I288" s="1"/>
      <c r="J288" s="1"/>
      <c r="K288" s="1"/>
      <c r="L288" s="1"/>
      <c r="M288" s="1"/>
      <c r="N288" s="1"/>
      <c r="O288" s="1"/>
      <c r="P288" s="1"/>
      <c r="Q288" s="1"/>
      <c r="R288" s="1"/>
      <c r="S288" s="1"/>
      <c r="T288" s="1"/>
      <c r="U288" s="1"/>
      <c r="V288" s="1"/>
      <c r="W288" s="1"/>
      <c r="X288" s="1"/>
      <c r="Y288" s="1"/>
      <c r="Z288" s="1"/>
    </row>
    <row r="289" ht="15.75" customHeight="1">
      <c r="A289" s="1304"/>
      <c r="B289" s="1"/>
      <c r="C289" s="1"/>
      <c r="D289" s="1"/>
      <c r="E289" s="398"/>
      <c r="F289" s="398"/>
      <c r="G289" s="1"/>
      <c r="H289" s="1"/>
      <c r="I289" s="1"/>
      <c r="J289" s="1"/>
      <c r="K289" s="1"/>
      <c r="L289" s="1"/>
      <c r="M289" s="1"/>
      <c r="N289" s="1"/>
      <c r="O289" s="1"/>
      <c r="P289" s="1"/>
      <c r="Q289" s="1"/>
      <c r="R289" s="1"/>
      <c r="S289" s="1"/>
      <c r="T289" s="1"/>
      <c r="U289" s="1"/>
      <c r="V289" s="1"/>
      <c r="W289" s="1"/>
      <c r="X289" s="1"/>
      <c r="Y289" s="1"/>
      <c r="Z289" s="1"/>
    </row>
    <row r="290" ht="15.75" customHeight="1">
      <c r="A290" s="1304"/>
      <c r="B290" s="1"/>
      <c r="C290" s="1"/>
      <c r="D290" s="1"/>
      <c r="E290" s="398"/>
      <c r="F290" s="398"/>
      <c r="G290" s="1"/>
      <c r="H290" s="1"/>
      <c r="I290" s="1"/>
      <c r="J290" s="1"/>
      <c r="K290" s="1"/>
      <c r="L290" s="1"/>
      <c r="M290" s="1"/>
      <c r="N290" s="1"/>
      <c r="O290" s="1"/>
      <c r="P290" s="1"/>
      <c r="Q290" s="1"/>
      <c r="R290" s="1"/>
      <c r="S290" s="1"/>
      <c r="T290" s="1"/>
      <c r="U290" s="1"/>
      <c r="V290" s="1"/>
      <c r="W290" s="1"/>
      <c r="X290" s="1"/>
      <c r="Y290" s="1"/>
      <c r="Z290" s="1"/>
    </row>
    <row r="291" ht="15.75" customHeight="1">
      <c r="A291" s="1304"/>
      <c r="B291" s="1"/>
      <c r="C291" s="1"/>
      <c r="D291" s="1"/>
      <c r="E291" s="398"/>
      <c r="F291" s="398"/>
      <c r="G291" s="1"/>
      <c r="H291" s="1"/>
      <c r="I291" s="1"/>
      <c r="J291" s="1"/>
      <c r="K291" s="1"/>
      <c r="L291" s="1"/>
      <c r="M291" s="1"/>
      <c r="N291" s="1"/>
      <c r="O291" s="1"/>
      <c r="P291" s="1"/>
      <c r="Q291" s="1"/>
      <c r="R291" s="1"/>
      <c r="S291" s="1"/>
      <c r="T291" s="1"/>
      <c r="U291" s="1"/>
      <c r="V291" s="1"/>
      <c r="W291" s="1"/>
      <c r="X291" s="1"/>
      <c r="Y291" s="1"/>
      <c r="Z291" s="1"/>
    </row>
    <row r="292" ht="15.75" customHeight="1">
      <c r="A292" s="1304"/>
      <c r="B292" s="1"/>
      <c r="C292" s="1"/>
      <c r="D292" s="1"/>
      <c r="E292" s="398"/>
      <c r="F292" s="398"/>
      <c r="G292" s="1"/>
      <c r="H292" s="1"/>
      <c r="I292" s="1"/>
      <c r="J292" s="1"/>
      <c r="K292" s="1"/>
      <c r="L292" s="1"/>
      <c r="M292" s="1"/>
      <c r="N292" s="1"/>
      <c r="O292" s="1"/>
      <c r="P292" s="1"/>
      <c r="Q292" s="1"/>
      <c r="R292" s="1"/>
      <c r="S292" s="1"/>
      <c r="T292" s="1"/>
      <c r="U292" s="1"/>
      <c r="V292" s="1"/>
      <c r="W292" s="1"/>
      <c r="X292" s="1"/>
      <c r="Y292" s="1"/>
      <c r="Z292" s="1"/>
    </row>
    <row r="293" ht="15.75" customHeight="1">
      <c r="A293" s="1304"/>
      <c r="B293" s="1"/>
      <c r="C293" s="1"/>
      <c r="D293" s="1"/>
      <c r="E293" s="398"/>
      <c r="F293" s="398"/>
      <c r="G293" s="1"/>
      <c r="H293" s="1"/>
      <c r="I293" s="1"/>
      <c r="J293" s="1"/>
      <c r="K293" s="1"/>
      <c r="L293" s="1"/>
      <c r="M293" s="1"/>
      <c r="N293" s="1"/>
      <c r="O293" s="1"/>
      <c r="P293" s="1"/>
      <c r="Q293" s="1"/>
      <c r="R293" s="1"/>
      <c r="S293" s="1"/>
      <c r="T293" s="1"/>
      <c r="U293" s="1"/>
      <c r="V293" s="1"/>
      <c r="W293" s="1"/>
      <c r="X293" s="1"/>
      <c r="Y293" s="1"/>
      <c r="Z293" s="1"/>
    </row>
    <row r="294" ht="15.75" customHeight="1">
      <c r="A294" s="1304"/>
      <c r="B294" s="1"/>
      <c r="C294" s="1"/>
      <c r="D294" s="1"/>
      <c r="E294" s="398"/>
      <c r="F294" s="398"/>
      <c r="G294" s="1"/>
      <c r="H294" s="1"/>
      <c r="I294" s="1"/>
      <c r="J294" s="1"/>
      <c r="K294" s="1"/>
      <c r="L294" s="1"/>
      <c r="M294" s="1"/>
      <c r="N294" s="1"/>
      <c r="O294" s="1"/>
      <c r="P294" s="1"/>
      <c r="Q294" s="1"/>
      <c r="R294" s="1"/>
      <c r="S294" s="1"/>
      <c r="T294" s="1"/>
      <c r="U294" s="1"/>
      <c r="V294" s="1"/>
      <c r="W294" s="1"/>
      <c r="X294" s="1"/>
      <c r="Y294" s="1"/>
      <c r="Z294" s="1"/>
    </row>
    <row r="295" ht="15.75" customHeight="1">
      <c r="A295" s="1304"/>
      <c r="B295" s="1"/>
      <c r="C295" s="1"/>
      <c r="D295" s="1"/>
      <c r="E295" s="398"/>
      <c r="F295" s="398"/>
      <c r="G295" s="1"/>
      <c r="H295" s="1"/>
      <c r="I295" s="1"/>
      <c r="J295" s="1"/>
      <c r="K295" s="1"/>
      <c r="L295" s="1"/>
      <c r="M295" s="1"/>
      <c r="N295" s="1"/>
      <c r="O295" s="1"/>
      <c r="P295" s="1"/>
      <c r="Q295" s="1"/>
      <c r="R295" s="1"/>
      <c r="S295" s="1"/>
      <c r="T295" s="1"/>
      <c r="U295" s="1"/>
      <c r="V295" s="1"/>
      <c r="W295" s="1"/>
      <c r="X295" s="1"/>
      <c r="Y295" s="1"/>
      <c r="Z295" s="1"/>
    </row>
    <row r="296" ht="15.75" customHeight="1">
      <c r="A296" s="1304"/>
      <c r="B296" s="1"/>
      <c r="C296" s="1"/>
      <c r="D296" s="1"/>
      <c r="E296" s="398"/>
      <c r="F296" s="398"/>
      <c r="G296" s="1"/>
      <c r="H296" s="1"/>
      <c r="I296" s="1"/>
      <c r="J296" s="1"/>
      <c r="K296" s="1"/>
      <c r="L296" s="1"/>
      <c r="M296" s="1"/>
      <c r="N296" s="1"/>
      <c r="O296" s="1"/>
      <c r="P296" s="1"/>
      <c r="Q296" s="1"/>
      <c r="R296" s="1"/>
      <c r="S296" s="1"/>
      <c r="T296" s="1"/>
      <c r="U296" s="1"/>
      <c r="V296" s="1"/>
      <c r="W296" s="1"/>
      <c r="X296" s="1"/>
      <c r="Y296" s="1"/>
      <c r="Z296" s="1"/>
    </row>
    <row r="297" ht="15.75" customHeight="1">
      <c r="A297" s="1304"/>
      <c r="B297" s="1"/>
      <c r="C297" s="1"/>
      <c r="D297" s="1"/>
      <c r="E297" s="398"/>
      <c r="F297" s="398"/>
      <c r="G297" s="1"/>
      <c r="H297" s="1"/>
      <c r="I297" s="1"/>
      <c r="J297" s="1"/>
      <c r="K297" s="1"/>
      <c r="L297" s="1"/>
      <c r="M297" s="1"/>
      <c r="N297" s="1"/>
      <c r="O297" s="1"/>
      <c r="P297" s="1"/>
      <c r="Q297" s="1"/>
      <c r="R297" s="1"/>
      <c r="S297" s="1"/>
      <c r="T297" s="1"/>
      <c r="U297" s="1"/>
      <c r="V297" s="1"/>
      <c r="W297" s="1"/>
      <c r="X297" s="1"/>
      <c r="Y297" s="1"/>
      <c r="Z297" s="1"/>
    </row>
    <row r="298" ht="15.75" customHeight="1">
      <c r="A298" s="1304"/>
      <c r="B298" s="1"/>
      <c r="C298" s="1"/>
      <c r="D298" s="1"/>
      <c r="E298" s="398"/>
      <c r="F298" s="398"/>
      <c r="G298" s="1"/>
      <c r="H298" s="1"/>
      <c r="I298" s="1"/>
      <c r="J298" s="1"/>
      <c r="K298" s="1"/>
      <c r="L298" s="1"/>
      <c r="M298" s="1"/>
      <c r="N298" s="1"/>
      <c r="O298" s="1"/>
      <c r="P298" s="1"/>
      <c r="Q298" s="1"/>
      <c r="R298" s="1"/>
      <c r="S298" s="1"/>
      <c r="T298" s="1"/>
      <c r="U298" s="1"/>
      <c r="V298" s="1"/>
      <c r="W298" s="1"/>
      <c r="X298" s="1"/>
      <c r="Y298" s="1"/>
      <c r="Z298" s="1"/>
    </row>
    <row r="299" ht="15.75" customHeight="1">
      <c r="A299" s="1304"/>
      <c r="B299" s="1"/>
      <c r="C299" s="1"/>
      <c r="D299" s="1"/>
      <c r="E299" s="398"/>
      <c r="F299" s="398"/>
      <c r="G299" s="1"/>
      <c r="H299" s="1"/>
      <c r="I299" s="1"/>
      <c r="J299" s="1"/>
      <c r="K299" s="1"/>
      <c r="L299" s="1"/>
      <c r="M299" s="1"/>
      <c r="N299" s="1"/>
      <c r="O299" s="1"/>
      <c r="P299" s="1"/>
      <c r="Q299" s="1"/>
      <c r="R299" s="1"/>
      <c r="S299" s="1"/>
      <c r="T299" s="1"/>
      <c r="U299" s="1"/>
      <c r="V299" s="1"/>
      <c r="W299" s="1"/>
      <c r="X299" s="1"/>
      <c r="Y299" s="1"/>
      <c r="Z299" s="1"/>
    </row>
    <row r="300" ht="15.75" customHeight="1">
      <c r="A300" s="1304"/>
      <c r="B300" s="1"/>
      <c r="C300" s="1"/>
      <c r="D300" s="1"/>
      <c r="E300" s="398"/>
      <c r="F300" s="398"/>
      <c r="G300" s="1"/>
      <c r="H300" s="1"/>
      <c r="I300" s="1"/>
      <c r="J300" s="1"/>
      <c r="K300" s="1"/>
      <c r="L300" s="1"/>
      <c r="M300" s="1"/>
      <c r="N300" s="1"/>
      <c r="O300" s="1"/>
      <c r="P300" s="1"/>
      <c r="Q300" s="1"/>
      <c r="R300" s="1"/>
      <c r="S300" s="1"/>
      <c r="T300" s="1"/>
      <c r="U300" s="1"/>
      <c r="V300" s="1"/>
      <c r="W300" s="1"/>
      <c r="X300" s="1"/>
      <c r="Y300" s="1"/>
      <c r="Z300" s="1"/>
    </row>
    <row r="301" ht="15.75" customHeight="1">
      <c r="A301" s="1304"/>
      <c r="B301" s="1"/>
      <c r="C301" s="1"/>
      <c r="D301" s="1"/>
      <c r="E301" s="398"/>
      <c r="F301" s="398"/>
      <c r="G301" s="1"/>
      <c r="H301" s="1"/>
      <c r="I301" s="1"/>
      <c r="J301" s="1"/>
      <c r="K301" s="1"/>
      <c r="L301" s="1"/>
      <c r="M301" s="1"/>
      <c r="N301" s="1"/>
      <c r="O301" s="1"/>
      <c r="P301" s="1"/>
      <c r="Q301" s="1"/>
      <c r="R301" s="1"/>
      <c r="S301" s="1"/>
      <c r="T301" s="1"/>
      <c r="U301" s="1"/>
      <c r="V301" s="1"/>
      <c r="W301" s="1"/>
      <c r="X301" s="1"/>
      <c r="Y301" s="1"/>
      <c r="Z301" s="1"/>
    </row>
    <row r="302" ht="15.75" customHeight="1">
      <c r="A302" s="1304"/>
      <c r="B302" s="1"/>
      <c r="C302" s="1"/>
      <c r="D302" s="1"/>
      <c r="E302" s="398"/>
      <c r="F302" s="398"/>
      <c r="G302" s="1"/>
      <c r="H302" s="1"/>
      <c r="I302" s="1"/>
      <c r="J302" s="1"/>
      <c r="K302" s="1"/>
      <c r="L302" s="1"/>
      <c r="M302" s="1"/>
      <c r="N302" s="1"/>
      <c r="O302" s="1"/>
      <c r="P302" s="1"/>
      <c r="Q302" s="1"/>
      <c r="R302" s="1"/>
      <c r="S302" s="1"/>
      <c r="T302" s="1"/>
      <c r="U302" s="1"/>
      <c r="V302" s="1"/>
      <c r="W302" s="1"/>
      <c r="X302" s="1"/>
      <c r="Y302" s="1"/>
      <c r="Z302" s="1"/>
    </row>
    <row r="303" ht="15.75" customHeight="1">
      <c r="A303" s="1304"/>
      <c r="B303" s="1"/>
      <c r="C303" s="1"/>
      <c r="D303" s="1"/>
      <c r="E303" s="398"/>
      <c r="F303" s="398"/>
      <c r="G303" s="1"/>
      <c r="H303" s="1"/>
      <c r="I303" s="1"/>
      <c r="J303" s="1"/>
      <c r="K303" s="1"/>
      <c r="L303" s="1"/>
      <c r="M303" s="1"/>
      <c r="N303" s="1"/>
      <c r="O303" s="1"/>
      <c r="P303" s="1"/>
      <c r="Q303" s="1"/>
      <c r="R303" s="1"/>
      <c r="S303" s="1"/>
      <c r="T303" s="1"/>
      <c r="U303" s="1"/>
      <c r="V303" s="1"/>
      <c r="W303" s="1"/>
      <c r="X303" s="1"/>
      <c r="Y303" s="1"/>
      <c r="Z303" s="1"/>
    </row>
    <row r="304" ht="15.75" customHeight="1">
      <c r="A304" s="1304"/>
      <c r="B304" s="1"/>
      <c r="C304" s="1"/>
      <c r="D304" s="1"/>
      <c r="E304" s="398"/>
      <c r="F304" s="398"/>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8">
    <mergeCell ref="B1:G1"/>
    <mergeCell ref="B2:G2"/>
    <mergeCell ref="B3:E3"/>
    <mergeCell ref="F3:G3"/>
    <mergeCell ref="B4:G4"/>
    <mergeCell ref="B5:G5"/>
    <mergeCell ref="B6:G6"/>
    <mergeCell ref="B7:G7"/>
  </mergeCells>
  <hyperlinks>
    <hyperlink r:id="rId1" ref="B2"/>
    <hyperlink r:id="rId2" ref="B4"/>
    <hyperlink r:id="rId3" ref="B5"/>
    <hyperlink r:id="rId4" ref="B6"/>
    <hyperlink r:id="rId5" ref="B7"/>
  </hyperlinks>
  <printOptions gridLines="1"/>
  <pageMargins bottom="1.0" footer="0.0" header="0.0" left="0.75" right="0.75" top="1.0"/>
  <pageSetup scale="60" orientation="landscape"/>
  <headerFooter>
    <oddHeader>&amp;C000000Historical Growth Rates&amp;R000000Global 2016</oddHeader>
  </headerFooter>
  <drawing r:id="rId6"/>
  <tableParts count="1">
    <tablePart r:id="rId8"/>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7.86"/>
    <col customWidth="1" min="2" max="2" width="18.14"/>
    <col customWidth="1" min="3" max="3" width="21.43"/>
    <col customWidth="1" min="4" max="4" width="39.43"/>
    <col customWidth="1" min="5" max="5" width="28.14"/>
    <col customWidth="1" min="6" max="6" width="14.29"/>
    <col customWidth="1" min="7" max="7" width="10.71"/>
    <col customWidth="1" min="8" max="8" width="18.43"/>
    <col customWidth="1" min="9" max="9" width="23.29"/>
    <col customWidth="1" min="10" max="10" width="15.0"/>
    <col customWidth="1" min="11" max="26" width="10.71"/>
  </cols>
  <sheetData>
    <row r="1" ht="15.75" customHeight="1">
      <c r="A1" s="117" t="s">
        <v>69</v>
      </c>
      <c r="B1" s="118">
        <v>45662.0</v>
      </c>
      <c r="C1" s="119"/>
      <c r="D1" s="119"/>
      <c r="E1" s="119"/>
      <c r="F1" s="119"/>
      <c r="G1" s="119"/>
      <c r="H1" s="1369"/>
      <c r="I1" s="1369"/>
      <c r="J1" s="110"/>
      <c r="K1" s="1"/>
      <c r="L1" s="1"/>
      <c r="M1" s="1"/>
      <c r="N1" s="1"/>
      <c r="O1" s="1"/>
      <c r="P1" s="1"/>
      <c r="Q1" s="1"/>
      <c r="R1" s="1"/>
      <c r="S1" s="1"/>
      <c r="T1" s="1"/>
      <c r="U1" s="1"/>
      <c r="V1" s="1"/>
      <c r="W1" s="1"/>
      <c r="X1" s="1"/>
      <c r="Y1" s="1"/>
      <c r="Z1" s="1"/>
    </row>
    <row r="2" ht="15.75" customHeight="1">
      <c r="A2" s="125" t="s">
        <v>72</v>
      </c>
      <c r="B2" s="126" t="s">
        <v>73</v>
      </c>
      <c r="C2" s="7"/>
      <c r="D2" s="7"/>
      <c r="E2" s="7"/>
      <c r="F2" s="7"/>
      <c r="G2" s="7"/>
      <c r="H2" s="1369"/>
      <c r="I2" s="1369"/>
      <c r="J2" s="110"/>
      <c r="K2" s="1"/>
      <c r="L2" s="1"/>
      <c r="M2" s="1"/>
      <c r="N2" s="1"/>
      <c r="O2" s="1"/>
      <c r="P2" s="1"/>
      <c r="Q2" s="1"/>
      <c r="R2" s="1"/>
      <c r="S2" s="1"/>
      <c r="T2" s="1"/>
      <c r="U2" s="1"/>
      <c r="V2" s="1"/>
      <c r="W2" s="1"/>
      <c r="X2" s="1"/>
      <c r="Y2" s="1"/>
      <c r="Z2" s="1"/>
    </row>
    <row r="3" ht="15.75" customHeight="1">
      <c r="A3" s="125" t="s">
        <v>75</v>
      </c>
      <c r="B3" s="131" t="s">
        <v>754</v>
      </c>
      <c r="C3" s="7"/>
      <c r="D3" s="7"/>
      <c r="E3" s="8"/>
      <c r="F3" s="131" t="s">
        <v>77</v>
      </c>
      <c r="G3" s="7"/>
      <c r="H3" s="1369"/>
      <c r="I3" s="1369"/>
      <c r="J3" s="110"/>
      <c r="K3" s="1"/>
      <c r="L3" s="1"/>
      <c r="M3" s="1"/>
      <c r="N3" s="1"/>
      <c r="O3" s="1"/>
      <c r="P3" s="1"/>
      <c r="Q3" s="1"/>
      <c r="R3" s="1"/>
      <c r="S3" s="1"/>
      <c r="T3" s="1"/>
      <c r="U3" s="1"/>
      <c r="V3" s="1"/>
      <c r="W3" s="1"/>
      <c r="X3" s="1"/>
      <c r="Y3" s="1"/>
      <c r="Z3" s="1"/>
    </row>
    <row r="4" ht="15.75" customHeight="1">
      <c r="A4" s="125" t="s">
        <v>78</v>
      </c>
      <c r="B4" s="132" t="s">
        <v>79</v>
      </c>
      <c r="C4" s="7"/>
      <c r="D4" s="7"/>
      <c r="E4" s="7"/>
      <c r="F4" s="7"/>
      <c r="G4" s="7"/>
      <c r="H4" s="1369"/>
      <c r="I4" s="1369"/>
      <c r="J4" s="110"/>
      <c r="K4" s="1"/>
      <c r="L4" s="1"/>
      <c r="M4" s="1"/>
      <c r="N4" s="1"/>
      <c r="O4" s="1"/>
      <c r="P4" s="1"/>
      <c r="Q4" s="1"/>
      <c r="R4" s="1"/>
      <c r="S4" s="1"/>
      <c r="T4" s="1"/>
      <c r="U4" s="1"/>
      <c r="V4" s="1"/>
      <c r="W4" s="1"/>
      <c r="X4" s="1"/>
      <c r="Y4" s="1"/>
      <c r="Z4" s="1"/>
    </row>
    <row r="5" ht="15.75" customHeight="1">
      <c r="A5" s="125" t="s">
        <v>80</v>
      </c>
      <c r="B5" s="90" t="s">
        <v>755</v>
      </c>
      <c r="C5" s="7"/>
      <c r="D5" s="7"/>
      <c r="E5" s="7"/>
      <c r="F5" s="7"/>
      <c r="G5" s="7"/>
      <c r="H5" s="1369"/>
      <c r="I5" s="1369"/>
      <c r="J5" s="110"/>
      <c r="K5" s="1"/>
      <c r="L5" s="1"/>
      <c r="M5" s="1"/>
      <c r="N5" s="1"/>
      <c r="O5" s="1"/>
      <c r="P5" s="1"/>
      <c r="Q5" s="1"/>
      <c r="R5" s="1"/>
      <c r="S5" s="1"/>
      <c r="T5" s="1"/>
      <c r="U5" s="1"/>
      <c r="V5" s="1"/>
      <c r="W5" s="1"/>
      <c r="X5" s="1"/>
      <c r="Y5" s="1"/>
      <c r="Z5" s="1"/>
    </row>
    <row r="6" ht="16.5" customHeight="1">
      <c r="A6" s="125" t="s">
        <v>82</v>
      </c>
      <c r="B6" s="126" t="s">
        <v>635</v>
      </c>
      <c r="C6" s="7"/>
      <c r="D6" s="7"/>
      <c r="E6" s="7"/>
      <c r="F6" s="7"/>
      <c r="G6" s="7"/>
      <c r="H6" s="1369"/>
      <c r="I6" s="1369"/>
      <c r="J6" s="114"/>
      <c r="K6" s="133"/>
      <c r="L6" s="133"/>
      <c r="M6" s="133"/>
      <c r="N6" s="133"/>
      <c r="O6" s="133"/>
      <c r="P6" s="133"/>
      <c r="Q6" s="133"/>
      <c r="R6" s="133"/>
      <c r="S6" s="133"/>
      <c r="T6" s="133"/>
      <c r="U6" s="133"/>
      <c r="V6" s="133"/>
      <c r="W6" s="133"/>
      <c r="X6" s="133"/>
      <c r="Y6" s="133"/>
      <c r="Z6" s="133"/>
    </row>
    <row r="7">
      <c r="A7" s="135" t="s">
        <v>84</v>
      </c>
      <c r="B7" s="136" t="s">
        <v>636</v>
      </c>
      <c r="C7" s="129"/>
      <c r="D7" s="129"/>
      <c r="E7" s="129"/>
      <c r="F7" s="129"/>
      <c r="G7" s="130"/>
      <c r="H7" s="110"/>
      <c r="I7" s="110"/>
      <c r="J7" s="110"/>
      <c r="K7" s="1"/>
      <c r="L7" s="1"/>
      <c r="M7" s="1"/>
      <c r="N7" s="1"/>
      <c r="O7" s="1"/>
      <c r="P7" s="1"/>
      <c r="Q7" s="1"/>
      <c r="R7" s="1"/>
      <c r="S7" s="1"/>
      <c r="T7" s="1"/>
      <c r="U7" s="1"/>
      <c r="V7" s="1"/>
      <c r="W7" s="1"/>
      <c r="X7" s="1"/>
      <c r="Y7" s="1"/>
      <c r="Z7" s="1"/>
    </row>
    <row r="8">
      <c r="A8" s="1370" t="s">
        <v>204</v>
      </c>
      <c r="B8" s="1351" t="s">
        <v>247</v>
      </c>
      <c r="C8" s="1351" t="s">
        <v>756</v>
      </c>
      <c r="D8" s="1351" t="s">
        <v>757</v>
      </c>
      <c r="E8" s="1351" t="s">
        <v>758</v>
      </c>
      <c r="F8" s="1351" t="s">
        <v>759</v>
      </c>
      <c r="G8" s="1351" t="s">
        <v>760</v>
      </c>
      <c r="H8" s="1351" t="s">
        <v>761</v>
      </c>
      <c r="I8" s="1351" t="s">
        <v>762</v>
      </c>
      <c r="J8" s="1371" t="s">
        <v>763</v>
      </c>
      <c r="K8" s="380"/>
      <c r="L8" s="380"/>
      <c r="M8" s="380"/>
      <c r="N8" s="380"/>
      <c r="O8" s="380"/>
      <c r="P8" s="380"/>
      <c r="Q8" s="380"/>
      <c r="R8" s="380"/>
      <c r="S8" s="380"/>
      <c r="T8" s="380"/>
      <c r="U8" s="380"/>
      <c r="V8" s="380"/>
      <c r="W8" s="380"/>
      <c r="X8" s="380"/>
      <c r="Y8" s="380"/>
      <c r="Z8" s="380"/>
    </row>
    <row r="9">
      <c r="A9" s="1354" t="s">
        <v>106</v>
      </c>
      <c r="B9" s="1355">
        <v>54.0</v>
      </c>
      <c r="C9" s="1372">
        <v>772.539</v>
      </c>
      <c r="D9" s="1372">
        <v>1550.407</v>
      </c>
      <c r="E9" s="1356">
        <v>0.4982814190080411</v>
      </c>
      <c r="F9" s="1373">
        <v>1015.557</v>
      </c>
      <c r="G9" s="1373">
        <v>63.16579999999976</v>
      </c>
      <c r="H9" s="1356">
        <v>0.007034421163821441</v>
      </c>
      <c r="I9" s="1356">
        <v>0.08561525537894134</v>
      </c>
      <c r="J9" s="1374">
        <v>4.194770883732303</v>
      </c>
      <c r="K9" s="1"/>
      <c r="L9" s="1"/>
      <c r="M9" s="1"/>
      <c r="N9" s="1"/>
      <c r="O9" s="1"/>
      <c r="P9" s="1"/>
      <c r="Q9" s="1"/>
      <c r="R9" s="1"/>
      <c r="S9" s="1"/>
      <c r="T9" s="1"/>
      <c r="U9" s="1"/>
      <c r="V9" s="1"/>
      <c r="W9" s="1"/>
      <c r="X9" s="1"/>
      <c r="Y9" s="1"/>
      <c r="Z9" s="1"/>
    </row>
    <row r="10">
      <c r="A10" s="1354" t="s">
        <v>107</v>
      </c>
      <c r="B10" s="1355">
        <v>67.0</v>
      </c>
      <c r="C10" s="1372">
        <v>13791.951</v>
      </c>
      <c r="D10" s="1372">
        <v>15847.194</v>
      </c>
      <c r="E10" s="1356">
        <v>0.8703087120659972</v>
      </c>
      <c r="F10" s="1373">
        <v>4797.737</v>
      </c>
      <c r="G10" s="1373">
        <v>1045.644199999995</v>
      </c>
      <c r="H10" s="1356">
        <v>0.007667472862174317</v>
      </c>
      <c r="I10" s="1356">
        <v>0.1253588371696903</v>
      </c>
      <c r="J10" s="1374">
        <v>2.620963163036676</v>
      </c>
      <c r="K10" s="1"/>
      <c r="L10" s="1"/>
      <c r="M10" s="1"/>
      <c r="N10" s="1"/>
      <c r="O10" s="1"/>
      <c r="P10" s="1"/>
      <c r="Q10" s="1"/>
      <c r="R10" s="1"/>
      <c r="S10" s="1"/>
      <c r="T10" s="1"/>
      <c r="U10" s="1"/>
      <c r="V10" s="1"/>
      <c r="W10" s="1"/>
      <c r="X10" s="1"/>
      <c r="Y10" s="1"/>
      <c r="Z10" s="1"/>
    </row>
    <row r="11">
      <c r="A11" s="1375" t="s">
        <v>108</v>
      </c>
      <c r="B11" s="1376">
        <v>24.0</v>
      </c>
      <c r="C11" s="1377">
        <v>20711.123</v>
      </c>
      <c r="D11" s="1377">
        <v>11241.54</v>
      </c>
      <c r="E11" s="1378">
        <v>1.842374176491833</v>
      </c>
      <c r="F11" s="1379">
        <v>716.23</v>
      </c>
      <c r="G11" s="1379">
        <v>95.1867999999995</v>
      </c>
      <c r="H11" s="1378">
        <v>0.0436504524685157</v>
      </c>
      <c r="I11" s="1378">
        <v>1.079813493668676</v>
      </c>
      <c r="J11" s="1380">
        <v>1.745165154378821</v>
      </c>
      <c r="K11" s="1119"/>
      <c r="L11" s="1119"/>
      <c r="M11" s="1119"/>
      <c r="N11" s="1119"/>
      <c r="O11" s="1119"/>
      <c r="P11" s="1119"/>
      <c r="Q11" s="1119"/>
      <c r="R11" s="1119"/>
      <c r="S11" s="1119"/>
      <c r="T11" s="1119"/>
      <c r="U11" s="1119"/>
      <c r="V11" s="1119"/>
      <c r="W11" s="1119"/>
      <c r="X11" s="1119"/>
      <c r="Y11" s="1119"/>
      <c r="Z11" s="1119"/>
    </row>
    <row r="12">
      <c r="A12" s="1354" t="s">
        <v>109</v>
      </c>
      <c r="B12" s="1355">
        <v>37.0</v>
      </c>
      <c r="C12" s="1372">
        <v>1357.223</v>
      </c>
      <c r="D12" s="1372">
        <v>1375.306</v>
      </c>
      <c r="E12" s="1356">
        <v>0.9868516533775028</v>
      </c>
      <c r="F12" s="1373">
        <v>101.46</v>
      </c>
      <c r="G12" s="1373">
        <v>5.826200000000426</v>
      </c>
      <c r="H12" s="1356">
        <v>0.001315237998375126</v>
      </c>
      <c r="I12" s="1356">
        <v>0.01579304996606746</v>
      </c>
      <c r="J12" s="1374">
        <v>1.734481755229323</v>
      </c>
      <c r="K12" s="1"/>
      <c r="L12" s="1"/>
      <c r="M12" s="1"/>
      <c r="N12" s="1"/>
      <c r="O12" s="1"/>
      <c r="P12" s="1"/>
      <c r="Q12" s="1"/>
      <c r="R12" s="1"/>
      <c r="S12" s="1"/>
      <c r="T12" s="1"/>
      <c r="U12" s="1"/>
      <c r="V12" s="1"/>
      <c r="W12" s="1"/>
      <c r="X12" s="1"/>
      <c r="Y12" s="1"/>
      <c r="Z12" s="1"/>
    </row>
    <row r="13">
      <c r="A13" s="1354" t="s">
        <v>110</v>
      </c>
      <c r="B13" s="1355">
        <v>34.0</v>
      </c>
      <c r="C13" s="1372">
        <v>33094.771</v>
      </c>
      <c r="D13" s="1372">
        <v>19037.585</v>
      </c>
      <c r="E13" s="1356">
        <v>1.738391240275487</v>
      </c>
      <c r="F13" s="1373">
        <v>12.736</v>
      </c>
      <c r="G13" s="1373">
        <v>498.7299999999996</v>
      </c>
      <c r="H13" s="1356">
        <v>0.02996046255551315</v>
      </c>
      <c r="I13" s="1356">
        <v>1.039255323223912</v>
      </c>
      <c r="J13" s="1374">
        <v>1.150777066021186</v>
      </c>
      <c r="K13" s="1"/>
      <c r="L13" s="1"/>
      <c r="M13" s="1"/>
      <c r="N13" s="1"/>
      <c r="O13" s="1"/>
      <c r="P13" s="1"/>
      <c r="Q13" s="1"/>
      <c r="R13" s="1"/>
      <c r="S13" s="1"/>
      <c r="T13" s="1"/>
      <c r="U13" s="1"/>
      <c r="V13" s="1"/>
      <c r="W13" s="1"/>
      <c r="X13" s="1"/>
      <c r="Y13" s="1"/>
      <c r="Z13" s="1"/>
    </row>
    <row r="14">
      <c r="A14" s="1354" t="s">
        <v>111</v>
      </c>
      <c r="B14" s="1355">
        <v>33.0</v>
      </c>
      <c r="C14" s="1372">
        <v>3094.592</v>
      </c>
      <c r="D14" s="1372">
        <v>1927.112</v>
      </c>
      <c r="E14" s="1356">
        <v>1.605818447500716</v>
      </c>
      <c r="F14" s="1373">
        <v>1380.83</v>
      </c>
      <c r="G14" s="1373">
        <v>187.5460000000003</v>
      </c>
      <c r="H14" s="1356">
        <v>0.02979667923798389</v>
      </c>
      <c r="I14" s="1356">
        <v>0.7788597261715074</v>
      </c>
      <c r="J14" s="1374">
        <v>2.4258768506875</v>
      </c>
      <c r="K14" s="1"/>
      <c r="L14" s="1"/>
      <c r="M14" s="1"/>
      <c r="N14" s="1"/>
      <c r="O14" s="1"/>
      <c r="P14" s="1"/>
      <c r="Q14" s="1"/>
      <c r="R14" s="1"/>
      <c r="S14" s="1"/>
      <c r="T14" s="1"/>
      <c r="U14" s="1"/>
      <c r="V14" s="1"/>
      <c r="W14" s="1"/>
      <c r="X14" s="1"/>
      <c r="Y14" s="1"/>
      <c r="Z14" s="1"/>
    </row>
    <row r="15">
      <c r="A15" s="1354" t="s">
        <v>112</v>
      </c>
      <c r="B15" s="1355">
        <v>15.0</v>
      </c>
      <c r="C15" s="1372">
        <v>8763.0</v>
      </c>
      <c r="D15" s="1372">
        <v>0.0</v>
      </c>
      <c r="E15" s="1356" t="s">
        <v>113</v>
      </c>
      <c r="F15" s="1373">
        <v>2795.0</v>
      </c>
      <c r="G15" s="1373">
        <v>0.0</v>
      </c>
      <c r="H15" s="1356" t="s">
        <v>113</v>
      </c>
      <c r="I15" s="1356" t="s">
        <v>113</v>
      </c>
      <c r="J15" s="1374" t="s">
        <v>113</v>
      </c>
      <c r="K15" s="1"/>
      <c r="L15" s="1"/>
      <c r="M15" s="1"/>
      <c r="N15" s="1"/>
      <c r="O15" s="1"/>
      <c r="P15" s="1"/>
      <c r="Q15" s="1"/>
      <c r="R15" s="1"/>
      <c r="S15" s="1"/>
      <c r="T15" s="1"/>
      <c r="U15" s="1"/>
      <c r="V15" s="1"/>
      <c r="W15" s="1"/>
      <c r="X15" s="1"/>
      <c r="Y15" s="1"/>
      <c r="Z15" s="1"/>
    </row>
    <row r="16">
      <c r="A16" s="1354" t="s">
        <v>114</v>
      </c>
      <c r="B16" s="1355">
        <v>591.0</v>
      </c>
      <c r="C16" s="1372">
        <v>4418.36</v>
      </c>
      <c r="D16" s="1372">
        <v>3.192</v>
      </c>
      <c r="E16" s="1356" t="s">
        <v>113</v>
      </c>
      <c r="F16" s="1373">
        <v>-3238.208</v>
      </c>
      <c r="G16" s="1373">
        <v>0.0</v>
      </c>
      <c r="H16" s="1356" t="s">
        <v>113</v>
      </c>
      <c r="I16" s="1356" t="s">
        <v>113</v>
      </c>
      <c r="J16" s="1374" t="s">
        <v>113</v>
      </c>
      <c r="K16" s="1"/>
      <c r="L16" s="1"/>
      <c r="M16" s="1"/>
      <c r="N16" s="1"/>
      <c r="O16" s="1"/>
      <c r="P16" s="1"/>
      <c r="Q16" s="1"/>
      <c r="R16" s="1"/>
      <c r="S16" s="1"/>
      <c r="T16" s="1"/>
      <c r="U16" s="1"/>
      <c r="V16" s="1"/>
      <c r="W16" s="1"/>
      <c r="X16" s="1"/>
      <c r="Y16" s="1"/>
      <c r="Z16" s="1"/>
    </row>
    <row r="17">
      <c r="A17" s="1354" t="s">
        <v>115</v>
      </c>
      <c r="B17" s="1355">
        <v>18.0</v>
      </c>
      <c r="C17" s="1372">
        <v>2494.615</v>
      </c>
      <c r="D17" s="1372">
        <v>862.778</v>
      </c>
      <c r="E17" s="1356">
        <v>2.891375301641905</v>
      </c>
      <c r="F17" s="1373">
        <v>158.048</v>
      </c>
      <c r="G17" s="1373">
        <v>0.0</v>
      </c>
      <c r="H17" s="1356">
        <v>0.06208213696143839</v>
      </c>
      <c r="I17" s="1356">
        <v>0.3330550876871913</v>
      </c>
      <c r="J17" s="1374">
        <v>0.8510742188918321</v>
      </c>
      <c r="K17" s="1"/>
      <c r="L17" s="1"/>
      <c r="M17" s="1"/>
      <c r="N17" s="1"/>
      <c r="O17" s="1"/>
      <c r="P17" s="1"/>
      <c r="Q17" s="1"/>
      <c r="R17" s="1"/>
      <c r="S17" s="1"/>
      <c r="T17" s="1"/>
      <c r="U17" s="1"/>
      <c r="V17" s="1"/>
      <c r="W17" s="1"/>
      <c r="X17" s="1"/>
      <c r="Y17" s="1"/>
      <c r="Z17" s="1"/>
    </row>
    <row r="18">
      <c r="A18" s="1354" t="s">
        <v>116</v>
      </c>
      <c r="B18" s="1355">
        <v>29.0</v>
      </c>
      <c r="C18" s="1372">
        <v>9387.689</v>
      </c>
      <c r="D18" s="1372">
        <v>4781.047</v>
      </c>
      <c r="E18" s="1356">
        <v>1.963521588472149</v>
      </c>
      <c r="F18" s="1373">
        <v>354.641</v>
      </c>
      <c r="G18" s="1373">
        <v>13.69079999999667</v>
      </c>
      <c r="H18" s="1356">
        <v>0.0282972262332606</v>
      </c>
      <c r="I18" s="1356">
        <v>0.1752780415777085</v>
      </c>
      <c r="J18" s="1374">
        <v>1.673955755652854</v>
      </c>
      <c r="K18" s="1"/>
      <c r="L18" s="1"/>
      <c r="M18" s="1"/>
      <c r="N18" s="1"/>
      <c r="O18" s="1"/>
      <c r="P18" s="1"/>
      <c r="Q18" s="1"/>
      <c r="R18" s="1"/>
      <c r="S18" s="1"/>
      <c r="T18" s="1"/>
      <c r="U18" s="1"/>
      <c r="V18" s="1"/>
      <c r="W18" s="1"/>
      <c r="X18" s="1"/>
      <c r="Y18" s="1"/>
      <c r="Z18" s="1"/>
    </row>
    <row r="19">
      <c r="A19" s="1354" t="s">
        <v>117</v>
      </c>
      <c r="B19" s="1355">
        <v>22.0</v>
      </c>
      <c r="C19" s="1372">
        <v>1313.426</v>
      </c>
      <c r="D19" s="1372">
        <v>3036.051</v>
      </c>
      <c r="E19" s="1356">
        <v>0.4326099923881384</v>
      </c>
      <c r="F19" s="1373">
        <v>68.61</v>
      </c>
      <c r="G19" s="1373">
        <v>0.04000000000087311</v>
      </c>
      <c r="H19" s="1356">
        <v>-0.02381183757029204</v>
      </c>
      <c r="I19" s="1356">
        <v>-0.2299319926663936</v>
      </c>
      <c r="J19" s="1374">
        <v>1.135134525031125</v>
      </c>
      <c r="K19" s="1"/>
      <c r="L19" s="1"/>
      <c r="M19" s="1"/>
      <c r="N19" s="1"/>
      <c r="O19" s="1"/>
      <c r="P19" s="1"/>
      <c r="Q19" s="1"/>
      <c r="R19" s="1"/>
      <c r="S19" s="1"/>
      <c r="T19" s="1"/>
      <c r="U19" s="1"/>
      <c r="V19" s="1"/>
      <c r="W19" s="1"/>
      <c r="X19" s="1"/>
      <c r="Y19" s="1"/>
      <c r="Z19" s="1"/>
    </row>
    <row r="20">
      <c r="A20" s="1354" t="s">
        <v>118</v>
      </c>
      <c r="B20" s="1355">
        <v>30.0</v>
      </c>
      <c r="C20" s="1372">
        <v>7224.451</v>
      </c>
      <c r="D20" s="1372">
        <v>5515.269</v>
      </c>
      <c r="E20" s="1356">
        <v>1.309900024821999</v>
      </c>
      <c r="F20" s="1373">
        <v>130.325</v>
      </c>
      <c r="G20" s="1373">
        <v>1.786800000000085</v>
      </c>
      <c r="H20" s="1356" t="s">
        <v>113</v>
      </c>
      <c r="I20" s="1356" t="s">
        <v>113</v>
      </c>
      <c r="J20" s="1374" t="s">
        <v>113</v>
      </c>
      <c r="K20" s="1"/>
      <c r="L20" s="1"/>
      <c r="M20" s="1"/>
      <c r="N20" s="1"/>
      <c r="O20" s="1"/>
      <c r="P20" s="1"/>
      <c r="Q20" s="1"/>
      <c r="R20" s="1"/>
      <c r="S20" s="1"/>
      <c r="T20" s="1"/>
      <c r="U20" s="1"/>
      <c r="V20" s="1"/>
      <c r="W20" s="1"/>
      <c r="X20" s="1"/>
      <c r="Y20" s="1"/>
      <c r="Z20" s="1"/>
    </row>
    <row r="21" ht="15.75" customHeight="1">
      <c r="A21" s="1354" t="s">
        <v>119</v>
      </c>
      <c r="B21" s="1355">
        <v>39.0</v>
      </c>
      <c r="C21" s="1372">
        <v>4233.206</v>
      </c>
      <c r="D21" s="1372">
        <v>3908.09</v>
      </c>
      <c r="E21" s="1356">
        <v>1.083190509942197</v>
      </c>
      <c r="F21" s="1373">
        <v>17532.317</v>
      </c>
      <c r="G21" s="1373">
        <v>203.7100000000028</v>
      </c>
      <c r="H21" s="1356">
        <v>0.1442683199845523</v>
      </c>
      <c r="I21" s="1356">
        <v>1.405255127525948</v>
      </c>
      <c r="J21" s="1374">
        <v>2.65630182786225</v>
      </c>
      <c r="K21" s="1"/>
      <c r="L21" s="1"/>
      <c r="M21" s="1"/>
      <c r="N21" s="1"/>
      <c r="O21" s="1"/>
      <c r="P21" s="1"/>
      <c r="Q21" s="1"/>
      <c r="R21" s="1"/>
      <c r="S21" s="1"/>
      <c r="T21" s="1"/>
      <c r="U21" s="1"/>
      <c r="V21" s="1"/>
      <c r="W21" s="1"/>
      <c r="X21" s="1"/>
      <c r="Y21" s="1"/>
      <c r="Z21" s="1"/>
    </row>
    <row r="22" ht="15.75" customHeight="1">
      <c r="A22" s="1354" t="s">
        <v>120</v>
      </c>
      <c r="B22" s="1355">
        <v>152.0</v>
      </c>
      <c r="C22" s="1372">
        <v>7372.071</v>
      </c>
      <c r="D22" s="1372">
        <v>10641.827</v>
      </c>
      <c r="E22" s="1356">
        <v>0.6927448642042386</v>
      </c>
      <c r="F22" s="1373">
        <v>2448.718</v>
      </c>
      <c r="G22" s="1373">
        <v>514.6203999999998</v>
      </c>
      <c r="H22" s="1356">
        <v>-0.00117911423922891</v>
      </c>
      <c r="I22" s="1356">
        <v>-0.01279088014940628</v>
      </c>
      <c r="J22" s="1374">
        <v>2.661203822641314</v>
      </c>
      <c r="K22" s="1"/>
      <c r="L22" s="1"/>
      <c r="M22" s="1"/>
      <c r="N22" s="1"/>
      <c r="O22" s="1"/>
      <c r="P22" s="1"/>
      <c r="Q22" s="1"/>
      <c r="R22" s="1"/>
      <c r="S22" s="1"/>
      <c r="T22" s="1"/>
      <c r="U22" s="1"/>
      <c r="V22" s="1"/>
      <c r="W22" s="1"/>
      <c r="X22" s="1"/>
      <c r="Y22" s="1"/>
      <c r="Z22" s="1"/>
    </row>
    <row r="23" ht="15.75" customHeight="1">
      <c r="A23" s="1354" t="s">
        <v>121</v>
      </c>
      <c r="B23" s="1355">
        <v>9.0</v>
      </c>
      <c r="C23" s="1372">
        <v>27407.7</v>
      </c>
      <c r="D23" s="1372">
        <v>28042.8</v>
      </c>
      <c r="E23" s="1356">
        <v>0.9773524755017331</v>
      </c>
      <c r="F23" s="1373">
        <v>195.08</v>
      </c>
      <c r="G23" s="1373">
        <v>-30.19999999999709</v>
      </c>
      <c r="H23" s="1356">
        <v>-0.002186709723143231</v>
      </c>
      <c r="I23" s="1356">
        <v>-0.01552376214252077</v>
      </c>
      <c r="J23" s="1374">
        <v>0.8503767957069994</v>
      </c>
      <c r="K23" s="1"/>
      <c r="L23" s="1"/>
      <c r="M23" s="1"/>
      <c r="N23" s="1"/>
      <c r="O23" s="1"/>
      <c r="P23" s="1"/>
      <c r="Q23" s="1"/>
      <c r="R23" s="1"/>
      <c r="S23" s="1"/>
      <c r="T23" s="1"/>
      <c r="U23" s="1"/>
      <c r="V23" s="1"/>
      <c r="W23" s="1"/>
      <c r="X23" s="1"/>
      <c r="Y23" s="1"/>
      <c r="Z23" s="1"/>
    </row>
    <row r="24" ht="15.75" customHeight="1">
      <c r="A24" s="1354" t="s">
        <v>122</v>
      </c>
      <c r="B24" s="1355">
        <v>31.0</v>
      </c>
      <c r="C24" s="1372">
        <v>7331.534</v>
      </c>
      <c r="D24" s="1372">
        <v>3183.074</v>
      </c>
      <c r="E24" s="1356">
        <v>2.303287325396771</v>
      </c>
      <c r="F24" s="1373">
        <v>425.6</v>
      </c>
      <c r="G24" s="1373">
        <v>-1.841599999999744</v>
      </c>
      <c r="H24" s="1356">
        <v>0.03746685791879284</v>
      </c>
      <c r="I24" s="1356">
        <v>0.7299853335070134</v>
      </c>
      <c r="J24" s="1374">
        <v>1.585609169942519</v>
      </c>
      <c r="K24" s="1"/>
      <c r="L24" s="1"/>
      <c r="M24" s="1"/>
      <c r="N24" s="1"/>
      <c r="O24" s="1"/>
      <c r="P24" s="1"/>
      <c r="Q24" s="1"/>
      <c r="R24" s="1"/>
      <c r="S24" s="1"/>
      <c r="T24" s="1"/>
      <c r="U24" s="1"/>
      <c r="V24" s="1"/>
      <c r="W24" s="1"/>
      <c r="X24" s="1"/>
      <c r="Y24" s="1"/>
      <c r="Z24" s="1"/>
    </row>
    <row r="25" ht="15.75" customHeight="1">
      <c r="A25" s="1354" t="s">
        <v>123</v>
      </c>
      <c r="B25" s="1355">
        <v>4.0</v>
      </c>
      <c r="C25" s="1372">
        <v>692.6</v>
      </c>
      <c r="D25" s="1372">
        <v>642.53</v>
      </c>
      <c r="E25" s="1356">
        <v>1.077926322506342</v>
      </c>
      <c r="F25" s="1373">
        <v>0.0</v>
      </c>
      <c r="G25" s="1373">
        <v>-12.10720000000003</v>
      </c>
      <c r="H25" s="1356">
        <v>0.00309597381827909</v>
      </c>
      <c r="I25" s="1356">
        <v>0.06908853803122485</v>
      </c>
      <c r="J25" s="1374">
        <v>1.309609073127727</v>
      </c>
      <c r="K25" s="1"/>
      <c r="L25" s="1"/>
      <c r="M25" s="1"/>
      <c r="N25" s="1"/>
      <c r="O25" s="1"/>
      <c r="P25" s="1"/>
      <c r="Q25" s="1"/>
      <c r="R25" s="1"/>
      <c r="S25" s="1"/>
      <c r="T25" s="1"/>
      <c r="U25" s="1"/>
      <c r="V25" s="1"/>
      <c r="W25" s="1"/>
      <c r="X25" s="1"/>
      <c r="Y25" s="1"/>
      <c r="Z25" s="1"/>
    </row>
    <row r="26" ht="15.75" customHeight="1">
      <c r="A26" s="1354" t="s">
        <v>124</v>
      </c>
      <c r="B26" s="1355">
        <v>60.0</v>
      </c>
      <c r="C26" s="1372">
        <v>18312.045</v>
      </c>
      <c r="D26" s="1372">
        <v>11082.411</v>
      </c>
      <c r="E26" s="1356">
        <v>1.652352091977098</v>
      </c>
      <c r="F26" s="1373">
        <v>3674.072</v>
      </c>
      <c r="G26" s="1373">
        <v>-98.92020000000048</v>
      </c>
      <c r="H26" s="1356">
        <v>0.05202727564134819</v>
      </c>
      <c r="I26" s="1356">
        <v>0.5322254613242824</v>
      </c>
      <c r="J26" s="1374">
        <v>1.134432037382564</v>
      </c>
      <c r="K26" s="1"/>
      <c r="L26" s="1"/>
      <c r="M26" s="1"/>
      <c r="N26" s="1"/>
      <c r="O26" s="1"/>
      <c r="P26" s="1"/>
      <c r="Q26" s="1"/>
      <c r="R26" s="1"/>
      <c r="S26" s="1"/>
      <c r="T26" s="1"/>
      <c r="U26" s="1"/>
      <c r="V26" s="1"/>
      <c r="W26" s="1"/>
      <c r="X26" s="1"/>
      <c r="Y26" s="1"/>
      <c r="Z26" s="1"/>
    </row>
    <row r="27" ht="15.75" customHeight="1">
      <c r="A27" s="1354" t="s">
        <v>125</v>
      </c>
      <c r="B27" s="1355">
        <v>16.0</v>
      </c>
      <c r="C27" s="1372">
        <v>780.232</v>
      </c>
      <c r="D27" s="1372">
        <v>648.58</v>
      </c>
      <c r="E27" s="1356">
        <v>1.202984982577323</v>
      </c>
      <c r="F27" s="1373">
        <v>198.3</v>
      </c>
      <c r="G27" s="1373">
        <v>-5.511999999999944</v>
      </c>
      <c r="H27" s="1356">
        <v>0.04181843960661484</v>
      </c>
      <c r="I27" s="1356">
        <v>0.4888840934595808</v>
      </c>
      <c r="J27" s="1374">
        <v>1.241001477023697</v>
      </c>
      <c r="K27" s="1"/>
      <c r="L27" s="1"/>
      <c r="M27" s="1"/>
      <c r="N27" s="1"/>
      <c r="O27" s="1"/>
      <c r="P27" s="1"/>
      <c r="Q27" s="1"/>
      <c r="R27" s="1"/>
      <c r="S27" s="1"/>
      <c r="T27" s="1"/>
      <c r="U27" s="1"/>
      <c r="V27" s="1"/>
      <c r="W27" s="1"/>
      <c r="X27" s="1"/>
      <c r="Y27" s="1"/>
      <c r="Z27" s="1"/>
    </row>
    <row r="28" ht="15.75" customHeight="1">
      <c r="A28" s="1354" t="s">
        <v>126</v>
      </c>
      <c r="B28" s="1355">
        <v>63.0</v>
      </c>
      <c r="C28" s="1372">
        <v>3264.619</v>
      </c>
      <c r="D28" s="1372">
        <v>8930.247</v>
      </c>
      <c r="E28" s="1356">
        <v>0.365568723910996</v>
      </c>
      <c r="F28" s="1373">
        <v>5659.789</v>
      </c>
      <c r="G28" s="1373">
        <v>459.9186000000009</v>
      </c>
      <c r="H28" s="1356">
        <v>0.001379262415324263</v>
      </c>
      <c r="I28" s="1356">
        <v>0.02615383038011793</v>
      </c>
      <c r="J28" s="1374">
        <v>4.71399880823382</v>
      </c>
      <c r="K28" s="1"/>
      <c r="L28" s="1"/>
      <c r="M28" s="1"/>
      <c r="N28" s="1"/>
      <c r="O28" s="1"/>
      <c r="P28" s="1"/>
      <c r="Q28" s="1"/>
      <c r="R28" s="1"/>
      <c r="S28" s="1"/>
      <c r="T28" s="1"/>
      <c r="U28" s="1"/>
      <c r="V28" s="1"/>
      <c r="W28" s="1"/>
      <c r="X28" s="1"/>
      <c r="Y28" s="1"/>
      <c r="Z28" s="1"/>
    </row>
    <row r="29" ht="15.75" customHeight="1">
      <c r="A29" s="1354" t="s">
        <v>127</v>
      </c>
      <c r="B29" s="1355">
        <v>35.0</v>
      </c>
      <c r="C29" s="1372">
        <v>16066.354</v>
      </c>
      <c r="D29" s="1372">
        <v>16083.953</v>
      </c>
      <c r="E29" s="1356">
        <v>0.9989058038157659</v>
      </c>
      <c r="F29" s="1373">
        <v>373.1</v>
      </c>
      <c r="G29" s="1373">
        <v>1727.487599999993</v>
      </c>
      <c r="H29" s="1356">
        <v>0.003347027496244872</v>
      </c>
      <c r="I29" s="1356">
        <v>0.01910764899327481</v>
      </c>
      <c r="J29" s="1374">
        <v>3.344930066468421</v>
      </c>
      <c r="K29" s="1"/>
      <c r="L29" s="1"/>
      <c r="M29" s="1"/>
      <c r="N29" s="1"/>
      <c r="O29" s="1"/>
      <c r="P29" s="1"/>
      <c r="Q29" s="1"/>
      <c r="R29" s="1"/>
      <c r="S29" s="1"/>
      <c r="T29" s="1"/>
      <c r="U29" s="1"/>
      <c r="V29" s="1"/>
      <c r="W29" s="1"/>
      <c r="X29" s="1"/>
      <c r="Y29" s="1"/>
      <c r="Z29" s="1"/>
    </row>
    <row r="30" ht="15.75" customHeight="1">
      <c r="A30" s="1354" t="s">
        <v>128</v>
      </c>
      <c r="B30" s="1355">
        <v>46.0</v>
      </c>
      <c r="C30" s="1372">
        <v>10236.395</v>
      </c>
      <c r="D30" s="1372">
        <v>6621.914</v>
      </c>
      <c r="E30" s="1356">
        <v>1.545836294461088</v>
      </c>
      <c r="F30" s="1373">
        <v>4525.919</v>
      </c>
      <c r="G30" s="1373">
        <v>38.98359999999957</v>
      </c>
      <c r="H30" s="1356">
        <v>0.0385080673465896</v>
      </c>
      <c r="I30" s="1356">
        <v>0.3279345064796794</v>
      </c>
      <c r="J30" s="1374">
        <v>1.564434799320235</v>
      </c>
      <c r="K30" s="1"/>
      <c r="L30" s="1"/>
      <c r="M30" s="1"/>
      <c r="N30" s="1"/>
      <c r="O30" s="1"/>
      <c r="P30" s="1"/>
      <c r="Q30" s="1"/>
      <c r="R30" s="1"/>
      <c r="S30" s="1"/>
      <c r="T30" s="1"/>
      <c r="U30" s="1"/>
      <c r="V30" s="1"/>
      <c r="W30" s="1"/>
      <c r="X30" s="1"/>
      <c r="Y30" s="1"/>
      <c r="Z30" s="1"/>
    </row>
    <row r="31" ht="15.75" customHeight="1">
      <c r="A31" s="1354" t="s">
        <v>129</v>
      </c>
      <c r="B31" s="1355">
        <v>21.0</v>
      </c>
      <c r="C31" s="1372">
        <v>22431.227</v>
      </c>
      <c r="D31" s="1372">
        <v>16629.95</v>
      </c>
      <c r="E31" s="1356">
        <v>1.348845125812164</v>
      </c>
      <c r="F31" s="1373">
        <v>7895.25</v>
      </c>
      <c r="G31" s="1373">
        <v>149.9219999999914</v>
      </c>
      <c r="H31" s="1356">
        <v>0.03001566243910295</v>
      </c>
      <c r="I31" s="1356">
        <v>0.1127355036369479</v>
      </c>
      <c r="J31" s="1374">
        <v>0.7997477918147733</v>
      </c>
      <c r="K31" s="1"/>
      <c r="L31" s="1"/>
      <c r="M31" s="1"/>
      <c r="N31" s="1"/>
      <c r="O31" s="1"/>
      <c r="P31" s="1"/>
      <c r="Q31" s="1"/>
      <c r="R31" s="1"/>
      <c r="S31" s="1"/>
      <c r="T31" s="1"/>
      <c r="U31" s="1"/>
      <c r="V31" s="1"/>
      <c r="W31" s="1"/>
      <c r="X31" s="1"/>
      <c r="Y31" s="1"/>
      <c r="Z31" s="1"/>
    </row>
    <row r="32" ht="15.75" customHeight="1">
      <c r="A32" s="1354" t="s">
        <v>130</v>
      </c>
      <c r="B32" s="1355">
        <v>535.0</v>
      </c>
      <c r="C32" s="1372">
        <v>6752.635</v>
      </c>
      <c r="D32" s="1372">
        <v>22231.12</v>
      </c>
      <c r="E32" s="1356">
        <v>0.3037469547193304</v>
      </c>
      <c r="F32" s="1373">
        <v>53156.216</v>
      </c>
      <c r="G32" s="1373">
        <v>12429.676998</v>
      </c>
      <c r="H32" s="1356">
        <v>0.2493846199450797</v>
      </c>
      <c r="I32" s="1356" t="s">
        <v>113</v>
      </c>
      <c r="J32" s="1374">
        <v>0.9333946427404237</v>
      </c>
      <c r="K32" s="1"/>
      <c r="L32" s="1"/>
      <c r="M32" s="1"/>
      <c r="N32" s="1"/>
      <c r="O32" s="1"/>
      <c r="P32" s="1"/>
      <c r="Q32" s="1"/>
      <c r="R32" s="1"/>
      <c r="S32" s="1"/>
      <c r="T32" s="1"/>
      <c r="U32" s="1"/>
      <c r="V32" s="1"/>
      <c r="W32" s="1"/>
      <c r="X32" s="1"/>
      <c r="Y32" s="1"/>
      <c r="Z32" s="1"/>
    </row>
    <row r="33" ht="15.75" customHeight="1">
      <c r="A33" s="1354" t="s">
        <v>131</v>
      </c>
      <c r="B33" s="1355">
        <v>231.0</v>
      </c>
      <c r="C33" s="1372">
        <v>19335.475</v>
      </c>
      <c r="D33" s="1372">
        <v>31381.07</v>
      </c>
      <c r="E33" s="1356">
        <v>0.6161509151854924</v>
      </c>
      <c r="F33" s="1373">
        <v>88331.285</v>
      </c>
      <c r="G33" s="1373">
        <v>10070.16059999999</v>
      </c>
      <c r="H33" s="1356">
        <v>0.2393624681777933</v>
      </c>
      <c r="I33" s="1356">
        <v>1.192627638819134</v>
      </c>
      <c r="J33" s="1374">
        <v>1.014857981330774</v>
      </c>
      <c r="K33" s="1"/>
      <c r="L33" s="1"/>
      <c r="M33" s="1"/>
      <c r="N33" s="1"/>
      <c r="O33" s="1"/>
      <c r="P33" s="1"/>
      <c r="Q33" s="1"/>
      <c r="R33" s="1"/>
      <c r="S33" s="1"/>
      <c r="T33" s="1"/>
      <c r="U33" s="1"/>
      <c r="V33" s="1"/>
      <c r="W33" s="1"/>
      <c r="X33" s="1"/>
      <c r="Y33" s="1"/>
      <c r="Z33" s="1"/>
    </row>
    <row r="34" ht="15.75" customHeight="1">
      <c r="A34" s="1354" t="s">
        <v>132</v>
      </c>
      <c r="B34" s="1355">
        <v>29.0</v>
      </c>
      <c r="C34" s="1372">
        <v>716.014</v>
      </c>
      <c r="D34" s="1372">
        <v>592.018</v>
      </c>
      <c r="E34" s="1356">
        <v>1.209446334401995</v>
      </c>
      <c r="F34" s="1373">
        <v>50.771</v>
      </c>
      <c r="G34" s="1373">
        <v>30.53320000000008</v>
      </c>
      <c r="H34" s="1356">
        <v>0.008910306202179034</v>
      </c>
      <c r="I34" s="1356">
        <v>0.1495855873049947</v>
      </c>
      <c r="J34" s="1374">
        <v>1.859008910079772</v>
      </c>
      <c r="K34" s="1"/>
      <c r="L34" s="1"/>
      <c r="M34" s="1"/>
      <c r="N34" s="1"/>
      <c r="O34" s="1"/>
      <c r="P34" s="1"/>
      <c r="Q34" s="1"/>
      <c r="R34" s="1"/>
      <c r="S34" s="1"/>
      <c r="T34" s="1"/>
      <c r="U34" s="1"/>
      <c r="V34" s="1"/>
      <c r="W34" s="1"/>
      <c r="X34" s="1"/>
      <c r="Y34" s="1"/>
      <c r="Z34" s="1"/>
    </row>
    <row r="35" ht="15.75" customHeight="1">
      <c r="A35" s="1354" t="s">
        <v>133</v>
      </c>
      <c r="B35" s="1355">
        <v>101.0</v>
      </c>
      <c r="C35" s="1372">
        <v>6352.889</v>
      </c>
      <c r="D35" s="1372">
        <v>6062.74</v>
      </c>
      <c r="E35" s="1356">
        <v>1.047857734291756</v>
      </c>
      <c r="F35" s="1373">
        <v>12858.089</v>
      </c>
      <c r="G35" s="1373">
        <v>324.4884000000002</v>
      </c>
      <c r="H35" s="1356">
        <v>0.1074296430789927</v>
      </c>
      <c r="I35" s="1356">
        <v>2.002986314173656</v>
      </c>
      <c r="J35" s="1374">
        <v>2.087537198763825</v>
      </c>
      <c r="K35" s="1"/>
      <c r="L35" s="1"/>
      <c r="M35" s="1"/>
      <c r="N35" s="1"/>
      <c r="O35" s="1"/>
      <c r="P35" s="1"/>
      <c r="Q35" s="1"/>
      <c r="R35" s="1"/>
      <c r="S35" s="1"/>
      <c r="T35" s="1"/>
      <c r="U35" s="1"/>
      <c r="V35" s="1"/>
      <c r="W35" s="1"/>
      <c r="X35" s="1"/>
      <c r="Y35" s="1"/>
      <c r="Z35" s="1"/>
    </row>
    <row r="36" ht="15.75" customHeight="1">
      <c r="A36" s="1354" t="s">
        <v>134</v>
      </c>
      <c r="B36" s="1355">
        <v>11.0</v>
      </c>
      <c r="C36" s="1372">
        <v>67.93</v>
      </c>
      <c r="D36" s="1372">
        <v>83.978</v>
      </c>
      <c r="E36" s="1356">
        <v>0.8089023315630286</v>
      </c>
      <c r="F36" s="1373">
        <v>12.283</v>
      </c>
      <c r="G36" s="1373">
        <v>10.935</v>
      </c>
      <c r="H36" s="1356">
        <v>0.002187211917956069</v>
      </c>
      <c r="I36" s="1356" t="s">
        <v>113</v>
      </c>
      <c r="J36" s="1374">
        <v>2.737398474105601</v>
      </c>
      <c r="K36" s="1"/>
      <c r="L36" s="1"/>
      <c r="M36" s="1"/>
      <c r="N36" s="1"/>
      <c r="O36" s="1"/>
      <c r="P36" s="1"/>
      <c r="Q36" s="1"/>
      <c r="R36" s="1"/>
      <c r="S36" s="1"/>
      <c r="T36" s="1"/>
      <c r="U36" s="1"/>
      <c r="V36" s="1"/>
      <c r="W36" s="1"/>
      <c r="X36" s="1"/>
      <c r="Y36" s="1"/>
      <c r="Z36" s="1"/>
    </row>
    <row r="37" ht="15.75" customHeight="1">
      <c r="A37" s="1354" t="s">
        <v>135</v>
      </c>
      <c r="B37" s="1355">
        <v>122.0</v>
      </c>
      <c r="C37" s="1372">
        <v>5079.179</v>
      </c>
      <c r="D37" s="1372">
        <v>3681.837</v>
      </c>
      <c r="E37" s="1356">
        <v>1.379523047869854</v>
      </c>
      <c r="F37" s="1373">
        <v>5713.151</v>
      </c>
      <c r="G37" s="1373">
        <v>147.3729999999996</v>
      </c>
      <c r="H37" s="1356">
        <v>0.0472319275712025</v>
      </c>
      <c r="I37" s="1356">
        <v>0.712491694503358</v>
      </c>
      <c r="J37" s="1374">
        <v>2.172951772371046</v>
      </c>
      <c r="K37" s="1"/>
      <c r="L37" s="1"/>
      <c r="M37" s="1"/>
      <c r="N37" s="1"/>
      <c r="O37" s="1"/>
      <c r="P37" s="1"/>
      <c r="Q37" s="1"/>
      <c r="R37" s="1"/>
      <c r="S37" s="1"/>
      <c r="T37" s="1"/>
      <c r="U37" s="1"/>
      <c r="V37" s="1"/>
      <c r="W37" s="1"/>
      <c r="X37" s="1"/>
      <c r="Y37" s="1"/>
      <c r="Z37" s="1"/>
    </row>
    <row r="38" ht="15.75" customHeight="1">
      <c r="A38" s="1354" t="s">
        <v>136</v>
      </c>
      <c r="B38" s="1355">
        <v>42.0</v>
      </c>
      <c r="C38" s="1372">
        <v>3481.224</v>
      </c>
      <c r="D38" s="1372">
        <v>2394.298</v>
      </c>
      <c r="E38" s="1356">
        <v>1.453964377032433</v>
      </c>
      <c r="F38" s="1373">
        <v>4595.547</v>
      </c>
      <c r="G38" s="1373">
        <v>3.599599999999555</v>
      </c>
      <c r="H38" s="1356">
        <v>0.0385185288253212</v>
      </c>
      <c r="I38" s="1356">
        <v>0.8949418873788968</v>
      </c>
      <c r="J38" s="1374">
        <v>3.862962070890738</v>
      </c>
      <c r="K38" s="1"/>
      <c r="L38" s="1"/>
      <c r="M38" s="1"/>
      <c r="N38" s="1"/>
      <c r="O38" s="1"/>
      <c r="P38" s="1"/>
      <c r="Q38" s="1"/>
      <c r="R38" s="1"/>
      <c r="S38" s="1"/>
      <c r="T38" s="1"/>
      <c r="U38" s="1"/>
      <c r="V38" s="1"/>
      <c r="W38" s="1"/>
      <c r="X38" s="1"/>
      <c r="Y38" s="1"/>
      <c r="Z38" s="1"/>
    </row>
    <row r="39" ht="15.75" customHeight="1">
      <c r="A39" s="1354" t="s">
        <v>137</v>
      </c>
      <c r="B39" s="1355">
        <v>96.0</v>
      </c>
      <c r="C39" s="1372">
        <v>9296.03</v>
      </c>
      <c r="D39" s="1372">
        <v>20334.935</v>
      </c>
      <c r="E39" s="1356">
        <v>0.4571457936796946</v>
      </c>
      <c r="F39" s="1373">
        <v>887.468</v>
      </c>
      <c r="G39" s="1373">
        <v>305.4753999999994</v>
      </c>
      <c r="H39" s="1356">
        <v>-0.03918198816319698</v>
      </c>
      <c r="I39" s="1356">
        <v>-0.6408932516752994</v>
      </c>
      <c r="J39" s="1374">
        <v>1.406969514219978</v>
      </c>
      <c r="K39" s="1"/>
      <c r="L39" s="1"/>
      <c r="M39" s="1"/>
      <c r="N39" s="1"/>
      <c r="O39" s="1"/>
      <c r="P39" s="1"/>
      <c r="Q39" s="1"/>
      <c r="R39" s="1"/>
      <c r="S39" s="1"/>
      <c r="T39" s="1"/>
      <c r="U39" s="1"/>
      <c r="V39" s="1"/>
      <c r="W39" s="1"/>
      <c r="X39" s="1"/>
      <c r="Y39" s="1"/>
      <c r="Z39" s="1"/>
    </row>
    <row r="40" ht="15.75" customHeight="1">
      <c r="A40" s="1354" t="s">
        <v>138</v>
      </c>
      <c r="B40" s="1355">
        <v>50.0</v>
      </c>
      <c r="C40" s="1372">
        <v>6405.776</v>
      </c>
      <c r="D40" s="1372">
        <v>5131.793</v>
      </c>
      <c r="E40" s="1356">
        <v>1.248252998513385</v>
      </c>
      <c r="F40" s="1373">
        <v>3432.752</v>
      </c>
      <c r="G40" s="1373">
        <v>26.23539999999957</v>
      </c>
      <c r="H40" s="1356">
        <v>0.06417199514719471</v>
      </c>
      <c r="I40" s="1356">
        <v>0.5530058155961347</v>
      </c>
      <c r="J40" s="1374">
        <v>2.319389085585667</v>
      </c>
      <c r="K40" s="1"/>
      <c r="L40" s="1"/>
      <c r="M40" s="1"/>
      <c r="N40" s="1"/>
      <c r="O40" s="1"/>
      <c r="P40" s="1"/>
      <c r="Q40" s="1"/>
      <c r="R40" s="1"/>
      <c r="S40" s="1"/>
      <c r="T40" s="1"/>
      <c r="U40" s="1"/>
      <c r="V40" s="1"/>
      <c r="W40" s="1"/>
      <c r="X40" s="1"/>
      <c r="Y40" s="1"/>
      <c r="Z40" s="1"/>
    </row>
    <row r="41" ht="15.75" customHeight="1">
      <c r="A41" s="1354" t="s">
        <v>139</v>
      </c>
      <c r="B41" s="1355">
        <v>35.0</v>
      </c>
      <c r="C41" s="1372">
        <v>9068.492</v>
      </c>
      <c r="D41" s="1372">
        <v>4583.507</v>
      </c>
      <c r="E41" s="1356">
        <v>1.978505105370189</v>
      </c>
      <c r="F41" s="1373">
        <v>3146.925</v>
      </c>
      <c r="G41" s="1373">
        <v>98.15220000000045</v>
      </c>
      <c r="H41" s="1356">
        <v>0.03360420334860541</v>
      </c>
      <c r="I41" s="1356">
        <v>0.5939619748372917</v>
      </c>
      <c r="J41" s="1374">
        <v>1.567172748219748</v>
      </c>
      <c r="K41" s="1"/>
      <c r="L41" s="1"/>
      <c r="M41" s="1"/>
      <c r="N41" s="1"/>
      <c r="O41" s="1"/>
      <c r="P41" s="1"/>
      <c r="Q41" s="1"/>
      <c r="R41" s="1"/>
      <c r="S41" s="1"/>
      <c r="T41" s="1"/>
      <c r="U41" s="1"/>
      <c r="V41" s="1"/>
      <c r="W41" s="1"/>
      <c r="X41" s="1"/>
      <c r="Y41" s="1"/>
      <c r="Z41" s="1"/>
    </row>
    <row r="42" ht="15.75" customHeight="1">
      <c r="A42" s="1354" t="s">
        <v>254</v>
      </c>
      <c r="B42" s="1355">
        <v>166.0</v>
      </c>
      <c r="C42" s="1372">
        <v>14831.9</v>
      </c>
      <c r="D42" s="1372">
        <v>20839.396</v>
      </c>
      <c r="E42" s="1356">
        <v>0.7117240825981712</v>
      </c>
      <c r="F42" s="1373">
        <v>15815.554</v>
      </c>
      <c r="G42" s="1373">
        <v>160.2048000000068</v>
      </c>
      <c r="H42" s="1356">
        <v>0.0179186603212266</v>
      </c>
      <c r="I42" s="1356">
        <v>0.1354090017039337</v>
      </c>
      <c r="J42" s="1374">
        <v>0.06810031517177884</v>
      </c>
      <c r="K42" s="1"/>
      <c r="L42" s="1"/>
      <c r="M42" s="1"/>
      <c r="N42" s="1"/>
      <c r="O42" s="1"/>
      <c r="P42" s="1"/>
      <c r="Q42" s="1"/>
      <c r="R42" s="1"/>
      <c r="S42" s="1"/>
      <c r="T42" s="1"/>
      <c r="U42" s="1"/>
      <c r="V42" s="1"/>
      <c r="W42" s="1"/>
      <c r="X42" s="1"/>
      <c r="Y42" s="1"/>
      <c r="Z42" s="1"/>
    </row>
    <row r="43" ht="15.75" customHeight="1">
      <c r="A43" s="1354" t="s">
        <v>141</v>
      </c>
      <c r="B43" s="1355">
        <v>77.0</v>
      </c>
      <c r="C43" s="1372">
        <v>11356.068</v>
      </c>
      <c r="D43" s="1372">
        <v>7071.588</v>
      </c>
      <c r="E43" s="1356">
        <v>1.605872400937385</v>
      </c>
      <c r="F43" s="1373">
        <v>8016.108</v>
      </c>
      <c r="G43" s="1373">
        <v>103.1180000000022</v>
      </c>
      <c r="H43" s="1356">
        <v>0.04355998013949344</v>
      </c>
      <c r="I43" s="1356">
        <v>0.4731461366632257</v>
      </c>
      <c r="J43" s="1374">
        <v>1.697523066418755</v>
      </c>
      <c r="K43" s="1"/>
      <c r="L43" s="1"/>
      <c r="M43" s="1"/>
      <c r="N43" s="1"/>
      <c r="O43" s="1"/>
      <c r="P43" s="1"/>
      <c r="Q43" s="1"/>
      <c r="R43" s="1"/>
      <c r="S43" s="1"/>
      <c r="T43" s="1"/>
      <c r="U43" s="1"/>
      <c r="V43" s="1"/>
      <c r="W43" s="1"/>
      <c r="X43" s="1"/>
      <c r="Y43" s="1"/>
      <c r="Z43" s="1"/>
    </row>
    <row r="44" ht="15.75" customHeight="1">
      <c r="A44" s="1354" t="s">
        <v>142</v>
      </c>
      <c r="B44" s="1355">
        <v>14.0</v>
      </c>
      <c r="C44" s="1372">
        <v>2295.383</v>
      </c>
      <c r="D44" s="1372">
        <v>931.465</v>
      </c>
      <c r="E44" s="1356">
        <v>2.464271872802521</v>
      </c>
      <c r="F44" s="1373">
        <v>1952.27</v>
      </c>
      <c r="G44" s="1373">
        <v>0.0</v>
      </c>
      <c r="H44" s="1356">
        <v>0.01436574250563161</v>
      </c>
      <c r="I44" s="1356">
        <v>0.7126432878907181</v>
      </c>
      <c r="J44" s="1374">
        <v>7.777325065179679</v>
      </c>
      <c r="K44" s="1"/>
      <c r="L44" s="1"/>
      <c r="M44" s="1"/>
      <c r="N44" s="1"/>
      <c r="O44" s="1"/>
      <c r="P44" s="1"/>
      <c r="Q44" s="1"/>
      <c r="R44" s="1"/>
      <c r="S44" s="1"/>
      <c r="T44" s="1"/>
      <c r="U44" s="1"/>
      <c r="V44" s="1"/>
      <c r="W44" s="1"/>
      <c r="X44" s="1"/>
      <c r="Y44" s="1"/>
      <c r="Z44" s="1"/>
    </row>
    <row r="45" ht="15.75" customHeight="1">
      <c r="A45" s="1354" t="s">
        <v>143</v>
      </c>
      <c r="B45" s="1355">
        <v>28.0</v>
      </c>
      <c r="C45" s="1372">
        <v>1646.009</v>
      </c>
      <c r="D45" s="1372">
        <v>1247.163</v>
      </c>
      <c r="E45" s="1356">
        <v>1.319802624035511</v>
      </c>
      <c r="F45" s="1373">
        <v>179.616</v>
      </c>
      <c r="G45" s="1373">
        <v>38.33020000000033</v>
      </c>
      <c r="H45" s="1356">
        <v>0.01123359470105658</v>
      </c>
      <c r="I45" s="1356">
        <v>0.1993772172803591</v>
      </c>
      <c r="J45" s="1374">
        <v>1.959179809399405</v>
      </c>
      <c r="K45" s="1"/>
      <c r="L45" s="1"/>
      <c r="M45" s="1"/>
      <c r="N45" s="1"/>
      <c r="O45" s="1"/>
      <c r="P45" s="1"/>
      <c r="Q45" s="1"/>
      <c r="R45" s="1"/>
      <c r="S45" s="1"/>
      <c r="T45" s="1"/>
      <c r="U45" s="1"/>
      <c r="V45" s="1"/>
      <c r="W45" s="1"/>
      <c r="X45" s="1"/>
      <c r="Y45" s="1"/>
      <c r="Z45" s="1"/>
    </row>
    <row r="46" ht="15.75" customHeight="1">
      <c r="A46" s="1354" t="s">
        <v>144</v>
      </c>
      <c r="B46" s="1355">
        <v>18.0</v>
      </c>
      <c r="C46" s="1372">
        <v>4105.661</v>
      </c>
      <c r="D46" s="1372">
        <v>2471.118</v>
      </c>
      <c r="E46" s="1356">
        <v>1.661458902407736</v>
      </c>
      <c r="F46" s="1373">
        <v>1533.5</v>
      </c>
      <c r="G46" s="1373">
        <v>-3.062400000000025</v>
      </c>
      <c r="H46" s="1356">
        <v>0.3815940335447929</v>
      </c>
      <c r="I46" s="1356">
        <v>1.944092674808618</v>
      </c>
      <c r="J46" s="1374">
        <v>0.1882582558306389</v>
      </c>
      <c r="K46" s="1"/>
      <c r="L46" s="1"/>
      <c r="M46" s="1"/>
      <c r="N46" s="1"/>
      <c r="O46" s="1"/>
      <c r="P46" s="1"/>
      <c r="Q46" s="1"/>
      <c r="R46" s="1"/>
      <c r="S46" s="1"/>
      <c r="T46" s="1"/>
      <c r="U46" s="1"/>
      <c r="V46" s="1"/>
      <c r="W46" s="1"/>
      <c r="X46" s="1"/>
      <c r="Y46" s="1"/>
      <c r="Z46" s="1"/>
    </row>
    <row r="47" ht="15.75" customHeight="1">
      <c r="A47" s="1354" t="s">
        <v>145</v>
      </c>
      <c r="B47" s="1355">
        <v>218.0</v>
      </c>
      <c r="C47" s="1372">
        <v>11793.031</v>
      </c>
      <c r="D47" s="1372">
        <v>13416.057</v>
      </c>
      <c r="E47" s="1356">
        <v>0.8790236207255232</v>
      </c>
      <c r="F47" s="1373">
        <v>12476.258</v>
      </c>
      <c r="G47" s="1373">
        <v>394.0411999999997</v>
      </c>
      <c r="H47" s="1356">
        <v>0.04576040306388626</v>
      </c>
      <c r="I47" s="1356">
        <v>0.3655575538207768</v>
      </c>
      <c r="J47" s="1374">
        <v>1.334509264055863</v>
      </c>
      <c r="K47" s="1"/>
      <c r="L47" s="1"/>
      <c r="M47" s="1"/>
      <c r="N47" s="1"/>
      <c r="O47" s="1"/>
      <c r="P47" s="1"/>
      <c r="Q47" s="1"/>
      <c r="R47" s="1"/>
      <c r="S47" s="1"/>
      <c r="T47" s="1"/>
      <c r="U47" s="1"/>
      <c r="V47" s="1"/>
      <c r="W47" s="1"/>
      <c r="X47" s="1"/>
      <c r="Y47" s="1"/>
      <c r="Z47" s="1"/>
    </row>
    <row r="48" ht="15.75" customHeight="1">
      <c r="A48" s="1375" t="s">
        <v>146</v>
      </c>
      <c r="B48" s="1376">
        <v>113.0</v>
      </c>
      <c r="C48" s="1377">
        <v>15514.422</v>
      </c>
      <c r="D48" s="1377">
        <v>19226.241</v>
      </c>
      <c r="E48" s="1378">
        <v>0.8069399525367439</v>
      </c>
      <c r="F48" s="1379">
        <v>21975.908</v>
      </c>
      <c r="G48" s="1379">
        <v>-58.71800000000803</v>
      </c>
      <c r="H48" s="1378">
        <v>0.00743260158898802</v>
      </c>
      <c r="I48" s="1378">
        <v>0.2820764496173683</v>
      </c>
      <c r="J48" s="1380">
        <v>14.64950352888415</v>
      </c>
      <c r="K48" s="1119"/>
      <c r="L48" s="1119"/>
      <c r="M48" s="1119"/>
      <c r="N48" s="1119"/>
      <c r="O48" s="1119"/>
      <c r="P48" s="1119"/>
      <c r="Q48" s="1119"/>
      <c r="R48" s="1119"/>
      <c r="S48" s="1119"/>
      <c r="T48" s="1119"/>
      <c r="U48" s="1119"/>
      <c r="V48" s="1119"/>
      <c r="W48" s="1119"/>
      <c r="X48" s="1119"/>
      <c r="Y48" s="1119"/>
      <c r="Z48" s="1119"/>
    </row>
    <row r="49" ht="15.75" customHeight="1">
      <c r="A49" s="1354" t="s">
        <v>255</v>
      </c>
      <c r="B49" s="1355">
        <v>116.0</v>
      </c>
      <c r="C49" s="1372">
        <v>6021.353</v>
      </c>
      <c r="D49" s="1372">
        <v>11133.464</v>
      </c>
      <c r="E49" s="1356">
        <v>0.5408337423105692</v>
      </c>
      <c r="F49" s="1373">
        <v>13063.894</v>
      </c>
      <c r="G49" s="1373">
        <v>136.7812000000013</v>
      </c>
      <c r="H49" s="1356">
        <v>0.05378245546115293</v>
      </c>
      <c r="I49" s="1356">
        <v>0.4705982025352108</v>
      </c>
      <c r="J49" s="1374">
        <v>1.221573259631846</v>
      </c>
      <c r="K49" s="1"/>
      <c r="L49" s="1"/>
      <c r="M49" s="1"/>
      <c r="N49" s="1"/>
      <c r="O49" s="1"/>
      <c r="P49" s="1"/>
      <c r="Q49" s="1"/>
      <c r="R49" s="1"/>
      <c r="S49" s="1"/>
      <c r="T49" s="1"/>
      <c r="U49" s="1"/>
      <c r="V49" s="1"/>
      <c r="W49" s="1"/>
      <c r="X49" s="1"/>
      <c r="Y49" s="1"/>
      <c r="Z49" s="1"/>
    </row>
    <row r="50" ht="15.75" customHeight="1">
      <c r="A50" s="1354" t="s">
        <v>148</v>
      </c>
      <c r="B50" s="1355">
        <v>30.0</v>
      </c>
      <c r="C50" s="1372">
        <v>1005.293</v>
      </c>
      <c r="D50" s="1372">
        <v>851.695</v>
      </c>
      <c r="E50" s="1356">
        <v>1.180343902453343</v>
      </c>
      <c r="F50" s="1373">
        <v>1112.997</v>
      </c>
      <c r="G50" s="1373">
        <v>0.0</v>
      </c>
      <c r="H50" s="1356">
        <v>0.007289797351351661</v>
      </c>
      <c r="I50" s="1356">
        <v>0.0609002813544003</v>
      </c>
      <c r="J50" s="1374">
        <v>1.641118382058291</v>
      </c>
      <c r="K50" s="1"/>
      <c r="L50" s="1"/>
      <c r="M50" s="1"/>
      <c r="N50" s="1"/>
      <c r="O50" s="1"/>
      <c r="P50" s="1"/>
      <c r="Q50" s="1"/>
      <c r="R50" s="1"/>
      <c r="S50" s="1"/>
      <c r="T50" s="1"/>
      <c r="U50" s="1"/>
      <c r="V50" s="1"/>
      <c r="W50" s="1"/>
      <c r="X50" s="1"/>
      <c r="Y50" s="1"/>
      <c r="Z50" s="1"/>
    </row>
    <row r="51" ht="15.75" customHeight="1">
      <c r="A51" s="1354" t="s">
        <v>149</v>
      </c>
      <c r="B51" s="1355">
        <v>33.0</v>
      </c>
      <c r="C51" s="1372">
        <v>9212.83</v>
      </c>
      <c r="D51" s="1372">
        <v>6743.1</v>
      </c>
      <c r="E51" s="1356">
        <v>1.366260325369637</v>
      </c>
      <c r="F51" s="1373">
        <v>2170.559</v>
      </c>
      <c r="G51" s="1373">
        <v>-1.752800000002026</v>
      </c>
      <c r="H51" s="1356">
        <v>0.02940535781153524</v>
      </c>
      <c r="I51" s="1356">
        <v>0.3063991616482339</v>
      </c>
      <c r="J51" s="1374">
        <v>1.924311520433964</v>
      </c>
      <c r="K51" s="1"/>
      <c r="L51" s="1"/>
      <c r="M51" s="1"/>
      <c r="N51" s="1"/>
      <c r="O51" s="1"/>
      <c r="P51" s="1"/>
      <c r="Q51" s="1"/>
      <c r="R51" s="1"/>
      <c r="S51" s="1"/>
      <c r="T51" s="1"/>
      <c r="U51" s="1"/>
      <c r="V51" s="1"/>
      <c r="W51" s="1"/>
      <c r="X51" s="1"/>
      <c r="Y51" s="1"/>
      <c r="Z51" s="1"/>
    </row>
    <row r="52" ht="15.75" customHeight="1">
      <c r="A52" s="1354" t="s">
        <v>150</v>
      </c>
      <c r="B52" s="1355">
        <v>65.0</v>
      </c>
      <c r="C52" s="1372">
        <v>16851.113</v>
      </c>
      <c r="D52" s="1372">
        <v>15046.31</v>
      </c>
      <c r="E52" s="1356">
        <v>1.119949874753345</v>
      </c>
      <c r="F52" s="1373">
        <v>2454.696</v>
      </c>
      <c r="G52" s="1373">
        <v>126.8401999999987</v>
      </c>
      <c r="H52" s="1356">
        <v>0.02025023027892743</v>
      </c>
      <c r="I52" s="1356">
        <v>0.1619926065230491</v>
      </c>
      <c r="J52" s="1374">
        <v>0.9762977965119558</v>
      </c>
      <c r="K52" s="1"/>
      <c r="L52" s="1"/>
      <c r="M52" s="1"/>
      <c r="N52" s="1"/>
      <c r="O52" s="1"/>
      <c r="P52" s="1"/>
      <c r="Q52" s="1"/>
      <c r="R52" s="1"/>
      <c r="S52" s="1"/>
      <c r="T52" s="1"/>
      <c r="U52" s="1"/>
      <c r="V52" s="1"/>
      <c r="W52" s="1"/>
      <c r="X52" s="1"/>
      <c r="Y52" s="1"/>
      <c r="Z52" s="1"/>
    </row>
    <row r="53" ht="15.75" customHeight="1">
      <c r="A53" s="1354" t="s">
        <v>151</v>
      </c>
      <c r="B53" s="1355">
        <v>101.0</v>
      </c>
      <c r="C53" s="1372">
        <v>7638.698</v>
      </c>
      <c r="D53" s="1372">
        <v>7704.925</v>
      </c>
      <c r="E53" s="1356">
        <v>0.9914045886235103</v>
      </c>
      <c r="F53" s="1373">
        <v>471.514</v>
      </c>
      <c r="G53" s="1373">
        <v>66.02419999999984</v>
      </c>
      <c r="H53" s="1356">
        <v>0.002175810487227502</v>
      </c>
      <c r="I53" s="1356">
        <v>0.01525594146227268</v>
      </c>
      <c r="J53" s="1374">
        <v>2.217432544077391</v>
      </c>
      <c r="K53" s="1"/>
      <c r="L53" s="1"/>
      <c r="M53" s="1"/>
      <c r="N53" s="1"/>
      <c r="O53" s="1"/>
      <c r="P53" s="1"/>
      <c r="Q53" s="1"/>
      <c r="R53" s="1"/>
      <c r="S53" s="1"/>
      <c r="T53" s="1"/>
      <c r="U53" s="1"/>
      <c r="V53" s="1"/>
      <c r="W53" s="1"/>
      <c r="X53" s="1"/>
      <c r="Y53" s="1"/>
      <c r="Z53" s="1"/>
    </row>
    <row r="54" ht="15.75" customHeight="1">
      <c r="A54" s="1354" t="s">
        <v>152</v>
      </c>
      <c r="B54" s="1355">
        <v>16.0</v>
      </c>
      <c r="C54" s="1372">
        <v>788.81</v>
      </c>
      <c r="D54" s="1372">
        <v>2012.97</v>
      </c>
      <c r="E54" s="1356">
        <v>0.391863763493743</v>
      </c>
      <c r="F54" s="1373">
        <v>2649.0</v>
      </c>
      <c r="G54" s="1373">
        <v>37.64999999999964</v>
      </c>
      <c r="H54" s="1356">
        <v>0.03725775922024389</v>
      </c>
      <c r="I54" s="1356">
        <v>0.3968445726628553</v>
      </c>
      <c r="J54" s="1374">
        <v>2.732013145091482</v>
      </c>
      <c r="K54" s="1"/>
      <c r="L54" s="1"/>
      <c r="M54" s="1"/>
      <c r="N54" s="1"/>
      <c r="O54" s="1"/>
      <c r="P54" s="1"/>
      <c r="Q54" s="1"/>
      <c r="R54" s="1"/>
      <c r="S54" s="1"/>
      <c r="T54" s="1"/>
      <c r="U54" s="1"/>
      <c r="V54" s="1"/>
      <c r="W54" s="1"/>
      <c r="X54" s="1"/>
      <c r="Y54" s="1"/>
      <c r="Z54" s="1"/>
    </row>
    <row r="55" ht="15.75" customHeight="1">
      <c r="A55" s="1354" t="s">
        <v>153</v>
      </c>
      <c r="B55" s="1355">
        <v>22.0</v>
      </c>
      <c r="C55" s="1372">
        <v>722.691</v>
      </c>
      <c r="D55" s="1372">
        <v>6137.791</v>
      </c>
      <c r="E55" s="1356">
        <v>0.1177444784288028</v>
      </c>
      <c r="F55" s="1373">
        <v>5866.43</v>
      </c>
      <c r="G55" s="1373">
        <v>0.9495999999999185</v>
      </c>
      <c r="H55" s="1356">
        <v>0.004719125790251846</v>
      </c>
      <c r="I55" s="1356">
        <v>0.03440929394238458</v>
      </c>
      <c r="J55" s="1374">
        <v>1.164142793909583</v>
      </c>
      <c r="K55" s="1"/>
      <c r="L55" s="1"/>
      <c r="M55" s="1"/>
      <c r="N55" s="1"/>
      <c r="O55" s="1"/>
      <c r="P55" s="1"/>
      <c r="Q55" s="1"/>
      <c r="R55" s="1"/>
      <c r="S55" s="1"/>
      <c r="T55" s="1"/>
      <c r="U55" s="1"/>
      <c r="V55" s="1"/>
      <c r="W55" s="1"/>
      <c r="X55" s="1"/>
      <c r="Y55" s="1"/>
      <c r="Z55" s="1"/>
    </row>
    <row r="56" ht="15.75" customHeight="1">
      <c r="A56" s="1354" t="s">
        <v>154</v>
      </c>
      <c r="B56" s="1355">
        <v>19.0</v>
      </c>
      <c r="C56" s="1372">
        <v>389.321</v>
      </c>
      <c r="D56" s="1372">
        <v>3789.56</v>
      </c>
      <c r="E56" s="1356">
        <v>0.1027351460327848</v>
      </c>
      <c r="F56" s="1373">
        <v>509.6</v>
      </c>
      <c r="G56" s="1373">
        <v>0.0</v>
      </c>
      <c r="H56" s="1356">
        <v>-0.01190099163985761</v>
      </c>
      <c r="I56" s="1356">
        <v>-0.1911126179562604</v>
      </c>
      <c r="J56" s="1374">
        <v>0.9872542563059108</v>
      </c>
      <c r="K56" s="1"/>
      <c r="L56" s="1"/>
      <c r="M56" s="1"/>
      <c r="N56" s="1"/>
      <c r="O56" s="1"/>
      <c r="P56" s="1"/>
      <c r="Q56" s="1"/>
      <c r="R56" s="1"/>
      <c r="S56" s="1"/>
      <c r="T56" s="1"/>
      <c r="U56" s="1"/>
      <c r="V56" s="1"/>
      <c r="W56" s="1"/>
      <c r="X56" s="1"/>
      <c r="Y56" s="1"/>
      <c r="Z56" s="1"/>
    </row>
    <row r="57" ht="15.75" customHeight="1">
      <c r="A57" s="1354" t="s">
        <v>155</v>
      </c>
      <c r="B57" s="1355">
        <v>53.0</v>
      </c>
      <c r="C57" s="1372">
        <v>2862.994</v>
      </c>
      <c r="D57" s="1372">
        <v>2069.26</v>
      </c>
      <c r="E57" s="1356">
        <v>1.383583503281366</v>
      </c>
      <c r="F57" s="1373">
        <v>1512.878</v>
      </c>
      <c r="G57" s="1373">
        <v>0.0</v>
      </c>
      <c r="H57" s="1356">
        <v>0.006145288725294821</v>
      </c>
      <c r="I57" s="1356">
        <v>0.05640691047819183</v>
      </c>
      <c r="J57" s="1374">
        <v>1.911338989488864</v>
      </c>
      <c r="K57" s="1"/>
      <c r="L57" s="1"/>
      <c r="M57" s="1"/>
      <c r="N57" s="1"/>
      <c r="O57" s="1"/>
      <c r="P57" s="1"/>
      <c r="Q57" s="1"/>
      <c r="R57" s="1"/>
      <c r="S57" s="1"/>
      <c r="T57" s="1"/>
      <c r="U57" s="1"/>
      <c r="V57" s="1"/>
      <c r="W57" s="1"/>
      <c r="X57" s="1"/>
      <c r="Y57" s="1"/>
      <c r="Z57" s="1"/>
    </row>
    <row r="58" ht="15.75" customHeight="1">
      <c r="A58" s="1354" t="s">
        <v>156</v>
      </c>
      <c r="B58" s="1355">
        <v>231.0</v>
      </c>
      <c r="C58" s="1372">
        <v>4225.052</v>
      </c>
      <c r="D58" s="1372">
        <v>-3154.897</v>
      </c>
      <c r="E58" s="1356" t="s">
        <v>113</v>
      </c>
      <c r="F58" s="1373">
        <v>1954.753</v>
      </c>
      <c r="G58" s="1373">
        <v>73.6417999999976</v>
      </c>
      <c r="H58" s="1356">
        <v>0.05499696189131566</v>
      </c>
      <c r="I58" s="1356">
        <v>0.4851594034946105</v>
      </c>
      <c r="J58" s="1374">
        <v>0.5165450044947686</v>
      </c>
      <c r="K58" s="1"/>
      <c r="L58" s="1"/>
      <c r="M58" s="1"/>
      <c r="N58" s="1"/>
      <c r="O58" s="1"/>
      <c r="P58" s="1"/>
      <c r="Q58" s="1"/>
      <c r="R58" s="1"/>
      <c r="S58" s="1"/>
      <c r="T58" s="1"/>
      <c r="U58" s="1"/>
      <c r="V58" s="1"/>
      <c r="W58" s="1"/>
      <c r="X58" s="1"/>
      <c r="Y58" s="1"/>
      <c r="Z58" s="1"/>
    </row>
    <row r="59" ht="15.75" customHeight="1">
      <c r="A59" s="1354" t="s">
        <v>157</v>
      </c>
      <c r="B59" s="1355">
        <v>109.0</v>
      </c>
      <c r="C59" s="1372">
        <v>4557.609</v>
      </c>
      <c r="D59" s="1372">
        <v>6724.897</v>
      </c>
      <c r="E59" s="1356">
        <v>0.6777217554410128</v>
      </c>
      <c r="F59" s="1373">
        <v>11765.928</v>
      </c>
      <c r="G59" s="1373">
        <v>14.31700000000274</v>
      </c>
      <c r="H59" s="1356">
        <v>0.05032307501088092</v>
      </c>
      <c r="I59" s="1356">
        <v>0.4016967514343385</v>
      </c>
      <c r="J59" s="1374">
        <v>1.968259813976375</v>
      </c>
      <c r="K59" s="1"/>
      <c r="L59" s="1"/>
      <c r="M59" s="1"/>
      <c r="N59" s="1"/>
      <c r="O59" s="1"/>
      <c r="P59" s="1"/>
      <c r="Q59" s="1"/>
      <c r="R59" s="1"/>
      <c r="S59" s="1"/>
      <c r="T59" s="1"/>
      <c r="U59" s="1"/>
      <c r="V59" s="1"/>
      <c r="W59" s="1"/>
      <c r="X59" s="1"/>
      <c r="Y59" s="1"/>
      <c r="Z59" s="1"/>
    </row>
    <row r="60" ht="15.75" customHeight="1">
      <c r="A60" s="1354" t="s">
        <v>158</v>
      </c>
      <c r="B60" s="1355">
        <v>64.0</v>
      </c>
      <c r="C60" s="1372">
        <v>7550.792</v>
      </c>
      <c r="D60" s="1372">
        <v>4262.591</v>
      </c>
      <c r="E60" s="1356">
        <v>1.771408985755377</v>
      </c>
      <c r="F60" s="1373">
        <v>0.415</v>
      </c>
      <c r="G60" s="1373">
        <v>14.79259999999886</v>
      </c>
      <c r="H60" s="1356">
        <v>0.05852663365934226</v>
      </c>
      <c r="I60" s="1356">
        <v>0.4097009633530747</v>
      </c>
      <c r="J60" s="1374">
        <v>1.228615699926365</v>
      </c>
      <c r="K60" s="1"/>
      <c r="L60" s="1"/>
      <c r="M60" s="1"/>
      <c r="N60" s="1"/>
      <c r="O60" s="1"/>
      <c r="P60" s="1"/>
      <c r="Q60" s="1"/>
      <c r="R60" s="1"/>
      <c r="S60" s="1"/>
      <c r="T60" s="1"/>
      <c r="U60" s="1"/>
      <c r="V60" s="1"/>
      <c r="W60" s="1"/>
      <c r="X60" s="1"/>
      <c r="Y60" s="1"/>
      <c r="Z60" s="1"/>
    </row>
    <row r="61" ht="15.75" customHeight="1">
      <c r="A61" s="1354" t="s">
        <v>159</v>
      </c>
      <c r="B61" s="1355">
        <v>14.0</v>
      </c>
      <c r="C61" s="1372">
        <v>393.492</v>
      </c>
      <c r="D61" s="1372">
        <v>443.815</v>
      </c>
      <c r="E61" s="1356">
        <v>0.8866126651870713</v>
      </c>
      <c r="F61" s="1373">
        <v>7.215</v>
      </c>
      <c r="G61" s="1373">
        <v>2.734200000000101</v>
      </c>
      <c r="H61" s="1356">
        <v>-0.002225874388038631</v>
      </c>
      <c r="I61" s="1356">
        <v>-0.03166150316179945</v>
      </c>
      <c r="J61" s="1374">
        <v>2.328771486404008</v>
      </c>
      <c r="K61" s="1"/>
      <c r="L61" s="1"/>
      <c r="M61" s="1"/>
      <c r="N61" s="1"/>
      <c r="O61" s="1"/>
      <c r="P61" s="1"/>
      <c r="Q61" s="1"/>
      <c r="R61" s="1"/>
      <c r="S61" s="1"/>
      <c r="T61" s="1"/>
      <c r="U61" s="1"/>
      <c r="V61" s="1"/>
      <c r="W61" s="1"/>
      <c r="X61" s="1"/>
      <c r="Y61" s="1"/>
      <c r="Z61" s="1"/>
    </row>
    <row r="62" ht="15.75" customHeight="1">
      <c r="A62" s="1354" t="s">
        <v>160</v>
      </c>
      <c r="B62" s="1355">
        <v>4.0</v>
      </c>
      <c r="C62" s="1372">
        <v>47186.0</v>
      </c>
      <c r="D62" s="1372">
        <v>44901.7</v>
      </c>
      <c r="E62" s="1356">
        <v>1.05087335223388</v>
      </c>
      <c r="F62" s="1373">
        <v>8539.0</v>
      </c>
      <c r="G62" s="1373">
        <v>42.80000000000291</v>
      </c>
      <c r="H62" s="1356">
        <v>0.01930391086244483</v>
      </c>
      <c r="I62" s="1356">
        <v>0.2017723373796169</v>
      </c>
      <c r="J62" s="1374">
        <v>1.267967460862296</v>
      </c>
      <c r="K62" s="1"/>
      <c r="L62" s="1"/>
      <c r="M62" s="1"/>
      <c r="N62" s="1"/>
      <c r="O62" s="1"/>
      <c r="P62" s="1"/>
      <c r="Q62" s="1"/>
      <c r="R62" s="1"/>
      <c r="S62" s="1"/>
      <c r="T62" s="1"/>
      <c r="U62" s="1"/>
      <c r="V62" s="1"/>
      <c r="W62" s="1"/>
      <c r="X62" s="1"/>
      <c r="Y62" s="1"/>
      <c r="Z62" s="1"/>
    </row>
    <row r="63" ht="15.75" customHeight="1">
      <c r="A63" s="1354" t="s">
        <v>256</v>
      </c>
      <c r="B63" s="1355">
        <v>147.0</v>
      </c>
      <c r="C63" s="1372">
        <v>80372.35</v>
      </c>
      <c r="D63" s="1372">
        <v>51152.229</v>
      </c>
      <c r="E63" s="1356">
        <v>1.571238469392996</v>
      </c>
      <c r="F63" s="1373">
        <v>10021.284</v>
      </c>
      <c r="G63" s="1373">
        <v>11.59139999999024</v>
      </c>
      <c r="H63" s="1356">
        <v>0.1794480304617962</v>
      </c>
      <c r="I63" s="1356">
        <v>0.7762013108746717</v>
      </c>
      <c r="J63" s="1374">
        <v>0.6674241236462098</v>
      </c>
      <c r="K63" s="1"/>
      <c r="L63" s="1"/>
      <c r="M63" s="1"/>
      <c r="N63" s="1"/>
      <c r="O63" s="1"/>
      <c r="P63" s="1"/>
      <c r="Q63" s="1"/>
      <c r="R63" s="1"/>
      <c r="S63" s="1"/>
      <c r="T63" s="1"/>
      <c r="U63" s="1"/>
      <c r="V63" s="1"/>
      <c r="W63" s="1"/>
      <c r="X63" s="1"/>
      <c r="Y63" s="1"/>
      <c r="Z63" s="1"/>
    </row>
    <row r="64" ht="15.75" customHeight="1">
      <c r="A64" s="1354" t="s">
        <v>162</v>
      </c>
      <c r="B64" s="1355">
        <v>24.0</v>
      </c>
      <c r="C64" s="1372">
        <v>21546.394</v>
      </c>
      <c r="D64" s="1372">
        <v>10321.894</v>
      </c>
      <c r="E64" s="1356">
        <v>2.087445773033515</v>
      </c>
      <c r="F64" s="1373">
        <v>3295.438</v>
      </c>
      <c r="G64" s="1373">
        <v>5.158000000003085</v>
      </c>
      <c r="H64" s="1356">
        <v>0.1540310535156017</v>
      </c>
      <c r="I64" s="1356">
        <v>0.6721110936277522</v>
      </c>
      <c r="J64" s="1374">
        <v>0.4889953090015505</v>
      </c>
      <c r="K64" s="1"/>
      <c r="L64" s="1"/>
      <c r="M64" s="1"/>
      <c r="N64" s="1"/>
      <c r="O64" s="1"/>
      <c r="P64" s="1"/>
      <c r="Q64" s="1"/>
      <c r="R64" s="1"/>
      <c r="S64" s="1"/>
      <c r="T64" s="1"/>
      <c r="U64" s="1"/>
      <c r="V64" s="1"/>
      <c r="W64" s="1"/>
      <c r="X64" s="1"/>
      <c r="Y64" s="1"/>
      <c r="Z64" s="1"/>
    </row>
    <row r="65" ht="15.75" customHeight="1">
      <c r="A65" s="1354" t="s">
        <v>163</v>
      </c>
      <c r="B65" s="1355">
        <v>97.0</v>
      </c>
      <c r="C65" s="1372">
        <v>17223.395</v>
      </c>
      <c r="D65" s="1372">
        <v>19807.636</v>
      </c>
      <c r="E65" s="1356">
        <v>0.8695330931969874</v>
      </c>
      <c r="F65" s="1373">
        <v>3935.246</v>
      </c>
      <c r="G65" s="1373">
        <v>109.1405999999988</v>
      </c>
      <c r="H65" s="1356">
        <v>0.002021968037501474</v>
      </c>
      <c r="I65" s="1356">
        <v>0.04904838984314511</v>
      </c>
      <c r="J65" s="1374">
        <v>3.131938639340938</v>
      </c>
      <c r="K65" s="1"/>
      <c r="L65" s="1"/>
      <c r="M65" s="1"/>
      <c r="N65" s="1"/>
      <c r="O65" s="1"/>
      <c r="P65" s="1"/>
      <c r="Q65" s="1"/>
      <c r="R65" s="1"/>
      <c r="S65" s="1"/>
      <c r="T65" s="1"/>
      <c r="U65" s="1"/>
      <c r="V65" s="1"/>
      <c r="W65" s="1"/>
      <c r="X65" s="1"/>
      <c r="Y65" s="1"/>
      <c r="Z65" s="1"/>
    </row>
    <row r="66" ht="15.75" customHeight="1">
      <c r="A66" s="1354" t="s">
        <v>164</v>
      </c>
      <c r="B66" s="1355">
        <v>22.0</v>
      </c>
      <c r="C66" s="1372">
        <v>6944.648</v>
      </c>
      <c r="D66" s="1372">
        <v>6128.702</v>
      </c>
      <c r="E66" s="1356">
        <v>1.133135205464387</v>
      </c>
      <c r="F66" s="1373">
        <v>1192.5</v>
      </c>
      <c r="G66" s="1373">
        <v>-8.764000000001033</v>
      </c>
      <c r="H66" s="1356">
        <v>0.0162038673437719</v>
      </c>
      <c r="I66" s="1356">
        <v>0.2001204912535788</v>
      </c>
      <c r="J66" s="1374">
        <v>1.743513498704807</v>
      </c>
      <c r="K66" s="1"/>
      <c r="L66" s="1"/>
      <c r="M66" s="1"/>
      <c r="N66" s="1"/>
      <c r="O66" s="1"/>
      <c r="P66" s="1"/>
      <c r="Q66" s="1"/>
      <c r="R66" s="1"/>
      <c r="S66" s="1"/>
      <c r="T66" s="1"/>
      <c r="U66" s="1"/>
      <c r="V66" s="1"/>
      <c r="W66" s="1"/>
      <c r="X66" s="1"/>
      <c r="Y66" s="1"/>
      <c r="Z66" s="1"/>
    </row>
    <row r="67" ht="15.75" customHeight="1">
      <c r="A67" s="1354" t="s">
        <v>165</v>
      </c>
      <c r="B67" s="1355">
        <v>6.0</v>
      </c>
      <c r="C67" s="1372">
        <v>589.8</v>
      </c>
      <c r="D67" s="1372">
        <v>429.1</v>
      </c>
      <c r="E67" s="1356">
        <v>1.374504777441156</v>
      </c>
      <c r="F67" s="1373">
        <v>708.2</v>
      </c>
      <c r="G67" s="1373">
        <v>2.399999999999864</v>
      </c>
      <c r="H67" s="1356">
        <v>0.07868760667937034</v>
      </c>
      <c r="I67" s="1356">
        <v>1.057228071476169</v>
      </c>
      <c r="J67" s="1374">
        <v>2.474249268999992</v>
      </c>
      <c r="K67" s="1"/>
      <c r="L67" s="1"/>
      <c r="M67" s="1"/>
      <c r="N67" s="1"/>
      <c r="O67" s="1"/>
      <c r="P67" s="1"/>
      <c r="Q67" s="1"/>
      <c r="R67" s="1"/>
      <c r="S67" s="1"/>
      <c r="T67" s="1"/>
      <c r="U67" s="1"/>
      <c r="V67" s="1"/>
      <c r="W67" s="1"/>
      <c r="X67" s="1"/>
      <c r="Y67" s="1"/>
      <c r="Z67" s="1"/>
    </row>
    <row r="68" ht="15.75" customHeight="1">
      <c r="A68" s="1354" t="s">
        <v>166</v>
      </c>
      <c r="B68" s="1355">
        <v>48.0</v>
      </c>
      <c r="C68" s="1372">
        <v>137875.02</v>
      </c>
      <c r="D68" s="1372">
        <v>53393.494</v>
      </c>
      <c r="E68" s="1356">
        <v>2.582243821691085</v>
      </c>
      <c r="F68" s="1373">
        <v>4583.8</v>
      </c>
      <c r="G68" s="1373">
        <v>0.1684000000095693</v>
      </c>
      <c r="H68" s="1356">
        <v>0.2357328538153427</v>
      </c>
      <c r="I68" s="1356">
        <v>1.359479069219796</v>
      </c>
      <c r="J68" s="1374">
        <v>0.3801204647508593</v>
      </c>
      <c r="K68" s="1"/>
      <c r="L68" s="1"/>
      <c r="M68" s="1"/>
      <c r="N68" s="1"/>
      <c r="O68" s="1"/>
      <c r="P68" s="1"/>
      <c r="Q68" s="1"/>
      <c r="R68" s="1"/>
      <c r="S68" s="1"/>
      <c r="T68" s="1"/>
      <c r="U68" s="1"/>
      <c r="V68" s="1"/>
      <c r="W68" s="1"/>
      <c r="X68" s="1"/>
      <c r="Y68" s="1"/>
      <c r="Z68" s="1"/>
    </row>
    <row r="69" ht="15.75" customHeight="1">
      <c r="A69" s="1354" t="s">
        <v>167</v>
      </c>
      <c r="B69" s="1355">
        <v>60.0</v>
      </c>
      <c r="C69" s="1372">
        <v>5370.504</v>
      </c>
      <c r="D69" s="1372">
        <v>3916.202</v>
      </c>
      <c r="E69" s="1356">
        <v>1.371355205885702</v>
      </c>
      <c r="F69" s="1373">
        <v>-658.228</v>
      </c>
      <c r="G69" s="1373">
        <v>9.035999999999149</v>
      </c>
      <c r="H69" s="1356">
        <v>0.03020870311269593</v>
      </c>
      <c r="I69" s="1356">
        <v>0.1895437495467548</v>
      </c>
      <c r="J69" s="1374">
        <v>0.7092830047628302</v>
      </c>
      <c r="K69" s="1"/>
      <c r="L69" s="1"/>
      <c r="M69" s="1"/>
      <c r="N69" s="1"/>
      <c r="O69" s="1"/>
      <c r="P69" s="1"/>
      <c r="Q69" s="1"/>
      <c r="R69" s="1"/>
      <c r="S69" s="1"/>
      <c r="T69" s="1"/>
      <c r="U69" s="1"/>
      <c r="V69" s="1"/>
      <c r="W69" s="1"/>
      <c r="X69" s="1"/>
      <c r="Y69" s="1"/>
      <c r="Z69" s="1"/>
    </row>
    <row r="70" ht="15.75" customHeight="1">
      <c r="A70" s="1354" t="s">
        <v>168</v>
      </c>
      <c r="B70" s="1355">
        <v>19.0</v>
      </c>
      <c r="C70" s="1372">
        <v>908.438</v>
      </c>
      <c r="D70" s="1372">
        <v>1460.525</v>
      </c>
      <c r="E70" s="1356">
        <v>0.6219941459406719</v>
      </c>
      <c r="F70" s="1373">
        <v>372.69</v>
      </c>
      <c r="G70" s="1373">
        <v>13.25460000000021</v>
      </c>
      <c r="H70" s="1356">
        <v>-0.006387449132107217</v>
      </c>
      <c r="I70" s="1356">
        <v>-0.106532062424145</v>
      </c>
      <c r="J70" s="1374">
        <v>2.255407584450082</v>
      </c>
      <c r="K70" s="1"/>
      <c r="L70" s="1"/>
      <c r="M70" s="1"/>
      <c r="N70" s="1"/>
      <c r="O70" s="1"/>
      <c r="P70" s="1"/>
      <c r="Q70" s="1"/>
      <c r="R70" s="1"/>
      <c r="S70" s="1"/>
      <c r="T70" s="1"/>
      <c r="U70" s="1"/>
      <c r="V70" s="1"/>
      <c r="W70" s="1"/>
      <c r="X70" s="1"/>
      <c r="Y70" s="1"/>
      <c r="Z70" s="1"/>
    </row>
    <row r="71" ht="15.75" customHeight="1">
      <c r="A71" s="1354" t="s">
        <v>169</v>
      </c>
      <c r="B71" s="1355">
        <v>192.0</v>
      </c>
      <c r="C71" s="1372">
        <v>5789.677</v>
      </c>
      <c r="D71" s="1372">
        <v>42202.005</v>
      </c>
      <c r="E71" s="1356">
        <v>0.1371896193083717</v>
      </c>
      <c r="F71" s="1373">
        <v>8726.271</v>
      </c>
      <c r="G71" s="1373">
        <v>4.358000000000175</v>
      </c>
      <c r="H71" s="1356">
        <v>-0.1419871505001785</v>
      </c>
      <c r="I71" s="1356">
        <v>-0.665479315443501</v>
      </c>
      <c r="J71" s="1374">
        <v>0.141753599058673</v>
      </c>
      <c r="K71" s="1"/>
      <c r="L71" s="1"/>
      <c r="M71" s="1"/>
      <c r="N71" s="1"/>
      <c r="O71" s="1"/>
      <c r="P71" s="1"/>
      <c r="Q71" s="1"/>
      <c r="R71" s="1"/>
      <c r="S71" s="1"/>
      <c r="T71" s="1"/>
      <c r="U71" s="1"/>
      <c r="V71" s="1"/>
      <c r="W71" s="1"/>
      <c r="X71" s="1"/>
      <c r="Y71" s="1"/>
      <c r="Z71" s="1"/>
    </row>
    <row r="72" ht="15.75" customHeight="1">
      <c r="A72" s="1354" t="s">
        <v>170</v>
      </c>
      <c r="B72" s="1355">
        <v>15.0</v>
      </c>
      <c r="C72" s="1372">
        <v>62.341</v>
      </c>
      <c r="D72" s="1372">
        <v>245.521</v>
      </c>
      <c r="E72" s="1356">
        <v>0.2539131072291169</v>
      </c>
      <c r="F72" s="1373">
        <v>-0.216</v>
      </c>
      <c r="G72" s="1373">
        <v>0.0</v>
      </c>
      <c r="H72" s="1356">
        <v>-0.06168253720540396</v>
      </c>
      <c r="I72" s="1356">
        <v>-0.5401858254791684</v>
      </c>
      <c r="J72" s="1374">
        <v>0.2840510194007421</v>
      </c>
      <c r="K72" s="1"/>
      <c r="L72" s="1"/>
      <c r="M72" s="1"/>
      <c r="N72" s="1"/>
      <c r="O72" s="1"/>
      <c r="P72" s="1"/>
      <c r="Q72" s="1"/>
      <c r="R72" s="1"/>
      <c r="S72" s="1"/>
      <c r="T72" s="1"/>
      <c r="U72" s="1"/>
      <c r="V72" s="1"/>
      <c r="W72" s="1"/>
      <c r="X72" s="1"/>
      <c r="Y72" s="1"/>
      <c r="Z72" s="1"/>
    </row>
    <row r="73" ht="15.75" customHeight="1">
      <c r="A73" s="1354" t="s">
        <v>171</v>
      </c>
      <c r="B73" s="1355">
        <v>11.0</v>
      </c>
      <c r="C73" s="1372">
        <v>25.845</v>
      </c>
      <c r="D73" s="1372">
        <v>88.968</v>
      </c>
      <c r="E73" s="1356">
        <v>0.2904977070407337</v>
      </c>
      <c r="F73" s="1373">
        <v>79.077</v>
      </c>
      <c r="G73" s="1373">
        <v>0.0</v>
      </c>
      <c r="H73" s="1356">
        <v>0.01334839357429718</v>
      </c>
      <c r="I73" s="1356">
        <v>0.1625626677785129</v>
      </c>
      <c r="J73" s="1374">
        <v>0.3737527636213412</v>
      </c>
      <c r="K73" s="1"/>
      <c r="L73" s="1"/>
      <c r="M73" s="1"/>
      <c r="N73" s="1"/>
      <c r="O73" s="1"/>
      <c r="P73" s="1"/>
      <c r="Q73" s="1"/>
      <c r="R73" s="1"/>
      <c r="S73" s="1"/>
      <c r="T73" s="1"/>
      <c r="U73" s="1"/>
      <c r="V73" s="1"/>
      <c r="W73" s="1"/>
      <c r="X73" s="1"/>
      <c r="Y73" s="1"/>
      <c r="Z73" s="1"/>
    </row>
    <row r="74" ht="15.75" customHeight="1">
      <c r="A74" s="1354" t="s">
        <v>257</v>
      </c>
      <c r="B74" s="1355">
        <v>60.0</v>
      </c>
      <c r="C74" s="1372">
        <v>1485.69</v>
      </c>
      <c r="D74" s="1372">
        <v>1985.579</v>
      </c>
      <c r="E74" s="1356">
        <v>0.7482401858601446</v>
      </c>
      <c r="F74" s="1373">
        <v>2076.937</v>
      </c>
      <c r="G74" s="1373">
        <v>95.28639999999996</v>
      </c>
      <c r="H74" s="1356">
        <v>0.01832003950027317</v>
      </c>
      <c r="I74" s="1356">
        <v>2.117208730541504</v>
      </c>
      <c r="J74" s="1374">
        <v>2.3061889572841</v>
      </c>
      <c r="K74" s="1"/>
      <c r="L74" s="1"/>
      <c r="M74" s="1"/>
      <c r="N74" s="1"/>
      <c r="O74" s="1"/>
      <c r="P74" s="1"/>
      <c r="Q74" s="1"/>
      <c r="R74" s="1"/>
      <c r="S74" s="1"/>
      <c r="T74" s="1"/>
      <c r="U74" s="1"/>
      <c r="V74" s="1"/>
      <c r="W74" s="1"/>
      <c r="X74" s="1"/>
      <c r="Y74" s="1"/>
      <c r="Z74" s="1"/>
    </row>
    <row r="75" ht="15.75" customHeight="1">
      <c r="A75" s="1354" t="s">
        <v>173</v>
      </c>
      <c r="B75" s="1355">
        <v>50.0</v>
      </c>
      <c r="C75" s="1372">
        <v>3841.394</v>
      </c>
      <c r="D75" s="1372">
        <v>2990.575</v>
      </c>
      <c r="E75" s="1356">
        <v>1.284500137933341</v>
      </c>
      <c r="F75" s="1373">
        <v>549.86</v>
      </c>
      <c r="G75" s="1373">
        <v>-45.22040000000015</v>
      </c>
      <c r="H75" s="1356">
        <v>0.02392416681169279</v>
      </c>
      <c r="I75" s="1356">
        <v>0.4179232300582976</v>
      </c>
      <c r="J75" s="1374">
        <v>1.293679154403314</v>
      </c>
      <c r="K75" s="1"/>
      <c r="L75" s="1"/>
      <c r="M75" s="1"/>
      <c r="N75" s="1"/>
      <c r="O75" s="1"/>
      <c r="P75" s="1"/>
      <c r="Q75" s="1"/>
      <c r="R75" s="1"/>
      <c r="S75" s="1"/>
      <c r="T75" s="1"/>
      <c r="U75" s="1"/>
      <c r="V75" s="1"/>
      <c r="W75" s="1"/>
      <c r="X75" s="1"/>
      <c r="Y75" s="1"/>
      <c r="Z75" s="1"/>
    </row>
    <row r="76" ht="15.75" customHeight="1">
      <c r="A76" s="1354" t="s">
        <v>174</v>
      </c>
      <c r="B76" s="1355">
        <v>1.0</v>
      </c>
      <c r="C76" s="1372">
        <v>0.0</v>
      </c>
      <c r="D76" s="1372">
        <v>43.3</v>
      </c>
      <c r="E76" s="1356">
        <v>0.0</v>
      </c>
      <c r="F76" s="1373">
        <v>0.0</v>
      </c>
      <c r="G76" s="1373">
        <v>0.0</v>
      </c>
      <c r="H76" s="1356">
        <v>-0.001979609564303022</v>
      </c>
      <c r="I76" s="1356">
        <v>-0.04479991488140329</v>
      </c>
      <c r="J76" s="1374">
        <v>2.238247886300918</v>
      </c>
      <c r="K76" s="1"/>
      <c r="L76" s="1"/>
      <c r="M76" s="1"/>
      <c r="N76" s="1"/>
      <c r="O76" s="1"/>
      <c r="P76" s="1"/>
      <c r="Q76" s="1"/>
      <c r="R76" s="1"/>
      <c r="S76" s="1"/>
      <c r="T76" s="1"/>
      <c r="U76" s="1"/>
      <c r="V76" s="1"/>
      <c r="W76" s="1"/>
      <c r="X76" s="1"/>
      <c r="Y76" s="1"/>
      <c r="Z76" s="1"/>
    </row>
    <row r="77" ht="15.75" customHeight="1">
      <c r="A77" s="1354" t="s">
        <v>175</v>
      </c>
      <c r="B77" s="1355">
        <v>62.0</v>
      </c>
      <c r="C77" s="1372">
        <v>10552.901</v>
      </c>
      <c r="D77" s="1372">
        <v>5936.803</v>
      </c>
      <c r="E77" s="1356">
        <v>1.777539359146665</v>
      </c>
      <c r="F77" s="1373">
        <v>2250.368</v>
      </c>
      <c r="G77" s="1373">
        <v>106.9500000000007</v>
      </c>
      <c r="H77" s="1356">
        <v>0.04146306550972133</v>
      </c>
      <c r="I77" s="1356">
        <v>0.3780389235125491</v>
      </c>
      <c r="J77" s="1374">
        <v>1.655671489755043</v>
      </c>
      <c r="K77" s="1"/>
      <c r="L77" s="1"/>
      <c r="M77" s="1"/>
      <c r="N77" s="1"/>
      <c r="O77" s="1"/>
      <c r="P77" s="1"/>
      <c r="Q77" s="1"/>
      <c r="R77" s="1"/>
      <c r="S77" s="1"/>
      <c r="T77" s="1"/>
      <c r="U77" s="1"/>
      <c r="V77" s="1"/>
      <c r="W77" s="1"/>
      <c r="X77" s="1"/>
      <c r="Y77" s="1"/>
      <c r="Z77" s="1"/>
    </row>
    <row r="78" ht="15.75" customHeight="1">
      <c r="A78" s="1354" t="s">
        <v>176</v>
      </c>
      <c r="B78" s="1355">
        <v>29.0</v>
      </c>
      <c r="C78" s="1372">
        <v>5402.7</v>
      </c>
      <c r="D78" s="1372">
        <v>3529.205</v>
      </c>
      <c r="E78" s="1356">
        <v>1.530854682570154</v>
      </c>
      <c r="F78" s="1373">
        <v>4897.44</v>
      </c>
      <c r="G78" s="1373">
        <v>-37.88300000000163</v>
      </c>
      <c r="H78" s="1356">
        <v>0.02493638465561772</v>
      </c>
      <c r="I78" s="1356">
        <v>0.5704324777314109</v>
      </c>
      <c r="J78" s="1374">
        <v>2.466396608190391</v>
      </c>
      <c r="K78" s="1"/>
      <c r="L78" s="1"/>
      <c r="M78" s="1"/>
      <c r="N78" s="1"/>
      <c r="O78" s="1"/>
      <c r="P78" s="1"/>
      <c r="Q78" s="1"/>
      <c r="R78" s="1"/>
      <c r="S78" s="1"/>
      <c r="T78" s="1"/>
      <c r="U78" s="1"/>
      <c r="V78" s="1"/>
      <c r="W78" s="1"/>
      <c r="X78" s="1"/>
      <c r="Y78" s="1"/>
      <c r="Z78" s="1"/>
    </row>
    <row r="79" ht="15.75" customHeight="1">
      <c r="A79" s="1354" t="s">
        <v>177</v>
      </c>
      <c r="B79" s="1355">
        <v>13.0</v>
      </c>
      <c r="C79" s="1372">
        <v>6569.6</v>
      </c>
      <c r="D79" s="1372">
        <v>5487.32</v>
      </c>
      <c r="E79" s="1356">
        <v>1.197232893288527</v>
      </c>
      <c r="F79" s="1373">
        <v>18332.0</v>
      </c>
      <c r="G79" s="1373">
        <v>12.32000000000335</v>
      </c>
      <c r="H79" s="1356">
        <v>0.0715703846430157</v>
      </c>
      <c r="I79" s="1356">
        <v>0.788209528656577</v>
      </c>
      <c r="J79" s="1374">
        <v>3.570634838884423</v>
      </c>
      <c r="K79" s="1"/>
      <c r="L79" s="1"/>
      <c r="M79" s="1"/>
      <c r="N79" s="1"/>
      <c r="O79" s="1"/>
      <c r="P79" s="1"/>
      <c r="Q79" s="1"/>
      <c r="R79" s="1"/>
      <c r="S79" s="1"/>
      <c r="T79" s="1"/>
      <c r="U79" s="1"/>
      <c r="V79" s="1"/>
      <c r="W79" s="1"/>
      <c r="X79" s="1"/>
      <c r="Y79" s="1"/>
      <c r="Z79" s="1"/>
    </row>
    <row r="80" ht="15.75" customHeight="1">
      <c r="A80" s="1354" t="s">
        <v>178</v>
      </c>
      <c r="B80" s="1355">
        <v>66.0</v>
      </c>
      <c r="C80" s="1372">
        <v>14008.341</v>
      </c>
      <c r="D80" s="1372">
        <v>2777.534</v>
      </c>
      <c r="E80" s="1356">
        <v>5.043445372765914</v>
      </c>
      <c r="F80" s="1373">
        <v>7176.223</v>
      </c>
      <c r="G80" s="1373">
        <v>8.443999999999505</v>
      </c>
      <c r="H80" s="1356">
        <v>0.07671691227770815</v>
      </c>
      <c r="I80" s="1356">
        <v>0.9324077453813959</v>
      </c>
      <c r="J80" s="1374">
        <v>1.880634510325728</v>
      </c>
      <c r="K80" s="1"/>
      <c r="L80" s="1"/>
      <c r="M80" s="1"/>
      <c r="N80" s="1"/>
      <c r="O80" s="1"/>
      <c r="P80" s="1"/>
      <c r="Q80" s="1"/>
      <c r="R80" s="1"/>
      <c r="S80" s="1"/>
      <c r="T80" s="1"/>
      <c r="U80" s="1"/>
      <c r="V80" s="1"/>
      <c r="W80" s="1"/>
      <c r="X80" s="1"/>
      <c r="Y80" s="1"/>
      <c r="Z80" s="1"/>
    </row>
    <row r="81" ht="15.75" customHeight="1">
      <c r="A81" s="1354" t="s">
        <v>179</v>
      </c>
      <c r="B81" s="1355">
        <v>24.0</v>
      </c>
      <c r="C81" s="1372">
        <v>108199.289</v>
      </c>
      <c r="D81" s="1372">
        <v>73982.03</v>
      </c>
      <c r="E81" s="1356">
        <v>1.462507706263264</v>
      </c>
      <c r="F81" s="1373">
        <v>4872.115</v>
      </c>
      <c r="G81" s="1373">
        <v>1531.200000000012</v>
      </c>
      <c r="H81" s="1356">
        <v>0.02160084802603638</v>
      </c>
      <c r="I81" s="1356">
        <v>0.4536834467028485</v>
      </c>
      <c r="J81" s="1374">
        <v>3.595129945101996</v>
      </c>
      <c r="K81" s="1"/>
      <c r="L81" s="1"/>
      <c r="M81" s="1"/>
      <c r="N81" s="1"/>
      <c r="O81" s="1"/>
      <c r="P81" s="1"/>
      <c r="Q81" s="1"/>
      <c r="R81" s="1"/>
      <c r="S81" s="1"/>
      <c r="T81" s="1"/>
      <c r="U81" s="1"/>
      <c r="V81" s="1"/>
      <c r="W81" s="1"/>
      <c r="X81" s="1"/>
      <c r="Y81" s="1"/>
      <c r="Z81" s="1"/>
    </row>
    <row r="82" ht="15.75" customHeight="1">
      <c r="A82" s="1354" t="s">
        <v>180</v>
      </c>
      <c r="B82" s="1355">
        <v>17.0</v>
      </c>
      <c r="C82" s="1372">
        <v>7509.059</v>
      </c>
      <c r="D82" s="1372">
        <v>5823.822</v>
      </c>
      <c r="E82" s="1356">
        <v>1.289369592683293</v>
      </c>
      <c r="F82" s="1373">
        <v>316.96</v>
      </c>
      <c r="G82" s="1373">
        <v>-1293.299999999999</v>
      </c>
      <c r="H82" s="1356">
        <v>0.002590370096719986</v>
      </c>
      <c r="I82" s="1356">
        <v>0.112194895527715</v>
      </c>
      <c r="J82" s="1374">
        <v>4.893097606432322</v>
      </c>
      <c r="K82" s="1"/>
      <c r="L82" s="1"/>
      <c r="M82" s="1"/>
      <c r="N82" s="1"/>
      <c r="O82" s="1"/>
      <c r="P82" s="1"/>
      <c r="Q82" s="1"/>
      <c r="R82" s="1"/>
      <c r="S82" s="1"/>
      <c r="T82" s="1"/>
      <c r="U82" s="1"/>
      <c r="V82" s="1"/>
      <c r="W82" s="1"/>
      <c r="X82" s="1"/>
      <c r="Y82" s="1"/>
      <c r="Z82" s="1"/>
    </row>
    <row r="83" ht="15.75" customHeight="1">
      <c r="A83" s="1354" t="s">
        <v>181</v>
      </c>
      <c r="B83" s="1355">
        <v>28.0</v>
      </c>
      <c r="C83" s="1372">
        <v>1091.402</v>
      </c>
      <c r="D83" s="1372">
        <v>7953.8</v>
      </c>
      <c r="E83" s="1356">
        <v>0.1372176821142096</v>
      </c>
      <c r="F83" s="1373">
        <v>101.03</v>
      </c>
      <c r="G83" s="1373">
        <v>0.4000000000014552</v>
      </c>
      <c r="H83" s="1356">
        <v>-0.2657560975609756</v>
      </c>
      <c r="I83" s="1356">
        <v>-0.7401954117691311</v>
      </c>
      <c r="J83" s="1374">
        <v>0.135735248040425</v>
      </c>
      <c r="K83" s="1"/>
      <c r="L83" s="1"/>
      <c r="M83" s="1"/>
      <c r="N83" s="1"/>
      <c r="O83" s="1"/>
      <c r="P83" s="1"/>
      <c r="Q83" s="1"/>
      <c r="R83" s="1"/>
      <c r="S83" s="1"/>
      <c r="T83" s="1"/>
      <c r="U83" s="1"/>
      <c r="V83" s="1"/>
      <c r="W83" s="1"/>
      <c r="X83" s="1"/>
      <c r="Y83" s="1"/>
      <c r="Z83" s="1"/>
    </row>
    <row r="84" ht="15.75" customHeight="1">
      <c r="A84" s="1354" t="s">
        <v>182</v>
      </c>
      <c r="B84" s="1355">
        <v>98.0</v>
      </c>
      <c r="C84" s="1372">
        <v>11285.119</v>
      </c>
      <c r="D84" s="1372">
        <v>8568.13</v>
      </c>
      <c r="E84" s="1356">
        <v>1.317104082220975</v>
      </c>
      <c r="F84" s="1373">
        <v>590.888</v>
      </c>
      <c r="G84" s="1373">
        <v>56.84939999999915</v>
      </c>
      <c r="H84" s="1356">
        <v>0.007260282299794612</v>
      </c>
      <c r="I84" s="1356">
        <v>0.1790034665847801</v>
      </c>
      <c r="J84" s="1374">
        <v>3.677187121640216</v>
      </c>
      <c r="K84" s="1"/>
      <c r="L84" s="1"/>
      <c r="M84" s="1"/>
      <c r="N84" s="1"/>
      <c r="O84" s="1"/>
      <c r="P84" s="1"/>
      <c r="Q84" s="1"/>
      <c r="R84" s="1"/>
      <c r="S84" s="1"/>
      <c r="T84" s="1"/>
      <c r="U84" s="1"/>
      <c r="V84" s="1"/>
      <c r="W84" s="1"/>
      <c r="X84" s="1"/>
      <c r="Y84" s="1"/>
      <c r="Z84" s="1"/>
    </row>
    <row r="85" ht="15.75" customHeight="1">
      <c r="A85" s="1354" t="s">
        <v>183</v>
      </c>
      <c r="B85" s="1355">
        <v>3.0</v>
      </c>
      <c r="C85" s="1372">
        <v>1155.0</v>
      </c>
      <c r="D85" s="1372">
        <v>1016.01</v>
      </c>
      <c r="E85" s="1356">
        <v>1.136799834647297</v>
      </c>
      <c r="F85" s="1373">
        <v>0.0</v>
      </c>
      <c r="G85" s="1373">
        <v>-16.0</v>
      </c>
      <c r="H85" s="1356">
        <v>0.006450479367277153</v>
      </c>
      <c r="I85" s="1356">
        <v>0.1486251267577381</v>
      </c>
      <c r="J85" s="1374">
        <v>1.50032530615308</v>
      </c>
      <c r="K85" s="1"/>
      <c r="L85" s="1"/>
      <c r="M85" s="1"/>
      <c r="N85" s="1"/>
      <c r="O85" s="1"/>
      <c r="P85" s="1"/>
      <c r="Q85" s="1"/>
      <c r="R85" s="1"/>
      <c r="S85" s="1"/>
      <c r="T85" s="1"/>
      <c r="U85" s="1"/>
      <c r="V85" s="1"/>
      <c r="W85" s="1"/>
      <c r="X85" s="1"/>
      <c r="Y85" s="1"/>
      <c r="Z85" s="1"/>
    </row>
    <row r="86" ht="15.75" customHeight="1">
      <c r="A86" s="1354" t="s">
        <v>184</v>
      </c>
      <c r="B86" s="1355">
        <v>63.0</v>
      </c>
      <c r="C86" s="1372">
        <v>51562.291</v>
      </c>
      <c r="D86" s="1372">
        <v>41204.598</v>
      </c>
      <c r="E86" s="1356">
        <v>1.251372261901451</v>
      </c>
      <c r="F86" s="1373">
        <v>28108.573</v>
      </c>
      <c r="G86" s="1373">
        <v>6670.707399999999</v>
      </c>
      <c r="H86" s="1356">
        <v>0.1160023955972427</v>
      </c>
      <c r="I86" s="1356">
        <v>0.4625112816245694</v>
      </c>
      <c r="J86" s="1374">
        <v>1.102316354770946</v>
      </c>
      <c r="K86" s="1"/>
      <c r="L86" s="1"/>
      <c r="M86" s="1"/>
      <c r="N86" s="1"/>
      <c r="O86" s="1"/>
      <c r="P86" s="1"/>
      <c r="Q86" s="1"/>
      <c r="R86" s="1"/>
      <c r="S86" s="1"/>
      <c r="T86" s="1"/>
      <c r="U86" s="1"/>
      <c r="V86" s="1"/>
      <c r="W86" s="1"/>
      <c r="X86" s="1"/>
      <c r="Y86" s="1"/>
      <c r="Z86" s="1"/>
    </row>
    <row r="87" ht="15.75" customHeight="1">
      <c r="A87" s="1354" t="s">
        <v>185</v>
      </c>
      <c r="B87" s="1355">
        <v>30.0</v>
      </c>
      <c r="C87" s="1372">
        <v>3713.641</v>
      </c>
      <c r="D87" s="1372">
        <v>2661.615</v>
      </c>
      <c r="E87" s="1356">
        <v>1.395258517854761</v>
      </c>
      <c r="F87" s="1373">
        <v>122.48</v>
      </c>
      <c r="G87" s="1373">
        <v>519.5828000000001</v>
      </c>
      <c r="H87" s="1356">
        <v>0.02121420222150895</v>
      </c>
      <c r="I87" s="1356">
        <v>0.09997439874834745</v>
      </c>
      <c r="J87" s="1374">
        <v>1.683347127429115</v>
      </c>
      <c r="K87" s="1"/>
      <c r="L87" s="1"/>
      <c r="M87" s="1"/>
      <c r="N87" s="1"/>
      <c r="O87" s="1"/>
      <c r="P87" s="1"/>
      <c r="Q87" s="1"/>
      <c r="R87" s="1"/>
      <c r="S87" s="1"/>
      <c r="T87" s="1"/>
      <c r="U87" s="1"/>
      <c r="V87" s="1"/>
      <c r="W87" s="1"/>
      <c r="X87" s="1"/>
      <c r="Y87" s="1"/>
      <c r="Z87" s="1"/>
    </row>
    <row r="88" ht="15.75" customHeight="1">
      <c r="A88" s="1354" t="s">
        <v>186</v>
      </c>
      <c r="B88" s="1355">
        <v>8.0</v>
      </c>
      <c r="C88" s="1372">
        <v>770.71</v>
      </c>
      <c r="D88" s="1372">
        <v>481.825</v>
      </c>
      <c r="E88" s="1356">
        <v>1.599564157110984</v>
      </c>
      <c r="F88" s="1373">
        <v>65.2</v>
      </c>
      <c r="G88" s="1373">
        <v>0.0</v>
      </c>
      <c r="H88" s="1356">
        <v>0.04677173514901479</v>
      </c>
      <c r="I88" s="1356">
        <v>0.3919434463134849</v>
      </c>
      <c r="J88" s="1374">
        <v>0.9375867084126069</v>
      </c>
      <c r="K88" s="1"/>
      <c r="L88" s="1"/>
      <c r="M88" s="1"/>
      <c r="N88" s="1"/>
      <c r="O88" s="1"/>
      <c r="P88" s="1"/>
      <c r="Q88" s="1"/>
      <c r="R88" s="1"/>
      <c r="S88" s="1"/>
      <c r="T88" s="1"/>
      <c r="U88" s="1"/>
      <c r="V88" s="1"/>
      <c r="W88" s="1"/>
      <c r="X88" s="1"/>
      <c r="Y88" s="1"/>
      <c r="Z88" s="1"/>
    </row>
    <row r="89" ht="15.75" customHeight="1">
      <c r="A89" s="1354" t="s">
        <v>187</v>
      </c>
      <c r="B89" s="1355">
        <v>12.0</v>
      </c>
      <c r="C89" s="1372">
        <v>565.678</v>
      </c>
      <c r="D89" s="1372">
        <v>1217.2</v>
      </c>
      <c r="E89" s="1356">
        <v>0.4647371015445284</v>
      </c>
      <c r="F89" s="1373">
        <v>79.5</v>
      </c>
      <c r="G89" s="1373">
        <v>6.219999999999345</v>
      </c>
      <c r="H89" s="1356">
        <v>-0.00794574220384732</v>
      </c>
      <c r="I89" s="1356">
        <v>-0.07343298743991589</v>
      </c>
      <c r="J89" s="1374">
        <v>2.535627005674554</v>
      </c>
      <c r="K89" s="1"/>
      <c r="L89" s="1"/>
      <c r="M89" s="1"/>
      <c r="N89" s="1"/>
      <c r="O89" s="1"/>
      <c r="P89" s="1"/>
      <c r="Q89" s="1"/>
      <c r="R89" s="1"/>
      <c r="S89" s="1"/>
      <c r="T89" s="1"/>
      <c r="U89" s="1"/>
      <c r="V89" s="1"/>
      <c r="W89" s="1"/>
      <c r="X89" s="1"/>
      <c r="Y89" s="1"/>
      <c r="Z89" s="1"/>
    </row>
    <row r="90" ht="15.75" customHeight="1">
      <c r="A90" s="1354" t="s">
        <v>188</v>
      </c>
      <c r="B90" s="1355">
        <v>81.0</v>
      </c>
      <c r="C90" s="1372">
        <v>80949.464</v>
      </c>
      <c r="D90" s="1372">
        <v>30718.157</v>
      </c>
      <c r="E90" s="1356">
        <v>2.63523179466789</v>
      </c>
      <c r="F90" s="1373">
        <v>3728.929</v>
      </c>
      <c r="G90" s="1373">
        <v>7203.49000000002</v>
      </c>
      <c r="H90" s="1356">
        <v>0.1138596997532106</v>
      </c>
      <c r="I90" s="1356">
        <v>0.4170417885060273</v>
      </c>
      <c r="J90" s="1374">
        <v>1.397019673850847</v>
      </c>
      <c r="K90" s="1"/>
      <c r="L90" s="1"/>
      <c r="M90" s="1"/>
      <c r="N90" s="1"/>
      <c r="O90" s="1"/>
      <c r="P90" s="1"/>
      <c r="Q90" s="1"/>
      <c r="R90" s="1"/>
      <c r="S90" s="1"/>
      <c r="T90" s="1"/>
      <c r="U90" s="1"/>
      <c r="V90" s="1"/>
      <c r="W90" s="1"/>
      <c r="X90" s="1"/>
      <c r="Y90" s="1"/>
      <c r="Z90" s="1"/>
    </row>
    <row r="91" ht="15.75" customHeight="1">
      <c r="A91" s="1354" t="s">
        <v>189</v>
      </c>
      <c r="B91" s="1355">
        <v>29.0</v>
      </c>
      <c r="C91" s="1372">
        <v>1285.444</v>
      </c>
      <c r="D91" s="1372">
        <v>1744.659</v>
      </c>
      <c r="E91" s="1356">
        <v>0.7367881058705454</v>
      </c>
      <c r="F91" s="1373">
        <v>532.169</v>
      </c>
      <c r="G91" s="1373">
        <v>654.2250004</v>
      </c>
      <c r="H91" s="1356">
        <v>0.02425090245343047</v>
      </c>
      <c r="I91" s="1356">
        <v>2.536152307944427</v>
      </c>
      <c r="J91" s="1374">
        <v>1.231719729137971</v>
      </c>
      <c r="K91" s="1"/>
      <c r="L91" s="1"/>
      <c r="M91" s="1"/>
      <c r="N91" s="1"/>
      <c r="O91" s="1"/>
      <c r="P91" s="1"/>
      <c r="Q91" s="1"/>
      <c r="R91" s="1"/>
      <c r="S91" s="1"/>
      <c r="T91" s="1"/>
      <c r="U91" s="1"/>
      <c r="V91" s="1"/>
      <c r="W91" s="1"/>
      <c r="X91" s="1"/>
      <c r="Y91" s="1"/>
      <c r="Z91" s="1"/>
    </row>
    <row r="92" ht="15.75" customHeight="1">
      <c r="A92" s="1354" t="s">
        <v>190</v>
      </c>
      <c r="B92" s="1355">
        <v>333.0</v>
      </c>
      <c r="C92" s="1372">
        <v>67416.515</v>
      </c>
      <c r="D92" s="1372">
        <v>38458.526</v>
      </c>
      <c r="E92" s="1356">
        <v>1.752966689362978</v>
      </c>
      <c r="F92" s="1373">
        <v>82252.802</v>
      </c>
      <c r="G92" s="1373">
        <v>7238.191800000001</v>
      </c>
      <c r="H92" s="1356">
        <v>0.2101159794111606</v>
      </c>
      <c r="I92" s="1356">
        <v>0.8949180309317484</v>
      </c>
      <c r="J92" s="1374">
        <v>1.71417760066643</v>
      </c>
      <c r="K92" s="1"/>
      <c r="L92" s="1"/>
      <c r="M92" s="1"/>
      <c r="N92" s="1"/>
      <c r="O92" s="1"/>
      <c r="P92" s="1"/>
      <c r="Q92" s="1"/>
      <c r="R92" s="1"/>
      <c r="S92" s="1"/>
      <c r="T92" s="1"/>
      <c r="U92" s="1"/>
      <c r="V92" s="1"/>
      <c r="W92" s="1"/>
      <c r="X92" s="1"/>
      <c r="Y92" s="1"/>
      <c r="Z92" s="1"/>
    </row>
    <row r="93" ht="15.75" customHeight="1">
      <c r="A93" s="1354" t="s">
        <v>191</v>
      </c>
      <c r="B93" s="1355">
        <v>27.0</v>
      </c>
      <c r="C93" s="1372">
        <v>10607.86</v>
      </c>
      <c r="D93" s="1372">
        <v>4876.647</v>
      </c>
      <c r="E93" s="1356">
        <v>2.175236386804294</v>
      </c>
      <c r="F93" s="1373">
        <v>1280.42</v>
      </c>
      <c r="G93" s="1373">
        <v>2.576799999998912</v>
      </c>
      <c r="H93" s="1356">
        <v>0.04979427324063455</v>
      </c>
      <c r="I93" s="1356">
        <v>0.7996548919491043</v>
      </c>
      <c r="J93" s="1374">
        <v>1.855004733537124</v>
      </c>
      <c r="K93" s="1"/>
      <c r="L93" s="1"/>
      <c r="M93" s="1"/>
      <c r="N93" s="1"/>
      <c r="O93" s="1"/>
      <c r="P93" s="1"/>
      <c r="Q93" s="1"/>
      <c r="R93" s="1"/>
      <c r="S93" s="1"/>
      <c r="T93" s="1"/>
      <c r="U93" s="1"/>
      <c r="V93" s="1"/>
      <c r="W93" s="1"/>
      <c r="X93" s="1"/>
      <c r="Y93" s="1"/>
      <c r="Z93" s="1"/>
    </row>
    <row r="94" ht="15.75" customHeight="1">
      <c r="A94" s="1354" t="s">
        <v>192</v>
      </c>
      <c r="B94" s="1355">
        <v>11.0</v>
      </c>
      <c r="C94" s="1372">
        <v>10497.538</v>
      </c>
      <c r="D94" s="1372">
        <v>14808.55</v>
      </c>
      <c r="E94" s="1356">
        <v>0.7088835841456457</v>
      </c>
      <c r="F94" s="1373">
        <v>-97.4</v>
      </c>
      <c r="G94" s="1373">
        <v>4.164000000000669</v>
      </c>
      <c r="H94" s="1356">
        <v>-0.04771893784752466</v>
      </c>
      <c r="I94" s="1356">
        <v>-0.3321564600575695</v>
      </c>
      <c r="J94" s="1374">
        <v>0.5167546319134271</v>
      </c>
      <c r="K94" s="1"/>
      <c r="L94" s="1"/>
      <c r="M94" s="1"/>
      <c r="N94" s="1"/>
      <c r="O94" s="1"/>
      <c r="P94" s="1"/>
      <c r="Q94" s="1"/>
      <c r="R94" s="1"/>
      <c r="S94" s="1"/>
      <c r="T94" s="1"/>
      <c r="U94" s="1"/>
      <c r="V94" s="1"/>
      <c r="W94" s="1"/>
      <c r="X94" s="1"/>
      <c r="Y94" s="1"/>
      <c r="Z94" s="1"/>
    </row>
    <row r="95" ht="15.75" customHeight="1">
      <c r="A95" s="1354" t="s">
        <v>193</v>
      </c>
      <c r="B95" s="1355">
        <v>61.0</v>
      </c>
      <c r="C95" s="1372">
        <v>3150.55</v>
      </c>
      <c r="D95" s="1372">
        <v>2600.579</v>
      </c>
      <c r="E95" s="1356">
        <v>1.211480212675716</v>
      </c>
      <c r="F95" s="1373">
        <v>26604.018</v>
      </c>
      <c r="G95" s="1373">
        <v>658.370600000002</v>
      </c>
      <c r="H95" s="1356">
        <v>0.2611449833187489</v>
      </c>
      <c r="I95" s="1356">
        <v>1.632039425074824</v>
      </c>
      <c r="J95" s="1374">
        <v>2.669183642701123</v>
      </c>
      <c r="K95" s="1"/>
      <c r="L95" s="1"/>
      <c r="M95" s="1"/>
      <c r="N95" s="1"/>
      <c r="O95" s="1"/>
      <c r="P95" s="1"/>
      <c r="Q95" s="1"/>
      <c r="R95" s="1"/>
      <c r="S95" s="1"/>
      <c r="T95" s="1"/>
      <c r="U95" s="1"/>
      <c r="V95" s="1"/>
      <c r="W95" s="1"/>
      <c r="X95" s="1"/>
      <c r="Y95" s="1"/>
      <c r="Z95" s="1"/>
    </row>
    <row r="96" ht="15.75" customHeight="1">
      <c r="A96" s="1354" t="s">
        <v>194</v>
      </c>
      <c r="B96" s="1355">
        <v>32.0</v>
      </c>
      <c r="C96" s="1372">
        <v>41154.332</v>
      </c>
      <c r="D96" s="1372">
        <v>43405.157</v>
      </c>
      <c r="E96" s="1356">
        <v>0.9481438346139378</v>
      </c>
      <c r="F96" s="1373">
        <v>2807.218</v>
      </c>
      <c r="G96" s="1373">
        <v>-100.5843999999997</v>
      </c>
      <c r="H96" s="1356">
        <v>0.001621881699042542</v>
      </c>
      <c r="I96" s="1356">
        <v>0.01091291176044182</v>
      </c>
      <c r="J96" s="1374">
        <v>0.5922678617812643</v>
      </c>
      <c r="K96" s="1"/>
      <c r="L96" s="1"/>
      <c r="M96" s="1"/>
      <c r="N96" s="1"/>
      <c r="O96" s="1"/>
      <c r="P96" s="1"/>
      <c r="Q96" s="1"/>
      <c r="R96" s="1"/>
      <c r="S96" s="1"/>
      <c r="T96" s="1"/>
      <c r="U96" s="1"/>
      <c r="V96" s="1"/>
      <c r="W96" s="1"/>
      <c r="X96" s="1"/>
      <c r="Y96" s="1"/>
      <c r="Z96" s="1"/>
    </row>
    <row r="97" ht="15.75" customHeight="1">
      <c r="A97" s="1354" t="s">
        <v>195</v>
      </c>
      <c r="B97" s="1355">
        <v>12.0</v>
      </c>
      <c r="C97" s="1372">
        <v>1725.592</v>
      </c>
      <c r="D97" s="1372">
        <v>2060.815</v>
      </c>
      <c r="E97" s="1356">
        <v>0.8373347437785537</v>
      </c>
      <c r="F97" s="1373">
        <v>-43.71</v>
      </c>
      <c r="G97" s="1373">
        <v>-1.846600000000763</v>
      </c>
      <c r="H97" s="1356">
        <v>-0.006025102637536636</v>
      </c>
      <c r="I97" s="1356">
        <v>-0.01872344069734525</v>
      </c>
      <c r="J97" s="1374">
        <v>1.729516396828422</v>
      </c>
      <c r="K97" s="1"/>
      <c r="L97" s="1"/>
      <c r="M97" s="1"/>
      <c r="N97" s="1"/>
      <c r="O97" s="1"/>
      <c r="P97" s="1"/>
      <c r="Q97" s="1"/>
      <c r="R97" s="1"/>
      <c r="S97" s="1"/>
      <c r="T97" s="1"/>
      <c r="U97" s="1"/>
      <c r="V97" s="1"/>
      <c r="W97" s="1"/>
      <c r="X97" s="1"/>
      <c r="Y97" s="1"/>
      <c r="Z97" s="1"/>
    </row>
    <row r="98" ht="15.75" customHeight="1">
      <c r="A98" s="1354" t="s">
        <v>196</v>
      </c>
      <c r="B98" s="1355">
        <v>21.0</v>
      </c>
      <c r="C98" s="1372">
        <v>16550.724</v>
      </c>
      <c r="D98" s="1372">
        <v>10342.218</v>
      </c>
      <c r="E98" s="1356">
        <v>1.600307013447212</v>
      </c>
      <c r="F98" s="1373">
        <v>4242.4</v>
      </c>
      <c r="G98" s="1373">
        <v>-214.3356000000022</v>
      </c>
      <c r="H98" s="1356">
        <v>0.03471645534761659</v>
      </c>
      <c r="I98" s="1356">
        <v>0.6384921964989083</v>
      </c>
      <c r="J98" s="1374">
        <v>1.943803424756863</v>
      </c>
      <c r="K98" s="1"/>
      <c r="L98" s="1"/>
      <c r="M98" s="1"/>
      <c r="N98" s="1"/>
      <c r="O98" s="1"/>
      <c r="P98" s="1"/>
      <c r="Q98" s="1"/>
      <c r="R98" s="1"/>
      <c r="S98" s="1"/>
      <c r="T98" s="1"/>
      <c r="U98" s="1"/>
      <c r="V98" s="1"/>
      <c r="W98" s="1"/>
      <c r="X98" s="1"/>
      <c r="Y98" s="1"/>
      <c r="Z98" s="1"/>
    </row>
    <row r="99" ht="15.75" customHeight="1">
      <c r="A99" s="1354" t="s">
        <v>197</v>
      </c>
      <c r="B99" s="1355">
        <v>4.0</v>
      </c>
      <c r="C99" s="1372">
        <v>10234.0</v>
      </c>
      <c r="D99" s="1372">
        <v>5447.6</v>
      </c>
      <c r="E99" s="1356">
        <v>1.878625449739335</v>
      </c>
      <c r="F99" s="1373">
        <v>68.0</v>
      </c>
      <c r="G99" s="1373">
        <v>0.0</v>
      </c>
      <c r="H99" s="1356">
        <v>0.09430927162096003</v>
      </c>
      <c r="I99" s="1356">
        <v>0.3207698319493696</v>
      </c>
      <c r="J99" s="1374">
        <v>0.4750981006663716</v>
      </c>
      <c r="K99" s="1"/>
      <c r="L99" s="1"/>
      <c r="M99" s="1"/>
      <c r="N99" s="1"/>
      <c r="O99" s="1"/>
      <c r="P99" s="1"/>
      <c r="Q99" s="1"/>
      <c r="R99" s="1"/>
      <c r="S99" s="1"/>
      <c r="T99" s="1"/>
      <c r="U99" s="1"/>
      <c r="V99" s="1"/>
      <c r="W99" s="1"/>
      <c r="X99" s="1"/>
      <c r="Y99" s="1"/>
      <c r="Z99" s="1"/>
    </row>
    <row r="100" ht="15.75" customHeight="1">
      <c r="A100" s="1354" t="s">
        <v>198</v>
      </c>
      <c r="B100" s="1355">
        <v>24.0</v>
      </c>
      <c r="C100" s="1372">
        <v>12854.98</v>
      </c>
      <c r="D100" s="1372">
        <v>6765.291</v>
      </c>
      <c r="E100" s="1356">
        <v>1.900137037712051</v>
      </c>
      <c r="F100" s="1373">
        <v>1976.28</v>
      </c>
      <c r="G100" s="1373">
        <v>-137.2392</v>
      </c>
      <c r="H100" s="1356">
        <v>0.09085369367456267</v>
      </c>
      <c r="I100" s="1356">
        <v>1.657502170704657</v>
      </c>
      <c r="J100" s="1374">
        <v>1.628174695272494</v>
      </c>
      <c r="K100" s="1"/>
      <c r="L100" s="1"/>
      <c r="M100" s="1"/>
      <c r="N100" s="1"/>
      <c r="O100" s="1"/>
      <c r="P100" s="1"/>
      <c r="Q100" s="1"/>
      <c r="R100" s="1"/>
      <c r="S100" s="1"/>
      <c r="T100" s="1"/>
      <c r="U100" s="1"/>
      <c r="V100" s="1"/>
      <c r="W100" s="1"/>
      <c r="X100" s="1"/>
      <c r="Y100" s="1"/>
      <c r="Z100" s="1"/>
    </row>
    <row r="101" ht="15.75" customHeight="1">
      <c r="A101" s="1354" t="s">
        <v>199</v>
      </c>
      <c r="B101" s="1355">
        <v>14.0</v>
      </c>
      <c r="C101" s="1372">
        <v>50314.5</v>
      </c>
      <c r="D101" s="1372">
        <v>17208.4</v>
      </c>
      <c r="E101" s="1356">
        <v>2.923833709118802</v>
      </c>
      <c r="F101" s="1373">
        <v>105.8</v>
      </c>
      <c r="G101" s="1373">
        <v>0.0</v>
      </c>
      <c r="H101" s="1356">
        <v>0.3065392215770592</v>
      </c>
      <c r="I101" s="1356">
        <v>1.502840951268607</v>
      </c>
      <c r="J101" s="1374">
        <v>0.2937142289822406</v>
      </c>
      <c r="K101" s="1"/>
      <c r="L101" s="1"/>
      <c r="M101" s="1"/>
      <c r="N101" s="1"/>
      <c r="O101" s="1"/>
      <c r="P101" s="1"/>
      <c r="Q101" s="1"/>
      <c r="R101" s="1"/>
      <c r="S101" s="1"/>
      <c r="T101" s="1"/>
      <c r="U101" s="1"/>
      <c r="V101" s="1"/>
      <c r="W101" s="1"/>
      <c r="X101" s="1"/>
      <c r="Y101" s="1"/>
      <c r="Z101" s="1"/>
    </row>
    <row r="102" ht="15.75" customHeight="1">
      <c r="A102" s="1354" t="s">
        <v>200</v>
      </c>
      <c r="B102" s="1355">
        <v>15.0</v>
      </c>
      <c r="C102" s="1372">
        <v>5203.74</v>
      </c>
      <c r="D102" s="1372">
        <v>1474.8</v>
      </c>
      <c r="E102" s="1356">
        <v>3.528437754271766</v>
      </c>
      <c r="F102" s="1373">
        <v>165.028</v>
      </c>
      <c r="G102" s="1373">
        <v>3.006199999999808</v>
      </c>
      <c r="H102" s="1356">
        <v>0.4184202999074465</v>
      </c>
      <c r="I102" s="1356">
        <v>1.511946253933164</v>
      </c>
      <c r="J102" s="1374">
        <v>0.237502712213988</v>
      </c>
      <c r="K102" s="133"/>
      <c r="L102" s="133"/>
      <c r="M102" s="133"/>
      <c r="N102" s="133"/>
      <c r="O102" s="133"/>
      <c r="P102" s="133"/>
      <c r="Q102" s="133"/>
      <c r="R102" s="133"/>
      <c r="S102" s="133"/>
      <c r="T102" s="133"/>
      <c r="U102" s="133"/>
      <c r="V102" s="133"/>
      <c r="W102" s="133"/>
      <c r="X102" s="133"/>
      <c r="Y102" s="133"/>
      <c r="Z102" s="133"/>
    </row>
    <row r="103" ht="15.75" customHeight="1">
      <c r="A103" s="1381" t="s">
        <v>201</v>
      </c>
      <c r="B103" s="1382">
        <v>6062.0</v>
      </c>
      <c r="C103" s="1383">
        <v>1278422.355</v>
      </c>
      <c r="D103" s="1383">
        <v>976657.383</v>
      </c>
      <c r="E103" s="1360">
        <v>1.308977311033136</v>
      </c>
      <c r="F103" s="1383">
        <v>562851.281</v>
      </c>
      <c r="G103" s="1383">
        <v>52524.9169999999</v>
      </c>
      <c r="H103" s="1360">
        <v>0.04214832041393187</v>
      </c>
      <c r="I103" s="1360">
        <v>0.438902537382568</v>
      </c>
      <c r="J103" s="1384">
        <v>0.8431269668834348</v>
      </c>
      <c r="K103" s="133"/>
      <c r="L103" s="133"/>
      <c r="M103" s="133"/>
      <c r="N103" s="133"/>
      <c r="O103" s="133"/>
      <c r="P103" s="133"/>
      <c r="Q103" s="133"/>
      <c r="R103" s="133"/>
      <c r="S103" s="133"/>
      <c r="T103" s="133"/>
      <c r="U103" s="133"/>
      <c r="V103" s="133"/>
      <c r="W103" s="133"/>
      <c r="X103" s="133"/>
      <c r="Y103" s="133"/>
      <c r="Z103" s="133"/>
    </row>
    <row r="104" ht="15.75" customHeight="1">
      <c r="A104" s="1385" t="s">
        <v>258</v>
      </c>
      <c r="B104" s="1386">
        <v>4935.0</v>
      </c>
      <c r="C104" s="1387">
        <v>1234984.586</v>
      </c>
      <c r="D104" s="1387">
        <v>941457.812</v>
      </c>
      <c r="E104" s="1388">
        <v>1.311778998759851</v>
      </c>
      <c r="F104" s="1387">
        <v>537504.949</v>
      </c>
      <c r="G104" s="1387">
        <v>52288.3339999998</v>
      </c>
      <c r="H104" s="1388">
        <v>0.0434739032018408</v>
      </c>
      <c r="I104" s="1388">
        <v>0.4582834025303009</v>
      </c>
      <c r="J104" s="1389">
        <v>1.560659810415914</v>
      </c>
      <c r="K104" s="133"/>
      <c r="L104" s="133"/>
      <c r="M104" s="133"/>
      <c r="N104" s="133"/>
      <c r="O104" s="133"/>
      <c r="P104" s="133"/>
      <c r="Q104" s="133"/>
      <c r="R104" s="133"/>
      <c r="S104" s="133"/>
      <c r="T104" s="133"/>
      <c r="U104" s="133"/>
      <c r="V104" s="133"/>
      <c r="W104" s="133"/>
      <c r="X104" s="133"/>
      <c r="Y104" s="133"/>
      <c r="Z104" s="133"/>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8">
    <mergeCell ref="B1:G1"/>
    <mergeCell ref="B2:G2"/>
    <mergeCell ref="B3:E3"/>
    <mergeCell ref="F3:G3"/>
    <mergeCell ref="B4:G4"/>
    <mergeCell ref="B5:G5"/>
    <mergeCell ref="B6:G6"/>
    <mergeCell ref="B7:G7"/>
  </mergeCells>
  <hyperlinks>
    <hyperlink r:id="rId1" ref="B2"/>
    <hyperlink r:id="rId2" ref="B4"/>
    <hyperlink r:id="rId3" ref="B5"/>
    <hyperlink r:id="rId4" ref="B6"/>
    <hyperlink r:id="rId5" ref="B7"/>
  </hyperlinks>
  <printOptions gridLines="1"/>
  <pageMargins bottom="1.0" footer="0.0" header="0.0" left="0.75" right="0.75" top="1.0"/>
  <pageSetup scale="60" orientation="landscape"/>
  <headerFooter>
    <oddHeader>&amp;C000000Capital Expenditures by Sector&amp;R000000Global  2016</oddHeader>
  </headerFooter>
  <drawing r:id="rId6"/>
  <tableParts count="1">
    <tablePart r:id="rId8"/>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A2EA0"/>
    <pageSetUpPr/>
  </sheetPr>
  <sheetViews>
    <sheetView workbookViewId="0"/>
  </sheetViews>
  <sheetFormatPr customHeight="1" defaultColWidth="14.43" defaultRowHeight="15.0"/>
  <cols>
    <col customWidth="1" min="1" max="1" width="10.71"/>
    <col customWidth="1" min="2" max="2" width="24.43"/>
    <col customWidth="1" hidden="1" min="3" max="5" width="15.14"/>
    <col customWidth="1" min="6" max="6" width="12.86"/>
    <col customWidth="1" min="7" max="9" width="14.14"/>
    <col customWidth="1" min="10" max="10" width="23.29"/>
    <col customWidth="1" min="11" max="21" width="10.71"/>
  </cols>
  <sheetData>
    <row r="1">
      <c r="A1" s="1"/>
      <c r="B1" s="1" t="s">
        <v>764</v>
      </c>
      <c r="C1" s="1"/>
      <c r="D1" s="1"/>
      <c r="E1" s="1"/>
      <c r="F1" s="1"/>
      <c r="G1" s="1"/>
      <c r="H1" s="1"/>
      <c r="I1" s="1"/>
      <c r="J1" s="175"/>
      <c r="K1" s="1"/>
      <c r="L1" s="1"/>
      <c r="M1" s="1"/>
      <c r="N1" s="1"/>
      <c r="O1" s="1"/>
      <c r="P1" s="1"/>
      <c r="Q1" s="1"/>
      <c r="R1" s="1"/>
      <c r="S1" s="1"/>
      <c r="T1" s="1"/>
      <c r="U1" s="1"/>
    </row>
    <row r="2">
      <c r="A2" s="1"/>
      <c r="B2" s="1"/>
      <c r="C2" s="1"/>
      <c r="D2" s="1"/>
      <c r="E2" s="1"/>
      <c r="F2" s="1"/>
      <c r="G2" s="1"/>
      <c r="H2" s="1"/>
      <c r="I2" s="1"/>
      <c r="J2" s="175"/>
      <c r="K2" s="1"/>
      <c r="L2" s="1"/>
      <c r="M2" s="1"/>
      <c r="N2" s="1"/>
      <c r="O2" s="1"/>
      <c r="P2" s="1"/>
      <c r="Q2" s="1"/>
      <c r="R2" s="1"/>
      <c r="S2" s="1"/>
      <c r="T2" s="1"/>
      <c r="U2" s="1"/>
    </row>
    <row r="3">
      <c r="A3" s="1"/>
      <c r="B3" s="1" t="s">
        <v>765</v>
      </c>
      <c r="C3" s="1"/>
      <c r="D3" s="1"/>
      <c r="E3" s="1"/>
      <c r="F3" s="1"/>
      <c r="G3" s="1"/>
      <c r="H3" s="1"/>
      <c r="I3" s="1"/>
      <c r="J3" s="175"/>
      <c r="K3" s="1"/>
      <c r="L3" s="1"/>
      <c r="M3" s="1"/>
      <c r="N3" s="1"/>
      <c r="O3" s="1"/>
      <c r="P3" s="1"/>
      <c r="Q3" s="1"/>
      <c r="R3" s="1"/>
      <c r="S3" s="1"/>
      <c r="T3" s="1"/>
      <c r="U3" s="1"/>
    </row>
    <row r="4">
      <c r="A4" s="1"/>
      <c r="B4" s="1" t="s">
        <v>766</v>
      </c>
      <c r="C4" s="1"/>
      <c r="D4" s="1"/>
      <c r="E4" s="1"/>
      <c r="F4" s="1"/>
      <c r="G4" s="1"/>
      <c r="H4" s="1"/>
      <c r="I4" s="1"/>
      <c r="J4" s="175"/>
      <c r="K4" s="1"/>
      <c r="L4" s="1"/>
      <c r="M4" s="1"/>
      <c r="N4" s="1"/>
      <c r="O4" s="1"/>
      <c r="P4" s="1"/>
      <c r="Q4" s="1"/>
      <c r="R4" s="1"/>
      <c r="S4" s="1"/>
      <c r="T4" s="1"/>
      <c r="U4" s="1"/>
    </row>
    <row r="5">
      <c r="A5" s="1"/>
      <c r="B5" s="1" t="s">
        <v>767</v>
      </c>
      <c r="C5" s="1"/>
      <c r="D5" s="1"/>
      <c r="E5" s="1"/>
      <c r="F5" s="1"/>
      <c r="G5" s="1"/>
      <c r="H5" s="1"/>
      <c r="I5" s="1"/>
      <c r="J5" s="175"/>
      <c r="K5" s="1"/>
      <c r="L5" s="1"/>
      <c r="M5" s="1"/>
      <c r="N5" s="1"/>
      <c r="O5" s="1"/>
      <c r="P5" s="1"/>
      <c r="Q5" s="1"/>
      <c r="R5" s="1"/>
      <c r="S5" s="1"/>
      <c r="T5" s="1"/>
      <c r="U5" s="1"/>
    </row>
    <row r="6">
      <c r="A6" s="1"/>
      <c r="B6" s="1"/>
      <c r="C6" s="1"/>
      <c r="D6" s="1"/>
      <c r="E6" s="1"/>
      <c r="F6" s="1"/>
      <c r="G6" s="1"/>
      <c r="H6" s="1"/>
      <c r="I6" s="1"/>
      <c r="J6" s="175"/>
      <c r="K6" s="1"/>
      <c r="L6" s="1"/>
      <c r="M6" s="1"/>
      <c r="N6" s="1"/>
      <c r="O6" s="1"/>
      <c r="P6" s="1"/>
      <c r="Q6" s="1"/>
      <c r="R6" s="1"/>
      <c r="S6" s="1"/>
      <c r="T6" s="1"/>
      <c r="U6" s="1"/>
    </row>
    <row r="7">
      <c r="A7" s="1"/>
      <c r="B7" s="1" t="s">
        <v>768</v>
      </c>
      <c r="C7" s="1"/>
      <c r="D7" s="1"/>
      <c r="E7" s="1"/>
      <c r="F7" s="1"/>
      <c r="G7" s="1"/>
      <c r="H7" s="1"/>
      <c r="I7" s="1"/>
      <c r="J7" s="175"/>
      <c r="K7" s="1"/>
      <c r="L7" s="1"/>
      <c r="M7" s="1"/>
      <c r="N7" s="1"/>
      <c r="O7" s="1"/>
      <c r="P7" s="1"/>
      <c r="Q7" s="1"/>
      <c r="R7" s="1"/>
      <c r="S7" s="1"/>
      <c r="T7" s="1"/>
      <c r="U7" s="1"/>
    </row>
    <row r="8">
      <c r="A8" s="1"/>
      <c r="B8" s="1"/>
      <c r="C8" s="1"/>
      <c r="D8" s="1"/>
      <c r="E8" s="1"/>
      <c r="F8" s="1"/>
      <c r="G8" s="1"/>
      <c r="H8" s="1"/>
      <c r="I8" s="1"/>
      <c r="J8" s="175"/>
      <c r="K8" s="1"/>
      <c r="L8" s="1"/>
      <c r="M8" s="1"/>
      <c r="N8" s="1"/>
      <c r="O8" s="1"/>
      <c r="P8" s="1"/>
      <c r="Q8" s="1"/>
      <c r="R8" s="1"/>
      <c r="S8" s="1"/>
      <c r="T8" s="1"/>
      <c r="U8" s="1"/>
    </row>
    <row r="9">
      <c r="A9" s="1"/>
      <c r="B9" s="790" t="s">
        <v>769</v>
      </c>
      <c r="J9" s="175"/>
      <c r="K9" s="1"/>
      <c r="L9" s="1"/>
      <c r="M9" s="1"/>
      <c r="N9" s="1"/>
      <c r="O9" s="1"/>
      <c r="P9" s="1"/>
      <c r="Q9" s="1"/>
      <c r="R9" s="1"/>
      <c r="S9" s="1"/>
      <c r="T9" s="1"/>
      <c r="U9" s="1"/>
    </row>
    <row r="10">
      <c r="A10" s="1"/>
      <c r="B10" s="883" t="s">
        <v>770</v>
      </c>
      <c r="C10" s="1390" t="s">
        <v>572</v>
      </c>
      <c r="D10" s="1390" t="s">
        <v>771</v>
      </c>
      <c r="E10" s="1390" t="s">
        <v>772</v>
      </c>
      <c r="F10" s="1390" t="s">
        <v>773</v>
      </c>
      <c r="G10" s="1390" t="s">
        <v>101</v>
      </c>
      <c r="H10" s="1390" t="s">
        <v>102</v>
      </c>
      <c r="I10" s="1390" t="s">
        <v>103</v>
      </c>
      <c r="J10" s="175"/>
      <c r="K10" s="1"/>
      <c r="L10" s="1"/>
      <c r="M10" s="1"/>
      <c r="N10" s="1"/>
      <c r="O10" s="1"/>
      <c r="P10" s="1"/>
      <c r="Q10" s="1"/>
      <c r="R10" s="1"/>
      <c r="S10" s="1"/>
      <c r="T10" s="1"/>
      <c r="U10" s="1"/>
    </row>
    <row r="11">
      <c r="A11" s="1"/>
      <c r="B11" s="5" t="s">
        <v>373</v>
      </c>
      <c r="C11" s="1391"/>
      <c r="D11" s="1391" t="str">
        <f>+'1. Datos'!D6</f>
        <v/>
      </c>
      <c r="E11" s="1391" t="str">
        <f>+'1. Datos'!#REF!</f>
        <v>#ERROR!</v>
      </c>
      <c r="F11" s="1391" t="str">
        <f>+'1. Datos'!#REF!</f>
        <v>#ERROR!</v>
      </c>
      <c r="G11" s="1391">
        <f>+'1. Datos'!E8</f>
        <v>0</v>
      </c>
      <c r="H11" s="1391" t="str">
        <f>+'1. Datos'!F8</f>
        <v/>
      </c>
      <c r="I11" s="1391" t="str">
        <f>+'1. Datos'!G8</f>
        <v/>
      </c>
      <c r="J11" s="175"/>
      <c r="K11" s="1"/>
      <c r="L11" s="1"/>
      <c r="M11" s="1"/>
      <c r="N11" s="1"/>
      <c r="O11" s="1"/>
      <c r="P11" s="1"/>
      <c r="Q11" s="1"/>
      <c r="R11" s="1"/>
      <c r="S11" s="1"/>
      <c r="T11" s="1"/>
      <c r="U11" s="1"/>
    </row>
    <row r="12">
      <c r="A12" s="1"/>
      <c r="B12" s="5" t="s">
        <v>417</v>
      </c>
      <c r="C12" s="1391"/>
      <c r="D12" s="1391">
        <f>+'1. Datos'!D30</f>
        <v>0</v>
      </c>
      <c r="E12" s="1391" t="str">
        <f>+'1. Datos'!#REF!</f>
        <v>#ERROR!</v>
      </c>
      <c r="F12" s="1391" t="str">
        <f>+'1. Datos'!#REF!</f>
        <v>#ERROR!</v>
      </c>
      <c r="G12" s="1391">
        <f>+'1. Datos'!E30</f>
        <v>0</v>
      </c>
      <c r="H12" s="1391" t="str">
        <f>+'1. Datos'!F30</f>
        <v/>
      </c>
      <c r="I12" s="1391" t="str">
        <f>+'1. Datos'!G30</f>
        <v/>
      </c>
      <c r="J12" s="175"/>
      <c r="K12" s="1"/>
      <c r="L12" s="1"/>
      <c r="M12" s="1"/>
      <c r="N12" s="1"/>
      <c r="O12" s="1"/>
      <c r="P12" s="1"/>
      <c r="Q12" s="1"/>
      <c r="R12" s="1"/>
      <c r="S12" s="1"/>
      <c r="T12" s="1"/>
      <c r="U12" s="1"/>
    </row>
    <row r="13">
      <c r="A13" s="1"/>
      <c r="B13" s="5" t="s">
        <v>341</v>
      </c>
      <c r="C13" s="1391"/>
      <c r="D13" s="1391">
        <f>+'1. Datos'!D95</f>
        <v>0</v>
      </c>
      <c r="E13" s="1391" t="str">
        <f>+'1. Datos'!#REF!</f>
        <v>#ERROR!</v>
      </c>
      <c r="F13" s="1391" t="str">
        <f>+'1. Datos'!#REF!</f>
        <v>#ERROR!</v>
      </c>
      <c r="G13" s="1391">
        <f>+'1. Datos'!E95</f>
        <v>0</v>
      </c>
      <c r="H13" s="1391">
        <f>+'1. Datos'!F95</f>
        <v>0</v>
      </c>
      <c r="I13" s="1391">
        <f>+'1. Datos'!G95</f>
        <v>0</v>
      </c>
      <c r="J13" s="175"/>
      <c r="K13" s="1"/>
      <c r="L13" s="1"/>
      <c r="M13" s="1"/>
      <c r="N13" s="1"/>
      <c r="O13" s="1"/>
      <c r="P13" s="1"/>
      <c r="Q13" s="1"/>
      <c r="R13" s="1"/>
      <c r="S13" s="1"/>
      <c r="T13" s="1"/>
      <c r="U13" s="1"/>
    </row>
    <row r="14">
      <c r="A14" s="1"/>
      <c r="B14" s="5" t="s">
        <v>352</v>
      </c>
      <c r="C14" s="1391"/>
      <c r="D14" s="1391">
        <f>+'1. Datos'!D123</f>
        <v>0</v>
      </c>
      <c r="E14" s="1391" t="str">
        <f>+'1. Datos'!#REF!</f>
        <v>#ERROR!</v>
      </c>
      <c r="F14" s="1391" t="str">
        <f>+'1. Datos'!#REF!</f>
        <v>#ERROR!</v>
      </c>
      <c r="G14" s="1391">
        <f>+'1. Datos'!E123</f>
        <v>0</v>
      </c>
      <c r="H14" s="1391">
        <f>+'1. Datos'!F123</f>
        <v>0</v>
      </c>
      <c r="I14" s="1391">
        <f>+'1. Datos'!G123</f>
        <v>0</v>
      </c>
      <c r="J14" s="175"/>
      <c r="K14" s="1"/>
      <c r="L14" s="1"/>
      <c r="M14" s="1"/>
      <c r="N14" s="1"/>
      <c r="O14" s="1"/>
      <c r="P14" s="1"/>
      <c r="Q14" s="1"/>
      <c r="R14" s="1"/>
      <c r="S14" s="1"/>
      <c r="T14" s="1"/>
      <c r="U14" s="1"/>
    </row>
    <row r="15">
      <c r="A15" s="1"/>
      <c r="B15" s="5" t="s">
        <v>574</v>
      </c>
      <c r="C15" s="1391"/>
      <c r="D15" s="1391">
        <f>+'1. Datos'!D135</f>
        <v>0</v>
      </c>
      <c r="E15" s="1391" t="str">
        <f>+'1. Datos'!#REF!</f>
        <v>#ERROR!</v>
      </c>
      <c r="F15" s="1391" t="str">
        <f>+'1. Datos'!#REF!</f>
        <v>#ERROR!</v>
      </c>
      <c r="G15" s="1391">
        <f>+'1. Datos'!E135</f>
        <v>0</v>
      </c>
      <c r="H15" s="1391">
        <f>+'1. Datos'!F135</f>
        <v>0</v>
      </c>
      <c r="I15" s="1391">
        <f>+'1. Datos'!G135</f>
        <v>0</v>
      </c>
      <c r="J15" s="175"/>
      <c r="K15" s="1"/>
      <c r="L15" s="1"/>
      <c r="M15" s="1"/>
      <c r="N15" s="1"/>
      <c r="O15" s="1"/>
      <c r="P15" s="1"/>
      <c r="Q15" s="1"/>
      <c r="R15" s="1"/>
      <c r="S15" s="1"/>
      <c r="T15" s="1"/>
      <c r="U15" s="1"/>
    </row>
    <row r="16">
      <c r="A16" s="1"/>
      <c r="B16" s="1392" t="s">
        <v>418</v>
      </c>
      <c r="C16" s="94"/>
      <c r="D16" s="94" t="str">
        <f t="shared" ref="D16:I16" si="1">+D12/D15</f>
        <v>#DIV/0!</v>
      </c>
      <c r="E16" s="94" t="str">
        <f t="shared" si="1"/>
        <v>#ERROR!</v>
      </c>
      <c r="F16" s="94" t="str">
        <f t="shared" si="1"/>
        <v>#ERROR!</v>
      </c>
      <c r="G16" s="94" t="str">
        <f t="shared" si="1"/>
        <v>#DIV/0!</v>
      </c>
      <c r="H16" s="94" t="str">
        <f t="shared" si="1"/>
        <v>#DIV/0!</v>
      </c>
      <c r="I16" s="94" t="str">
        <f t="shared" si="1"/>
        <v>#DIV/0!</v>
      </c>
      <c r="J16" s="175" t="s">
        <v>588</v>
      </c>
      <c r="K16" s="1"/>
      <c r="L16" s="1"/>
      <c r="M16" s="1"/>
      <c r="N16" s="1"/>
      <c r="O16" s="1"/>
      <c r="P16" s="1"/>
      <c r="Q16" s="1"/>
      <c r="R16" s="1"/>
      <c r="S16" s="1"/>
      <c r="T16" s="1"/>
      <c r="U16" s="1"/>
    </row>
    <row r="17">
      <c r="A17" s="174" t="s">
        <v>589</v>
      </c>
      <c r="B17" s="1392" t="s">
        <v>590</v>
      </c>
      <c r="C17" s="94"/>
      <c r="D17" s="94" t="str">
        <f t="shared" ref="D17:I17" si="2">+D12/D13</f>
        <v>#DIV/0!</v>
      </c>
      <c r="E17" s="94" t="str">
        <f t="shared" si="2"/>
        <v>#ERROR!</v>
      </c>
      <c r="F17" s="94" t="str">
        <f t="shared" si="2"/>
        <v>#ERROR!</v>
      </c>
      <c r="G17" s="94" t="str">
        <f t="shared" si="2"/>
        <v>#DIV/0!</v>
      </c>
      <c r="H17" s="94" t="str">
        <f t="shared" si="2"/>
        <v>#DIV/0!</v>
      </c>
      <c r="I17" s="94" t="str">
        <f t="shared" si="2"/>
        <v>#DIV/0!</v>
      </c>
      <c r="J17" s="175" t="s">
        <v>591</v>
      </c>
      <c r="K17" s="1"/>
      <c r="L17" s="1"/>
      <c r="M17" s="1"/>
      <c r="N17" s="1"/>
      <c r="O17" s="1"/>
      <c r="P17" s="1"/>
      <c r="Q17" s="1"/>
      <c r="R17" s="1"/>
      <c r="S17" s="70"/>
      <c r="T17" s="1"/>
      <c r="U17" s="70"/>
    </row>
    <row r="18">
      <c r="A18" s="174" t="s">
        <v>592</v>
      </c>
      <c r="B18" s="1392" t="s">
        <v>593</v>
      </c>
      <c r="C18" s="1393"/>
      <c r="D18" s="1393" t="str">
        <f t="shared" ref="D18:I18" si="3">+D13/D15</f>
        <v>#DIV/0!</v>
      </c>
      <c r="E18" s="1393" t="str">
        <f t="shared" si="3"/>
        <v>#ERROR!</v>
      </c>
      <c r="F18" s="1393" t="str">
        <f t="shared" si="3"/>
        <v>#ERROR!</v>
      </c>
      <c r="G18" s="1393" t="str">
        <f t="shared" si="3"/>
        <v>#DIV/0!</v>
      </c>
      <c r="H18" s="1393" t="str">
        <f t="shared" si="3"/>
        <v>#DIV/0!</v>
      </c>
      <c r="I18" s="1393" t="str">
        <f t="shared" si="3"/>
        <v>#DIV/0!</v>
      </c>
      <c r="J18" s="175" t="s">
        <v>594</v>
      </c>
      <c r="K18" s="1"/>
      <c r="L18" s="1"/>
      <c r="M18" s="1"/>
      <c r="N18" s="1"/>
      <c r="O18" s="1"/>
      <c r="P18" s="1"/>
      <c r="Q18" s="1"/>
      <c r="R18" s="1"/>
      <c r="S18" s="1394"/>
      <c r="T18" s="1"/>
      <c r="U18" s="1395"/>
    </row>
    <row r="19">
      <c r="A19" s="1"/>
      <c r="B19" s="1396"/>
      <c r="C19" s="1396"/>
      <c r="D19" s="1396"/>
      <c r="E19" s="1396"/>
      <c r="F19" s="1396"/>
      <c r="G19" s="1"/>
      <c r="H19" s="1"/>
      <c r="I19" s="1"/>
      <c r="J19" s="175"/>
      <c r="K19" s="1"/>
      <c r="L19" s="1"/>
      <c r="M19" s="1"/>
      <c r="N19" s="1"/>
      <c r="O19" s="1"/>
      <c r="P19" s="1"/>
      <c r="Q19" s="1"/>
      <c r="R19" s="1"/>
      <c r="S19" s="229"/>
      <c r="T19" s="1"/>
      <c r="U19" s="229"/>
    </row>
    <row r="20" hidden="1">
      <c r="A20" s="1"/>
      <c r="B20" s="1396"/>
      <c r="C20" s="1396"/>
      <c r="D20" s="1396"/>
      <c r="E20" s="1396"/>
      <c r="F20" s="1396"/>
      <c r="G20" s="1"/>
      <c r="H20" s="1"/>
      <c r="I20" s="1"/>
      <c r="J20" s="700"/>
      <c r="K20" s="1"/>
      <c r="L20" s="1"/>
      <c r="M20" s="1"/>
      <c r="N20" s="1"/>
      <c r="O20" s="1"/>
      <c r="P20" s="1"/>
      <c r="Q20" s="1"/>
      <c r="R20" s="1"/>
      <c r="S20" s="1"/>
      <c r="T20" s="1"/>
      <c r="U20" s="1"/>
    </row>
    <row r="21" ht="15.75" customHeight="1">
      <c r="A21" s="1164" t="s">
        <v>589</v>
      </c>
      <c r="B21" s="1397" t="s">
        <v>595</v>
      </c>
      <c r="C21" s="1398"/>
      <c r="D21" s="1398" t="str">
        <f t="shared" ref="D21:I21" si="4">+D12/D11</f>
        <v>#DIV/0!</v>
      </c>
      <c r="E21" s="1398" t="str">
        <f t="shared" si="4"/>
        <v>#ERROR!</v>
      </c>
      <c r="F21" s="1398" t="str">
        <f t="shared" si="4"/>
        <v>#ERROR!</v>
      </c>
      <c r="G21" s="1399" t="str">
        <f t="shared" si="4"/>
        <v>#DIV/0!</v>
      </c>
      <c r="H21" s="1399" t="str">
        <f t="shared" si="4"/>
        <v>#DIV/0!</v>
      </c>
      <c r="I21" s="1399" t="str">
        <f t="shared" si="4"/>
        <v>#DIV/0!</v>
      </c>
      <c r="J21" s="175"/>
      <c r="K21" s="1"/>
      <c r="L21" s="1"/>
      <c r="M21" s="1"/>
      <c r="N21" s="1"/>
      <c r="O21" s="1"/>
      <c r="P21" s="1"/>
      <c r="Q21" s="1"/>
      <c r="R21" s="1"/>
      <c r="S21" s="1"/>
      <c r="T21" s="1"/>
      <c r="U21" s="1"/>
    </row>
    <row r="22" ht="15.75" customHeight="1">
      <c r="A22" s="1167"/>
      <c r="B22" s="1397" t="s">
        <v>596</v>
      </c>
      <c r="C22" s="1398"/>
      <c r="D22" s="1398" t="str">
        <f t="shared" ref="D22:I22" si="5">+D11/D13</f>
        <v>#DIV/0!</v>
      </c>
      <c r="E22" s="1398" t="str">
        <f t="shared" si="5"/>
        <v>#ERROR!</v>
      </c>
      <c r="F22" s="1398" t="str">
        <f t="shared" si="5"/>
        <v>#ERROR!</v>
      </c>
      <c r="G22" s="1399" t="str">
        <f t="shared" si="5"/>
        <v>#DIV/0!</v>
      </c>
      <c r="H22" s="1399" t="str">
        <f t="shared" si="5"/>
        <v>#DIV/0!</v>
      </c>
      <c r="I22" s="1399" t="str">
        <f t="shared" si="5"/>
        <v>#DIV/0!</v>
      </c>
      <c r="J22" s="175"/>
      <c r="K22" s="1"/>
      <c r="L22" s="1"/>
      <c r="M22" s="1"/>
      <c r="N22" s="1"/>
      <c r="O22" s="1"/>
      <c r="P22" s="1"/>
      <c r="Q22" s="1"/>
      <c r="R22" s="1"/>
      <c r="S22" s="1"/>
      <c r="T22" s="1"/>
      <c r="U22" s="1"/>
    </row>
    <row r="23" ht="15.75" customHeight="1">
      <c r="A23" s="1169" t="s">
        <v>592</v>
      </c>
      <c r="B23" s="1397" t="s">
        <v>593</v>
      </c>
      <c r="C23" s="1400"/>
      <c r="D23" s="1400" t="str">
        <f t="shared" ref="D23:I23" si="6">+D13/D15</f>
        <v>#DIV/0!</v>
      </c>
      <c r="E23" s="1400" t="str">
        <f t="shared" si="6"/>
        <v>#ERROR!</v>
      </c>
      <c r="F23" s="1400" t="str">
        <f t="shared" si="6"/>
        <v>#ERROR!</v>
      </c>
      <c r="G23" s="205" t="str">
        <f t="shared" si="6"/>
        <v>#DIV/0!</v>
      </c>
      <c r="H23" s="205" t="str">
        <f t="shared" si="6"/>
        <v>#DIV/0!</v>
      </c>
      <c r="I23" s="205" t="str">
        <f t="shared" si="6"/>
        <v>#DIV/0!</v>
      </c>
      <c r="J23" s="1401"/>
      <c r="K23" s="1"/>
      <c r="L23" s="1"/>
      <c r="M23" s="1"/>
      <c r="N23" s="1"/>
      <c r="O23" s="1"/>
      <c r="P23" s="1"/>
      <c r="Q23" s="1"/>
      <c r="R23" s="1"/>
      <c r="S23" s="1"/>
      <c r="T23" s="1"/>
      <c r="U23" s="1"/>
    </row>
    <row r="24" ht="15.75" customHeight="1">
      <c r="A24" s="1"/>
      <c r="B24" s="1402" t="s">
        <v>597</v>
      </c>
      <c r="C24" s="1398"/>
      <c r="D24" s="1398" t="str">
        <f t="shared" ref="D24:I24" si="7">+D21*D22*D23</f>
        <v>#DIV/0!</v>
      </c>
      <c r="E24" s="1398" t="str">
        <f t="shared" si="7"/>
        <v>#ERROR!</v>
      </c>
      <c r="F24" s="1398" t="str">
        <f t="shared" si="7"/>
        <v>#ERROR!</v>
      </c>
      <c r="G24" s="1399" t="str">
        <f t="shared" si="7"/>
        <v>#DIV/0!</v>
      </c>
      <c r="H24" s="1399" t="str">
        <f t="shared" si="7"/>
        <v>#DIV/0!</v>
      </c>
      <c r="I24" s="1399" t="str">
        <f t="shared" si="7"/>
        <v>#DIV/0!</v>
      </c>
      <c r="J24" s="175"/>
      <c r="K24" s="1"/>
      <c r="L24" s="1"/>
      <c r="M24" s="1"/>
      <c r="N24" s="1"/>
      <c r="O24" s="1"/>
      <c r="P24" s="1"/>
      <c r="Q24" s="1"/>
      <c r="R24" s="1"/>
      <c r="S24" s="1"/>
      <c r="T24" s="1"/>
      <c r="U24" s="1"/>
    </row>
    <row r="25" ht="15.75" customHeight="1">
      <c r="A25" s="1"/>
      <c r="B25" s="1172" t="s">
        <v>598</v>
      </c>
      <c r="C25" s="1173"/>
      <c r="D25" s="1173" t="str">
        <f t="shared" ref="D25:I25" si="8">+D16-D24</f>
        <v>#DIV/0!</v>
      </c>
      <c r="E25" s="1173" t="str">
        <f t="shared" si="8"/>
        <v>#ERROR!</v>
      </c>
      <c r="F25" s="1173" t="str">
        <f t="shared" si="8"/>
        <v>#ERROR!</v>
      </c>
      <c r="G25" s="1173" t="str">
        <f t="shared" si="8"/>
        <v>#DIV/0!</v>
      </c>
      <c r="H25" s="1173" t="str">
        <f t="shared" si="8"/>
        <v>#DIV/0!</v>
      </c>
      <c r="I25" s="1173" t="str">
        <f t="shared" si="8"/>
        <v>#DIV/0!</v>
      </c>
      <c r="J25" s="175"/>
      <c r="K25" s="1"/>
      <c r="L25" s="1"/>
      <c r="M25" s="1"/>
      <c r="N25" s="1"/>
      <c r="O25" s="1"/>
      <c r="P25" s="1"/>
      <c r="Q25" s="1"/>
      <c r="R25" s="1"/>
      <c r="S25" s="1"/>
      <c r="T25" s="1"/>
      <c r="U25" s="1"/>
    </row>
    <row r="26" ht="15.75" customHeight="1">
      <c r="A26" s="1"/>
      <c r="B26" s="1"/>
      <c r="C26" s="1"/>
      <c r="D26" s="1"/>
      <c r="E26" s="1"/>
      <c r="F26" s="1"/>
      <c r="G26" s="1"/>
      <c r="H26" s="1"/>
      <c r="I26" s="1"/>
      <c r="J26" s="175"/>
      <c r="K26" s="1"/>
      <c r="L26" s="1"/>
      <c r="M26" s="1"/>
      <c r="N26" s="1"/>
      <c r="O26" s="1"/>
      <c r="P26" s="1"/>
      <c r="Q26" s="1"/>
      <c r="R26" s="1"/>
      <c r="S26" s="1"/>
      <c r="T26" s="1"/>
      <c r="U26" s="1"/>
    </row>
    <row r="27" ht="15.75" customHeight="1">
      <c r="A27" s="1"/>
      <c r="B27" s="1"/>
      <c r="C27" s="1"/>
      <c r="D27" s="1"/>
      <c r="E27" s="1"/>
      <c r="F27" s="1"/>
      <c r="G27" s="1"/>
      <c r="H27" s="1"/>
      <c r="I27" s="1"/>
      <c r="J27" s="175"/>
      <c r="K27" s="1"/>
      <c r="L27" s="1"/>
      <c r="M27" s="1"/>
      <c r="N27" s="1"/>
      <c r="O27" s="1"/>
      <c r="P27" s="1"/>
      <c r="Q27" s="1"/>
      <c r="R27" s="1"/>
      <c r="S27" s="1"/>
      <c r="T27" s="1"/>
      <c r="U27" s="1"/>
    </row>
    <row r="28" ht="15.75" customHeight="1">
      <c r="A28" s="1"/>
      <c r="B28" s="98" t="s">
        <v>774</v>
      </c>
      <c r="C28" s="1"/>
      <c r="D28" s="1"/>
      <c r="E28" s="1"/>
      <c r="F28" s="1"/>
      <c r="G28" s="1"/>
      <c r="H28" s="1"/>
      <c r="I28" s="1"/>
      <c r="J28" s="175"/>
      <c r="K28" s="1"/>
      <c r="L28" s="1"/>
      <c r="M28" s="1"/>
      <c r="N28" s="1"/>
      <c r="O28" s="1"/>
      <c r="P28" s="1"/>
      <c r="Q28" s="1"/>
      <c r="R28" s="1"/>
      <c r="S28" s="1"/>
      <c r="T28" s="1"/>
      <c r="U28" s="1"/>
    </row>
    <row r="29" ht="15.75" customHeight="1">
      <c r="A29" s="1"/>
      <c r="B29" s="98"/>
      <c r="C29" s="1"/>
      <c r="D29" s="1"/>
      <c r="E29" s="1"/>
      <c r="F29" s="1"/>
      <c r="G29" s="1"/>
      <c r="H29" s="1"/>
      <c r="I29" s="1"/>
      <c r="J29" s="175"/>
      <c r="K29" s="1"/>
      <c r="L29" s="1"/>
      <c r="M29" s="1"/>
      <c r="N29" s="1"/>
      <c r="O29" s="1"/>
      <c r="P29" s="1"/>
      <c r="Q29" s="1"/>
      <c r="R29" s="1"/>
      <c r="S29" s="1"/>
      <c r="T29" s="1"/>
      <c r="U29" s="1"/>
    </row>
    <row r="30" ht="15.75" customHeight="1">
      <c r="A30" s="1"/>
      <c r="B30" s="1403" t="str">
        <f t="shared" ref="B30:E30" si="9">B21</f>
        <v>Margen Neto</v>
      </c>
      <c r="C30" s="1404" t="str">
        <f t="shared" si="9"/>
        <v/>
      </c>
      <c r="D30" s="1404" t="str">
        <f t="shared" si="9"/>
        <v>#DIV/0!</v>
      </c>
      <c r="E30" s="1404" t="str">
        <f t="shared" si="9"/>
        <v>#ERROR!</v>
      </c>
      <c r="F30" s="1404"/>
      <c r="G30" s="1404" t="str">
        <f t="shared" ref="G30:I30" si="10">G21</f>
        <v>#DIV/0!</v>
      </c>
      <c r="H30" s="1404" t="str">
        <f t="shared" si="10"/>
        <v>#DIV/0!</v>
      </c>
      <c r="I30" s="1404" t="str">
        <f t="shared" si="10"/>
        <v>#DIV/0!</v>
      </c>
      <c r="J30" s="192" t="str">
        <f>+AVERAGE(G30:I30)</f>
        <v>#DIV/0!</v>
      </c>
      <c r="K30" s="1"/>
      <c r="L30" s="1"/>
      <c r="M30" s="1"/>
      <c r="N30" s="1"/>
      <c r="O30" s="1"/>
      <c r="P30" s="1"/>
      <c r="Q30" s="1"/>
      <c r="R30" s="1"/>
      <c r="S30" s="1"/>
      <c r="T30" s="1"/>
      <c r="U30" s="1"/>
    </row>
    <row r="31" ht="15.0" customHeight="1">
      <c r="A31" s="1"/>
      <c r="B31" s="1405" t="s">
        <v>775</v>
      </c>
      <c r="C31" s="129"/>
      <c r="D31" s="129"/>
      <c r="E31" s="129"/>
      <c r="F31" s="129"/>
      <c r="G31" s="129"/>
      <c r="H31" s="129"/>
      <c r="I31" s="1406"/>
      <c r="J31" s="175"/>
      <c r="K31" s="1"/>
      <c r="L31" s="1"/>
      <c r="M31" s="1"/>
      <c r="N31" s="1"/>
      <c r="O31" s="1"/>
      <c r="P31" s="1"/>
      <c r="Q31" s="1"/>
      <c r="R31" s="1"/>
      <c r="S31" s="1"/>
      <c r="T31" s="1"/>
      <c r="U31" s="1"/>
    </row>
    <row r="32" ht="15.75" customHeight="1">
      <c r="A32" s="1"/>
      <c r="B32" s="1407"/>
      <c r="I32" s="1408"/>
      <c r="J32" s="175"/>
      <c r="K32" s="1"/>
      <c r="L32" s="1"/>
      <c r="M32" s="1"/>
      <c r="N32" s="1"/>
      <c r="O32" s="1"/>
      <c r="P32" s="1"/>
      <c r="Q32" s="1"/>
      <c r="R32" s="1"/>
      <c r="S32" s="1"/>
      <c r="T32" s="1"/>
      <c r="U32" s="1"/>
    </row>
    <row r="33" ht="26.25" customHeight="1">
      <c r="A33" s="1"/>
      <c r="B33" s="1167"/>
      <c r="C33" s="4"/>
      <c r="D33" s="4"/>
      <c r="E33" s="4"/>
      <c r="F33" s="4"/>
      <c r="G33" s="4"/>
      <c r="H33" s="4"/>
      <c r="I33" s="1072"/>
      <c r="J33" s="1409" t="s">
        <v>776</v>
      </c>
      <c r="K33" s="1"/>
      <c r="L33" s="1"/>
      <c r="M33" s="1"/>
      <c r="N33" s="1"/>
      <c r="O33" s="1"/>
      <c r="P33" s="1"/>
      <c r="Q33" s="1"/>
      <c r="R33" s="1"/>
      <c r="S33" s="1"/>
      <c r="T33" s="1"/>
      <c r="U33" s="1"/>
    </row>
    <row r="34" ht="15.75" customHeight="1">
      <c r="A34" s="1"/>
      <c r="B34" s="290"/>
      <c r="C34" s="290"/>
      <c r="D34" s="290"/>
      <c r="E34" s="290"/>
      <c r="F34" s="290"/>
      <c r="G34" s="290"/>
      <c r="H34" s="290"/>
      <c r="I34" s="290"/>
      <c r="J34" s="175"/>
      <c r="K34" s="1"/>
      <c r="L34" s="1"/>
      <c r="M34" s="1"/>
      <c r="N34" s="1"/>
      <c r="O34" s="1"/>
      <c r="P34" s="1"/>
      <c r="Q34" s="1"/>
      <c r="R34" s="1"/>
      <c r="S34" s="1"/>
      <c r="T34" s="1"/>
      <c r="U34" s="1"/>
    </row>
    <row r="35" ht="15.75" customHeight="1">
      <c r="A35" s="1"/>
      <c r="B35" s="1403" t="str">
        <f t="shared" ref="B35:I35" si="11">B22</f>
        <v>Rotación de Activo Total</v>
      </c>
      <c r="C35" s="1404" t="str">
        <f t="shared" si="11"/>
        <v/>
      </c>
      <c r="D35" s="1404" t="str">
        <f t="shared" si="11"/>
        <v>#DIV/0!</v>
      </c>
      <c r="E35" s="1404" t="str">
        <f t="shared" si="11"/>
        <v>#ERROR!</v>
      </c>
      <c r="F35" s="1404" t="str">
        <f t="shared" si="11"/>
        <v>#ERROR!</v>
      </c>
      <c r="G35" s="1404" t="str">
        <f t="shared" si="11"/>
        <v>#DIV/0!</v>
      </c>
      <c r="H35" s="1404" t="str">
        <f t="shared" si="11"/>
        <v>#DIV/0!</v>
      </c>
      <c r="I35" s="1404" t="str">
        <f t="shared" si="11"/>
        <v>#DIV/0!</v>
      </c>
      <c r="J35" s="192" t="str">
        <f>+AVERAGE(D35:I35)</f>
        <v>#DIV/0!</v>
      </c>
      <c r="K35" s="1"/>
      <c r="L35" s="1"/>
      <c r="M35" s="1"/>
      <c r="N35" s="1"/>
      <c r="O35" s="1"/>
      <c r="P35" s="1"/>
      <c r="Q35" s="1"/>
      <c r="R35" s="1"/>
      <c r="S35" s="1"/>
      <c r="T35" s="1"/>
      <c r="U35" s="1"/>
    </row>
    <row r="36" ht="15.0" customHeight="1">
      <c r="A36" s="1"/>
      <c r="B36" s="1405" t="s">
        <v>777</v>
      </c>
      <c r="C36" s="129"/>
      <c r="D36" s="129"/>
      <c r="E36" s="129"/>
      <c r="F36" s="129"/>
      <c r="G36" s="129"/>
      <c r="H36" s="129"/>
      <c r="I36" s="1406"/>
      <c r="J36" s="175"/>
      <c r="K36" s="1"/>
      <c r="L36" s="1"/>
      <c r="M36" s="1"/>
      <c r="N36" s="1"/>
      <c r="O36" s="1"/>
      <c r="P36" s="1"/>
      <c r="Q36" s="1"/>
      <c r="R36" s="1"/>
      <c r="S36" s="1"/>
      <c r="T36" s="1"/>
      <c r="U36" s="1"/>
    </row>
    <row r="37" ht="24.0" customHeight="1">
      <c r="A37" s="1"/>
      <c r="B37" s="1167"/>
      <c r="C37" s="4"/>
      <c r="D37" s="4"/>
      <c r="E37" s="4"/>
      <c r="F37" s="4"/>
      <c r="G37" s="4"/>
      <c r="H37" s="4"/>
      <c r="I37" s="1072"/>
      <c r="J37" s="1409" t="s">
        <v>776</v>
      </c>
      <c r="K37" s="1"/>
      <c r="L37" s="1"/>
      <c r="M37" s="1"/>
      <c r="N37" s="1"/>
      <c r="O37" s="1"/>
      <c r="P37" s="1"/>
      <c r="Q37" s="1"/>
      <c r="R37" s="1"/>
      <c r="S37" s="1"/>
      <c r="T37" s="1"/>
      <c r="U37" s="1"/>
    </row>
    <row r="38" ht="15.75" customHeight="1">
      <c r="A38" s="1"/>
      <c r="B38" s="290"/>
      <c r="C38" s="290"/>
      <c r="D38" s="290"/>
      <c r="E38" s="290"/>
      <c r="F38" s="290"/>
      <c r="G38" s="290"/>
      <c r="H38" s="290"/>
      <c r="I38" s="290"/>
      <c r="J38" s="175"/>
      <c r="K38" s="1"/>
      <c r="L38" s="1"/>
      <c r="M38" s="1"/>
      <c r="N38" s="1"/>
      <c r="O38" s="1"/>
      <c r="P38" s="1"/>
      <c r="Q38" s="1"/>
      <c r="R38" s="1"/>
      <c r="S38" s="1"/>
      <c r="T38" s="1"/>
      <c r="U38" s="1"/>
    </row>
    <row r="39" ht="15.75" customHeight="1">
      <c r="A39" s="1"/>
      <c r="B39" s="1403" t="s">
        <v>593</v>
      </c>
      <c r="C39" s="1410" t="str">
        <f t="shared" ref="C39:I39" si="12">C23</f>
        <v/>
      </c>
      <c r="D39" s="1410" t="str">
        <f t="shared" si="12"/>
        <v>#DIV/0!</v>
      </c>
      <c r="E39" s="1410" t="str">
        <f t="shared" si="12"/>
        <v>#ERROR!</v>
      </c>
      <c r="F39" s="1410" t="str">
        <f t="shared" si="12"/>
        <v>#ERROR!</v>
      </c>
      <c r="G39" s="1410" t="str">
        <f t="shared" si="12"/>
        <v>#DIV/0!</v>
      </c>
      <c r="H39" s="1410" t="str">
        <f t="shared" si="12"/>
        <v>#DIV/0!</v>
      </c>
      <c r="I39" s="1410" t="str">
        <f t="shared" si="12"/>
        <v>#DIV/0!</v>
      </c>
      <c r="J39" s="192" t="str">
        <f>+AVERAGE(D39:I39)</f>
        <v>#DIV/0!</v>
      </c>
      <c r="K39" s="1"/>
      <c r="L39" s="1"/>
      <c r="M39" s="1"/>
      <c r="N39" s="1"/>
      <c r="O39" s="1"/>
      <c r="P39" s="1"/>
      <c r="Q39" s="1"/>
      <c r="R39" s="1"/>
      <c r="S39" s="1"/>
      <c r="T39" s="1"/>
      <c r="U39" s="1"/>
    </row>
    <row r="40" ht="15.0" customHeight="1">
      <c r="A40" s="1"/>
      <c r="B40" s="1405" t="s">
        <v>778</v>
      </c>
      <c r="C40" s="129"/>
      <c r="D40" s="129"/>
      <c r="E40" s="129"/>
      <c r="F40" s="129"/>
      <c r="G40" s="129"/>
      <c r="H40" s="129"/>
      <c r="I40" s="1406"/>
      <c r="J40" s="175"/>
      <c r="K40" s="1"/>
      <c r="L40" s="1"/>
      <c r="M40" s="1"/>
      <c r="N40" s="1"/>
      <c r="O40" s="1"/>
      <c r="P40" s="1"/>
      <c r="Q40" s="1"/>
      <c r="R40" s="1"/>
      <c r="S40" s="1"/>
      <c r="T40" s="1"/>
      <c r="U40" s="1"/>
    </row>
    <row r="41" ht="15.75" customHeight="1">
      <c r="A41" s="1"/>
      <c r="B41" s="1407"/>
      <c r="I41" s="1408"/>
      <c r="J41" s="175"/>
      <c r="K41" s="1"/>
      <c r="L41" s="1"/>
      <c r="M41" s="1"/>
      <c r="N41" s="1"/>
      <c r="O41" s="1"/>
      <c r="P41" s="1"/>
      <c r="Q41" s="1"/>
      <c r="R41" s="1"/>
      <c r="S41" s="1"/>
      <c r="T41" s="1"/>
      <c r="U41" s="1"/>
    </row>
    <row r="42" ht="3.0" customHeight="1">
      <c r="A42" s="1"/>
      <c r="B42" s="1167"/>
      <c r="C42" s="4"/>
      <c r="D42" s="4"/>
      <c r="E42" s="4"/>
      <c r="F42" s="4"/>
      <c r="G42" s="4"/>
      <c r="H42" s="4"/>
      <c r="I42" s="1072"/>
      <c r="J42" s="1409" t="s">
        <v>776</v>
      </c>
      <c r="K42" s="1"/>
      <c r="L42" s="1"/>
      <c r="M42" s="1"/>
      <c r="N42" s="1"/>
      <c r="O42" s="1"/>
      <c r="P42" s="1"/>
      <c r="Q42" s="1"/>
      <c r="R42" s="1"/>
      <c r="S42" s="1"/>
      <c r="T42" s="1"/>
      <c r="U42" s="1"/>
    </row>
    <row r="43" ht="15.75" customHeight="1">
      <c r="A43" s="1"/>
      <c r="B43" s="290"/>
      <c r="C43" s="290"/>
      <c r="D43" s="290"/>
      <c r="E43" s="290"/>
      <c r="F43" s="290"/>
      <c r="G43" s="290"/>
      <c r="H43" s="290"/>
      <c r="I43" s="290"/>
      <c r="J43" s="175"/>
      <c r="K43" s="1"/>
      <c r="L43" s="1"/>
      <c r="M43" s="1"/>
      <c r="N43" s="1"/>
      <c r="O43" s="1"/>
      <c r="P43" s="1"/>
      <c r="Q43" s="1"/>
      <c r="R43" s="1"/>
      <c r="S43" s="1"/>
      <c r="T43" s="1"/>
      <c r="U43" s="1"/>
    </row>
    <row r="44" ht="15.75" customHeight="1">
      <c r="A44" s="174" t="str">
        <f t="shared" ref="A44:I44" si="13">A17</f>
        <v>ROA</v>
      </c>
      <c r="B44" s="1403" t="str">
        <f t="shared" si="13"/>
        <v>ROA (Rentabilidad de Activos)</v>
      </c>
      <c r="C44" s="1411" t="str">
        <f t="shared" si="13"/>
        <v/>
      </c>
      <c r="D44" s="1404" t="str">
        <f t="shared" si="13"/>
        <v>#DIV/0!</v>
      </c>
      <c r="E44" s="1404" t="str">
        <f t="shared" si="13"/>
        <v>#ERROR!</v>
      </c>
      <c r="F44" s="1404" t="str">
        <f t="shared" si="13"/>
        <v>#ERROR!</v>
      </c>
      <c r="G44" s="1404" t="str">
        <f t="shared" si="13"/>
        <v>#DIV/0!</v>
      </c>
      <c r="H44" s="1404" t="str">
        <f t="shared" si="13"/>
        <v>#DIV/0!</v>
      </c>
      <c r="I44" s="1404" t="str">
        <f t="shared" si="13"/>
        <v>#DIV/0!</v>
      </c>
      <c r="J44" s="192" t="str">
        <f>+AVERAGE(D44:I44)</f>
        <v>#DIV/0!</v>
      </c>
      <c r="K44" s="1"/>
      <c r="L44" s="1"/>
      <c r="M44" s="1"/>
      <c r="N44" s="1"/>
      <c r="O44" s="1"/>
      <c r="P44" s="1"/>
      <c r="Q44" s="1"/>
      <c r="R44" s="1"/>
      <c r="S44" s="1"/>
      <c r="T44" s="1"/>
      <c r="U44" s="1"/>
    </row>
    <row r="45" ht="15.0" customHeight="1">
      <c r="A45" s="1"/>
      <c r="B45" s="1412" t="s">
        <v>779</v>
      </c>
      <c r="C45" s="129"/>
      <c r="D45" s="129"/>
      <c r="E45" s="129"/>
      <c r="F45" s="129"/>
      <c r="G45" s="129"/>
      <c r="H45" s="129"/>
      <c r="I45" s="1406"/>
      <c r="J45" s="175"/>
      <c r="K45" s="1"/>
      <c r="L45" s="1"/>
      <c r="M45" s="1"/>
      <c r="N45" s="1"/>
      <c r="O45" s="1"/>
      <c r="P45" s="1"/>
      <c r="Q45" s="1"/>
      <c r="R45" s="1"/>
      <c r="S45" s="1"/>
      <c r="T45" s="1"/>
      <c r="U45" s="1"/>
    </row>
    <row r="46" ht="28.5" customHeight="1">
      <c r="A46" s="1"/>
      <c r="B46" s="1167"/>
      <c r="C46" s="4"/>
      <c r="D46" s="4"/>
      <c r="E46" s="4"/>
      <c r="F46" s="4"/>
      <c r="G46" s="4"/>
      <c r="H46" s="4"/>
      <c r="I46" s="1072"/>
      <c r="J46" s="1409" t="s">
        <v>776</v>
      </c>
      <c r="K46" s="1"/>
      <c r="L46" s="1"/>
      <c r="M46" s="1"/>
      <c r="N46" s="1"/>
      <c r="O46" s="1"/>
      <c r="P46" s="1"/>
      <c r="Q46" s="1"/>
      <c r="R46" s="1"/>
      <c r="S46" s="1"/>
      <c r="T46" s="1"/>
      <c r="U46" s="1"/>
    </row>
    <row r="47" ht="15.75" customHeight="1">
      <c r="A47" s="1"/>
      <c r="B47" s="290"/>
      <c r="C47" s="290"/>
      <c r="D47" s="290"/>
      <c r="E47" s="290"/>
      <c r="F47" s="290"/>
      <c r="G47" s="290"/>
      <c r="H47" s="290"/>
      <c r="I47" s="290"/>
      <c r="J47" s="175"/>
      <c r="K47" s="1"/>
      <c r="L47" s="1"/>
      <c r="M47" s="1"/>
      <c r="N47" s="1"/>
      <c r="O47" s="1"/>
      <c r="P47" s="1"/>
      <c r="Q47" s="1"/>
      <c r="R47" s="1"/>
      <c r="S47" s="1"/>
      <c r="T47" s="1"/>
      <c r="U47" s="1"/>
    </row>
    <row r="48" ht="15.75" customHeight="1">
      <c r="A48" s="1"/>
      <c r="B48" s="1403" t="str">
        <f t="shared" ref="B48:I48" si="14">B16</f>
        <v>ROE</v>
      </c>
      <c r="C48" s="1404" t="str">
        <f t="shared" si="14"/>
        <v/>
      </c>
      <c r="D48" s="1404" t="str">
        <f t="shared" si="14"/>
        <v>#DIV/0!</v>
      </c>
      <c r="E48" s="1404" t="str">
        <f t="shared" si="14"/>
        <v>#ERROR!</v>
      </c>
      <c r="F48" s="1404" t="str">
        <f t="shared" si="14"/>
        <v>#ERROR!</v>
      </c>
      <c r="G48" s="1404" t="str">
        <f t="shared" si="14"/>
        <v>#DIV/0!</v>
      </c>
      <c r="H48" s="1404" t="str">
        <f t="shared" si="14"/>
        <v>#DIV/0!</v>
      </c>
      <c r="I48" s="1404" t="str">
        <f t="shared" si="14"/>
        <v>#DIV/0!</v>
      </c>
      <c r="J48" s="192" t="str">
        <f>+AVERAGE(D48:I48)</f>
        <v>#DIV/0!</v>
      </c>
      <c r="K48" s="1"/>
      <c r="L48" s="1"/>
      <c r="M48" s="1"/>
      <c r="N48" s="1"/>
      <c r="O48" s="1"/>
      <c r="P48" s="1"/>
      <c r="Q48" s="1"/>
      <c r="R48" s="1"/>
      <c r="S48" s="1"/>
      <c r="T48" s="1"/>
      <c r="U48" s="1"/>
    </row>
    <row r="49" ht="15.0" customHeight="1">
      <c r="A49" s="1"/>
      <c r="B49" s="1405" t="s">
        <v>780</v>
      </c>
      <c r="C49" s="129"/>
      <c r="D49" s="129"/>
      <c r="E49" s="129"/>
      <c r="F49" s="129"/>
      <c r="G49" s="129"/>
      <c r="H49" s="129"/>
      <c r="I49" s="1406"/>
      <c r="J49" s="175"/>
      <c r="K49" s="1"/>
      <c r="L49" s="1"/>
      <c r="M49" s="1"/>
      <c r="N49" s="1"/>
      <c r="O49" s="1"/>
      <c r="P49" s="1"/>
      <c r="Q49" s="1"/>
      <c r="R49" s="1"/>
      <c r="S49" s="1"/>
      <c r="T49" s="1"/>
      <c r="U49" s="1"/>
    </row>
    <row r="50" ht="15.75" customHeight="1">
      <c r="A50" s="1"/>
      <c r="B50" s="1407"/>
      <c r="I50" s="1408"/>
      <c r="J50" s="175"/>
      <c r="K50" s="1"/>
      <c r="L50" s="1"/>
      <c r="M50" s="1"/>
      <c r="N50" s="1"/>
      <c r="O50" s="1"/>
      <c r="P50" s="1"/>
      <c r="Q50" s="1"/>
      <c r="R50" s="1"/>
      <c r="S50" s="1"/>
      <c r="T50" s="1"/>
      <c r="U50" s="1"/>
    </row>
    <row r="51" ht="27.0" customHeight="1">
      <c r="A51" s="1"/>
      <c r="B51" s="1167"/>
      <c r="C51" s="4"/>
      <c r="D51" s="4"/>
      <c r="E51" s="4"/>
      <c r="F51" s="4"/>
      <c r="G51" s="4"/>
      <c r="H51" s="4"/>
      <c r="I51" s="1072"/>
      <c r="J51" s="1409" t="s">
        <v>776</v>
      </c>
      <c r="K51" s="1"/>
      <c r="L51" s="1"/>
      <c r="M51" s="1"/>
      <c r="N51" s="1"/>
      <c r="O51" s="1"/>
      <c r="P51" s="1"/>
      <c r="Q51" s="1"/>
      <c r="R51" s="1"/>
      <c r="S51" s="1"/>
      <c r="T51" s="1"/>
      <c r="U51" s="1"/>
    </row>
    <row r="52" ht="15.75" customHeight="1">
      <c r="A52" s="1"/>
      <c r="B52" s="1"/>
      <c r="C52" s="1"/>
      <c r="D52" s="1"/>
      <c r="E52" s="1"/>
      <c r="F52" s="1"/>
      <c r="G52" s="1"/>
      <c r="H52" s="1"/>
      <c r="I52" s="1"/>
      <c r="J52" s="175"/>
      <c r="K52" s="1"/>
      <c r="L52" s="1"/>
      <c r="M52" s="1"/>
      <c r="N52" s="1"/>
      <c r="O52" s="1"/>
      <c r="P52" s="1"/>
      <c r="Q52" s="1"/>
      <c r="R52" s="1"/>
      <c r="S52" s="1"/>
      <c r="T52" s="1"/>
      <c r="U52" s="1"/>
    </row>
    <row r="53" ht="15.75" customHeight="1">
      <c r="A53" s="1"/>
      <c r="B53" s="1"/>
      <c r="C53" s="1"/>
      <c r="D53" s="1"/>
      <c r="E53" s="1"/>
      <c r="F53" s="1"/>
      <c r="G53" s="1"/>
      <c r="H53" s="1"/>
      <c r="I53" s="1"/>
      <c r="J53" s="175"/>
      <c r="K53" s="1"/>
      <c r="L53" s="1"/>
      <c r="M53" s="1"/>
      <c r="N53" s="1"/>
      <c r="O53" s="1"/>
      <c r="P53" s="1"/>
      <c r="Q53" s="1"/>
      <c r="R53" s="1"/>
      <c r="S53" s="1"/>
      <c r="T53" s="1"/>
      <c r="U53" s="1"/>
    </row>
    <row r="54" ht="15.75" customHeight="1">
      <c r="A54" s="1"/>
      <c r="B54" s="1"/>
      <c r="C54" s="1"/>
      <c r="D54" s="1"/>
      <c r="E54" s="1"/>
      <c r="F54" s="1"/>
      <c r="G54" s="1"/>
      <c r="H54" s="1"/>
      <c r="I54" s="1"/>
      <c r="J54" s="175"/>
      <c r="K54" s="1"/>
      <c r="L54" s="1"/>
      <c r="M54" s="1"/>
      <c r="N54" s="1"/>
      <c r="O54" s="1"/>
      <c r="P54" s="1"/>
      <c r="Q54" s="1"/>
      <c r="R54" s="1"/>
      <c r="S54" s="1"/>
      <c r="T54" s="1"/>
      <c r="U54" s="1"/>
    </row>
    <row r="55" ht="15.75" customHeight="1">
      <c r="A55" s="1"/>
      <c r="B55" s="1"/>
      <c r="C55" s="1"/>
      <c r="D55" s="1"/>
      <c r="E55" s="1"/>
      <c r="F55" s="1"/>
      <c r="G55" s="1"/>
      <c r="H55" s="1"/>
      <c r="I55" s="1"/>
      <c r="J55" s="175"/>
      <c r="K55" s="1"/>
      <c r="L55" s="1"/>
      <c r="M55" s="1"/>
      <c r="N55" s="1"/>
      <c r="O55" s="1"/>
      <c r="P55" s="1"/>
      <c r="Q55" s="1"/>
      <c r="R55" s="1"/>
      <c r="S55" s="1"/>
      <c r="T55" s="1"/>
      <c r="U55" s="1"/>
    </row>
    <row r="56" ht="15.75" customHeight="1">
      <c r="A56" s="1"/>
      <c r="B56" s="20" t="s">
        <v>781</v>
      </c>
      <c r="C56" s="1"/>
      <c r="D56" s="1"/>
      <c r="E56" s="1"/>
      <c r="F56" s="1"/>
      <c r="G56" s="1"/>
      <c r="H56" s="1"/>
      <c r="I56" s="1"/>
      <c r="J56" s="175"/>
      <c r="K56" s="1"/>
      <c r="L56" s="1"/>
      <c r="M56" s="1"/>
      <c r="N56" s="1"/>
      <c r="O56" s="1"/>
      <c r="P56" s="1"/>
      <c r="Q56" s="1"/>
      <c r="R56" s="1"/>
      <c r="S56" s="1"/>
      <c r="T56" s="1"/>
      <c r="U56" s="1"/>
    </row>
    <row r="57" ht="15.75" customHeight="1">
      <c r="A57" s="1"/>
      <c r="B57" s="1"/>
      <c r="C57" s="1"/>
      <c r="D57" s="1"/>
      <c r="E57" s="1"/>
      <c r="F57" s="1"/>
      <c r="G57" s="1"/>
      <c r="H57" s="1"/>
      <c r="I57" s="1"/>
      <c r="J57" s="175"/>
      <c r="K57" s="1"/>
      <c r="L57" s="1"/>
      <c r="M57" s="1"/>
      <c r="N57" s="1"/>
      <c r="O57" s="1"/>
      <c r="P57" s="1"/>
      <c r="Q57" s="1"/>
      <c r="R57" s="1"/>
      <c r="S57" s="1"/>
      <c r="T57" s="1"/>
      <c r="U57" s="1"/>
    </row>
    <row r="58" ht="15.75" customHeight="1">
      <c r="A58" s="1"/>
      <c r="B58" s="1"/>
      <c r="C58" s="1"/>
      <c r="D58" s="1"/>
      <c r="E58" s="1"/>
      <c r="F58" s="1"/>
      <c r="G58" s="1"/>
      <c r="H58" s="1"/>
      <c r="I58" s="1"/>
      <c r="J58" s="175"/>
      <c r="K58" s="1"/>
      <c r="L58" s="1"/>
      <c r="M58" s="1"/>
      <c r="N58" s="1"/>
      <c r="O58" s="1"/>
      <c r="P58" s="1"/>
      <c r="Q58" s="1"/>
      <c r="R58" s="1"/>
      <c r="S58" s="1"/>
      <c r="T58" s="1"/>
      <c r="U58" s="1"/>
    </row>
    <row r="59" ht="15.75" customHeight="1">
      <c r="A59" s="1"/>
      <c r="B59" s="1"/>
      <c r="C59" s="1"/>
      <c r="D59" s="1"/>
      <c r="E59" s="1"/>
      <c r="F59" s="1"/>
      <c r="G59" s="1"/>
      <c r="H59" s="1"/>
      <c r="I59" s="1"/>
      <c r="J59" s="175"/>
      <c r="K59" s="1"/>
      <c r="L59" s="1"/>
      <c r="M59" s="1"/>
      <c r="N59" s="1"/>
      <c r="O59" s="1"/>
      <c r="P59" s="1"/>
      <c r="Q59" s="1"/>
      <c r="R59" s="1"/>
      <c r="S59" s="1"/>
      <c r="T59" s="1"/>
      <c r="U59" s="1"/>
    </row>
    <row r="60" ht="15.75" customHeight="1">
      <c r="A60" s="1"/>
      <c r="B60" s="1"/>
      <c r="C60" s="1"/>
      <c r="D60" s="1"/>
      <c r="E60" s="1"/>
      <c r="F60" s="1"/>
      <c r="G60" s="1"/>
      <c r="H60" s="1"/>
      <c r="I60" s="1"/>
      <c r="J60" s="175"/>
      <c r="K60" s="1"/>
      <c r="L60" s="1"/>
      <c r="M60" s="1"/>
      <c r="N60" s="1"/>
      <c r="O60" s="1"/>
      <c r="P60" s="1"/>
      <c r="Q60" s="1"/>
      <c r="R60" s="1"/>
      <c r="S60" s="1"/>
      <c r="T60" s="1"/>
      <c r="U60" s="1"/>
    </row>
    <row r="61" ht="15.75" customHeight="1">
      <c r="A61" s="1"/>
      <c r="B61" s="1"/>
      <c r="C61" s="1"/>
      <c r="D61" s="1"/>
      <c r="E61" s="1"/>
      <c r="F61" s="1"/>
      <c r="G61" s="1"/>
      <c r="H61" s="1"/>
      <c r="I61" s="1"/>
      <c r="J61" s="175"/>
      <c r="K61" s="1"/>
      <c r="L61" s="1"/>
      <c r="M61" s="1"/>
      <c r="N61" s="1"/>
      <c r="O61" s="1"/>
      <c r="P61" s="1"/>
      <c r="Q61" s="1"/>
      <c r="R61" s="1"/>
      <c r="S61" s="1"/>
      <c r="T61" s="1"/>
      <c r="U61" s="1"/>
    </row>
    <row r="62" ht="15.75" customHeight="1">
      <c r="A62" s="1"/>
      <c r="B62" s="1"/>
      <c r="C62" s="1"/>
      <c r="D62" s="1"/>
      <c r="E62" s="1"/>
      <c r="F62" s="1"/>
      <c r="G62" s="1"/>
      <c r="H62" s="1"/>
      <c r="I62" s="1"/>
      <c r="J62" s="175"/>
      <c r="K62" s="1"/>
      <c r="L62" s="1"/>
      <c r="M62" s="1"/>
      <c r="N62" s="1"/>
      <c r="O62" s="1"/>
      <c r="P62" s="1"/>
      <c r="Q62" s="1"/>
      <c r="R62" s="1"/>
      <c r="S62" s="1"/>
      <c r="T62" s="1"/>
      <c r="U62" s="1"/>
    </row>
    <row r="63" ht="15.75" customHeight="1">
      <c r="A63" s="1"/>
      <c r="B63" s="1"/>
      <c r="C63" s="1"/>
      <c r="D63" s="1"/>
      <c r="E63" s="1"/>
      <c r="F63" s="1"/>
      <c r="G63" s="1"/>
      <c r="H63" s="1"/>
      <c r="I63" s="1"/>
      <c r="J63" s="175"/>
      <c r="K63" s="1"/>
      <c r="L63" s="1"/>
      <c r="M63" s="1"/>
      <c r="N63" s="1"/>
      <c r="O63" s="1"/>
      <c r="P63" s="1"/>
      <c r="Q63" s="1"/>
      <c r="R63" s="1"/>
      <c r="S63" s="1"/>
      <c r="T63" s="1"/>
      <c r="U63" s="1"/>
    </row>
    <row r="64" ht="15.75" customHeight="1">
      <c r="A64" s="1"/>
      <c r="B64" s="1"/>
      <c r="C64" s="1"/>
      <c r="D64" s="1"/>
      <c r="E64" s="1"/>
      <c r="F64" s="1"/>
      <c r="G64" s="1"/>
      <c r="H64" s="1"/>
      <c r="I64" s="1"/>
      <c r="J64" s="175"/>
      <c r="K64" s="1"/>
      <c r="L64" s="1"/>
      <c r="M64" s="1"/>
      <c r="N64" s="1"/>
      <c r="O64" s="1"/>
      <c r="P64" s="1"/>
      <c r="Q64" s="1"/>
      <c r="R64" s="1"/>
      <c r="S64" s="1"/>
      <c r="T64" s="1"/>
      <c r="U64" s="1"/>
    </row>
    <row r="65" ht="15.75" customHeight="1">
      <c r="A65" s="1"/>
      <c r="B65" s="1"/>
      <c r="C65" s="1"/>
      <c r="D65" s="1"/>
      <c r="E65" s="1"/>
      <c r="F65" s="1"/>
      <c r="G65" s="1"/>
      <c r="H65" s="1"/>
      <c r="I65" s="1"/>
      <c r="J65" s="175"/>
      <c r="K65" s="1"/>
      <c r="L65" s="1"/>
      <c r="M65" s="1"/>
      <c r="N65" s="1"/>
      <c r="O65" s="1"/>
      <c r="P65" s="1"/>
      <c r="Q65" s="1"/>
      <c r="R65" s="1"/>
      <c r="S65" s="1"/>
      <c r="T65" s="1"/>
      <c r="U65" s="1"/>
    </row>
    <row r="66" ht="15.75" customHeight="1">
      <c r="A66" s="1"/>
      <c r="B66" s="1"/>
      <c r="C66" s="1"/>
      <c r="D66" s="1"/>
      <c r="E66" s="1"/>
      <c r="F66" s="1"/>
      <c r="G66" s="1"/>
      <c r="H66" s="1"/>
      <c r="I66" s="1"/>
      <c r="J66" s="175"/>
      <c r="K66" s="1"/>
      <c r="L66" s="1"/>
      <c r="M66" s="1"/>
      <c r="N66" s="1"/>
      <c r="O66" s="1"/>
      <c r="P66" s="1"/>
      <c r="Q66" s="1"/>
      <c r="R66" s="1"/>
      <c r="S66" s="1"/>
      <c r="T66" s="1"/>
      <c r="U66" s="1"/>
    </row>
    <row r="67" ht="15.75" customHeight="1">
      <c r="A67" s="1"/>
      <c r="B67" s="1"/>
      <c r="C67" s="1"/>
      <c r="D67" s="1"/>
      <c r="E67" s="1"/>
      <c r="F67" s="1"/>
      <c r="G67" s="1"/>
      <c r="H67" s="1"/>
      <c r="I67" s="1"/>
      <c r="J67" s="175"/>
      <c r="K67" s="1"/>
      <c r="L67" s="1"/>
      <c r="M67" s="1"/>
      <c r="N67" s="1"/>
      <c r="O67" s="1"/>
      <c r="P67" s="1"/>
      <c r="Q67" s="1"/>
      <c r="R67" s="1"/>
      <c r="S67" s="1"/>
      <c r="T67" s="1"/>
      <c r="U67" s="1"/>
    </row>
    <row r="68" ht="15.75" customHeight="1">
      <c r="A68" s="1"/>
      <c r="B68" s="1"/>
      <c r="C68" s="1"/>
      <c r="D68" s="1"/>
      <c r="E68" s="1"/>
      <c r="F68" s="1"/>
      <c r="G68" s="1"/>
      <c r="H68" s="1"/>
      <c r="I68" s="1"/>
      <c r="J68" s="175"/>
      <c r="K68" s="1"/>
      <c r="L68" s="1"/>
      <c r="M68" s="1"/>
      <c r="N68" s="1"/>
      <c r="O68" s="1"/>
      <c r="P68" s="1"/>
      <c r="Q68" s="1"/>
      <c r="R68" s="1"/>
      <c r="S68" s="1"/>
      <c r="T68" s="1"/>
      <c r="U68" s="1"/>
    </row>
    <row r="69" ht="15.75" customHeight="1">
      <c r="A69" s="1"/>
      <c r="B69" s="1"/>
      <c r="C69" s="1"/>
      <c r="D69" s="1"/>
      <c r="E69" s="1"/>
      <c r="F69" s="1"/>
      <c r="G69" s="1"/>
      <c r="H69" s="1"/>
      <c r="I69" s="1"/>
      <c r="J69" s="175"/>
      <c r="K69" s="1"/>
      <c r="L69" s="1"/>
      <c r="M69" s="1"/>
      <c r="N69" s="1"/>
      <c r="O69" s="1"/>
      <c r="P69" s="1"/>
      <c r="Q69" s="1"/>
      <c r="R69" s="1"/>
      <c r="S69" s="1"/>
      <c r="T69" s="1"/>
      <c r="U69" s="1"/>
    </row>
    <row r="70" ht="15.75" customHeight="1">
      <c r="A70" s="1"/>
      <c r="B70" s="1"/>
      <c r="C70" s="1"/>
      <c r="D70" s="1"/>
      <c r="E70" s="1"/>
      <c r="F70" s="1"/>
      <c r="G70" s="1"/>
      <c r="H70" s="1"/>
      <c r="I70" s="1"/>
      <c r="J70" s="175"/>
      <c r="K70" s="1"/>
      <c r="L70" s="1"/>
      <c r="M70" s="1"/>
      <c r="N70" s="1"/>
      <c r="O70" s="1"/>
      <c r="P70" s="1"/>
      <c r="Q70" s="1"/>
      <c r="R70" s="1"/>
      <c r="S70" s="1"/>
      <c r="T70" s="1"/>
      <c r="U70" s="1"/>
    </row>
    <row r="71" ht="15.75" customHeight="1">
      <c r="A71" s="1"/>
      <c r="B71" s="1"/>
      <c r="C71" s="1"/>
      <c r="D71" s="1"/>
      <c r="E71" s="1"/>
      <c r="F71" s="1"/>
      <c r="G71" s="1"/>
      <c r="H71" s="1"/>
      <c r="I71" s="1"/>
      <c r="J71" s="175"/>
      <c r="K71" s="1"/>
      <c r="L71" s="1"/>
      <c r="M71" s="1"/>
      <c r="N71" s="1"/>
      <c r="O71" s="1"/>
      <c r="P71" s="1"/>
      <c r="Q71" s="1"/>
      <c r="R71" s="1"/>
      <c r="S71" s="1"/>
      <c r="T71" s="1"/>
      <c r="U71" s="1"/>
    </row>
    <row r="72" ht="15.75" customHeight="1">
      <c r="A72" s="1"/>
      <c r="B72" s="1"/>
      <c r="C72" s="1"/>
      <c r="D72" s="1"/>
      <c r="E72" s="1"/>
      <c r="F72" s="1"/>
      <c r="G72" s="1"/>
      <c r="H72" s="1"/>
      <c r="I72" s="1"/>
      <c r="J72" s="175"/>
      <c r="K72" s="1"/>
      <c r="L72" s="1"/>
      <c r="M72" s="1"/>
      <c r="N72" s="1"/>
      <c r="O72" s="1"/>
      <c r="P72" s="1"/>
      <c r="Q72" s="1"/>
      <c r="R72" s="1"/>
      <c r="S72" s="1"/>
      <c r="T72" s="1"/>
      <c r="U72" s="1"/>
    </row>
    <row r="73" ht="15.75" customHeight="1">
      <c r="A73" s="1"/>
      <c r="B73" s="1"/>
      <c r="C73" s="1"/>
      <c r="D73" s="1"/>
      <c r="E73" s="1"/>
      <c r="F73" s="1"/>
      <c r="G73" s="1"/>
      <c r="H73" s="1"/>
      <c r="I73" s="1"/>
      <c r="J73" s="175"/>
      <c r="K73" s="1"/>
      <c r="L73" s="1"/>
      <c r="M73" s="1"/>
      <c r="N73" s="1"/>
      <c r="O73" s="1"/>
      <c r="P73" s="1"/>
      <c r="Q73" s="1"/>
      <c r="R73" s="1"/>
      <c r="S73" s="1"/>
      <c r="T73" s="1"/>
      <c r="U73" s="1"/>
    </row>
    <row r="74" ht="15.75" customHeight="1">
      <c r="A74" s="1"/>
      <c r="B74" s="1"/>
      <c r="C74" s="1"/>
      <c r="D74" s="1"/>
      <c r="E74" s="1"/>
      <c r="F74" s="1"/>
      <c r="G74" s="1"/>
      <c r="H74" s="1"/>
      <c r="I74" s="1"/>
      <c r="J74" s="175"/>
      <c r="K74" s="1"/>
      <c r="L74" s="1"/>
      <c r="M74" s="1"/>
      <c r="N74" s="1"/>
      <c r="O74" s="1"/>
      <c r="P74" s="1"/>
      <c r="Q74" s="1"/>
      <c r="R74" s="1"/>
      <c r="S74" s="1"/>
      <c r="T74" s="1"/>
      <c r="U74" s="1"/>
    </row>
    <row r="75" ht="15.75" customHeight="1">
      <c r="A75" s="1"/>
      <c r="B75" s="1"/>
      <c r="C75" s="1"/>
      <c r="D75" s="1"/>
      <c r="E75" s="1"/>
      <c r="F75" s="1"/>
      <c r="G75" s="1"/>
      <c r="H75" s="1"/>
      <c r="I75" s="1"/>
      <c r="J75" s="175"/>
      <c r="K75" s="1"/>
      <c r="L75" s="1"/>
      <c r="M75" s="1"/>
      <c r="N75" s="1"/>
      <c r="O75" s="1"/>
      <c r="P75" s="1"/>
      <c r="Q75" s="1"/>
      <c r="R75" s="1"/>
      <c r="S75" s="1"/>
      <c r="T75" s="1"/>
      <c r="U75" s="1"/>
    </row>
    <row r="76" ht="15.75" customHeight="1">
      <c r="A76" s="1"/>
      <c r="B76" s="1"/>
      <c r="C76" s="1"/>
      <c r="D76" s="1"/>
      <c r="E76" s="1"/>
      <c r="F76" s="1"/>
      <c r="G76" s="1"/>
      <c r="H76" s="1"/>
      <c r="I76" s="1"/>
      <c r="J76" s="175"/>
      <c r="K76" s="1"/>
      <c r="L76" s="1"/>
      <c r="M76" s="1"/>
      <c r="N76" s="1"/>
      <c r="O76" s="1"/>
      <c r="P76" s="1"/>
      <c r="Q76" s="1"/>
      <c r="R76" s="1"/>
      <c r="S76" s="1"/>
      <c r="T76" s="1"/>
      <c r="U76" s="1"/>
    </row>
    <row r="77" ht="15.75" customHeight="1">
      <c r="A77" s="1"/>
      <c r="B77" s="1"/>
      <c r="C77" s="1"/>
      <c r="D77" s="1"/>
      <c r="E77" s="1"/>
      <c r="F77" s="1"/>
      <c r="G77" s="1"/>
      <c r="H77" s="1"/>
      <c r="I77" s="1"/>
      <c r="J77" s="175"/>
      <c r="K77" s="1"/>
      <c r="L77" s="1"/>
      <c r="M77" s="1"/>
      <c r="N77" s="1"/>
      <c r="O77" s="1"/>
      <c r="P77" s="1"/>
      <c r="Q77" s="1"/>
      <c r="R77" s="1"/>
      <c r="S77" s="1"/>
      <c r="T77" s="1"/>
      <c r="U77" s="1"/>
    </row>
    <row r="78" ht="15.75" customHeight="1">
      <c r="A78" s="1"/>
      <c r="B78" s="1"/>
      <c r="C78" s="1"/>
      <c r="D78" s="1"/>
      <c r="E78" s="1"/>
      <c r="F78" s="1"/>
      <c r="G78" s="1"/>
      <c r="H78" s="1"/>
      <c r="I78" s="1"/>
      <c r="J78" s="175"/>
      <c r="K78" s="1"/>
      <c r="L78" s="1"/>
      <c r="M78" s="1"/>
      <c r="N78" s="1"/>
      <c r="O78" s="1"/>
      <c r="P78" s="1"/>
      <c r="Q78" s="1"/>
      <c r="R78" s="1"/>
      <c r="S78" s="1"/>
      <c r="T78" s="1"/>
      <c r="U78" s="1"/>
    </row>
    <row r="79" ht="15.75" customHeight="1">
      <c r="A79" s="1"/>
      <c r="B79" s="1"/>
      <c r="C79" s="1"/>
      <c r="D79" s="1"/>
      <c r="E79" s="1"/>
      <c r="F79" s="1"/>
      <c r="G79" s="1"/>
      <c r="H79" s="1"/>
      <c r="I79" s="1"/>
      <c r="J79" s="175"/>
      <c r="K79" s="1"/>
      <c r="L79" s="1"/>
      <c r="M79" s="1"/>
      <c r="N79" s="1"/>
      <c r="O79" s="1"/>
      <c r="P79" s="1"/>
      <c r="Q79" s="1"/>
      <c r="R79" s="1"/>
      <c r="S79" s="1"/>
      <c r="T79" s="1"/>
      <c r="U79" s="1"/>
    </row>
    <row r="80" ht="15.75" customHeight="1">
      <c r="A80" s="1"/>
      <c r="B80" s="1"/>
      <c r="C80" s="1"/>
      <c r="D80" s="1"/>
      <c r="E80" s="1"/>
      <c r="F80" s="1"/>
      <c r="G80" s="1"/>
      <c r="H80" s="1"/>
      <c r="I80" s="1"/>
      <c r="J80" s="175"/>
      <c r="K80" s="1"/>
      <c r="L80" s="1"/>
      <c r="M80" s="1"/>
      <c r="N80" s="1"/>
      <c r="O80" s="1"/>
      <c r="P80" s="1"/>
      <c r="Q80" s="1"/>
      <c r="R80" s="1"/>
      <c r="S80" s="1"/>
      <c r="T80" s="1"/>
      <c r="U80" s="1"/>
    </row>
    <row r="81" ht="15.75" customHeight="1">
      <c r="A81" s="1"/>
      <c r="B81" s="1"/>
      <c r="C81" s="1"/>
      <c r="D81" s="1"/>
      <c r="E81" s="1"/>
      <c r="F81" s="1"/>
      <c r="G81" s="1"/>
      <c r="H81" s="1"/>
      <c r="I81" s="1"/>
      <c r="J81" s="175"/>
      <c r="K81" s="1"/>
      <c r="L81" s="1"/>
      <c r="M81" s="1"/>
      <c r="N81" s="1"/>
      <c r="O81" s="1"/>
      <c r="P81" s="1"/>
      <c r="Q81" s="1"/>
      <c r="R81" s="1"/>
      <c r="S81" s="1"/>
      <c r="T81" s="1"/>
      <c r="U81" s="1"/>
    </row>
    <row r="82" ht="15.75" customHeight="1">
      <c r="A82" s="1"/>
      <c r="B82" s="1"/>
      <c r="C82" s="1"/>
      <c r="D82" s="1"/>
      <c r="E82" s="1"/>
      <c r="F82" s="1"/>
      <c r="G82" s="1"/>
      <c r="H82" s="1"/>
      <c r="I82" s="1"/>
      <c r="J82" s="175"/>
      <c r="K82" s="1"/>
      <c r="L82" s="1"/>
      <c r="M82" s="1"/>
      <c r="N82" s="1"/>
      <c r="O82" s="1"/>
      <c r="P82" s="1"/>
      <c r="Q82" s="1"/>
      <c r="R82" s="1"/>
      <c r="S82" s="1"/>
      <c r="T82" s="1"/>
      <c r="U82" s="1"/>
    </row>
    <row r="83" ht="15.75" customHeight="1">
      <c r="A83" s="1"/>
      <c r="B83" s="1"/>
      <c r="C83" s="1"/>
      <c r="D83" s="1"/>
      <c r="E83" s="1"/>
      <c r="F83" s="1"/>
      <c r="G83" s="1"/>
      <c r="H83" s="1"/>
      <c r="I83" s="1"/>
      <c r="J83" s="175"/>
      <c r="K83" s="1"/>
      <c r="L83" s="1"/>
      <c r="M83" s="1"/>
      <c r="N83" s="1"/>
      <c r="O83" s="1"/>
      <c r="P83" s="1"/>
      <c r="Q83" s="1"/>
      <c r="R83" s="1"/>
      <c r="S83" s="1"/>
      <c r="T83" s="1"/>
      <c r="U83" s="1"/>
    </row>
    <row r="84" ht="15.75" customHeight="1">
      <c r="A84" s="1"/>
      <c r="B84" s="1"/>
      <c r="C84" s="1"/>
      <c r="D84" s="1"/>
      <c r="E84" s="1"/>
      <c r="F84" s="1"/>
      <c r="G84" s="1"/>
      <c r="H84" s="1"/>
      <c r="I84" s="1"/>
      <c r="J84" s="175"/>
      <c r="K84" s="1"/>
      <c r="L84" s="1"/>
      <c r="M84" s="1"/>
      <c r="N84" s="1"/>
      <c r="O84" s="1"/>
      <c r="P84" s="1"/>
      <c r="Q84" s="1"/>
      <c r="R84" s="1"/>
      <c r="S84" s="1"/>
      <c r="T84" s="1"/>
      <c r="U84" s="1"/>
    </row>
    <row r="85" ht="15.75" customHeight="1">
      <c r="A85" s="1"/>
      <c r="B85" s="1"/>
      <c r="C85" s="1"/>
      <c r="D85" s="1"/>
      <c r="E85" s="1"/>
      <c r="F85" s="1"/>
      <c r="G85" s="1"/>
      <c r="H85" s="1"/>
      <c r="I85" s="1"/>
      <c r="J85" s="175"/>
      <c r="K85" s="1"/>
      <c r="L85" s="1"/>
      <c r="M85" s="1"/>
      <c r="N85" s="1"/>
      <c r="O85" s="1"/>
      <c r="P85" s="1"/>
      <c r="Q85" s="1"/>
      <c r="R85" s="1"/>
      <c r="S85" s="1"/>
      <c r="T85" s="1"/>
      <c r="U85" s="1"/>
    </row>
    <row r="86" ht="15.75" customHeight="1">
      <c r="A86" s="1"/>
      <c r="B86" s="1"/>
      <c r="C86" s="1"/>
      <c r="D86" s="1"/>
      <c r="E86" s="1"/>
      <c r="F86" s="1"/>
      <c r="G86" s="1"/>
      <c r="H86" s="1"/>
      <c r="I86" s="1"/>
      <c r="J86" s="175"/>
      <c r="K86" s="1"/>
      <c r="L86" s="1"/>
      <c r="M86" s="1"/>
      <c r="N86" s="1"/>
      <c r="O86" s="1"/>
      <c r="P86" s="1"/>
      <c r="Q86" s="1"/>
      <c r="R86" s="1"/>
      <c r="S86" s="1"/>
      <c r="T86" s="1"/>
      <c r="U86" s="1"/>
    </row>
    <row r="87" ht="15.75" customHeight="1">
      <c r="A87" s="1"/>
      <c r="B87" s="1"/>
      <c r="C87" s="1"/>
      <c r="D87" s="1"/>
      <c r="E87" s="1"/>
      <c r="F87" s="1"/>
      <c r="G87" s="1"/>
      <c r="H87" s="1"/>
      <c r="I87" s="1"/>
      <c r="J87" s="175"/>
      <c r="K87" s="1"/>
      <c r="L87" s="1"/>
      <c r="M87" s="1"/>
      <c r="N87" s="1"/>
      <c r="O87" s="1"/>
      <c r="P87" s="1"/>
      <c r="Q87" s="1"/>
      <c r="R87" s="1"/>
      <c r="S87" s="1"/>
      <c r="T87" s="1"/>
      <c r="U87" s="1"/>
    </row>
    <row r="88" ht="15.75" customHeight="1">
      <c r="A88" s="1"/>
      <c r="B88" s="1"/>
      <c r="C88" s="1"/>
      <c r="D88" s="1"/>
      <c r="E88" s="1"/>
      <c r="F88" s="1"/>
      <c r="G88" s="1"/>
      <c r="H88" s="1"/>
      <c r="I88" s="1"/>
      <c r="J88" s="175"/>
      <c r="K88" s="1"/>
      <c r="L88" s="1"/>
      <c r="M88" s="1"/>
      <c r="N88" s="1"/>
      <c r="O88" s="1"/>
      <c r="P88" s="1"/>
      <c r="Q88" s="1"/>
      <c r="R88" s="1"/>
      <c r="S88" s="1"/>
      <c r="T88" s="1"/>
      <c r="U88" s="1"/>
    </row>
    <row r="89" ht="15.75" customHeight="1">
      <c r="A89" s="1"/>
      <c r="B89" s="1"/>
      <c r="C89" s="1"/>
      <c r="D89" s="1"/>
      <c r="E89" s="1"/>
      <c r="F89" s="1"/>
      <c r="G89" s="1"/>
      <c r="H89" s="1"/>
      <c r="I89" s="1"/>
      <c r="J89" s="175"/>
      <c r="K89" s="1"/>
      <c r="L89" s="1"/>
      <c r="M89" s="1"/>
      <c r="N89" s="1"/>
      <c r="O89" s="1"/>
      <c r="P89" s="1"/>
      <c r="Q89" s="1"/>
      <c r="R89" s="1"/>
      <c r="S89" s="1"/>
      <c r="T89" s="1"/>
      <c r="U89" s="1"/>
    </row>
    <row r="90" ht="15.75" customHeight="1">
      <c r="A90" s="1"/>
      <c r="B90" s="1"/>
      <c r="C90" s="1"/>
      <c r="D90" s="1"/>
      <c r="E90" s="1"/>
      <c r="F90" s="1"/>
      <c r="G90" s="1"/>
      <c r="H90" s="1"/>
      <c r="I90" s="1"/>
      <c r="J90" s="175"/>
      <c r="K90" s="1"/>
      <c r="L90" s="1"/>
      <c r="M90" s="1"/>
      <c r="N90" s="1"/>
      <c r="O90" s="1"/>
      <c r="P90" s="1"/>
      <c r="Q90" s="1"/>
      <c r="R90" s="1"/>
      <c r="S90" s="1"/>
      <c r="T90" s="1"/>
      <c r="U90" s="1"/>
    </row>
    <row r="91" ht="15.75" customHeight="1">
      <c r="A91" s="1"/>
      <c r="B91" s="1"/>
      <c r="C91" s="1"/>
      <c r="D91" s="1"/>
      <c r="E91" s="1"/>
      <c r="F91" s="1"/>
      <c r="G91" s="1"/>
      <c r="H91" s="1"/>
      <c r="I91" s="1"/>
      <c r="J91" s="175"/>
      <c r="K91" s="1"/>
      <c r="L91" s="1"/>
      <c r="M91" s="1"/>
      <c r="N91" s="1"/>
      <c r="O91" s="1"/>
      <c r="P91" s="1"/>
      <c r="Q91" s="1"/>
      <c r="R91" s="1"/>
      <c r="S91" s="1"/>
      <c r="T91" s="1"/>
      <c r="U91" s="1"/>
    </row>
    <row r="92" ht="15.75" customHeight="1">
      <c r="A92" s="1"/>
      <c r="B92" s="1"/>
      <c r="C92" s="1"/>
      <c r="D92" s="1"/>
      <c r="E92" s="1"/>
      <c r="F92" s="1"/>
      <c r="G92" s="1"/>
      <c r="H92" s="1"/>
      <c r="I92" s="1"/>
      <c r="J92" s="175"/>
      <c r="K92" s="1"/>
      <c r="L92" s="1"/>
      <c r="M92" s="1"/>
      <c r="N92" s="1"/>
      <c r="O92" s="1"/>
      <c r="P92" s="1"/>
      <c r="Q92" s="1"/>
      <c r="R92" s="1"/>
      <c r="S92" s="1"/>
      <c r="T92" s="1"/>
      <c r="U92" s="1"/>
    </row>
    <row r="93" ht="15.75" customHeight="1">
      <c r="A93" s="1"/>
      <c r="B93" s="1"/>
      <c r="C93" s="1"/>
      <c r="D93" s="1"/>
      <c r="E93" s="1"/>
      <c r="F93" s="1"/>
      <c r="G93" s="1"/>
      <c r="H93" s="1"/>
      <c r="I93" s="1"/>
      <c r="J93" s="175"/>
      <c r="K93" s="1"/>
      <c r="L93" s="1"/>
      <c r="M93" s="1"/>
      <c r="N93" s="1"/>
      <c r="O93" s="1"/>
      <c r="P93" s="1"/>
      <c r="Q93" s="1"/>
      <c r="R93" s="1"/>
      <c r="S93" s="1"/>
      <c r="T93" s="1"/>
      <c r="U93" s="1"/>
    </row>
    <row r="94" ht="15.75" customHeight="1">
      <c r="A94" s="1"/>
      <c r="B94" s="1"/>
      <c r="C94" s="1"/>
      <c r="D94" s="1"/>
      <c r="E94" s="1"/>
      <c r="F94" s="1"/>
      <c r="G94" s="1"/>
      <c r="H94" s="1"/>
      <c r="I94" s="1"/>
      <c r="J94" s="175"/>
      <c r="K94" s="1"/>
      <c r="L94" s="1"/>
      <c r="M94" s="1"/>
      <c r="N94" s="1"/>
      <c r="O94" s="1"/>
      <c r="P94" s="1"/>
      <c r="Q94" s="1"/>
      <c r="R94" s="1"/>
      <c r="S94" s="1"/>
      <c r="T94" s="1"/>
      <c r="U94" s="1"/>
    </row>
    <row r="95" ht="15.75" customHeight="1">
      <c r="A95" s="1"/>
      <c r="B95" s="1"/>
      <c r="C95" s="1"/>
      <c r="D95" s="1"/>
      <c r="E95" s="1"/>
      <c r="F95" s="1"/>
      <c r="G95" s="1"/>
      <c r="H95" s="1"/>
      <c r="I95" s="1"/>
      <c r="J95" s="175"/>
      <c r="K95" s="1"/>
      <c r="L95" s="1"/>
      <c r="M95" s="1"/>
      <c r="N95" s="1"/>
      <c r="O95" s="1"/>
      <c r="P95" s="1"/>
      <c r="Q95" s="1"/>
      <c r="R95" s="1"/>
      <c r="S95" s="1"/>
      <c r="T95" s="1"/>
      <c r="U95" s="1"/>
    </row>
    <row r="96" ht="15.75" customHeight="1">
      <c r="A96" s="1"/>
      <c r="B96" s="1"/>
      <c r="C96" s="1"/>
      <c r="D96" s="1"/>
      <c r="E96" s="1"/>
      <c r="F96" s="1"/>
      <c r="G96" s="1"/>
      <c r="H96" s="1"/>
      <c r="I96" s="1"/>
      <c r="J96" s="175"/>
      <c r="K96" s="1"/>
      <c r="L96" s="1"/>
      <c r="M96" s="1"/>
      <c r="N96" s="1"/>
      <c r="O96" s="1"/>
      <c r="P96" s="1"/>
      <c r="Q96" s="1"/>
      <c r="R96" s="1"/>
      <c r="S96" s="1"/>
      <c r="T96" s="1"/>
      <c r="U96" s="1"/>
    </row>
    <row r="97" ht="15.75" customHeight="1">
      <c r="A97" s="1"/>
      <c r="B97" s="1"/>
      <c r="C97" s="1"/>
      <c r="D97" s="1"/>
      <c r="E97" s="1"/>
      <c r="F97" s="1"/>
      <c r="G97" s="1"/>
      <c r="H97" s="1"/>
      <c r="I97" s="1"/>
      <c r="J97" s="175"/>
      <c r="K97" s="1"/>
      <c r="L97" s="1"/>
      <c r="M97" s="1"/>
      <c r="N97" s="1"/>
      <c r="O97" s="1"/>
      <c r="P97" s="1"/>
      <c r="Q97" s="1"/>
      <c r="R97" s="1"/>
      <c r="S97" s="1"/>
      <c r="T97" s="1"/>
      <c r="U97" s="1"/>
    </row>
    <row r="98" ht="15.75" customHeight="1">
      <c r="A98" s="1"/>
      <c r="B98" s="1"/>
      <c r="C98" s="1"/>
      <c r="D98" s="1"/>
      <c r="E98" s="1"/>
      <c r="F98" s="1"/>
      <c r="G98" s="1"/>
      <c r="H98" s="1"/>
      <c r="I98" s="1"/>
      <c r="J98" s="175"/>
      <c r="K98" s="1"/>
      <c r="L98" s="1"/>
      <c r="M98" s="1"/>
      <c r="N98" s="1"/>
      <c r="O98" s="1"/>
      <c r="P98" s="1"/>
      <c r="Q98" s="1"/>
      <c r="R98" s="1"/>
      <c r="S98" s="1"/>
      <c r="T98" s="1"/>
      <c r="U98" s="1"/>
    </row>
    <row r="99" ht="15.75" customHeight="1">
      <c r="A99" s="1"/>
      <c r="B99" s="1"/>
      <c r="C99" s="1"/>
      <c r="D99" s="1"/>
      <c r="E99" s="1"/>
      <c r="F99" s="1"/>
      <c r="G99" s="1"/>
      <c r="H99" s="1"/>
      <c r="I99" s="1"/>
      <c r="J99" s="175"/>
      <c r="K99" s="1"/>
      <c r="L99" s="1"/>
      <c r="M99" s="1"/>
      <c r="N99" s="1"/>
      <c r="O99" s="1"/>
      <c r="P99" s="1"/>
      <c r="Q99" s="1"/>
      <c r="R99" s="1"/>
      <c r="S99" s="1"/>
      <c r="T99" s="1"/>
      <c r="U99" s="1"/>
    </row>
    <row r="100" ht="15.75" customHeight="1">
      <c r="A100" s="1"/>
      <c r="B100" s="1"/>
      <c r="C100" s="1"/>
      <c r="D100" s="1"/>
      <c r="E100" s="1"/>
      <c r="F100" s="1"/>
      <c r="G100" s="1"/>
      <c r="H100" s="1"/>
      <c r="I100" s="1"/>
      <c r="J100" s="175"/>
      <c r="K100" s="1"/>
      <c r="L100" s="1"/>
      <c r="M100" s="1"/>
      <c r="N100" s="1"/>
      <c r="O100" s="1"/>
      <c r="P100" s="1"/>
      <c r="Q100" s="1"/>
      <c r="R100" s="1"/>
      <c r="S100" s="1"/>
      <c r="T100" s="1"/>
      <c r="U100" s="1"/>
    </row>
    <row r="101" ht="15.75" customHeight="1">
      <c r="A101" s="1"/>
      <c r="B101" s="1"/>
      <c r="C101" s="1"/>
      <c r="D101" s="1"/>
      <c r="E101" s="1"/>
      <c r="F101" s="1"/>
      <c r="G101" s="1"/>
      <c r="H101" s="1"/>
      <c r="I101" s="1"/>
      <c r="J101" s="175"/>
      <c r="K101" s="1"/>
      <c r="L101" s="1"/>
      <c r="M101" s="1"/>
      <c r="N101" s="1"/>
      <c r="O101" s="1"/>
      <c r="P101" s="1"/>
      <c r="Q101" s="1"/>
      <c r="R101" s="1"/>
      <c r="S101" s="1"/>
      <c r="T101" s="1"/>
      <c r="U101" s="1"/>
    </row>
    <row r="102" ht="15.75" customHeight="1">
      <c r="A102" s="1"/>
      <c r="B102" s="1"/>
      <c r="C102" s="1"/>
      <c r="D102" s="1"/>
      <c r="E102" s="1"/>
      <c r="F102" s="1"/>
      <c r="G102" s="1"/>
      <c r="H102" s="1"/>
      <c r="I102" s="1"/>
      <c r="J102" s="175"/>
      <c r="K102" s="1"/>
      <c r="L102" s="1"/>
      <c r="M102" s="1"/>
      <c r="N102" s="1"/>
      <c r="O102" s="1"/>
      <c r="P102" s="1"/>
      <c r="Q102" s="1"/>
      <c r="R102" s="1"/>
      <c r="S102" s="1"/>
      <c r="T102" s="1"/>
      <c r="U102" s="1"/>
    </row>
    <row r="103" ht="15.75" customHeight="1">
      <c r="A103" s="1"/>
      <c r="B103" s="1"/>
      <c r="C103" s="1"/>
      <c r="D103" s="1"/>
      <c r="E103" s="1"/>
      <c r="F103" s="1"/>
      <c r="G103" s="1"/>
      <c r="H103" s="1"/>
      <c r="I103" s="1"/>
      <c r="J103" s="175"/>
      <c r="K103" s="1"/>
      <c r="L103" s="1"/>
      <c r="M103" s="1"/>
      <c r="N103" s="1"/>
      <c r="O103" s="1"/>
      <c r="P103" s="1"/>
      <c r="Q103" s="1"/>
      <c r="R103" s="1"/>
      <c r="S103" s="1"/>
      <c r="T103" s="1"/>
      <c r="U103" s="1"/>
    </row>
    <row r="104" ht="15.75" customHeight="1">
      <c r="A104" s="1"/>
      <c r="B104" s="1"/>
      <c r="C104" s="1"/>
      <c r="D104" s="1"/>
      <c r="E104" s="1"/>
      <c r="F104" s="1"/>
      <c r="G104" s="1"/>
      <c r="H104" s="1"/>
      <c r="I104" s="1"/>
      <c r="J104" s="175"/>
      <c r="K104" s="1"/>
      <c r="L104" s="1"/>
      <c r="M104" s="1"/>
      <c r="N104" s="1"/>
      <c r="O104" s="1"/>
      <c r="P104" s="1"/>
      <c r="Q104" s="1"/>
      <c r="R104" s="1"/>
      <c r="S104" s="1"/>
      <c r="T104" s="1"/>
      <c r="U104" s="1"/>
    </row>
    <row r="105" ht="15.75" customHeight="1">
      <c r="A105" s="1"/>
      <c r="B105" s="1"/>
      <c r="C105" s="1"/>
      <c r="D105" s="1"/>
      <c r="E105" s="1"/>
      <c r="F105" s="1"/>
      <c r="G105" s="1"/>
      <c r="H105" s="1"/>
      <c r="I105" s="1"/>
      <c r="J105" s="175"/>
      <c r="K105" s="1"/>
      <c r="L105" s="1"/>
      <c r="M105" s="1"/>
      <c r="N105" s="1"/>
      <c r="O105" s="1"/>
      <c r="P105" s="1"/>
      <c r="Q105" s="1"/>
      <c r="R105" s="1"/>
      <c r="S105" s="1"/>
      <c r="T105" s="1"/>
      <c r="U105" s="1"/>
    </row>
    <row r="106" ht="15.75" customHeight="1">
      <c r="A106" s="1"/>
      <c r="B106" s="1"/>
      <c r="C106" s="1"/>
      <c r="D106" s="1"/>
      <c r="E106" s="1"/>
      <c r="F106" s="1"/>
      <c r="G106" s="1"/>
      <c r="H106" s="1"/>
      <c r="I106" s="1"/>
      <c r="J106" s="175"/>
      <c r="K106" s="1"/>
      <c r="L106" s="1"/>
      <c r="M106" s="1"/>
      <c r="N106" s="1"/>
      <c r="O106" s="1"/>
      <c r="P106" s="1"/>
      <c r="Q106" s="1"/>
      <c r="R106" s="1"/>
      <c r="S106" s="1"/>
      <c r="T106" s="1"/>
      <c r="U106" s="1"/>
    </row>
    <row r="107" ht="15.75" customHeight="1">
      <c r="A107" s="1"/>
      <c r="B107" s="1"/>
      <c r="C107" s="1"/>
      <c r="D107" s="1"/>
      <c r="E107" s="1"/>
      <c r="F107" s="1"/>
      <c r="G107" s="1"/>
      <c r="H107" s="1"/>
      <c r="I107" s="1"/>
      <c r="J107" s="175"/>
      <c r="K107" s="1"/>
      <c r="L107" s="1"/>
      <c r="M107" s="1"/>
      <c r="N107" s="1"/>
      <c r="O107" s="1"/>
      <c r="P107" s="1"/>
      <c r="Q107" s="1"/>
      <c r="R107" s="1"/>
      <c r="S107" s="1"/>
      <c r="T107" s="1"/>
      <c r="U107" s="1"/>
    </row>
    <row r="108" ht="15.75" customHeight="1">
      <c r="A108" s="1"/>
      <c r="B108" s="1"/>
      <c r="C108" s="1"/>
      <c r="D108" s="1"/>
      <c r="E108" s="1"/>
      <c r="F108" s="1"/>
      <c r="G108" s="1"/>
      <c r="H108" s="1"/>
      <c r="I108" s="1"/>
      <c r="J108" s="175"/>
      <c r="K108" s="1"/>
      <c r="L108" s="1"/>
      <c r="M108" s="1"/>
      <c r="N108" s="1"/>
      <c r="O108" s="1"/>
      <c r="P108" s="1"/>
      <c r="Q108" s="1"/>
      <c r="R108" s="1"/>
      <c r="S108" s="1"/>
      <c r="T108" s="1"/>
      <c r="U108" s="1"/>
    </row>
    <row r="109" ht="15.75" customHeight="1">
      <c r="A109" s="1"/>
      <c r="B109" s="1"/>
      <c r="C109" s="1"/>
      <c r="D109" s="1"/>
      <c r="E109" s="1"/>
      <c r="F109" s="1"/>
      <c r="G109" s="1"/>
      <c r="H109" s="1"/>
      <c r="I109" s="1"/>
      <c r="J109" s="175"/>
      <c r="K109" s="1"/>
      <c r="L109" s="1"/>
      <c r="M109" s="1"/>
      <c r="N109" s="1"/>
      <c r="O109" s="1"/>
      <c r="P109" s="1"/>
      <c r="Q109" s="1"/>
      <c r="R109" s="1"/>
      <c r="S109" s="1"/>
      <c r="T109" s="1"/>
      <c r="U109" s="1"/>
    </row>
    <row r="110" ht="15.75" customHeight="1">
      <c r="A110" s="1"/>
      <c r="B110" s="1"/>
      <c r="C110" s="1"/>
      <c r="D110" s="1"/>
      <c r="E110" s="1"/>
      <c r="F110" s="1"/>
      <c r="G110" s="1"/>
      <c r="H110" s="1"/>
      <c r="I110" s="1"/>
      <c r="J110" s="175"/>
      <c r="K110" s="1"/>
      <c r="L110" s="1"/>
      <c r="M110" s="1"/>
      <c r="N110" s="1"/>
      <c r="O110" s="1"/>
      <c r="P110" s="1"/>
      <c r="Q110" s="1"/>
      <c r="R110" s="1"/>
      <c r="S110" s="1"/>
      <c r="T110" s="1"/>
      <c r="U110" s="1"/>
    </row>
    <row r="111" ht="15.75" customHeight="1">
      <c r="A111" s="1"/>
      <c r="B111" s="1"/>
      <c r="C111" s="1"/>
      <c r="D111" s="1"/>
      <c r="E111" s="1"/>
      <c r="F111" s="1"/>
      <c r="G111" s="1"/>
      <c r="H111" s="1"/>
      <c r="I111" s="1"/>
      <c r="J111" s="175"/>
      <c r="K111" s="1"/>
      <c r="L111" s="1"/>
      <c r="M111" s="1"/>
      <c r="N111" s="1"/>
      <c r="O111" s="1"/>
      <c r="P111" s="1"/>
      <c r="Q111" s="1"/>
      <c r="R111" s="1"/>
      <c r="S111" s="1"/>
      <c r="T111" s="1"/>
      <c r="U111" s="1"/>
    </row>
    <row r="112" ht="15.75" customHeight="1">
      <c r="A112" s="1"/>
      <c r="B112" s="1"/>
      <c r="C112" s="1"/>
      <c r="D112" s="1"/>
      <c r="E112" s="1"/>
      <c r="F112" s="1"/>
      <c r="G112" s="1"/>
      <c r="H112" s="1"/>
      <c r="I112" s="1"/>
      <c r="J112" s="175"/>
      <c r="K112" s="1"/>
      <c r="L112" s="1"/>
      <c r="M112" s="1"/>
      <c r="N112" s="1"/>
      <c r="O112" s="1"/>
      <c r="P112" s="1"/>
      <c r="Q112" s="1"/>
      <c r="R112" s="1"/>
      <c r="S112" s="1"/>
      <c r="T112" s="1"/>
      <c r="U112" s="1"/>
    </row>
    <row r="113" ht="15.75" customHeight="1">
      <c r="A113" s="1"/>
      <c r="B113" s="1"/>
      <c r="C113" s="1"/>
      <c r="D113" s="1"/>
      <c r="E113" s="1"/>
      <c r="F113" s="1"/>
      <c r="G113" s="1"/>
      <c r="H113" s="1"/>
      <c r="I113" s="1"/>
      <c r="J113" s="175"/>
      <c r="K113" s="1"/>
      <c r="L113" s="1"/>
      <c r="M113" s="1"/>
      <c r="N113" s="1"/>
      <c r="O113" s="1"/>
      <c r="P113" s="1"/>
      <c r="Q113" s="1"/>
      <c r="R113" s="1"/>
      <c r="S113" s="1"/>
      <c r="T113" s="1"/>
      <c r="U113" s="1"/>
    </row>
    <row r="114" ht="15.75" customHeight="1">
      <c r="A114" s="1"/>
      <c r="B114" s="1"/>
      <c r="C114" s="1"/>
      <c r="D114" s="1"/>
      <c r="E114" s="1"/>
      <c r="F114" s="1"/>
      <c r="G114" s="1"/>
      <c r="H114" s="1"/>
      <c r="I114" s="1"/>
      <c r="J114" s="175"/>
      <c r="K114" s="1"/>
      <c r="L114" s="1"/>
      <c r="M114" s="1"/>
      <c r="N114" s="1"/>
      <c r="O114" s="1"/>
      <c r="P114" s="1"/>
      <c r="Q114" s="1"/>
      <c r="R114" s="1"/>
      <c r="S114" s="1"/>
      <c r="T114" s="1"/>
      <c r="U114" s="1"/>
    </row>
    <row r="115" ht="15.75" customHeight="1">
      <c r="A115" s="1"/>
      <c r="B115" s="1"/>
      <c r="C115" s="1"/>
      <c r="D115" s="1"/>
      <c r="E115" s="1"/>
      <c r="F115" s="1"/>
      <c r="G115" s="1"/>
      <c r="H115" s="1"/>
      <c r="I115" s="1"/>
      <c r="J115" s="175"/>
      <c r="K115" s="1"/>
      <c r="L115" s="1"/>
      <c r="M115" s="1"/>
      <c r="N115" s="1"/>
      <c r="O115" s="1"/>
      <c r="P115" s="1"/>
      <c r="Q115" s="1"/>
      <c r="R115" s="1"/>
      <c r="S115" s="1"/>
      <c r="T115" s="1"/>
      <c r="U115" s="1"/>
    </row>
    <row r="116" ht="15.75" customHeight="1">
      <c r="A116" s="1"/>
      <c r="B116" s="1"/>
      <c r="C116" s="1"/>
      <c r="D116" s="1"/>
      <c r="E116" s="1"/>
      <c r="F116" s="1"/>
      <c r="G116" s="1"/>
      <c r="H116" s="1"/>
      <c r="I116" s="1"/>
      <c r="J116" s="175"/>
      <c r="K116" s="1"/>
      <c r="L116" s="1"/>
      <c r="M116" s="1"/>
      <c r="N116" s="1"/>
      <c r="O116" s="1"/>
      <c r="P116" s="1"/>
      <c r="Q116" s="1"/>
      <c r="R116" s="1"/>
      <c r="S116" s="1"/>
      <c r="T116" s="1"/>
      <c r="U116" s="1"/>
    </row>
    <row r="117" ht="15.75" customHeight="1">
      <c r="A117" s="1"/>
      <c r="B117" s="1"/>
      <c r="C117" s="1"/>
      <c r="D117" s="1"/>
      <c r="E117" s="1"/>
      <c r="F117" s="1"/>
      <c r="G117" s="1"/>
      <c r="H117" s="1"/>
      <c r="I117" s="1"/>
      <c r="J117" s="175"/>
      <c r="K117" s="1"/>
      <c r="L117" s="1"/>
      <c r="M117" s="1"/>
      <c r="N117" s="1"/>
      <c r="O117" s="1"/>
      <c r="P117" s="1"/>
      <c r="Q117" s="1"/>
      <c r="R117" s="1"/>
      <c r="S117" s="1"/>
      <c r="T117" s="1"/>
      <c r="U117" s="1"/>
    </row>
    <row r="118" ht="15.75" customHeight="1">
      <c r="A118" s="1"/>
      <c r="B118" s="1"/>
      <c r="C118" s="1"/>
      <c r="D118" s="1"/>
      <c r="E118" s="1"/>
      <c r="F118" s="1"/>
      <c r="G118" s="1"/>
      <c r="H118" s="1"/>
      <c r="I118" s="1"/>
      <c r="J118" s="175"/>
      <c r="K118" s="1"/>
      <c r="L118" s="1"/>
      <c r="M118" s="1"/>
      <c r="N118" s="1"/>
      <c r="O118" s="1"/>
      <c r="P118" s="1"/>
      <c r="Q118" s="1"/>
      <c r="R118" s="1"/>
      <c r="S118" s="1"/>
      <c r="T118" s="1"/>
      <c r="U118" s="1"/>
    </row>
    <row r="119" ht="15.75" customHeight="1">
      <c r="A119" s="1"/>
      <c r="B119" s="1"/>
      <c r="C119" s="1"/>
      <c r="D119" s="1"/>
      <c r="E119" s="1"/>
      <c r="F119" s="1"/>
      <c r="G119" s="1"/>
      <c r="H119" s="1"/>
      <c r="I119" s="1"/>
      <c r="J119" s="175"/>
      <c r="K119" s="1"/>
      <c r="L119" s="1"/>
      <c r="M119" s="1"/>
      <c r="N119" s="1"/>
      <c r="O119" s="1"/>
      <c r="P119" s="1"/>
      <c r="Q119" s="1"/>
      <c r="R119" s="1"/>
      <c r="S119" s="1"/>
      <c r="T119" s="1"/>
      <c r="U119" s="1"/>
    </row>
    <row r="120" ht="15.75" customHeight="1">
      <c r="A120" s="1"/>
      <c r="B120" s="1"/>
      <c r="C120" s="1"/>
      <c r="D120" s="1"/>
      <c r="E120" s="1"/>
      <c r="F120" s="1"/>
      <c r="G120" s="1"/>
      <c r="H120" s="1"/>
      <c r="I120" s="1"/>
      <c r="J120" s="175"/>
      <c r="K120" s="1"/>
      <c r="L120" s="1"/>
      <c r="M120" s="1"/>
      <c r="N120" s="1"/>
      <c r="O120" s="1"/>
      <c r="P120" s="1"/>
      <c r="Q120" s="1"/>
      <c r="R120" s="1"/>
      <c r="S120" s="1"/>
      <c r="T120" s="1"/>
      <c r="U120" s="1"/>
    </row>
    <row r="121" ht="15.75" customHeight="1">
      <c r="A121" s="1"/>
      <c r="B121" s="1"/>
      <c r="C121" s="1"/>
      <c r="D121" s="1"/>
      <c r="E121" s="1"/>
      <c r="F121" s="1"/>
      <c r="G121" s="1"/>
      <c r="H121" s="1"/>
      <c r="I121" s="1"/>
      <c r="J121" s="175"/>
      <c r="K121" s="1"/>
      <c r="L121" s="1"/>
      <c r="M121" s="1"/>
      <c r="N121" s="1"/>
      <c r="O121" s="1"/>
      <c r="P121" s="1"/>
      <c r="Q121" s="1"/>
      <c r="R121" s="1"/>
      <c r="S121" s="1"/>
      <c r="T121" s="1"/>
      <c r="U121" s="1"/>
    </row>
    <row r="122" ht="15.75" customHeight="1">
      <c r="A122" s="1"/>
      <c r="B122" s="1"/>
      <c r="C122" s="1"/>
      <c r="D122" s="1"/>
      <c r="E122" s="1"/>
      <c r="F122" s="1"/>
      <c r="G122" s="1"/>
      <c r="H122" s="1"/>
      <c r="I122" s="1"/>
      <c r="J122" s="175"/>
      <c r="K122" s="1"/>
      <c r="L122" s="1"/>
      <c r="M122" s="1"/>
      <c r="N122" s="1"/>
      <c r="O122" s="1"/>
      <c r="P122" s="1"/>
      <c r="Q122" s="1"/>
      <c r="R122" s="1"/>
      <c r="S122" s="1"/>
      <c r="T122" s="1"/>
      <c r="U122" s="1"/>
    </row>
    <row r="123" ht="15.75" customHeight="1">
      <c r="A123" s="1"/>
      <c r="B123" s="1"/>
      <c r="C123" s="1"/>
      <c r="D123" s="1"/>
      <c r="E123" s="1"/>
      <c r="F123" s="1"/>
      <c r="G123" s="1"/>
      <c r="H123" s="1"/>
      <c r="I123" s="1"/>
      <c r="J123" s="175"/>
      <c r="K123" s="1"/>
      <c r="L123" s="1"/>
      <c r="M123" s="1"/>
      <c r="N123" s="1"/>
      <c r="O123" s="1"/>
      <c r="P123" s="1"/>
      <c r="Q123" s="1"/>
      <c r="R123" s="1"/>
      <c r="S123" s="1"/>
      <c r="T123" s="1"/>
      <c r="U123" s="1"/>
    </row>
    <row r="124" ht="15.75" customHeight="1">
      <c r="A124" s="1"/>
      <c r="B124" s="1"/>
      <c r="C124" s="1"/>
      <c r="D124" s="1"/>
      <c r="E124" s="1"/>
      <c r="F124" s="1"/>
      <c r="G124" s="1"/>
      <c r="H124" s="1"/>
      <c r="I124" s="1"/>
      <c r="J124" s="175"/>
      <c r="K124" s="1"/>
      <c r="L124" s="1"/>
      <c r="M124" s="1"/>
      <c r="N124" s="1"/>
      <c r="O124" s="1"/>
      <c r="P124" s="1"/>
      <c r="Q124" s="1"/>
      <c r="R124" s="1"/>
      <c r="S124" s="1"/>
      <c r="T124" s="1"/>
      <c r="U124" s="1"/>
    </row>
    <row r="125" ht="15.75" customHeight="1">
      <c r="A125" s="1"/>
      <c r="B125" s="1"/>
      <c r="C125" s="1"/>
      <c r="D125" s="1"/>
      <c r="E125" s="1"/>
      <c r="F125" s="1"/>
      <c r="G125" s="1"/>
      <c r="H125" s="1"/>
      <c r="I125" s="1"/>
      <c r="J125" s="175"/>
      <c r="K125" s="1"/>
      <c r="L125" s="1"/>
      <c r="M125" s="1"/>
      <c r="N125" s="1"/>
      <c r="O125" s="1"/>
      <c r="P125" s="1"/>
      <c r="Q125" s="1"/>
      <c r="R125" s="1"/>
      <c r="S125" s="1"/>
      <c r="T125" s="1"/>
      <c r="U125" s="1"/>
    </row>
    <row r="126" ht="15.75" customHeight="1">
      <c r="A126" s="1"/>
      <c r="B126" s="1"/>
      <c r="C126" s="1"/>
      <c r="D126" s="1"/>
      <c r="E126" s="1"/>
      <c r="F126" s="1"/>
      <c r="G126" s="1"/>
      <c r="H126" s="1"/>
      <c r="I126" s="1"/>
      <c r="J126" s="175"/>
      <c r="K126" s="1"/>
      <c r="L126" s="1"/>
      <c r="M126" s="1"/>
      <c r="N126" s="1"/>
      <c r="O126" s="1"/>
      <c r="P126" s="1"/>
      <c r="Q126" s="1"/>
      <c r="R126" s="1"/>
      <c r="S126" s="1"/>
      <c r="T126" s="1"/>
      <c r="U126" s="1"/>
    </row>
    <row r="127" ht="15.75" customHeight="1">
      <c r="A127" s="1"/>
      <c r="B127" s="1"/>
      <c r="C127" s="1"/>
      <c r="D127" s="1"/>
      <c r="E127" s="1"/>
      <c r="F127" s="1"/>
      <c r="G127" s="1"/>
      <c r="H127" s="1"/>
      <c r="I127" s="1"/>
      <c r="J127" s="175"/>
      <c r="K127" s="1"/>
      <c r="L127" s="1"/>
      <c r="M127" s="1"/>
      <c r="N127" s="1"/>
      <c r="O127" s="1"/>
      <c r="P127" s="1"/>
      <c r="Q127" s="1"/>
      <c r="R127" s="1"/>
      <c r="S127" s="1"/>
      <c r="T127" s="1"/>
      <c r="U127" s="1"/>
    </row>
    <row r="128" ht="15.75" customHeight="1">
      <c r="A128" s="1"/>
      <c r="B128" s="1"/>
      <c r="C128" s="1"/>
      <c r="D128" s="1"/>
      <c r="E128" s="1"/>
      <c r="F128" s="1"/>
      <c r="G128" s="1"/>
      <c r="H128" s="1"/>
      <c r="I128" s="1"/>
      <c r="J128" s="175"/>
      <c r="K128" s="1"/>
      <c r="L128" s="1"/>
      <c r="M128" s="1"/>
      <c r="N128" s="1"/>
      <c r="O128" s="1"/>
      <c r="P128" s="1"/>
      <c r="Q128" s="1"/>
      <c r="R128" s="1"/>
      <c r="S128" s="1"/>
      <c r="T128" s="1"/>
      <c r="U128" s="1"/>
    </row>
    <row r="129" ht="15.75" customHeight="1">
      <c r="A129" s="1"/>
      <c r="B129" s="1"/>
      <c r="C129" s="1"/>
      <c r="D129" s="1"/>
      <c r="E129" s="1"/>
      <c r="F129" s="1"/>
      <c r="G129" s="1"/>
      <c r="H129" s="1"/>
      <c r="I129" s="1"/>
      <c r="J129" s="175"/>
      <c r="K129" s="1"/>
      <c r="L129" s="1"/>
      <c r="M129" s="1"/>
      <c r="N129" s="1"/>
      <c r="O129" s="1"/>
      <c r="P129" s="1"/>
      <c r="Q129" s="1"/>
      <c r="R129" s="1"/>
      <c r="S129" s="1"/>
      <c r="T129" s="1"/>
      <c r="U129" s="1"/>
    </row>
    <row r="130" ht="15.75" customHeight="1">
      <c r="A130" s="1"/>
      <c r="B130" s="1"/>
      <c r="C130" s="1"/>
      <c r="D130" s="1"/>
      <c r="E130" s="1"/>
      <c r="F130" s="1"/>
      <c r="G130" s="1"/>
      <c r="H130" s="1"/>
      <c r="I130" s="1"/>
      <c r="J130" s="175"/>
      <c r="K130" s="1"/>
      <c r="L130" s="1"/>
      <c r="M130" s="1"/>
      <c r="N130" s="1"/>
      <c r="O130" s="1"/>
      <c r="P130" s="1"/>
      <c r="Q130" s="1"/>
      <c r="R130" s="1"/>
      <c r="S130" s="1"/>
      <c r="T130" s="1"/>
      <c r="U130" s="1"/>
    </row>
    <row r="131" ht="15.75" customHeight="1">
      <c r="A131" s="1"/>
      <c r="B131" s="1"/>
      <c r="C131" s="1"/>
      <c r="D131" s="1"/>
      <c r="E131" s="1"/>
      <c r="F131" s="1"/>
      <c r="G131" s="1"/>
      <c r="H131" s="1"/>
      <c r="I131" s="1"/>
      <c r="J131" s="175"/>
      <c r="K131" s="1"/>
      <c r="L131" s="1"/>
      <c r="M131" s="1"/>
      <c r="N131" s="1"/>
      <c r="O131" s="1"/>
      <c r="P131" s="1"/>
      <c r="Q131" s="1"/>
      <c r="R131" s="1"/>
      <c r="S131" s="1"/>
      <c r="T131" s="1"/>
      <c r="U131" s="1"/>
    </row>
    <row r="132" ht="15.75" customHeight="1">
      <c r="A132" s="1"/>
      <c r="B132" s="1"/>
      <c r="C132" s="1"/>
      <c r="D132" s="1"/>
      <c r="E132" s="1"/>
      <c r="F132" s="1"/>
      <c r="G132" s="1"/>
      <c r="H132" s="1"/>
      <c r="I132" s="1"/>
      <c r="J132" s="175"/>
      <c r="K132" s="1"/>
      <c r="L132" s="1"/>
      <c r="M132" s="1"/>
      <c r="N132" s="1"/>
      <c r="O132" s="1"/>
      <c r="P132" s="1"/>
      <c r="Q132" s="1"/>
      <c r="R132" s="1"/>
      <c r="S132" s="1"/>
      <c r="T132" s="1"/>
      <c r="U132" s="1"/>
    </row>
    <row r="133" ht="15.75" customHeight="1">
      <c r="A133" s="1"/>
      <c r="B133" s="1"/>
      <c r="C133" s="1"/>
      <c r="D133" s="1"/>
      <c r="E133" s="1"/>
      <c r="F133" s="1"/>
      <c r="G133" s="1"/>
      <c r="H133" s="1"/>
      <c r="I133" s="1"/>
      <c r="J133" s="175"/>
      <c r="K133" s="1"/>
      <c r="L133" s="1"/>
      <c r="M133" s="1"/>
      <c r="N133" s="1"/>
      <c r="O133" s="1"/>
      <c r="P133" s="1"/>
      <c r="Q133" s="1"/>
      <c r="R133" s="1"/>
      <c r="S133" s="1"/>
      <c r="T133" s="1"/>
      <c r="U133" s="1"/>
    </row>
    <row r="134" ht="15.75" customHeight="1">
      <c r="A134" s="1"/>
      <c r="B134" s="1"/>
      <c r="C134" s="1"/>
      <c r="D134" s="1"/>
      <c r="E134" s="1"/>
      <c r="F134" s="1"/>
      <c r="G134" s="1"/>
      <c r="H134" s="1"/>
      <c r="I134" s="1"/>
      <c r="J134" s="175"/>
      <c r="K134" s="1"/>
      <c r="L134" s="1"/>
      <c r="M134" s="1"/>
      <c r="N134" s="1"/>
      <c r="O134" s="1"/>
      <c r="P134" s="1"/>
      <c r="Q134" s="1"/>
      <c r="R134" s="1"/>
      <c r="S134" s="1"/>
      <c r="T134" s="1"/>
      <c r="U134" s="1"/>
    </row>
    <row r="135" ht="15.75" customHeight="1">
      <c r="A135" s="1"/>
      <c r="B135" s="1"/>
      <c r="C135" s="1"/>
      <c r="D135" s="1"/>
      <c r="E135" s="1"/>
      <c r="F135" s="1"/>
      <c r="G135" s="1"/>
      <c r="H135" s="1"/>
      <c r="I135" s="1"/>
      <c r="J135" s="175"/>
      <c r="K135" s="1"/>
      <c r="L135" s="1"/>
      <c r="M135" s="1"/>
      <c r="N135" s="1"/>
      <c r="O135" s="1"/>
      <c r="P135" s="1"/>
      <c r="Q135" s="1"/>
      <c r="R135" s="1"/>
      <c r="S135" s="1"/>
      <c r="T135" s="1"/>
      <c r="U135" s="1"/>
    </row>
    <row r="136" ht="15.75" customHeight="1">
      <c r="A136" s="1"/>
      <c r="B136" s="1"/>
      <c r="C136" s="1"/>
      <c r="D136" s="1"/>
      <c r="E136" s="1"/>
      <c r="F136" s="1"/>
      <c r="G136" s="1"/>
      <c r="H136" s="1"/>
      <c r="I136" s="1"/>
      <c r="J136" s="175"/>
      <c r="K136" s="1"/>
      <c r="L136" s="1"/>
      <c r="M136" s="1"/>
      <c r="N136" s="1"/>
      <c r="O136" s="1"/>
      <c r="P136" s="1"/>
      <c r="Q136" s="1"/>
      <c r="R136" s="1"/>
      <c r="S136" s="1"/>
      <c r="T136" s="1"/>
      <c r="U136" s="1"/>
    </row>
    <row r="137" ht="15.75" customHeight="1">
      <c r="A137" s="1"/>
      <c r="B137" s="1"/>
      <c r="C137" s="1"/>
      <c r="D137" s="1"/>
      <c r="E137" s="1"/>
      <c r="F137" s="1"/>
      <c r="G137" s="1"/>
      <c r="H137" s="1"/>
      <c r="I137" s="1"/>
      <c r="J137" s="175"/>
      <c r="K137" s="1"/>
      <c r="L137" s="1"/>
      <c r="M137" s="1"/>
      <c r="N137" s="1"/>
      <c r="O137" s="1"/>
      <c r="P137" s="1"/>
      <c r="Q137" s="1"/>
      <c r="R137" s="1"/>
      <c r="S137" s="1"/>
      <c r="T137" s="1"/>
      <c r="U137" s="1"/>
    </row>
    <row r="138" ht="15.75" customHeight="1">
      <c r="A138" s="1"/>
      <c r="B138" s="1"/>
      <c r="C138" s="1"/>
      <c r="D138" s="1"/>
      <c r="E138" s="1"/>
      <c r="F138" s="1"/>
      <c r="G138" s="1"/>
      <c r="H138" s="1"/>
      <c r="I138" s="1"/>
      <c r="J138" s="175"/>
      <c r="K138" s="1"/>
      <c r="L138" s="1"/>
      <c r="M138" s="1"/>
      <c r="N138" s="1"/>
      <c r="O138" s="1"/>
      <c r="P138" s="1"/>
      <c r="Q138" s="1"/>
      <c r="R138" s="1"/>
      <c r="S138" s="1"/>
      <c r="T138" s="1"/>
      <c r="U138" s="1"/>
    </row>
    <row r="139" ht="15.75" customHeight="1">
      <c r="A139" s="1"/>
      <c r="B139" s="1"/>
      <c r="C139" s="1"/>
      <c r="D139" s="1"/>
      <c r="E139" s="1"/>
      <c r="F139" s="1"/>
      <c r="G139" s="1"/>
      <c r="H139" s="1"/>
      <c r="I139" s="1"/>
      <c r="J139" s="175"/>
      <c r="K139" s="1"/>
      <c r="L139" s="1"/>
      <c r="M139" s="1"/>
      <c r="N139" s="1"/>
      <c r="O139" s="1"/>
      <c r="P139" s="1"/>
      <c r="Q139" s="1"/>
      <c r="R139" s="1"/>
      <c r="S139" s="1"/>
      <c r="T139" s="1"/>
      <c r="U139" s="1"/>
    </row>
    <row r="140" ht="15.75" customHeight="1">
      <c r="A140" s="1"/>
      <c r="B140" s="1"/>
      <c r="C140" s="1"/>
      <c r="D140" s="1"/>
      <c r="E140" s="1"/>
      <c r="F140" s="1"/>
      <c r="G140" s="1"/>
      <c r="H140" s="1"/>
      <c r="I140" s="1"/>
      <c r="J140" s="175"/>
      <c r="K140" s="1"/>
      <c r="L140" s="1"/>
      <c r="M140" s="1"/>
      <c r="N140" s="1"/>
      <c r="O140" s="1"/>
      <c r="P140" s="1"/>
      <c r="Q140" s="1"/>
      <c r="R140" s="1"/>
      <c r="S140" s="1"/>
      <c r="T140" s="1"/>
      <c r="U140" s="1"/>
    </row>
    <row r="141" ht="15.75" customHeight="1">
      <c r="A141" s="1"/>
      <c r="B141" s="1"/>
      <c r="C141" s="1"/>
      <c r="D141" s="1"/>
      <c r="E141" s="1"/>
      <c r="F141" s="1"/>
      <c r="G141" s="1"/>
      <c r="H141" s="1"/>
      <c r="I141" s="1"/>
      <c r="J141" s="175"/>
      <c r="K141" s="1"/>
      <c r="L141" s="1"/>
      <c r="M141" s="1"/>
      <c r="N141" s="1"/>
      <c r="O141" s="1"/>
      <c r="P141" s="1"/>
      <c r="Q141" s="1"/>
      <c r="R141" s="1"/>
      <c r="S141" s="1"/>
      <c r="T141" s="1"/>
      <c r="U141" s="1"/>
    </row>
    <row r="142" ht="15.75" customHeight="1">
      <c r="A142" s="1"/>
      <c r="B142" s="1"/>
      <c r="C142" s="1"/>
      <c r="D142" s="1"/>
      <c r="E142" s="1"/>
      <c r="F142" s="1"/>
      <c r="G142" s="1"/>
      <c r="H142" s="1"/>
      <c r="I142" s="1"/>
      <c r="J142" s="175"/>
      <c r="K142" s="1"/>
      <c r="L142" s="1"/>
      <c r="M142" s="1"/>
      <c r="N142" s="1"/>
      <c r="O142" s="1"/>
      <c r="P142" s="1"/>
      <c r="Q142" s="1"/>
      <c r="R142" s="1"/>
      <c r="S142" s="1"/>
      <c r="T142" s="1"/>
      <c r="U142" s="1"/>
    </row>
    <row r="143" ht="15.75" customHeight="1">
      <c r="A143" s="1"/>
      <c r="B143" s="1"/>
      <c r="C143" s="1"/>
      <c r="D143" s="1"/>
      <c r="E143" s="1"/>
      <c r="F143" s="1"/>
      <c r="G143" s="1"/>
      <c r="H143" s="1"/>
      <c r="I143" s="1"/>
      <c r="J143" s="175"/>
      <c r="K143" s="1"/>
      <c r="L143" s="1"/>
      <c r="M143" s="1"/>
      <c r="N143" s="1"/>
      <c r="O143" s="1"/>
      <c r="P143" s="1"/>
      <c r="Q143" s="1"/>
      <c r="R143" s="1"/>
      <c r="S143" s="1"/>
      <c r="T143" s="1"/>
      <c r="U143" s="1"/>
    </row>
    <row r="144" ht="15.75" customHeight="1">
      <c r="A144" s="1"/>
      <c r="B144" s="1"/>
      <c r="C144" s="1"/>
      <c r="D144" s="1"/>
      <c r="E144" s="1"/>
      <c r="F144" s="1"/>
      <c r="G144" s="1"/>
      <c r="H144" s="1"/>
      <c r="I144" s="1"/>
      <c r="J144" s="175"/>
      <c r="K144" s="1"/>
      <c r="L144" s="1"/>
      <c r="M144" s="1"/>
      <c r="N144" s="1"/>
      <c r="O144" s="1"/>
      <c r="P144" s="1"/>
      <c r="Q144" s="1"/>
      <c r="R144" s="1"/>
      <c r="S144" s="1"/>
      <c r="T144" s="1"/>
      <c r="U144" s="1"/>
    </row>
    <row r="145" ht="15.75" customHeight="1">
      <c r="A145" s="1"/>
      <c r="B145" s="1"/>
      <c r="C145" s="1"/>
      <c r="D145" s="1"/>
      <c r="E145" s="1"/>
      <c r="F145" s="1"/>
      <c r="G145" s="1"/>
      <c r="H145" s="1"/>
      <c r="I145" s="1"/>
      <c r="J145" s="175"/>
      <c r="K145" s="1"/>
      <c r="L145" s="1"/>
      <c r="M145" s="1"/>
      <c r="N145" s="1"/>
      <c r="O145" s="1"/>
      <c r="P145" s="1"/>
      <c r="Q145" s="1"/>
      <c r="R145" s="1"/>
      <c r="S145" s="1"/>
      <c r="T145" s="1"/>
      <c r="U145" s="1"/>
    </row>
    <row r="146" ht="15.75" customHeight="1">
      <c r="A146" s="1"/>
      <c r="B146" s="1"/>
      <c r="C146" s="1"/>
      <c r="D146" s="1"/>
      <c r="E146" s="1"/>
      <c r="F146" s="1"/>
      <c r="G146" s="1"/>
      <c r="H146" s="1"/>
      <c r="I146" s="1"/>
      <c r="J146" s="175"/>
      <c r="K146" s="1"/>
      <c r="L146" s="1"/>
      <c r="M146" s="1"/>
      <c r="N146" s="1"/>
      <c r="O146" s="1"/>
      <c r="P146" s="1"/>
      <c r="Q146" s="1"/>
      <c r="R146" s="1"/>
      <c r="S146" s="1"/>
      <c r="T146" s="1"/>
      <c r="U146" s="1"/>
    </row>
    <row r="147" ht="15.75" customHeight="1">
      <c r="A147" s="1"/>
      <c r="B147" s="1"/>
      <c r="C147" s="1"/>
      <c r="D147" s="1"/>
      <c r="E147" s="1"/>
      <c r="F147" s="1"/>
      <c r="G147" s="1"/>
      <c r="H147" s="1"/>
      <c r="I147" s="1"/>
      <c r="J147" s="175"/>
      <c r="K147" s="1"/>
      <c r="L147" s="1"/>
      <c r="M147" s="1"/>
      <c r="N147" s="1"/>
      <c r="O147" s="1"/>
      <c r="P147" s="1"/>
      <c r="Q147" s="1"/>
      <c r="R147" s="1"/>
      <c r="S147" s="1"/>
      <c r="T147" s="1"/>
      <c r="U147" s="1"/>
    </row>
    <row r="148" ht="15.75" customHeight="1">
      <c r="A148" s="1"/>
      <c r="B148" s="1"/>
      <c r="C148" s="1"/>
      <c r="D148" s="1"/>
      <c r="E148" s="1"/>
      <c r="F148" s="1"/>
      <c r="G148" s="1"/>
      <c r="H148" s="1"/>
      <c r="I148" s="1"/>
      <c r="J148" s="175"/>
      <c r="K148" s="1"/>
      <c r="L148" s="1"/>
      <c r="M148" s="1"/>
      <c r="N148" s="1"/>
      <c r="O148" s="1"/>
      <c r="P148" s="1"/>
      <c r="Q148" s="1"/>
      <c r="R148" s="1"/>
      <c r="S148" s="1"/>
      <c r="T148" s="1"/>
      <c r="U148" s="1"/>
    </row>
    <row r="149" ht="15.75" customHeight="1">
      <c r="A149" s="1"/>
      <c r="B149" s="1"/>
      <c r="C149" s="1"/>
      <c r="D149" s="1"/>
      <c r="E149" s="1"/>
      <c r="F149" s="1"/>
      <c r="G149" s="1"/>
      <c r="H149" s="1"/>
      <c r="I149" s="1"/>
      <c r="J149" s="175"/>
      <c r="K149" s="1"/>
      <c r="L149" s="1"/>
      <c r="M149" s="1"/>
      <c r="N149" s="1"/>
      <c r="O149" s="1"/>
      <c r="P149" s="1"/>
      <c r="Q149" s="1"/>
      <c r="R149" s="1"/>
      <c r="S149" s="1"/>
      <c r="T149" s="1"/>
      <c r="U149" s="1"/>
    </row>
    <row r="150" ht="15.75" customHeight="1">
      <c r="A150" s="1"/>
      <c r="B150" s="1"/>
      <c r="C150" s="1"/>
      <c r="D150" s="1"/>
      <c r="E150" s="1"/>
      <c r="F150" s="1"/>
      <c r="G150" s="1"/>
      <c r="H150" s="1"/>
      <c r="I150" s="1"/>
      <c r="J150" s="175"/>
      <c r="K150" s="1"/>
      <c r="L150" s="1"/>
      <c r="M150" s="1"/>
      <c r="N150" s="1"/>
      <c r="O150" s="1"/>
      <c r="P150" s="1"/>
      <c r="Q150" s="1"/>
      <c r="R150" s="1"/>
      <c r="S150" s="1"/>
      <c r="T150" s="1"/>
      <c r="U150" s="1"/>
    </row>
    <row r="151" ht="15.75" customHeight="1">
      <c r="A151" s="1"/>
      <c r="B151" s="1"/>
      <c r="C151" s="1"/>
      <c r="D151" s="1"/>
      <c r="E151" s="1"/>
      <c r="F151" s="1"/>
      <c r="G151" s="1"/>
      <c r="H151" s="1"/>
      <c r="I151" s="1"/>
      <c r="J151" s="175"/>
      <c r="K151" s="1"/>
      <c r="L151" s="1"/>
      <c r="M151" s="1"/>
      <c r="N151" s="1"/>
      <c r="O151" s="1"/>
      <c r="P151" s="1"/>
      <c r="Q151" s="1"/>
      <c r="R151" s="1"/>
      <c r="S151" s="1"/>
      <c r="T151" s="1"/>
      <c r="U151" s="1"/>
    </row>
    <row r="152" ht="15.75" customHeight="1">
      <c r="A152" s="1"/>
      <c r="B152" s="1"/>
      <c r="C152" s="1"/>
      <c r="D152" s="1"/>
      <c r="E152" s="1"/>
      <c r="F152" s="1"/>
      <c r="G152" s="1"/>
      <c r="H152" s="1"/>
      <c r="I152" s="1"/>
      <c r="J152" s="175"/>
      <c r="K152" s="1"/>
      <c r="L152" s="1"/>
      <c r="M152" s="1"/>
      <c r="N152" s="1"/>
      <c r="O152" s="1"/>
      <c r="P152" s="1"/>
      <c r="Q152" s="1"/>
      <c r="R152" s="1"/>
      <c r="S152" s="1"/>
      <c r="T152" s="1"/>
      <c r="U152" s="1"/>
    </row>
    <row r="153" ht="15.75" customHeight="1">
      <c r="A153" s="1"/>
      <c r="B153" s="1"/>
      <c r="C153" s="1"/>
      <c r="D153" s="1"/>
      <c r="E153" s="1"/>
      <c r="F153" s="1"/>
      <c r="G153" s="1"/>
      <c r="H153" s="1"/>
      <c r="I153" s="1"/>
      <c r="J153" s="175"/>
      <c r="K153" s="1"/>
      <c r="L153" s="1"/>
      <c r="M153" s="1"/>
      <c r="N153" s="1"/>
      <c r="O153" s="1"/>
      <c r="P153" s="1"/>
      <c r="Q153" s="1"/>
      <c r="R153" s="1"/>
      <c r="S153" s="1"/>
      <c r="T153" s="1"/>
      <c r="U153" s="1"/>
    </row>
    <row r="154" ht="15.75" customHeight="1">
      <c r="A154" s="1"/>
      <c r="B154" s="1"/>
      <c r="C154" s="1"/>
      <c r="D154" s="1"/>
      <c r="E154" s="1"/>
      <c r="F154" s="1"/>
      <c r="G154" s="1"/>
      <c r="H154" s="1"/>
      <c r="I154" s="1"/>
      <c r="J154" s="175"/>
      <c r="K154" s="1"/>
      <c r="L154" s="1"/>
      <c r="M154" s="1"/>
      <c r="N154" s="1"/>
      <c r="O154" s="1"/>
      <c r="P154" s="1"/>
      <c r="Q154" s="1"/>
      <c r="R154" s="1"/>
      <c r="S154" s="1"/>
      <c r="T154" s="1"/>
      <c r="U154" s="1"/>
    </row>
    <row r="155" ht="15.75" customHeight="1">
      <c r="A155" s="1"/>
      <c r="B155" s="1"/>
      <c r="C155" s="1"/>
      <c r="D155" s="1"/>
      <c r="E155" s="1"/>
      <c r="F155" s="1"/>
      <c r="G155" s="1"/>
      <c r="H155" s="1"/>
      <c r="I155" s="1"/>
      <c r="J155" s="175"/>
      <c r="K155" s="1"/>
      <c r="L155" s="1"/>
      <c r="M155" s="1"/>
      <c r="N155" s="1"/>
      <c r="O155" s="1"/>
      <c r="P155" s="1"/>
      <c r="Q155" s="1"/>
      <c r="R155" s="1"/>
      <c r="S155" s="1"/>
      <c r="T155" s="1"/>
      <c r="U155" s="1"/>
    </row>
    <row r="156" ht="15.75" customHeight="1">
      <c r="A156" s="1"/>
      <c r="B156" s="1"/>
      <c r="C156" s="1"/>
      <c r="D156" s="1"/>
      <c r="E156" s="1"/>
      <c r="F156" s="1"/>
      <c r="G156" s="1"/>
      <c r="H156" s="1"/>
      <c r="I156" s="1"/>
      <c r="J156" s="175"/>
      <c r="K156" s="1"/>
      <c r="L156" s="1"/>
      <c r="M156" s="1"/>
      <c r="N156" s="1"/>
      <c r="O156" s="1"/>
      <c r="P156" s="1"/>
      <c r="Q156" s="1"/>
      <c r="R156" s="1"/>
      <c r="S156" s="1"/>
      <c r="T156" s="1"/>
      <c r="U156" s="1"/>
    </row>
    <row r="157" ht="15.75" customHeight="1">
      <c r="A157" s="1"/>
      <c r="B157" s="1"/>
      <c r="C157" s="1"/>
      <c r="D157" s="1"/>
      <c r="E157" s="1"/>
      <c r="F157" s="1"/>
      <c r="G157" s="1"/>
      <c r="H157" s="1"/>
      <c r="I157" s="1"/>
      <c r="J157" s="175"/>
      <c r="K157" s="1"/>
      <c r="L157" s="1"/>
      <c r="M157" s="1"/>
      <c r="N157" s="1"/>
      <c r="O157" s="1"/>
      <c r="P157" s="1"/>
      <c r="Q157" s="1"/>
      <c r="R157" s="1"/>
      <c r="S157" s="1"/>
      <c r="T157" s="1"/>
      <c r="U157" s="1"/>
    </row>
    <row r="158" ht="15.75" customHeight="1">
      <c r="A158" s="1"/>
      <c r="B158" s="1"/>
      <c r="C158" s="1"/>
      <c r="D158" s="1"/>
      <c r="E158" s="1"/>
      <c r="F158" s="1"/>
      <c r="G158" s="1"/>
      <c r="H158" s="1"/>
      <c r="I158" s="1"/>
      <c r="J158" s="175"/>
      <c r="K158" s="1"/>
      <c r="L158" s="1"/>
      <c r="M158" s="1"/>
      <c r="N158" s="1"/>
      <c r="O158" s="1"/>
      <c r="P158" s="1"/>
      <c r="Q158" s="1"/>
      <c r="R158" s="1"/>
      <c r="S158" s="1"/>
      <c r="T158" s="1"/>
      <c r="U158" s="1"/>
    </row>
    <row r="159" ht="15.75" customHeight="1">
      <c r="A159" s="1"/>
      <c r="B159" s="1"/>
      <c r="C159" s="1"/>
      <c r="D159" s="1"/>
      <c r="E159" s="1"/>
      <c r="F159" s="1"/>
      <c r="G159" s="1"/>
      <c r="H159" s="1"/>
      <c r="I159" s="1"/>
      <c r="J159" s="175"/>
      <c r="K159" s="1"/>
      <c r="L159" s="1"/>
      <c r="M159" s="1"/>
      <c r="N159" s="1"/>
      <c r="O159" s="1"/>
      <c r="P159" s="1"/>
      <c r="Q159" s="1"/>
      <c r="R159" s="1"/>
      <c r="S159" s="1"/>
      <c r="T159" s="1"/>
      <c r="U159" s="1"/>
    </row>
    <row r="160" ht="15.75" customHeight="1">
      <c r="A160" s="1"/>
      <c r="B160" s="1"/>
      <c r="C160" s="1"/>
      <c r="D160" s="1"/>
      <c r="E160" s="1"/>
      <c r="F160" s="1"/>
      <c r="G160" s="1"/>
      <c r="H160" s="1"/>
      <c r="I160" s="1"/>
      <c r="J160" s="175"/>
      <c r="K160" s="1"/>
      <c r="L160" s="1"/>
      <c r="M160" s="1"/>
      <c r="N160" s="1"/>
      <c r="O160" s="1"/>
      <c r="P160" s="1"/>
      <c r="Q160" s="1"/>
      <c r="R160" s="1"/>
      <c r="S160" s="1"/>
      <c r="T160" s="1"/>
      <c r="U160" s="1"/>
    </row>
    <row r="161" ht="15.75" customHeight="1">
      <c r="A161" s="1"/>
      <c r="B161" s="1"/>
      <c r="C161" s="1"/>
      <c r="D161" s="1"/>
      <c r="E161" s="1"/>
      <c r="F161" s="1"/>
      <c r="G161" s="1"/>
      <c r="H161" s="1"/>
      <c r="I161" s="1"/>
      <c r="J161" s="175"/>
      <c r="K161" s="1"/>
      <c r="L161" s="1"/>
      <c r="M161" s="1"/>
      <c r="N161" s="1"/>
      <c r="O161" s="1"/>
      <c r="P161" s="1"/>
      <c r="Q161" s="1"/>
      <c r="R161" s="1"/>
      <c r="S161" s="1"/>
      <c r="T161" s="1"/>
      <c r="U161" s="1"/>
    </row>
    <row r="162" ht="15.75" customHeight="1">
      <c r="A162" s="1"/>
      <c r="B162" s="1"/>
      <c r="C162" s="1"/>
      <c r="D162" s="1"/>
      <c r="E162" s="1"/>
      <c r="F162" s="1"/>
      <c r="G162" s="1"/>
      <c r="H162" s="1"/>
      <c r="I162" s="1"/>
      <c r="J162" s="175"/>
      <c r="K162" s="1"/>
      <c r="L162" s="1"/>
      <c r="M162" s="1"/>
      <c r="N162" s="1"/>
      <c r="O162" s="1"/>
      <c r="P162" s="1"/>
      <c r="Q162" s="1"/>
      <c r="R162" s="1"/>
      <c r="S162" s="1"/>
      <c r="T162" s="1"/>
      <c r="U162" s="1"/>
    </row>
    <row r="163" ht="15.75" customHeight="1">
      <c r="A163" s="1"/>
      <c r="B163" s="1"/>
      <c r="C163" s="1"/>
      <c r="D163" s="1"/>
      <c r="E163" s="1"/>
      <c r="F163" s="1"/>
      <c r="G163" s="1"/>
      <c r="H163" s="1"/>
      <c r="I163" s="1"/>
      <c r="J163" s="175"/>
      <c r="K163" s="1"/>
      <c r="L163" s="1"/>
      <c r="M163" s="1"/>
      <c r="N163" s="1"/>
      <c r="O163" s="1"/>
      <c r="P163" s="1"/>
      <c r="Q163" s="1"/>
      <c r="R163" s="1"/>
      <c r="S163" s="1"/>
      <c r="T163" s="1"/>
      <c r="U163" s="1"/>
    </row>
    <row r="164" ht="15.75" customHeight="1">
      <c r="A164" s="1"/>
      <c r="B164" s="1"/>
      <c r="C164" s="1"/>
      <c r="D164" s="1"/>
      <c r="E164" s="1"/>
      <c r="F164" s="1"/>
      <c r="G164" s="1"/>
      <c r="H164" s="1"/>
      <c r="I164" s="1"/>
      <c r="J164" s="175"/>
      <c r="K164" s="1"/>
      <c r="L164" s="1"/>
      <c r="M164" s="1"/>
      <c r="N164" s="1"/>
      <c r="O164" s="1"/>
      <c r="P164" s="1"/>
      <c r="Q164" s="1"/>
      <c r="R164" s="1"/>
      <c r="S164" s="1"/>
      <c r="T164" s="1"/>
      <c r="U164" s="1"/>
    </row>
    <row r="165" ht="15.75" customHeight="1">
      <c r="A165" s="1"/>
      <c r="B165" s="1"/>
      <c r="C165" s="1"/>
      <c r="D165" s="1"/>
      <c r="E165" s="1"/>
      <c r="F165" s="1"/>
      <c r="G165" s="1"/>
      <c r="H165" s="1"/>
      <c r="I165" s="1"/>
      <c r="J165" s="175"/>
      <c r="K165" s="1"/>
      <c r="L165" s="1"/>
      <c r="M165" s="1"/>
      <c r="N165" s="1"/>
      <c r="O165" s="1"/>
      <c r="P165" s="1"/>
      <c r="Q165" s="1"/>
      <c r="R165" s="1"/>
      <c r="S165" s="1"/>
      <c r="T165" s="1"/>
      <c r="U165" s="1"/>
    </row>
    <row r="166" ht="15.75" customHeight="1">
      <c r="A166" s="1"/>
      <c r="B166" s="1"/>
      <c r="C166" s="1"/>
      <c r="D166" s="1"/>
      <c r="E166" s="1"/>
      <c r="F166" s="1"/>
      <c r="G166" s="1"/>
      <c r="H166" s="1"/>
      <c r="I166" s="1"/>
      <c r="J166" s="175"/>
      <c r="K166" s="1"/>
      <c r="L166" s="1"/>
      <c r="M166" s="1"/>
      <c r="N166" s="1"/>
      <c r="O166" s="1"/>
      <c r="P166" s="1"/>
      <c r="Q166" s="1"/>
      <c r="R166" s="1"/>
      <c r="S166" s="1"/>
      <c r="T166" s="1"/>
      <c r="U166" s="1"/>
    </row>
    <row r="167" ht="15.75" customHeight="1">
      <c r="A167" s="1"/>
      <c r="B167" s="1"/>
      <c r="C167" s="1"/>
      <c r="D167" s="1"/>
      <c r="E167" s="1"/>
      <c r="F167" s="1"/>
      <c r="G167" s="1"/>
      <c r="H167" s="1"/>
      <c r="I167" s="1"/>
      <c r="J167" s="175"/>
      <c r="K167" s="1"/>
      <c r="L167" s="1"/>
      <c r="M167" s="1"/>
      <c r="N167" s="1"/>
      <c r="O167" s="1"/>
      <c r="P167" s="1"/>
      <c r="Q167" s="1"/>
      <c r="R167" s="1"/>
      <c r="S167" s="1"/>
      <c r="T167" s="1"/>
      <c r="U167" s="1"/>
    </row>
    <row r="168" ht="15.75" customHeight="1">
      <c r="A168" s="1"/>
      <c r="B168" s="1"/>
      <c r="C168" s="1"/>
      <c r="D168" s="1"/>
      <c r="E168" s="1"/>
      <c r="F168" s="1"/>
      <c r="G168" s="1"/>
      <c r="H168" s="1"/>
      <c r="I168" s="1"/>
      <c r="J168" s="175"/>
      <c r="K168" s="1"/>
      <c r="L168" s="1"/>
      <c r="M168" s="1"/>
      <c r="N168" s="1"/>
      <c r="O168" s="1"/>
      <c r="P168" s="1"/>
      <c r="Q168" s="1"/>
      <c r="R168" s="1"/>
      <c r="S168" s="1"/>
      <c r="T168" s="1"/>
      <c r="U168" s="1"/>
    </row>
    <row r="169" ht="15.75" customHeight="1">
      <c r="A169" s="1"/>
      <c r="B169" s="1"/>
      <c r="C169" s="1"/>
      <c r="D169" s="1"/>
      <c r="E169" s="1"/>
      <c r="F169" s="1"/>
      <c r="G169" s="1"/>
      <c r="H169" s="1"/>
      <c r="I169" s="1"/>
      <c r="J169" s="175"/>
      <c r="K169" s="1"/>
      <c r="L169" s="1"/>
      <c r="M169" s="1"/>
      <c r="N169" s="1"/>
      <c r="O169" s="1"/>
      <c r="P169" s="1"/>
      <c r="Q169" s="1"/>
      <c r="R169" s="1"/>
      <c r="S169" s="1"/>
      <c r="T169" s="1"/>
      <c r="U169" s="1"/>
    </row>
    <row r="170" ht="15.75" customHeight="1">
      <c r="A170" s="1"/>
      <c r="B170" s="1"/>
      <c r="C170" s="1"/>
      <c r="D170" s="1"/>
      <c r="E170" s="1"/>
      <c r="F170" s="1"/>
      <c r="G170" s="1"/>
      <c r="H170" s="1"/>
      <c r="I170" s="1"/>
      <c r="J170" s="175"/>
      <c r="K170" s="1"/>
      <c r="L170" s="1"/>
      <c r="M170" s="1"/>
      <c r="N170" s="1"/>
      <c r="O170" s="1"/>
      <c r="P170" s="1"/>
      <c r="Q170" s="1"/>
      <c r="R170" s="1"/>
      <c r="S170" s="1"/>
      <c r="T170" s="1"/>
      <c r="U170" s="1"/>
    </row>
    <row r="171" ht="15.75" customHeight="1">
      <c r="A171" s="1"/>
      <c r="B171" s="1"/>
      <c r="C171" s="1"/>
      <c r="D171" s="1"/>
      <c r="E171" s="1"/>
      <c r="F171" s="1"/>
      <c r="G171" s="1"/>
      <c r="H171" s="1"/>
      <c r="I171" s="1"/>
      <c r="J171" s="175"/>
      <c r="K171" s="1"/>
      <c r="L171" s="1"/>
      <c r="M171" s="1"/>
      <c r="N171" s="1"/>
      <c r="O171" s="1"/>
      <c r="P171" s="1"/>
      <c r="Q171" s="1"/>
      <c r="R171" s="1"/>
      <c r="S171" s="1"/>
      <c r="T171" s="1"/>
      <c r="U171" s="1"/>
    </row>
    <row r="172" ht="15.75" customHeight="1">
      <c r="A172" s="1"/>
      <c r="B172" s="1"/>
      <c r="C172" s="1"/>
      <c r="D172" s="1"/>
      <c r="E172" s="1"/>
      <c r="F172" s="1"/>
      <c r="G172" s="1"/>
      <c r="H172" s="1"/>
      <c r="I172" s="1"/>
      <c r="J172" s="175"/>
      <c r="K172" s="1"/>
      <c r="L172" s="1"/>
      <c r="M172" s="1"/>
      <c r="N172" s="1"/>
      <c r="O172" s="1"/>
      <c r="P172" s="1"/>
      <c r="Q172" s="1"/>
      <c r="R172" s="1"/>
      <c r="S172" s="1"/>
      <c r="T172" s="1"/>
      <c r="U172" s="1"/>
    </row>
    <row r="173" ht="15.75" customHeight="1">
      <c r="A173" s="1"/>
      <c r="B173" s="1"/>
      <c r="C173" s="1"/>
      <c r="D173" s="1"/>
      <c r="E173" s="1"/>
      <c r="F173" s="1"/>
      <c r="G173" s="1"/>
      <c r="H173" s="1"/>
      <c r="I173" s="1"/>
      <c r="J173" s="175"/>
      <c r="K173" s="1"/>
      <c r="L173" s="1"/>
      <c r="M173" s="1"/>
      <c r="N173" s="1"/>
      <c r="O173" s="1"/>
      <c r="P173" s="1"/>
      <c r="Q173" s="1"/>
      <c r="R173" s="1"/>
      <c r="S173" s="1"/>
      <c r="T173" s="1"/>
      <c r="U173" s="1"/>
    </row>
    <row r="174" ht="15.75" customHeight="1">
      <c r="A174" s="1"/>
      <c r="B174" s="1"/>
      <c r="C174" s="1"/>
      <c r="D174" s="1"/>
      <c r="E174" s="1"/>
      <c r="F174" s="1"/>
      <c r="G174" s="1"/>
      <c r="H174" s="1"/>
      <c r="I174" s="1"/>
      <c r="J174" s="175"/>
      <c r="K174" s="1"/>
      <c r="L174" s="1"/>
      <c r="M174" s="1"/>
      <c r="N174" s="1"/>
      <c r="O174" s="1"/>
      <c r="P174" s="1"/>
      <c r="Q174" s="1"/>
      <c r="R174" s="1"/>
      <c r="S174" s="1"/>
      <c r="T174" s="1"/>
      <c r="U174" s="1"/>
    </row>
    <row r="175" ht="15.75" customHeight="1">
      <c r="A175" s="1"/>
      <c r="B175" s="1"/>
      <c r="C175" s="1"/>
      <c r="D175" s="1"/>
      <c r="E175" s="1"/>
      <c r="F175" s="1"/>
      <c r="G175" s="1"/>
      <c r="H175" s="1"/>
      <c r="I175" s="1"/>
      <c r="J175" s="175"/>
      <c r="K175" s="1"/>
      <c r="L175" s="1"/>
      <c r="M175" s="1"/>
      <c r="N175" s="1"/>
      <c r="O175" s="1"/>
      <c r="P175" s="1"/>
      <c r="Q175" s="1"/>
      <c r="R175" s="1"/>
      <c r="S175" s="1"/>
      <c r="T175" s="1"/>
      <c r="U175" s="1"/>
    </row>
    <row r="176" ht="15.75" customHeight="1">
      <c r="A176" s="1"/>
      <c r="B176" s="1"/>
      <c r="C176" s="1"/>
      <c r="D176" s="1"/>
      <c r="E176" s="1"/>
      <c r="F176" s="1"/>
      <c r="G176" s="1"/>
      <c r="H176" s="1"/>
      <c r="I176" s="1"/>
      <c r="J176" s="175"/>
      <c r="K176" s="1"/>
      <c r="L176" s="1"/>
      <c r="M176" s="1"/>
      <c r="N176" s="1"/>
      <c r="O176" s="1"/>
      <c r="P176" s="1"/>
      <c r="Q176" s="1"/>
      <c r="R176" s="1"/>
      <c r="S176" s="1"/>
      <c r="T176" s="1"/>
      <c r="U176" s="1"/>
    </row>
    <row r="177" ht="15.75" customHeight="1">
      <c r="A177" s="1"/>
      <c r="B177" s="1"/>
      <c r="C177" s="1"/>
      <c r="D177" s="1"/>
      <c r="E177" s="1"/>
      <c r="F177" s="1"/>
      <c r="G177" s="1"/>
      <c r="H177" s="1"/>
      <c r="I177" s="1"/>
      <c r="J177" s="175"/>
      <c r="K177" s="1"/>
      <c r="L177" s="1"/>
      <c r="M177" s="1"/>
      <c r="N177" s="1"/>
      <c r="O177" s="1"/>
      <c r="P177" s="1"/>
      <c r="Q177" s="1"/>
      <c r="R177" s="1"/>
      <c r="S177" s="1"/>
      <c r="T177" s="1"/>
      <c r="U177" s="1"/>
    </row>
    <row r="178" ht="15.75" customHeight="1">
      <c r="A178" s="1"/>
      <c r="B178" s="1"/>
      <c r="C178" s="1"/>
      <c r="D178" s="1"/>
      <c r="E178" s="1"/>
      <c r="F178" s="1"/>
      <c r="G178" s="1"/>
      <c r="H178" s="1"/>
      <c r="I178" s="1"/>
      <c r="J178" s="175"/>
      <c r="K178" s="1"/>
      <c r="L178" s="1"/>
      <c r="M178" s="1"/>
      <c r="N178" s="1"/>
      <c r="O178" s="1"/>
      <c r="P178" s="1"/>
      <c r="Q178" s="1"/>
      <c r="R178" s="1"/>
      <c r="S178" s="1"/>
      <c r="T178" s="1"/>
      <c r="U178" s="1"/>
    </row>
    <row r="179" ht="15.75" customHeight="1">
      <c r="A179" s="1"/>
      <c r="B179" s="1"/>
      <c r="C179" s="1"/>
      <c r="D179" s="1"/>
      <c r="E179" s="1"/>
      <c r="F179" s="1"/>
      <c r="G179" s="1"/>
      <c r="H179" s="1"/>
      <c r="I179" s="1"/>
      <c r="J179" s="175"/>
      <c r="K179" s="1"/>
      <c r="L179" s="1"/>
      <c r="M179" s="1"/>
      <c r="N179" s="1"/>
      <c r="O179" s="1"/>
      <c r="P179" s="1"/>
      <c r="Q179" s="1"/>
      <c r="R179" s="1"/>
      <c r="S179" s="1"/>
      <c r="T179" s="1"/>
      <c r="U179" s="1"/>
    </row>
    <row r="180" ht="15.75" customHeight="1">
      <c r="A180" s="1"/>
      <c r="B180" s="1"/>
      <c r="C180" s="1"/>
      <c r="D180" s="1"/>
      <c r="E180" s="1"/>
      <c r="F180" s="1"/>
      <c r="G180" s="1"/>
      <c r="H180" s="1"/>
      <c r="I180" s="1"/>
      <c r="J180" s="175"/>
      <c r="K180" s="1"/>
      <c r="L180" s="1"/>
      <c r="M180" s="1"/>
      <c r="N180" s="1"/>
      <c r="O180" s="1"/>
      <c r="P180" s="1"/>
      <c r="Q180" s="1"/>
      <c r="R180" s="1"/>
      <c r="S180" s="1"/>
      <c r="T180" s="1"/>
      <c r="U180" s="1"/>
    </row>
    <row r="181" ht="15.75" customHeight="1">
      <c r="A181" s="1"/>
      <c r="B181" s="1"/>
      <c r="C181" s="1"/>
      <c r="D181" s="1"/>
      <c r="E181" s="1"/>
      <c r="F181" s="1"/>
      <c r="G181" s="1"/>
      <c r="H181" s="1"/>
      <c r="I181" s="1"/>
      <c r="J181" s="175"/>
      <c r="K181" s="1"/>
      <c r="L181" s="1"/>
      <c r="M181" s="1"/>
      <c r="N181" s="1"/>
      <c r="O181" s="1"/>
      <c r="P181" s="1"/>
      <c r="Q181" s="1"/>
      <c r="R181" s="1"/>
      <c r="S181" s="1"/>
      <c r="T181" s="1"/>
      <c r="U181" s="1"/>
    </row>
    <row r="182" ht="15.75" customHeight="1">
      <c r="A182" s="1"/>
      <c r="B182" s="1"/>
      <c r="C182" s="1"/>
      <c r="D182" s="1"/>
      <c r="E182" s="1"/>
      <c r="F182" s="1"/>
      <c r="G182" s="1"/>
      <c r="H182" s="1"/>
      <c r="I182" s="1"/>
      <c r="J182" s="175"/>
      <c r="K182" s="1"/>
      <c r="L182" s="1"/>
      <c r="M182" s="1"/>
      <c r="N182" s="1"/>
      <c r="O182" s="1"/>
      <c r="P182" s="1"/>
      <c r="Q182" s="1"/>
      <c r="R182" s="1"/>
      <c r="S182" s="1"/>
      <c r="T182" s="1"/>
      <c r="U182" s="1"/>
    </row>
    <row r="183" ht="15.75" customHeight="1">
      <c r="A183" s="1"/>
      <c r="B183" s="1"/>
      <c r="C183" s="1"/>
      <c r="D183" s="1"/>
      <c r="E183" s="1"/>
      <c r="F183" s="1"/>
      <c r="G183" s="1"/>
      <c r="H183" s="1"/>
      <c r="I183" s="1"/>
      <c r="J183" s="175"/>
      <c r="K183" s="1"/>
      <c r="L183" s="1"/>
      <c r="M183" s="1"/>
      <c r="N183" s="1"/>
      <c r="O183" s="1"/>
      <c r="P183" s="1"/>
      <c r="Q183" s="1"/>
      <c r="R183" s="1"/>
      <c r="S183" s="1"/>
      <c r="T183" s="1"/>
      <c r="U183" s="1"/>
    </row>
    <row r="184" ht="15.75" customHeight="1">
      <c r="A184" s="1"/>
      <c r="B184" s="1"/>
      <c r="C184" s="1"/>
      <c r="D184" s="1"/>
      <c r="E184" s="1"/>
      <c r="F184" s="1"/>
      <c r="G184" s="1"/>
      <c r="H184" s="1"/>
      <c r="I184" s="1"/>
      <c r="J184" s="175"/>
      <c r="K184" s="1"/>
      <c r="L184" s="1"/>
      <c r="M184" s="1"/>
      <c r="N184" s="1"/>
      <c r="O184" s="1"/>
      <c r="P184" s="1"/>
      <c r="Q184" s="1"/>
      <c r="R184" s="1"/>
      <c r="S184" s="1"/>
      <c r="T184" s="1"/>
      <c r="U184" s="1"/>
    </row>
    <row r="185" ht="15.75" customHeight="1">
      <c r="A185" s="1"/>
      <c r="B185" s="1"/>
      <c r="C185" s="1"/>
      <c r="D185" s="1"/>
      <c r="E185" s="1"/>
      <c r="F185" s="1"/>
      <c r="G185" s="1"/>
      <c r="H185" s="1"/>
      <c r="I185" s="1"/>
      <c r="J185" s="175"/>
      <c r="K185" s="1"/>
      <c r="L185" s="1"/>
      <c r="M185" s="1"/>
      <c r="N185" s="1"/>
      <c r="O185" s="1"/>
      <c r="P185" s="1"/>
      <c r="Q185" s="1"/>
      <c r="R185" s="1"/>
      <c r="S185" s="1"/>
      <c r="T185" s="1"/>
      <c r="U185" s="1"/>
    </row>
    <row r="186" ht="15.75" customHeight="1">
      <c r="A186" s="1"/>
      <c r="B186" s="1"/>
      <c r="C186" s="1"/>
      <c r="D186" s="1"/>
      <c r="E186" s="1"/>
      <c r="F186" s="1"/>
      <c r="G186" s="1"/>
      <c r="H186" s="1"/>
      <c r="I186" s="1"/>
      <c r="J186" s="175"/>
      <c r="K186" s="1"/>
      <c r="L186" s="1"/>
      <c r="M186" s="1"/>
      <c r="N186" s="1"/>
      <c r="O186" s="1"/>
      <c r="P186" s="1"/>
      <c r="Q186" s="1"/>
      <c r="R186" s="1"/>
      <c r="S186" s="1"/>
      <c r="T186" s="1"/>
      <c r="U186" s="1"/>
    </row>
    <row r="187" ht="15.75" customHeight="1">
      <c r="A187" s="1"/>
      <c r="B187" s="1"/>
      <c r="C187" s="1"/>
      <c r="D187" s="1"/>
      <c r="E187" s="1"/>
      <c r="F187" s="1"/>
      <c r="G187" s="1"/>
      <c r="H187" s="1"/>
      <c r="I187" s="1"/>
      <c r="J187" s="175"/>
      <c r="K187" s="1"/>
      <c r="L187" s="1"/>
      <c r="M187" s="1"/>
      <c r="N187" s="1"/>
      <c r="O187" s="1"/>
      <c r="P187" s="1"/>
      <c r="Q187" s="1"/>
      <c r="R187" s="1"/>
      <c r="S187" s="1"/>
      <c r="T187" s="1"/>
      <c r="U187" s="1"/>
    </row>
    <row r="188" ht="15.75" customHeight="1">
      <c r="A188" s="1"/>
      <c r="B188" s="1"/>
      <c r="C188" s="1"/>
      <c r="D188" s="1"/>
      <c r="E188" s="1"/>
      <c r="F188" s="1"/>
      <c r="G188" s="1"/>
      <c r="H188" s="1"/>
      <c r="I188" s="1"/>
      <c r="J188" s="175"/>
      <c r="K188" s="1"/>
      <c r="L188" s="1"/>
      <c r="M188" s="1"/>
      <c r="N188" s="1"/>
      <c r="O188" s="1"/>
      <c r="P188" s="1"/>
      <c r="Q188" s="1"/>
      <c r="R188" s="1"/>
      <c r="S188" s="1"/>
      <c r="T188" s="1"/>
      <c r="U188" s="1"/>
    </row>
    <row r="189" ht="15.75" customHeight="1">
      <c r="A189" s="1"/>
      <c r="B189" s="1"/>
      <c r="C189" s="1"/>
      <c r="D189" s="1"/>
      <c r="E189" s="1"/>
      <c r="F189" s="1"/>
      <c r="G189" s="1"/>
      <c r="H189" s="1"/>
      <c r="I189" s="1"/>
      <c r="J189" s="175"/>
      <c r="K189" s="1"/>
      <c r="L189" s="1"/>
      <c r="M189" s="1"/>
      <c r="N189" s="1"/>
      <c r="O189" s="1"/>
      <c r="P189" s="1"/>
      <c r="Q189" s="1"/>
      <c r="R189" s="1"/>
      <c r="S189" s="1"/>
      <c r="T189" s="1"/>
      <c r="U189" s="1"/>
    </row>
    <row r="190" ht="15.75" customHeight="1">
      <c r="A190" s="1"/>
      <c r="B190" s="1"/>
      <c r="C190" s="1"/>
      <c r="D190" s="1"/>
      <c r="E190" s="1"/>
      <c r="F190" s="1"/>
      <c r="G190" s="1"/>
      <c r="H190" s="1"/>
      <c r="I190" s="1"/>
      <c r="J190" s="175"/>
      <c r="K190" s="1"/>
      <c r="L190" s="1"/>
      <c r="M190" s="1"/>
      <c r="N190" s="1"/>
      <c r="O190" s="1"/>
      <c r="P190" s="1"/>
      <c r="Q190" s="1"/>
      <c r="R190" s="1"/>
      <c r="S190" s="1"/>
      <c r="T190" s="1"/>
      <c r="U190" s="1"/>
    </row>
    <row r="191" ht="15.75" customHeight="1">
      <c r="A191" s="1"/>
      <c r="B191" s="1"/>
      <c r="C191" s="1"/>
      <c r="D191" s="1"/>
      <c r="E191" s="1"/>
      <c r="F191" s="1"/>
      <c r="G191" s="1"/>
      <c r="H191" s="1"/>
      <c r="I191" s="1"/>
      <c r="J191" s="175"/>
      <c r="K191" s="1"/>
      <c r="L191" s="1"/>
      <c r="M191" s="1"/>
      <c r="N191" s="1"/>
      <c r="O191" s="1"/>
      <c r="P191" s="1"/>
      <c r="Q191" s="1"/>
      <c r="R191" s="1"/>
      <c r="S191" s="1"/>
      <c r="T191" s="1"/>
      <c r="U191" s="1"/>
    </row>
    <row r="192" ht="15.75" customHeight="1">
      <c r="A192" s="1"/>
      <c r="B192" s="1"/>
      <c r="C192" s="1"/>
      <c r="D192" s="1"/>
      <c r="E192" s="1"/>
      <c r="F192" s="1"/>
      <c r="G192" s="1"/>
      <c r="H192" s="1"/>
      <c r="I192" s="1"/>
      <c r="J192" s="175"/>
      <c r="K192" s="1"/>
      <c r="L192" s="1"/>
      <c r="M192" s="1"/>
      <c r="N192" s="1"/>
      <c r="O192" s="1"/>
      <c r="P192" s="1"/>
      <c r="Q192" s="1"/>
      <c r="R192" s="1"/>
      <c r="S192" s="1"/>
      <c r="T192" s="1"/>
      <c r="U192" s="1"/>
    </row>
    <row r="193" ht="15.75" customHeight="1">
      <c r="A193" s="1"/>
      <c r="B193" s="1"/>
      <c r="C193" s="1"/>
      <c r="D193" s="1"/>
      <c r="E193" s="1"/>
      <c r="F193" s="1"/>
      <c r="G193" s="1"/>
      <c r="H193" s="1"/>
      <c r="I193" s="1"/>
      <c r="J193" s="175"/>
      <c r="K193" s="1"/>
      <c r="L193" s="1"/>
      <c r="M193" s="1"/>
      <c r="N193" s="1"/>
      <c r="O193" s="1"/>
      <c r="P193" s="1"/>
      <c r="Q193" s="1"/>
      <c r="R193" s="1"/>
      <c r="S193" s="1"/>
      <c r="T193" s="1"/>
      <c r="U193" s="1"/>
    </row>
    <row r="194" ht="15.75" customHeight="1">
      <c r="A194" s="1"/>
      <c r="B194" s="1"/>
      <c r="C194" s="1"/>
      <c r="D194" s="1"/>
      <c r="E194" s="1"/>
      <c r="F194" s="1"/>
      <c r="G194" s="1"/>
      <c r="H194" s="1"/>
      <c r="I194" s="1"/>
      <c r="J194" s="175"/>
      <c r="K194" s="1"/>
      <c r="L194" s="1"/>
      <c r="M194" s="1"/>
      <c r="N194" s="1"/>
      <c r="O194" s="1"/>
      <c r="P194" s="1"/>
      <c r="Q194" s="1"/>
      <c r="R194" s="1"/>
      <c r="S194" s="1"/>
      <c r="T194" s="1"/>
      <c r="U194" s="1"/>
    </row>
    <row r="195" ht="15.75" customHeight="1">
      <c r="A195" s="1"/>
      <c r="B195" s="1"/>
      <c r="C195" s="1"/>
      <c r="D195" s="1"/>
      <c r="E195" s="1"/>
      <c r="F195" s="1"/>
      <c r="G195" s="1"/>
      <c r="H195" s="1"/>
      <c r="I195" s="1"/>
      <c r="J195" s="175"/>
      <c r="K195" s="1"/>
      <c r="L195" s="1"/>
      <c r="M195" s="1"/>
      <c r="N195" s="1"/>
      <c r="O195" s="1"/>
      <c r="P195" s="1"/>
      <c r="Q195" s="1"/>
      <c r="R195" s="1"/>
      <c r="S195" s="1"/>
      <c r="T195" s="1"/>
      <c r="U195" s="1"/>
    </row>
    <row r="196" ht="15.75" customHeight="1">
      <c r="A196" s="1"/>
      <c r="B196" s="1"/>
      <c r="C196" s="1"/>
      <c r="D196" s="1"/>
      <c r="E196" s="1"/>
      <c r="F196" s="1"/>
      <c r="G196" s="1"/>
      <c r="H196" s="1"/>
      <c r="I196" s="1"/>
      <c r="J196" s="175"/>
      <c r="K196" s="1"/>
      <c r="L196" s="1"/>
      <c r="M196" s="1"/>
      <c r="N196" s="1"/>
      <c r="O196" s="1"/>
      <c r="P196" s="1"/>
      <c r="Q196" s="1"/>
      <c r="R196" s="1"/>
      <c r="S196" s="1"/>
      <c r="T196" s="1"/>
      <c r="U196" s="1"/>
    </row>
    <row r="197" ht="15.75" customHeight="1">
      <c r="A197" s="1"/>
      <c r="B197" s="1"/>
      <c r="C197" s="1"/>
      <c r="D197" s="1"/>
      <c r="E197" s="1"/>
      <c r="F197" s="1"/>
      <c r="G197" s="1"/>
      <c r="H197" s="1"/>
      <c r="I197" s="1"/>
      <c r="J197" s="175"/>
      <c r="K197" s="1"/>
      <c r="L197" s="1"/>
      <c r="M197" s="1"/>
      <c r="N197" s="1"/>
      <c r="O197" s="1"/>
      <c r="P197" s="1"/>
      <c r="Q197" s="1"/>
      <c r="R197" s="1"/>
      <c r="S197" s="1"/>
      <c r="T197" s="1"/>
      <c r="U197" s="1"/>
    </row>
    <row r="198" ht="15.75" customHeight="1">
      <c r="A198" s="1"/>
      <c r="B198" s="1"/>
      <c r="C198" s="1"/>
      <c r="D198" s="1"/>
      <c r="E198" s="1"/>
      <c r="F198" s="1"/>
      <c r="G198" s="1"/>
      <c r="H198" s="1"/>
      <c r="I198" s="1"/>
      <c r="J198" s="175"/>
      <c r="K198" s="1"/>
      <c r="L198" s="1"/>
      <c r="M198" s="1"/>
      <c r="N198" s="1"/>
      <c r="O198" s="1"/>
      <c r="P198" s="1"/>
      <c r="Q198" s="1"/>
      <c r="R198" s="1"/>
      <c r="S198" s="1"/>
      <c r="T198" s="1"/>
      <c r="U198" s="1"/>
    </row>
    <row r="199" ht="15.75" customHeight="1">
      <c r="A199" s="1"/>
      <c r="B199" s="1"/>
      <c r="C199" s="1"/>
      <c r="D199" s="1"/>
      <c r="E199" s="1"/>
      <c r="F199" s="1"/>
      <c r="G199" s="1"/>
      <c r="H199" s="1"/>
      <c r="I199" s="1"/>
      <c r="J199" s="175"/>
      <c r="K199" s="1"/>
      <c r="L199" s="1"/>
      <c r="M199" s="1"/>
      <c r="N199" s="1"/>
      <c r="O199" s="1"/>
      <c r="P199" s="1"/>
      <c r="Q199" s="1"/>
      <c r="R199" s="1"/>
      <c r="S199" s="1"/>
      <c r="T199" s="1"/>
      <c r="U199" s="1"/>
    </row>
    <row r="200" ht="15.75" customHeight="1">
      <c r="A200" s="1"/>
      <c r="B200" s="1"/>
      <c r="C200" s="1"/>
      <c r="D200" s="1"/>
      <c r="E200" s="1"/>
      <c r="F200" s="1"/>
      <c r="G200" s="1"/>
      <c r="H200" s="1"/>
      <c r="I200" s="1"/>
      <c r="J200" s="175"/>
      <c r="K200" s="1"/>
      <c r="L200" s="1"/>
      <c r="M200" s="1"/>
      <c r="N200" s="1"/>
      <c r="O200" s="1"/>
      <c r="P200" s="1"/>
      <c r="Q200" s="1"/>
      <c r="R200" s="1"/>
      <c r="S200" s="1"/>
      <c r="T200" s="1"/>
      <c r="U200" s="1"/>
    </row>
    <row r="201" ht="15.75" customHeight="1">
      <c r="A201" s="1"/>
      <c r="B201" s="1"/>
      <c r="C201" s="1"/>
      <c r="D201" s="1"/>
      <c r="E201" s="1"/>
      <c r="F201" s="1"/>
      <c r="G201" s="1"/>
      <c r="H201" s="1"/>
      <c r="I201" s="1"/>
      <c r="J201" s="175"/>
      <c r="K201" s="1"/>
      <c r="L201" s="1"/>
      <c r="M201" s="1"/>
      <c r="N201" s="1"/>
      <c r="O201" s="1"/>
      <c r="P201" s="1"/>
      <c r="Q201" s="1"/>
      <c r="R201" s="1"/>
      <c r="S201" s="1"/>
      <c r="T201" s="1"/>
      <c r="U201" s="1"/>
    </row>
    <row r="202" ht="15.75" customHeight="1">
      <c r="A202" s="1"/>
      <c r="B202" s="1"/>
      <c r="C202" s="1"/>
      <c r="D202" s="1"/>
      <c r="E202" s="1"/>
      <c r="F202" s="1"/>
      <c r="G202" s="1"/>
      <c r="H202" s="1"/>
      <c r="I202" s="1"/>
      <c r="J202" s="175"/>
      <c r="K202" s="1"/>
      <c r="L202" s="1"/>
      <c r="M202" s="1"/>
      <c r="N202" s="1"/>
      <c r="O202" s="1"/>
      <c r="P202" s="1"/>
      <c r="Q202" s="1"/>
      <c r="R202" s="1"/>
      <c r="S202" s="1"/>
      <c r="T202" s="1"/>
      <c r="U202" s="1"/>
    </row>
    <row r="203" ht="15.75" customHeight="1">
      <c r="A203" s="1"/>
      <c r="B203" s="1"/>
      <c r="C203" s="1"/>
      <c r="D203" s="1"/>
      <c r="E203" s="1"/>
      <c r="F203" s="1"/>
      <c r="G203" s="1"/>
      <c r="H203" s="1"/>
      <c r="I203" s="1"/>
      <c r="J203" s="175"/>
      <c r="K203" s="1"/>
      <c r="L203" s="1"/>
      <c r="M203" s="1"/>
      <c r="N203" s="1"/>
      <c r="O203" s="1"/>
      <c r="P203" s="1"/>
      <c r="Q203" s="1"/>
      <c r="R203" s="1"/>
      <c r="S203" s="1"/>
      <c r="T203" s="1"/>
      <c r="U203" s="1"/>
    </row>
    <row r="204" ht="15.75" customHeight="1">
      <c r="A204" s="1"/>
      <c r="B204" s="1"/>
      <c r="C204" s="1"/>
      <c r="D204" s="1"/>
      <c r="E204" s="1"/>
      <c r="F204" s="1"/>
      <c r="G204" s="1"/>
      <c r="H204" s="1"/>
      <c r="I204" s="1"/>
      <c r="J204" s="175"/>
      <c r="K204" s="1"/>
      <c r="L204" s="1"/>
      <c r="M204" s="1"/>
      <c r="N204" s="1"/>
      <c r="O204" s="1"/>
      <c r="P204" s="1"/>
      <c r="Q204" s="1"/>
      <c r="R204" s="1"/>
      <c r="S204" s="1"/>
      <c r="T204" s="1"/>
      <c r="U204" s="1"/>
    </row>
    <row r="205" ht="15.75" customHeight="1">
      <c r="A205" s="1"/>
      <c r="B205" s="1"/>
      <c r="C205" s="1"/>
      <c r="D205" s="1"/>
      <c r="E205" s="1"/>
      <c r="F205" s="1"/>
      <c r="G205" s="1"/>
      <c r="H205" s="1"/>
      <c r="I205" s="1"/>
      <c r="J205" s="175"/>
      <c r="K205" s="1"/>
      <c r="L205" s="1"/>
      <c r="M205" s="1"/>
      <c r="N205" s="1"/>
      <c r="O205" s="1"/>
      <c r="P205" s="1"/>
      <c r="Q205" s="1"/>
      <c r="R205" s="1"/>
      <c r="S205" s="1"/>
      <c r="T205" s="1"/>
      <c r="U205" s="1"/>
    </row>
    <row r="206" ht="15.75" customHeight="1">
      <c r="A206" s="1"/>
      <c r="B206" s="1"/>
      <c r="C206" s="1"/>
      <c r="D206" s="1"/>
      <c r="E206" s="1"/>
      <c r="F206" s="1"/>
      <c r="G206" s="1"/>
      <c r="H206" s="1"/>
      <c r="I206" s="1"/>
      <c r="J206" s="175"/>
      <c r="K206" s="1"/>
      <c r="L206" s="1"/>
      <c r="M206" s="1"/>
      <c r="N206" s="1"/>
      <c r="O206" s="1"/>
      <c r="P206" s="1"/>
      <c r="Q206" s="1"/>
      <c r="R206" s="1"/>
      <c r="S206" s="1"/>
      <c r="T206" s="1"/>
      <c r="U206" s="1"/>
    </row>
    <row r="207" ht="15.75" customHeight="1">
      <c r="A207" s="1"/>
      <c r="B207" s="1"/>
      <c r="C207" s="1"/>
      <c r="D207" s="1"/>
      <c r="E207" s="1"/>
      <c r="F207" s="1"/>
      <c r="G207" s="1"/>
      <c r="H207" s="1"/>
      <c r="I207" s="1"/>
      <c r="J207" s="175"/>
      <c r="K207" s="1"/>
      <c r="L207" s="1"/>
      <c r="M207" s="1"/>
      <c r="N207" s="1"/>
      <c r="O207" s="1"/>
      <c r="P207" s="1"/>
      <c r="Q207" s="1"/>
      <c r="R207" s="1"/>
      <c r="S207" s="1"/>
      <c r="T207" s="1"/>
      <c r="U207" s="1"/>
    </row>
    <row r="208" ht="15.75" customHeight="1">
      <c r="A208" s="1"/>
      <c r="B208" s="1"/>
      <c r="C208" s="1"/>
      <c r="D208" s="1"/>
      <c r="E208" s="1"/>
      <c r="F208" s="1"/>
      <c r="G208" s="1"/>
      <c r="H208" s="1"/>
      <c r="I208" s="1"/>
      <c r="J208" s="175"/>
      <c r="K208" s="1"/>
      <c r="L208" s="1"/>
      <c r="M208" s="1"/>
      <c r="N208" s="1"/>
      <c r="O208" s="1"/>
      <c r="P208" s="1"/>
      <c r="Q208" s="1"/>
      <c r="R208" s="1"/>
      <c r="S208" s="1"/>
      <c r="T208" s="1"/>
      <c r="U208" s="1"/>
    </row>
    <row r="209" ht="15.75" customHeight="1">
      <c r="A209" s="1"/>
      <c r="B209" s="1"/>
      <c r="C209" s="1"/>
      <c r="D209" s="1"/>
      <c r="E209" s="1"/>
      <c r="F209" s="1"/>
      <c r="G209" s="1"/>
      <c r="H209" s="1"/>
      <c r="I209" s="1"/>
      <c r="J209" s="175"/>
      <c r="K209" s="1"/>
      <c r="L209" s="1"/>
      <c r="M209" s="1"/>
      <c r="N209" s="1"/>
      <c r="O209" s="1"/>
      <c r="P209" s="1"/>
      <c r="Q209" s="1"/>
      <c r="R209" s="1"/>
      <c r="S209" s="1"/>
      <c r="T209" s="1"/>
      <c r="U209" s="1"/>
    </row>
    <row r="210" ht="15.75" customHeight="1">
      <c r="A210" s="1"/>
      <c r="B210" s="1"/>
      <c r="C210" s="1"/>
      <c r="D210" s="1"/>
      <c r="E210" s="1"/>
      <c r="F210" s="1"/>
      <c r="G210" s="1"/>
      <c r="H210" s="1"/>
      <c r="I210" s="1"/>
      <c r="J210" s="175"/>
      <c r="K210" s="1"/>
      <c r="L210" s="1"/>
      <c r="M210" s="1"/>
      <c r="N210" s="1"/>
      <c r="O210" s="1"/>
      <c r="P210" s="1"/>
      <c r="Q210" s="1"/>
      <c r="R210" s="1"/>
      <c r="S210" s="1"/>
      <c r="T210" s="1"/>
      <c r="U210" s="1"/>
    </row>
    <row r="211" ht="15.75" customHeight="1">
      <c r="A211" s="1"/>
      <c r="B211" s="1"/>
      <c r="C211" s="1"/>
      <c r="D211" s="1"/>
      <c r="E211" s="1"/>
      <c r="F211" s="1"/>
      <c r="G211" s="1"/>
      <c r="H211" s="1"/>
      <c r="I211" s="1"/>
      <c r="J211" s="175"/>
      <c r="K211" s="1"/>
      <c r="L211" s="1"/>
      <c r="M211" s="1"/>
      <c r="N211" s="1"/>
      <c r="O211" s="1"/>
      <c r="P211" s="1"/>
      <c r="Q211" s="1"/>
      <c r="R211" s="1"/>
      <c r="S211" s="1"/>
      <c r="T211" s="1"/>
      <c r="U211" s="1"/>
    </row>
    <row r="212" ht="15.75" customHeight="1">
      <c r="A212" s="1"/>
      <c r="B212" s="1"/>
      <c r="C212" s="1"/>
      <c r="D212" s="1"/>
      <c r="E212" s="1"/>
      <c r="F212" s="1"/>
      <c r="G212" s="1"/>
      <c r="H212" s="1"/>
      <c r="I212" s="1"/>
      <c r="J212" s="175"/>
      <c r="K212" s="1"/>
      <c r="L212" s="1"/>
      <c r="M212" s="1"/>
      <c r="N212" s="1"/>
      <c r="O212" s="1"/>
      <c r="P212" s="1"/>
      <c r="Q212" s="1"/>
      <c r="R212" s="1"/>
      <c r="S212" s="1"/>
      <c r="T212" s="1"/>
      <c r="U212" s="1"/>
    </row>
    <row r="213" ht="15.75" customHeight="1">
      <c r="A213" s="1"/>
      <c r="B213" s="1"/>
      <c r="C213" s="1"/>
      <c r="D213" s="1"/>
      <c r="E213" s="1"/>
      <c r="F213" s="1"/>
      <c r="G213" s="1"/>
      <c r="H213" s="1"/>
      <c r="I213" s="1"/>
      <c r="J213" s="175"/>
      <c r="K213" s="1"/>
      <c r="L213" s="1"/>
      <c r="M213" s="1"/>
      <c r="N213" s="1"/>
      <c r="O213" s="1"/>
      <c r="P213" s="1"/>
      <c r="Q213" s="1"/>
      <c r="R213" s="1"/>
      <c r="S213" s="1"/>
      <c r="T213" s="1"/>
      <c r="U213" s="1"/>
    </row>
    <row r="214" ht="15.75" customHeight="1">
      <c r="A214" s="1"/>
      <c r="B214" s="1"/>
      <c r="C214" s="1"/>
      <c r="D214" s="1"/>
      <c r="E214" s="1"/>
      <c r="F214" s="1"/>
      <c r="G214" s="1"/>
      <c r="H214" s="1"/>
      <c r="I214" s="1"/>
      <c r="J214" s="175"/>
      <c r="K214" s="1"/>
      <c r="L214" s="1"/>
      <c r="M214" s="1"/>
      <c r="N214" s="1"/>
      <c r="O214" s="1"/>
      <c r="P214" s="1"/>
      <c r="Q214" s="1"/>
      <c r="R214" s="1"/>
      <c r="S214" s="1"/>
      <c r="T214" s="1"/>
      <c r="U214" s="1"/>
    </row>
    <row r="215" ht="15.75" customHeight="1">
      <c r="A215" s="1"/>
      <c r="B215" s="1"/>
      <c r="C215" s="1"/>
      <c r="D215" s="1"/>
      <c r="E215" s="1"/>
      <c r="F215" s="1"/>
      <c r="G215" s="1"/>
      <c r="H215" s="1"/>
      <c r="I215" s="1"/>
      <c r="J215" s="175"/>
      <c r="K215" s="1"/>
      <c r="L215" s="1"/>
      <c r="M215" s="1"/>
      <c r="N215" s="1"/>
      <c r="O215" s="1"/>
      <c r="P215" s="1"/>
      <c r="Q215" s="1"/>
      <c r="R215" s="1"/>
      <c r="S215" s="1"/>
      <c r="T215" s="1"/>
      <c r="U215" s="1"/>
    </row>
    <row r="216" ht="15.75" customHeight="1">
      <c r="A216" s="1"/>
      <c r="B216" s="1"/>
      <c r="C216" s="1"/>
      <c r="D216" s="1"/>
      <c r="E216" s="1"/>
      <c r="F216" s="1"/>
      <c r="G216" s="1"/>
      <c r="H216" s="1"/>
      <c r="I216" s="1"/>
      <c r="J216" s="175"/>
      <c r="K216" s="1"/>
      <c r="L216" s="1"/>
      <c r="M216" s="1"/>
      <c r="N216" s="1"/>
      <c r="O216" s="1"/>
      <c r="P216" s="1"/>
      <c r="Q216" s="1"/>
      <c r="R216" s="1"/>
      <c r="S216" s="1"/>
      <c r="T216" s="1"/>
      <c r="U216" s="1"/>
    </row>
    <row r="217" ht="15.75" customHeight="1">
      <c r="A217" s="1"/>
      <c r="B217" s="1"/>
      <c r="C217" s="1"/>
      <c r="D217" s="1"/>
      <c r="E217" s="1"/>
      <c r="F217" s="1"/>
      <c r="G217" s="1"/>
      <c r="H217" s="1"/>
      <c r="I217" s="1"/>
      <c r="J217" s="175"/>
      <c r="K217" s="1"/>
      <c r="L217" s="1"/>
      <c r="M217" s="1"/>
      <c r="N217" s="1"/>
      <c r="O217" s="1"/>
      <c r="P217" s="1"/>
      <c r="Q217" s="1"/>
      <c r="R217" s="1"/>
      <c r="S217" s="1"/>
      <c r="T217" s="1"/>
      <c r="U217" s="1"/>
    </row>
    <row r="218" ht="15.75" customHeight="1">
      <c r="A218" s="1"/>
      <c r="B218" s="1"/>
      <c r="C218" s="1"/>
      <c r="D218" s="1"/>
      <c r="E218" s="1"/>
      <c r="F218" s="1"/>
      <c r="G218" s="1"/>
      <c r="H218" s="1"/>
      <c r="I218" s="1"/>
      <c r="J218" s="175"/>
      <c r="K218" s="1"/>
      <c r="L218" s="1"/>
      <c r="M218" s="1"/>
      <c r="N218" s="1"/>
      <c r="O218" s="1"/>
      <c r="P218" s="1"/>
      <c r="Q218" s="1"/>
      <c r="R218" s="1"/>
      <c r="S218" s="1"/>
      <c r="T218" s="1"/>
      <c r="U218" s="1"/>
    </row>
    <row r="219" ht="15.75" customHeight="1">
      <c r="A219" s="1"/>
      <c r="B219" s="1"/>
      <c r="C219" s="1"/>
      <c r="D219" s="1"/>
      <c r="E219" s="1"/>
      <c r="F219" s="1"/>
      <c r="G219" s="1"/>
      <c r="H219" s="1"/>
      <c r="I219" s="1"/>
      <c r="J219" s="175"/>
      <c r="K219" s="1"/>
      <c r="L219" s="1"/>
      <c r="M219" s="1"/>
      <c r="N219" s="1"/>
      <c r="O219" s="1"/>
      <c r="P219" s="1"/>
      <c r="Q219" s="1"/>
      <c r="R219" s="1"/>
      <c r="S219" s="1"/>
      <c r="T219" s="1"/>
      <c r="U219" s="1"/>
    </row>
    <row r="220" ht="15.75" customHeight="1">
      <c r="A220" s="1"/>
      <c r="B220" s="1"/>
      <c r="C220" s="1"/>
      <c r="D220" s="1"/>
      <c r="E220" s="1"/>
      <c r="F220" s="1"/>
      <c r="G220" s="1"/>
      <c r="H220" s="1"/>
      <c r="I220" s="1"/>
      <c r="J220" s="175"/>
      <c r="K220" s="1"/>
      <c r="L220" s="1"/>
      <c r="M220" s="1"/>
      <c r="N220" s="1"/>
      <c r="O220" s="1"/>
      <c r="P220" s="1"/>
      <c r="Q220" s="1"/>
      <c r="R220" s="1"/>
      <c r="S220" s="1"/>
      <c r="T220" s="1"/>
      <c r="U220" s="1"/>
    </row>
    <row r="221" ht="15.75" customHeight="1">
      <c r="A221" s="1"/>
      <c r="B221" s="1"/>
      <c r="C221" s="1"/>
      <c r="D221" s="1"/>
      <c r="E221" s="1"/>
      <c r="F221" s="1"/>
      <c r="G221" s="1"/>
      <c r="H221" s="1"/>
      <c r="I221" s="1"/>
      <c r="J221" s="175"/>
      <c r="K221" s="1"/>
      <c r="L221" s="1"/>
      <c r="M221" s="1"/>
      <c r="N221" s="1"/>
      <c r="O221" s="1"/>
      <c r="P221" s="1"/>
      <c r="Q221" s="1"/>
      <c r="R221" s="1"/>
      <c r="S221" s="1"/>
      <c r="T221" s="1"/>
      <c r="U221" s="1"/>
    </row>
    <row r="222" ht="15.75" customHeight="1">
      <c r="A222" s="1"/>
      <c r="B222" s="1"/>
      <c r="C222" s="1"/>
      <c r="D222" s="1"/>
      <c r="E222" s="1"/>
      <c r="F222" s="1"/>
      <c r="G222" s="1"/>
      <c r="H222" s="1"/>
      <c r="I222" s="1"/>
      <c r="J222" s="175"/>
      <c r="K222" s="1"/>
      <c r="L222" s="1"/>
      <c r="M222" s="1"/>
      <c r="N222" s="1"/>
      <c r="O222" s="1"/>
      <c r="P222" s="1"/>
      <c r="Q222" s="1"/>
      <c r="R222" s="1"/>
      <c r="S222" s="1"/>
      <c r="T222" s="1"/>
      <c r="U222" s="1"/>
    </row>
    <row r="223" ht="15.75" customHeight="1">
      <c r="A223" s="1"/>
      <c r="B223" s="1"/>
      <c r="C223" s="1"/>
      <c r="D223" s="1"/>
      <c r="E223" s="1"/>
      <c r="F223" s="1"/>
      <c r="G223" s="1"/>
      <c r="H223" s="1"/>
      <c r="I223" s="1"/>
      <c r="J223" s="175"/>
      <c r="K223" s="1"/>
      <c r="L223" s="1"/>
      <c r="M223" s="1"/>
      <c r="N223" s="1"/>
      <c r="O223" s="1"/>
      <c r="P223" s="1"/>
      <c r="Q223" s="1"/>
      <c r="R223" s="1"/>
      <c r="S223" s="1"/>
      <c r="T223" s="1"/>
      <c r="U223" s="1"/>
    </row>
    <row r="224" ht="15.75" customHeight="1">
      <c r="A224" s="1"/>
      <c r="B224" s="1"/>
      <c r="C224" s="1"/>
      <c r="D224" s="1"/>
      <c r="E224" s="1"/>
      <c r="F224" s="1"/>
      <c r="G224" s="1"/>
      <c r="H224" s="1"/>
      <c r="I224" s="1"/>
      <c r="J224" s="175"/>
      <c r="K224" s="1"/>
      <c r="L224" s="1"/>
      <c r="M224" s="1"/>
      <c r="N224" s="1"/>
      <c r="O224" s="1"/>
      <c r="P224" s="1"/>
      <c r="Q224" s="1"/>
      <c r="R224" s="1"/>
      <c r="S224" s="1"/>
      <c r="T224" s="1"/>
      <c r="U224" s="1"/>
    </row>
    <row r="225" ht="15.75" customHeight="1">
      <c r="A225" s="1"/>
      <c r="B225" s="1"/>
      <c r="C225" s="1"/>
      <c r="D225" s="1"/>
      <c r="E225" s="1"/>
      <c r="F225" s="1"/>
      <c r="G225" s="1"/>
      <c r="H225" s="1"/>
      <c r="I225" s="1"/>
      <c r="J225" s="175"/>
      <c r="K225" s="1"/>
      <c r="L225" s="1"/>
      <c r="M225" s="1"/>
      <c r="N225" s="1"/>
      <c r="O225" s="1"/>
      <c r="P225" s="1"/>
      <c r="Q225" s="1"/>
      <c r="R225" s="1"/>
      <c r="S225" s="1"/>
      <c r="T225" s="1"/>
      <c r="U225" s="1"/>
    </row>
    <row r="226" ht="15.75" customHeight="1">
      <c r="A226" s="1"/>
      <c r="B226" s="1"/>
      <c r="C226" s="1"/>
      <c r="D226" s="1"/>
      <c r="E226" s="1"/>
      <c r="F226" s="1"/>
      <c r="G226" s="1"/>
      <c r="H226" s="1"/>
      <c r="I226" s="1"/>
      <c r="J226" s="175"/>
      <c r="K226" s="1"/>
      <c r="L226" s="1"/>
      <c r="M226" s="1"/>
      <c r="N226" s="1"/>
      <c r="O226" s="1"/>
      <c r="P226" s="1"/>
      <c r="Q226" s="1"/>
      <c r="R226" s="1"/>
      <c r="S226" s="1"/>
      <c r="T226" s="1"/>
      <c r="U226" s="1"/>
    </row>
    <row r="227" ht="15.75" customHeight="1">
      <c r="A227" s="1"/>
      <c r="B227" s="1"/>
      <c r="C227" s="1"/>
      <c r="D227" s="1"/>
      <c r="E227" s="1"/>
      <c r="F227" s="1"/>
      <c r="G227" s="1"/>
      <c r="H227" s="1"/>
      <c r="I227" s="1"/>
      <c r="J227" s="175"/>
      <c r="K227" s="1"/>
      <c r="L227" s="1"/>
      <c r="M227" s="1"/>
      <c r="N227" s="1"/>
      <c r="O227" s="1"/>
      <c r="P227" s="1"/>
      <c r="Q227" s="1"/>
      <c r="R227" s="1"/>
      <c r="S227" s="1"/>
      <c r="T227" s="1"/>
      <c r="U227" s="1"/>
    </row>
    <row r="228" ht="15.75" customHeight="1">
      <c r="A228" s="1"/>
      <c r="B228" s="1"/>
      <c r="C228" s="1"/>
      <c r="D228" s="1"/>
      <c r="E228" s="1"/>
      <c r="F228" s="1"/>
      <c r="G228" s="1"/>
      <c r="H228" s="1"/>
      <c r="I228" s="1"/>
      <c r="J228" s="175"/>
      <c r="K228" s="1"/>
      <c r="L228" s="1"/>
      <c r="M228" s="1"/>
      <c r="N228" s="1"/>
      <c r="O228" s="1"/>
      <c r="P228" s="1"/>
      <c r="Q228" s="1"/>
      <c r="R228" s="1"/>
      <c r="S228" s="1"/>
      <c r="T228" s="1"/>
      <c r="U228" s="1"/>
    </row>
    <row r="229" ht="15.75" customHeight="1">
      <c r="A229" s="1"/>
      <c r="B229" s="1"/>
      <c r="C229" s="1"/>
      <c r="D229" s="1"/>
      <c r="E229" s="1"/>
      <c r="F229" s="1"/>
      <c r="G229" s="1"/>
      <c r="H229" s="1"/>
      <c r="I229" s="1"/>
      <c r="J229" s="175"/>
      <c r="K229" s="1"/>
      <c r="L229" s="1"/>
      <c r="M229" s="1"/>
      <c r="N229" s="1"/>
      <c r="O229" s="1"/>
      <c r="P229" s="1"/>
      <c r="Q229" s="1"/>
      <c r="R229" s="1"/>
      <c r="S229" s="1"/>
      <c r="T229" s="1"/>
      <c r="U229" s="1"/>
    </row>
    <row r="230" ht="15.75" customHeight="1">
      <c r="A230" s="1"/>
      <c r="B230" s="1"/>
      <c r="C230" s="1"/>
      <c r="D230" s="1"/>
      <c r="E230" s="1"/>
      <c r="F230" s="1"/>
      <c r="G230" s="1"/>
      <c r="H230" s="1"/>
      <c r="I230" s="1"/>
      <c r="J230" s="175"/>
      <c r="K230" s="1"/>
      <c r="L230" s="1"/>
      <c r="M230" s="1"/>
      <c r="N230" s="1"/>
      <c r="O230" s="1"/>
      <c r="P230" s="1"/>
      <c r="Q230" s="1"/>
      <c r="R230" s="1"/>
      <c r="S230" s="1"/>
      <c r="T230" s="1"/>
      <c r="U230" s="1"/>
    </row>
    <row r="231" ht="15.75" customHeight="1">
      <c r="A231" s="1"/>
      <c r="B231" s="1"/>
      <c r="C231" s="1"/>
      <c r="D231" s="1"/>
      <c r="E231" s="1"/>
      <c r="F231" s="1"/>
      <c r="G231" s="1"/>
      <c r="H231" s="1"/>
      <c r="I231" s="1"/>
      <c r="J231" s="175"/>
      <c r="K231" s="1"/>
      <c r="L231" s="1"/>
      <c r="M231" s="1"/>
      <c r="N231" s="1"/>
      <c r="O231" s="1"/>
      <c r="P231" s="1"/>
      <c r="Q231" s="1"/>
      <c r="R231" s="1"/>
      <c r="S231" s="1"/>
      <c r="T231" s="1"/>
      <c r="U231" s="1"/>
    </row>
    <row r="232" ht="15.75" customHeight="1">
      <c r="A232" s="1"/>
      <c r="B232" s="1"/>
      <c r="C232" s="1"/>
      <c r="D232" s="1"/>
      <c r="E232" s="1"/>
      <c r="F232" s="1"/>
      <c r="G232" s="1"/>
      <c r="H232" s="1"/>
      <c r="I232" s="1"/>
      <c r="J232" s="175"/>
      <c r="K232" s="1"/>
      <c r="L232" s="1"/>
      <c r="M232" s="1"/>
      <c r="N232" s="1"/>
      <c r="O232" s="1"/>
      <c r="P232" s="1"/>
      <c r="Q232" s="1"/>
      <c r="R232" s="1"/>
      <c r="S232" s="1"/>
      <c r="T232" s="1"/>
      <c r="U232" s="1"/>
    </row>
    <row r="233" ht="15.75" customHeight="1">
      <c r="A233" s="1"/>
      <c r="B233" s="1"/>
      <c r="C233" s="1"/>
      <c r="D233" s="1"/>
      <c r="E233" s="1"/>
      <c r="F233" s="1"/>
      <c r="G233" s="1"/>
      <c r="H233" s="1"/>
      <c r="I233" s="1"/>
      <c r="J233" s="175"/>
      <c r="K233" s="1"/>
      <c r="L233" s="1"/>
      <c r="M233" s="1"/>
      <c r="N233" s="1"/>
      <c r="O233" s="1"/>
      <c r="P233" s="1"/>
      <c r="Q233" s="1"/>
      <c r="R233" s="1"/>
      <c r="S233" s="1"/>
      <c r="T233" s="1"/>
      <c r="U233" s="1"/>
    </row>
    <row r="234" ht="15.75" customHeight="1">
      <c r="A234" s="1"/>
      <c r="B234" s="1"/>
      <c r="C234" s="1"/>
      <c r="D234" s="1"/>
      <c r="E234" s="1"/>
      <c r="F234" s="1"/>
      <c r="G234" s="1"/>
      <c r="H234" s="1"/>
      <c r="I234" s="1"/>
      <c r="J234" s="175"/>
      <c r="K234" s="1"/>
      <c r="L234" s="1"/>
      <c r="M234" s="1"/>
      <c r="N234" s="1"/>
      <c r="O234" s="1"/>
      <c r="P234" s="1"/>
      <c r="Q234" s="1"/>
      <c r="R234" s="1"/>
      <c r="S234" s="1"/>
      <c r="T234" s="1"/>
      <c r="U234" s="1"/>
    </row>
    <row r="235" ht="15.75" customHeight="1">
      <c r="A235" s="1"/>
      <c r="B235" s="1"/>
      <c r="C235" s="1"/>
      <c r="D235" s="1"/>
      <c r="E235" s="1"/>
      <c r="F235" s="1"/>
      <c r="G235" s="1"/>
      <c r="H235" s="1"/>
      <c r="I235" s="1"/>
      <c r="J235" s="175"/>
      <c r="K235" s="1"/>
      <c r="L235" s="1"/>
      <c r="M235" s="1"/>
      <c r="N235" s="1"/>
      <c r="O235" s="1"/>
      <c r="P235" s="1"/>
      <c r="Q235" s="1"/>
      <c r="R235" s="1"/>
      <c r="S235" s="1"/>
      <c r="T235" s="1"/>
      <c r="U235" s="1"/>
    </row>
    <row r="236" ht="15.75" customHeight="1">
      <c r="A236" s="1"/>
      <c r="B236" s="1"/>
      <c r="C236" s="1"/>
      <c r="D236" s="1"/>
      <c r="E236" s="1"/>
      <c r="F236" s="1"/>
      <c r="G236" s="1"/>
      <c r="H236" s="1"/>
      <c r="I236" s="1"/>
      <c r="J236" s="175"/>
      <c r="K236" s="1"/>
      <c r="L236" s="1"/>
      <c r="M236" s="1"/>
      <c r="N236" s="1"/>
      <c r="O236" s="1"/>
      <c r="P236" s="1"/>
      <c r="Q236" s="1"/>
      <c r="R236" s="1"/>
      <c r="S236" s="1"/>
      <c r="T236" s="1"/>
      <c r="U236" s="1"/>
    </row>
    <row r="237" ht="15.75" customHeight="1">
      <c r="A237" s="1"/>
      <c r="B237" s="1"/>
      <c r="C237" s="1"/>
      <c r="D237" s="1"/>
      <c r="E237" s="1"/>
      <c r="F237" s="1"/>
      <c r="G237" s="1"/>
      <c r="H237" s="1"/>
      <c r="I237" s="1"/>
      <c r="J237" s="175"/>
      <c r="K237" s="1"/>
      <c r="L237" s="1"/>
      <c r="M237" s="1"/>
      <c r="N237" s="1"/>
      <c r="O237" s="1"/>
      <c r="P237" s="1"/>
      <c r="Q237" s="1"/>
      <c r="R237" s="1"/>
      <c r="S237" s="1"/>
      <c r="T237" s="1"/>
      <c r="U237" s="1"/>
    </row>
    <row r="238" ht="15.75" customHeight="1">
      <c r="A238" s="1"/>
      <c r="B238" s="1"/>
      <c r="C238" s="1"/>
      <c r="D238" s="1"/>
      <c r="E238" s="1"/>
      <c r="F238" s="1"/>
      <c r="G238" s="1"/>
      <c r="H238" s="1"/>
      <c r="I238" s="1"/>
      <c r="J238" s="175"/>
      <c r="K238" s="1"/>
      <c r="L238" s="1"/>
      <c r="M238" s="1"/>
      <c r="N238" s="1"/>
      <c r="O238" s="1"/>
      <c r="P238" s="1"/>
      <c r="Q238" s="1"/>
      <c r="R238" s="1"/>
      <c r="S238" s="1"/>
      <c r="T238" s="1"/>
      <c r="U238" s="1"/>
    </row>
    <row r="239" ht="15.75" customHeight="1">
      <c r="A239" s="1"/>
      <c r="B239" s="1"/>
      <c r="C239" s="1"/>
      <c r="D239" s="1"/>
      <c r="E239" s="1"/>
      <c r="F239" s="1"/>
      <c r="G239" s="1"/>
      <c r="H239" s="1"/>
      <c r="I239" s="1"/>
      <c r="J239" s="175"/>
      <c r="K239" s="1"/>
      <c r="L239" s="1"/>
      <c r="M239" s="1"/>
      <c r="N239" s="1"/>
      <c r="O239" s="1"/>
      <c r="P239" s="1"/>
      <c r="Q239" s="1"/>
      <c r="R239" s="1"/>
      <c r="S239" s="1"/>
      <c r="T239" s="1"/>
      <c r="U239" s="1"/>
    </row>
    <row r="240" ht="15.75" customHeight="1">
      <c r="A240" s="1"/>
      <c r="B240" s="1"/>
      <c r="C240" s="1"/>
      <c r="D240" s="1"/>
      <c r="E240" s="1"/>
      <c r="F240" s="1"/>
      <c r="G240" s="1"/>
      <c r="H240" s="1"/>
      <c r="I240" s="1"/>
      <c r="J240" s="175"/>
      <c r="K240" s="1"/>
      <c r="L240" s="1"/>
      <c r="M240" s="1"/>
      <c r="N240" s="1"/>
      <c r="O240" s="1"/>
      <c r="P240" s="1"/>
      <c r="Q240" s="1"/>
      <c r="R240" s="1"/>
      <c r="S240" s="1"/>
      <c r="T240" s="1"/>
      <c r="U240" s="1"/>
    </row>
    <row r="241" ht="15.75" customHeight="1">
      <c r="A241" s="1"/>
      <c r="B241" s="1"/>
      <c r="C241" s="1"/>
      <c r="D241" s="1"/>
      <c r="E241" s="1"/>
      <c r="F241" s="1"/>
      <c r="G241" s="1"/>
      <c r="H241" s="1"/>
      <c r="I241" s="1"/>
      <c r="J241" s="175"/>
      <c r="K241" s="1"/>
      <c r="L241" s="1"/>
      <c r="M241" s="1"/>
      <c r="N241" s="1"/>
      <c r="O241" s="1"/>
      <c r="P241" s="1"/>
      <c r="Q241" s="1"/>
      <c r="R241" s="1"/>
      <c r="S241" s="1"/>
      <c r="T241" s="1"/>
      <c r="U241" s="1"/>
    </row>
    <row r="242" ht="15.75" customHeight="1">
      <c r="A242" s="1"/>
      <c r="B242" s="1"/>
      <c r="C242" s="1"/>
      <c r="D242" s="1"/>
      <c r="E242" s="1"/>
      <c r="F242" s="1"/>
      <c r="G242" s="1"/>
      <c r="H242" s="1"/>
      <c r="I242" s="1"/>
      <c r="J242" s="175"/>
      <c r="K242" s="1"/>
      <c r="L242" s="1"/>
      <c r="M242" s="1"/>
      <c r="N242" s="1"/>
      <c r="O242" s="1"/>
      <c r="P242" s="1"/>
      <c r="Q242" s="1"/>
      <c r="R242" s="1"/>
      <c r="S242" s="1"/>
      <c r="T242" s="1"/>
      <c r="U242" s="1"/>
    </row>
    <row r="243" ht="15.75" customHeight="1">
      <c r="A243" s="1"/>
      <c r="B243" s="1"/>
      <c r="C243" s="1"/>
      <c r="D243" s="1"/>
      <c r="E243" s="1"/>
      <c r="F243" s="1"/>
      <c r="G243" s="1"/>
      <c r="H243" s="1"/>
      <c r="I243" s="1"/>
      <c r="J243" s="175"/>
      <c r="K243" s="1"/>
      <c r="L243" s="1"/>
      <c r="M243" s="1"/>
      <c r="N243" s="1"/>
      <c r="O243" s="1"/>
      <c r="P243" s="1"/>
      <c r="Q243" s="1"/>
      <c r="R243" s="1"/>
      <c r="S243" s="1"/>
      <c r="T243" s="1"/>
      <c r="U243" s="1"/>
    </row>
    <row r="244" ht="15.75" customHeight="1">
      <c r="A244" s="1"/>
      <c r="B244" s="1"/>
      <c r="C244" s="1"/>
      <c r="D244" s="1"/>
      <c r="E244" s="1"/>
      <c r="F244" s="1"/>
      <c r="G244" s="1"/>
      <c r="H244" s="1"/>
      <c r="I244" s="1"/>
      <c r="J244" s="175"/>
      <c r="K244" s="1"/>
      <c r="L244" s="1"/>
      <c r="M244" s="1"/>
      <c r="N244" s="1"/>
      <c r="O244" s="1"/>
      <c r="P244" s="1"/>
      <c r="Q244" s="1"/>
      <c r="R244" s="1"/>
      <c r="S244" s="1"/>
      <c r="T244" s="1"/>
      <c r="U244" s="1"/>
    </row>
    <row r="245" ht="15.75" customHeight="1">
      <c r="A245" s="1"/>
      <c r="B245" s="1"/>
      <c r="C245" s="1"/>
      <c r="D245" s="1"/>
      <c r="E245" s="1"/>
      <c r="F245" s="1"/>
      <c r="G245" s="1"/>
      <c r="H245" s="1"/>
      <c r="I245" s="1"/>
      <c r="J245" s="175"/>
      <c r="K245" s="1"/>
      <c r="L245" s="1"/>
      <c r="M245" s="1"/>
      <c r="N245" s="1"/>
      <c r="O245" s="1"/>
      <c r="P245" s="1"/>
      <c r="Q245" s="1"/>
      <c r="R245" s="1"/>
      <c r="S245" s="1"/>
      <c r="T245" s="1"/>
      <c r="U245" s="1"/>
    </row>
    <row r="246" ht="15.75" customHeight="1">
      <c r="A246" s="1"/>
      <c r="B246" s="1"/>
      <c r="C246" s="1"/>
      <c r="D246" s="1"/>
      <c r="E246" s="1"/>
      <c r="F246" s="1"/>
      <c r="G246" s="1"/>
      <c r="H246" s="1"/>
      <c r="I246" s="1"/>
      <c r="J246" s="175"/>
      <c r="K246" s="1"/>
      <c r="L246" s="1"/>
      <c r="M246" s="1"/>
      <c r="N246" s="1"/>
      <c r="O246" s="1"/>
      <c r="P246" s="1"/>
      <c r="Q246" s="1"/>
      <c r="R246" s="1"/>
      <c r="S246" s="1"/>
      <c r="T246" s="1"/>
      <c r="U246" s="1"/>
    </row>
    <row r="247" ht="15.75" customHeight="1">
      <c r="A247" s="1"/>
      <c r="B247" s="1"/>
      <c r="C247" s="1"/>
      <c r="D247" s="1"/>
      <c r="E247" s="1"/>
      <c r="F247" s="1"/>
      <c r="G247" s="1"/>
      <c r="H247" s="1"/>
      <c r="I247" s="1"/>
      <c r="J247" s="175"/>
      <c r="K247" s="1"/>
      <c r="L247" s="1"/>
      <c r="M247" s="1"/>
      <c r="N247" s="1"/>
      <c r="O247" s="1"/>
      <c r="P247" s="1"/>
      <c r="Q247" s="1"/>
      <c r="R247" s="1"/>
      <c r="S247" s="1"/>
      <c r="T247" s="1"/>
      <c r="U247" s="1"/>
    </row>
    <row r="248" ht="15.75" customHeight="1">
      <c r="A248" s="1"/>
      <c r="B248" s="1"/>
      <c r="C248" s="1"/>
      <c r="D248" s="1"/>
      <c r="E248" s="1"/>
      <c r="F248" s="1"/>
      <c r="G248" s="1"/>
      <c r="H248" s="1"/>
      <c r="I248" s="1"/>
      <c r="J248" s="175"/>
      <c r="K248" s="1"/>
      <c r="L248" s="1"/>
      <c r="M248" s="1"/>
      <c r="N248" s="1"/>
      <c r="O248" s="1"/>
      <c r="P248" s="1"/>
      <c r="Q248" s="1"/>
      <c r="R248" s="1"/>
      <c r="S248" s="1"/>
      <c r="T248" s="1"/>
      <c r="U248" s="1"/>
    </row>
    <row r="249" ht="15.75" customHeight="1">
      <c r="A249" s="1"/>
      <c r="B249" s="1"/>
      <c r="C249" s="1"/>
      <c r="D249" s="1"/>
      <c r="E249" s="1"/>
      <c r="F249" s="1"/>
      <c r="G249" s="1"/>
      <c r="H249" s="1"/>
      <c r="I249" s="1"/>
      <c r="J249" s="175"/>
      <c r="K249" s="1"/>
      <c r="L249" s="1"/>
      <c r="M249" s="1"/>
      <c r="N249" s="1"/>
      <c r="O249" s="1"/>
      <c r="P249" s="1"/>
      <c r="Q249" s="1"/>
      <c r="R249" s="1"/>
      <c r="S249" s="1"/>
      <c r="T249" s="1"/>
      <c r="U249" s="1"/>
    </row>
    <row r="250" ht="15.75" customHeight="1">
      <c r="A250" s="1"/>
      <c r="B250" s="1"/>
      <c r="C250" s="1"/>
      <c r="D250" s="1"/>
      <c r="E250" s="1"/>
      <c r="F250" s="1"/>
      <c r="G250" s="1"/>
      <c r="H250" s="1"/>
      <c r="I250" s="1"/>
      <c r="J250" s="175"/>
      <c r="K250" s="1"/>
      <c r="L250" s="1"/>
      <c r="M250" s="1"/>
      <c r="N250" s="1"/>
      <c r="O250" s="1"/>
      <c r="P250" s="1"/>
      <c r="Q250" s="1"/>
      <c r="R250" s="1"/>
      <c r="S250" s="1"/>
      <c r="T250" s="1"/>
      <c r="U250" s="1"/>
    </row>
    <row r="251" ht="15.75" customHeight="1">
      <c r="A251" s="1"/>
      <c r="B251" s="1"/>
      <c r="C251" s="1"/>
      <c r="D251" s="1"/>
      <c r="E251" s="1"/>
      <c r="F251" s="1"/>
      <c r="G251" s="1"/>
      <c r="H251" s="1"/>
      <c r="I251" s="1"/>
      <c r="J251" s="175"/>
      <c r="K251" s="1"/>
      <c r="L251" s="1"/>
      <c r="M251" s="1"/>
      <c r="N251" s="1"/>
      <c r="O251" s="1"/>
      <c r="P251" s="1"/>
      <c r="Q251" s="1"/>
      <c r="R251" s="1"/>
      <c r="S251" s="1"/>
      <c r="T251" s="1"/>
      <c r="U251" s="1"/>
    </row>
    <row r="252" ht="15.75" customHeight="1">
      <c r="A252" s="1"/>
      <c r="B252" s="1"/>
      <c r="C252" s="1"/>
      <c r="D252" s="1"/>
      <c r="E252" s="1"/>
      <c r="F252" s="1"/>
      <c r="G252" s="1"/>
      <c r="H252" s="1"/>
      <c r="I252" s="1"/>
      <c r="J252" s="175"/>
      <c r="K252" s="1"/>
      <c r="L252" s="1"/>
      <c r="M252" s="1"/>
      <c r="N252" s="1"/>
      <c r="O252" s="1"/>
      <c r="P252" s="1"/>
      <c r="Q252" s="1"/>
      <c r="R252" s="1"/>
      <c r="S252" s="1"/>
      <c r="T252" s="1"/>
      <c r="U252" s="1"/>
    </row>
    <row r="253" ht="15.75" customHeight="1">
      <c r="A253" s="1"/>
      <c r="B253" s="1"/>
      <c r="C253" s="1"/>
      <c r="D253" s="1"/>
      <c r="E253" s="1"/>
      <c r="F253" s="1"/>
      <c r="G253" s="1"/>
      <c r="H253" s="1"/>
      <c r="I253" s="1"/>
      <c r="J253" s="175"/>
      <c r="K253" s="1"/>
      <c r="L253" s="1"/>
      <c r="M253" s="1"/>
      <c r="N253" s="1"/>
      <c r="O253" s="1"/>
      <c r="P253" s="1"/>
      <c r="Q253" s="1"/>
      <c r="R253" s="1"/>
      <c r="S253" s="1"/>
      <c r="T253" s="1"/>
      <c r="U253" s="1"/>
    </row>
    <row r="254" ht="15.75" customHeight="1">
      <c r="A254" s="1"/>
      <c r="B254" s="1"/>
      <c r="C254" s="1"/>
      <c r="D254" s="1"/>
      <c r="E254" s="1"/>
      <c r="F254" s="1"/>
      <c r="G254" s="1"/>
      <c r="H254" s="1"/>
      <c r="I254" s="1"/>
      <c r="J254" s="175"/>
      <c r="K254" s="1"/>
      <c r="L254" s="1"/>
      <c r="M254" s="1"/>
      <c r="N254" s="1"/>
      <c r="O254" s="1"/>
      <c r="P254" s="1"/>
      <c r="Q254" s="1"/>
      <c r="R254" s="1"/>
      <c r="S254" s="1"/>
      <c r="T254" s="1"/>
      <c r="U254" s="1"/>
    </row>
    <row r="255" ht="15.75" customHeight="1">
      <c r="A255" s="1"/>
      <c r="B255" s="1"/>
      <c r="C255" s="1"/>
      <c r="D255" s="1"/>
      <c r="E255" s="1"/>
      <c r="F255" s="1"/>
      <c r="G255" s="1"/>
      <c r="H255" s="1"/>
      <c r="I255" s="1"/>
      <c r="J255" s="175"/>
      <c r="K255" s="1"/>
      <c r="L255" s="1"/>
      <c r="M255" s="1"/>
      <c r="N255" s="1"/>
      <c r="O255" s="1"/>
      <c r="P255" s="1"/>
      <c r="Q255" s="1"/>
      <c r="R255" s="1"/>
      <c r="S255" s="1"/>
      <c r="T255" s="1"/>
      <c r="U255" s="1"/>
    </row>
    <row r="256" ht="15.75" customHeight="1">
      <c r="A256" s="1"/>
      <c r="B256" s="1"/>
      <c r="C256" s="1"/>
      <c r="D256" s="1"/>
      <c r="E256" s="1"/>
      <c r="F256" s="1"/>
      <c r="G256" s="1"/>
      <c r="H256" s="1"/>
      <c r="I256" s="1"/>
      <c r="J256" s="175"/>
      <c r="K256" s="1"/>
      <c r="L256" s="1"/>
      <c r="M256" s="1"/>
      <c r="N256" s="1"/>
      <c r="O256" s="1"/>
      <c r="P256" s="1"/>
      <c r="Q256" s="1"/>
      <c r="R256" s="1"/>
      <c r="S256" s="1"/>
      <c r="T256" s="1"/>
      <c r="U256" s="1"/>
    </row>
    <row r="257" ht="15.75" customHeight="1">
      <c r="A257" s="1"/>
      <c r="B257" s="1"/>
      <c r="C257" s="1"/>
      <c r="D257" s="1"/>
      <c r="E257" s="1"/>
      <c r="F257" s="1"/>
      <c r="G257" s="1"/>
      <c r="H257" s="1"/>
      <c r="I257" s="1"/>
      <c r="J257" s="1"/>
      <c r="K257" s="1"/>
      <c r="L257" s="1"/>
      <c r="M257" s="1"/>
      <c r="N257" s="1"/>
      <c r="O257" s="1"/>
      <c r="P257" s="1"/>
      <c r="Q257" s="1"/>
      <c r="R257" s="1"/>
      <c r="S257" s="1"/>
      <c r="T257" s="1"/>
      <c r="U257" s="1"/>
    </row>
    <row r="258" ht="15.75" customHeight="1">
      <c r="A258" s="1"/>
      <c r="B258" s="1"/>
      <c r="C258" s="1"/>
      <c r="D258" s="1"/>
      <c r="E258" s="1"/>
      <c r="F258" s="1"/>
      <c r="G258" s="1"/>
      <c r="H258" s="1"/>
      <c r="I258" s="1"/>
      <c r="J258" s="1"/>
      <c r="K258" s="1"/>
      <c r="L258" s="1"/>
      <c r="M258" s="1"/>
      <c r="N258" s="1"/>
      <c r="O258" s="1"/>
      <c r="P258" s="1"/>
      <c r="Q258" s="1"/>
      <c r="R258" s="1"/>
      <c r="S258" s="1"/>
      <c r="T258" s="1"/>
      <c r="U258" s="1"/>
    </row>
    <row r="259" ht="15.75" customHeight="1">
      <c r="A259" s="1"/>
      <c r="B259" s="1"/>
      <c r="C259" s="1"/>
      <c r="D259" s="1"/>
      <c r="E259" s="1"/>
      <c r="F259" s="1"/>
      <c r="G259" s="1"/>
      <c r="H259" s="1"/>
      <c r="I259" s="1"/>
      <c r="J259" s="1"/>
      <c r="K259" s="1"/>
      <c r="L259" s="1"/>
      <c r="M259" s="1"/>
      <c r="N259" s="1"/>
      <c r="O259" s="1"/>
      <c r="P259" s="1"/>
      <c r="Q259" s="1"/>
      <c r="R259" s="1"/>
      <c r="S259" s="1"/>
      <c r="T259" s="1"/>
      <c r="U259" s="1"/>
    </row>
    <row r="260" ht="15.75" customHeight="1">
      <c r="A260" s="1"/>
      <c r="B260" s="1"/>
      <c r="C260" s="1"/>
      <c r="D260" s="1"/>
      <c r="E260" s="1"/>
      <c r="F260" s="1"/>
      <c r="G260" s="1"/>
      <c r="H260" s="1"/>
      <c r="I260" s="1"/>
      <c r="J260" s="1"/>
      <c r="K260" s="1"/>
      <c r="L260" s="1"/>
      <c r="M260" s="1"/>
      <c r="N260" s="1"/>
      <c r="O260" s="1"/>
      <c r="P260" s="1"/>
      <c r="Q260" s="1"/>
      <c r="R260" s="1"/>
      <c r="S260" s="1"/>
      <c r="T260" s="1"/>
      <c r="U260" s="1"/>
    </row>
    <row r="261" ht="15.75" customHeight="1">
      <c r="A261" s="1"/>
      <c r="B261" s="1"/>
      <c r="C261" s="1"/>
      <c r="D261" s="1"/>
      <c r="E261" s="1"/>
      <c r="F261" s="1"/>
      <c r="G261" s="1"/>
      <c r="H261" s="1"/>
      <c r="I261" s="1"/>
      <c r="J261" s="1"/>
      <c r="K261" s="1"/>
      <c r="L261" s="1"/>
      <c r="M261" s="1"/>
      <c r="N261" s="1"/>
      <c r="O261" s="1"/>
      <c r="P261" s="1"/>
      <c r="Q261" s="1"/>
      <c r="R261" s="1"/>
      <c r="S261" s="1"/>
      <c r="T261" s="1"/>
      <c r="U261" s="1"/>
    </row>
    <row r="262" ht="15.75" customHeight="1">
      <c r="A262" s="1"/>
      <c r="B262" s="1"/>
      <c r="C262" s="1"/>
      <c r="D262" s="1"/>
      <c r="E262" s="1"/>
      <c r="F262" s="1"/>
      <c r="G262" s="1"/>
      <c r="H262" s="1"/>
      <c r="I262" s="1"/>
      <c r="J262" s="1"/>
      <c r="K262" s="1"/>
      <c r="L262" s="1"/>
      <c r="M262" s="1"/>
      <c r="N262" s="1"/>
      <c r="O262" s="1"/>
      <c r="P262" s="1"/>
      <c r="Q262" s="1"/>
      <c r="R262" s="1"/>
      <c r="S262" s="1"/>
      <c r="T262" s="1"/>
      <c r="U262" s="1"/>
    </row>
    <row r="263" ht="15.75" customHeight="1">
      <c r="A263" s="1"/>
      <c r="B263" s="1"/>
      <c r="C263" s="1"/>
      <c r="D263" s="1"/>
      <c r="E263" s="1"/>
      <c r="F263" s="1"/>
      <c r="G263" s="1"/>
      <c r="H263" s="1"/>
      <c r="I263" s="1"/>
      <c r="J263" s="1"/>
      <c r="K263" s="1"/>
      <c r="L263" s="1"/>
      <c r="M263" s="1"/>
      <c r="N263" s="1"/>
      <c r="O263" s="1"/>
      <c r="P263" s="1"/>
      <c r="Q263" s="1"/>
      <c r="R263" s="1"/>
      <c r="S263" s="1"/>
      <c r="T263" s="1"/>
      <c r="U263" s="1"/>
    </row>
    <row r="264" ht="15.75" customHeight="1">
      <c r="A264" s="1"/>
      <c r="B264" s="1"/>
      <c r="C264" s="1"/>
      <c r="D264" s="1"/>
      <c r="E264" s="1"/>
      <c r="F264" s="1"/>
      <c r="G264" s="1"/>
      <c r="H264" s="1"/>
      <c r="I264" s="1"/>
      <c r="J264" s="1"/>
      <c r="K264" s="1"/>
      <c r="L264" s="1"/>
      <c r="M264" s="1"/>
      <c r="N264" s="1"/>
      <c r="O264" s="1"/>
      <c r="P264" s="1"/>
      <c r="Q264" s="1"/>
      <c r="R264" s="1"/>
      <c r="S264" s="1"/>
      <c r="T264" s="1"/>
      <c r="U264" s="1"/>
    </row>
    <row r="265" ht="15.75" customHeight="1">
      <c r="A265" s="1"/>
      <c r="B265" s="1"/>
      <c r="C265" s="1"/>
      <c r="D265" s="1"/>
      <c r="E265" s="1"/>
      <c r="F265" s="1"/>
      <c r="G265" s="1"/>
      <c r="H265" s="1"/>
      <c r="I265" s="1"/>
      <c r="J265" s="1"/>
      <c r="K265" s="1"/>
      <c r="L265" s="1"/>
      <c r="M265" s="1"/>
      <c r="N265" s="1"/>
      <c r="O265" s="1"/>
      <c r="P265" s="1"/>
      <c r="Q265" s="1"/>
      <c r="R265" s="1"/>
      <c r="S265" s="1"/>
      <c r="T265" s="1"/>
      <c r="U265" s="1"/>
    </row>
    <row r="266" ht="15.75" customHeight="1">
      <c r="A266" s="1"/>
      <c r="B266" s="1"/>
      <c r="C266" s="1"/>
      <c r="D266" s="1"/>
      <c r="E266" s="1"/>
      <c r="F266" s="1"/>
      <c r="G266" s="1"/>
      <c r="H266" s="1"/>
      <c r="I266" s="1"/>
      <c r="J266" s="1"/>
      <c r="K266" s="1"/>
      <c r="L266" s="1"/>
      <c r="M266" s="1"/>
      <c r="N266" s="1"/>
      <c r="O266" s="1"/>
      <c r="P266" s="1"/>
      <c r="Q266" s="1"/>
      <c r="R266" s="1"/>
      <c r="S266" s="1"/>
      <c r="T266" s="1"/>
      <c r="U266" s="1"/>
    </row>
    <row r="267" ht="15.75" customHeight="1">
      <c r="A267" s="1"/>
      <c r="B267" s="1"/>
      <c r="C267" s="1"/>
      <c r="D267" s="1"/>
      <c r="E267" s="1"/>
      <c r="F267" s="1"/>
      <c r="G267" s="1"/>
      <c r="H267" s="1"/>
      <c r="I267" s="1"/>
      <c r="J267" s="1"/>
      <c r="K267" s="1"/>
      <c r="L267" s="1"/>
      <c r="M267" s="1"/>
      <c r="N267" s="1"/>
      <c r="O267" s="1"/>
      <c r="P267" s="1"/>
      <c r="Q267" s="1"/>
      <c r="R267" s="1"/>
      <c r="S267" s="1"/>
      <c r="T267" s="1"/>
      <c r="U267" s="1"/>
    </row>
    <row r="268" ht="15.75" customHeight="1">
      <c r="A268" s="1"/>
      <c r="B268" s="1"/>
      <c r="C268" s="1"/>
      <c r="D268" s="1"/>
      <c r="E268" s="1"/>
      <c r="F268" s="1"/>
      <c r="G268" s="1"/>
      <c r="H268" s="1"/>
      <c r="I268" s="1"/>
      <c r="J268" s="1"/>
      <c r="K268" s="1"/>
      <c r="L268" s="1"/>
      <c r="M268" s="1"/>
      <c r="N268" s="1"/>
      <c r="O268" s="1"/>
      <c r="P268" s="1"/>
      <c r="Q268" s="1"/>
      <c r="R268" s="1"/>
      <c r="S268" s="1"/>
      <c r="T268" s="1"/>
      <c r="U268" s="1"/>
    </row>
    <row r="269" ht="15.75" customHeight="1">
      <c r="A269" s="1"/>
      <c r="B269" s="1"/>
      <c r="C269" s="1"/>
      <c r="D269" s="1"/>
      <c r="E269" s="1"/>
      <c r="F269" s="1"/>
      <c r="G269" s="1"/>
      <c r="H269" s="1"/>
      <c r="I269" s="1"/>
      <c r="J269" s="1"/>
      <c r="K269" s="1"/>
      <c r="L269" s="1"/>
      <c r="M269" s="1"/>
      <c r="N269" s="1"/>
      <c r="O269" s="1"/>
      <c r="P269" s="1"/>
      <c r="Q269" s="1"/>
      <c r="R269" s="1"/>
      <c r="S269" s="1"/>
      <c r="T269" s="1"/>
      <c r="U269" s="1"/>
    </row>
    <row r="270" ht="15.75" customHeight="1">
      <c r="A270" s="1"/>
      <c r="B270" s="1"/>
      <c r="C270" s="1"/>
      <c r="D270" s="1"/>
      <c r="E270" s="1"/>
      <c r="F270" s="1"/>
      <c r="G270" s="1"/>
      <c r="H270" s="1"/>
      <c r="I270" s="1"/>
      <c r="J270" s="1"/>
      <c r="K270" s="1"/>
      <c r="L270" s="1"/>
      <c r="M270" s="1"/>
      <c r="N270" s="1"/>
      <c r="O270" s="1"/>
      <c r="P270" s="1"/>
      <c r="Q270" s="1"/>
      <c r="R270" s="1"/>
      <c r="S270" s="1"/>
      <c r="T270" s="1"/>
      <c r="U270" s="1"/>
    </row>
    <row r="271" ht="15.75" customHeight="1">
      <c r="A271" s="1"/>
      <c r="B271" s="1"/>
      <c r="C271" s="1"/>
      <c r="D271" s="1"/>
      <c r="E271" s="1"/>
      <c r="F271" s="1"/>
      <c r="G271" s="1"/>
      <c r="H271" s="1"/>
      <c r="I271" s="1"/>
      <c r="J271" s="1"/>
      <c r="K271" s="1"/>
      <c r="L271" s="1"/>
      <c r="M271" s="1"/>
      <c r="N271" s="1"/>
      <c r="O271" s="1"/>
      <c r="P271" s="1"/>
      <c r="Q271" s="1"/>
      <c r="R271" s="1"/>
      <c r="S271" s="1"/>
      <c r="T271" s="1"/>
      <c r="U271" s="1"/>
    </row>
    <row r="272" ht="15.75" customHeight="1">
      <c r="A272" s="1"/>
      <c r="B272" s="1"/>
      <c r="C272" s="1"/>
      <c r="D272" s="1"/>
      <c r="E272" s="1"/>
      <c r="F272" s="1"/>
      <c r="G272" s="1"/>
      <c r="H272" s="1"/>
      <c r="I272" s="1"/>
      <c r="J272" s="1"/>
      <c r="K272" s="1"/>
      <c r="L272" s="1"/>
      <c r="M272" s="1"/>
      <c r="N272" s="1"/>
      <c r="O272" s="1"/>
      <c r="P272" s="1"/>
      <c r="Q272" s="1"/>
      <c r="R272" s="1"/>
      <c r="S272" s="1"/>
      <c r="T272" s="1"/>
      <c r="U272" s="1"/>
    </row>
    <row r="273" ht="15.75" customHeight="1">
      <c r="A273" s="1"/>
      <c r="B273" s="1"/>
      <c r="C273" s="1"/>
      <c r="D273" s="1"/>
      <c r="E273" s="1"/>
      <c r="F273" s="1"/>
      <c r="G273" s="1"/>
      <c r="H273" s="1"/>
      <c r="I273" s="1"/>
      <c r="J273" s="1"/>
      <c r="K273" s="1"/>
      <c r="L273" s="1"/>
      <c r="M273" s="1"/>
      <c r="N273" s="1"/>
      <c r="O273" s="1"/>
      <c r="P273" s="1"/>
      <c r="Q273" s="1"/>
      <c r="R273" s="1"/>
      <c r="S273" s="1"/>
      <c r="T273" s="1"/>
      <c r="U273" s="1"/>
    </row>
    <row r="274" ht="15.75" customHeight="1">
      <c r="A274" s="1"/>
      <c r="B274" s="1"/>
      <c r="C274" s="1"/>
      <c r="D274" s="1"/>
      <c r="E274" s="1"/>
      <c r="F274" s="1"/>
      <c r="G274" s="1"/>
      <c r="H274" s="1"/>
      <c r="I274" s="1"/>
      <c r="J274" s="1"/>
      <c r="K274" s="1"/>
      <c r="L274" s="1"/>
      <c r="M274" s="1"/>
      <c r="N274" s="1"/>
      <c r="O274" s="1"/>
      <c r="P274" s="1"/>
      <c r="Q274" s="1"/>
      <c r="R274" s="1"/>
      <c r="S274" s="1"/>
      <c r="T274" s="1"/>
      <c r="U274" s="1"/>
    </row>
    <row r="275" ht="15.75" customHeight="1">
      <c r="A275" s="1"/>
      <c r="B275" s="1"/>
      <c r="C275" s="1"/>
      <c r="D275" s="1"/>
      <c r="E275" s="1"/>
      <c r="F275" s="1"/>
      <c r="G275" s="1"/>
      <c r="H275" s="1"/>
      <c r="I275" s="1"/>
      <c r="J275" s="1"/>
      <c r="K275" s="1"/>
      <c r="L275" s="1"/>
      <c r="M275" s="1"/>
      <c r="N275" s="1"/>
      <c r="O275" s="1"/>
      <c r="P275" s="1"/>
      <c r="Q275" s="1"/>
      <c r="R275" s="1"/>
      <c r="S275" s="1"/>
      <c r="T275" s="1"/>
      <c r="U275" s="1"/>
    </row>
    <row r="276" ht="15.75" customHeight="1">
      <c r="A276" s="1"/>
      <c r="B276" s="1"/>
      <c r="C276" s="1"/>
      <c r="D276" s="1"/>
      <c r="E276" s="1"/>
      <c r="F276" s="1"/>
      <c r="G276" s="1"/>
      <c r="H276" s="1"/>
      <c r="I276" s="1"/>
      <c r="J276" s="1"/>
      <c r="K276" s="1"/>
      <c r="L276" s="1"/>
      <c r="M276" s="1"/>
      <c r="N276" s="1"/>
      <c r="O276" s="1"/>
      <c r="P276" s="1"/>
      <c r="Q276" s="1"/>
      <c r="R276" s="1"/>
      <c r="S276" s="1"/>
      <c r="T276" s="1"/>
      <c r="U276" s="1"/>
    </row>
    <row r="277" ht="15.75" customHeight="1">
      <c r="A277" s="1"/>
      <c r="B277" s="1"/>
      <c r="C277" s="1"/>
      <c r="D277" s="1"/>
      <c r="E277" s="1"/>
      <c r="F277" s="1"/>
      <c r="G277" s="1"/>
      <c r="H277" s="1"/>
      <c r="I277" s="1"/>
      <c r="J277" s="1"/>
      <c r="K277" s="1"/>
      <c r="L277" s="1"/>
      <c r="M277" s="1"/>
      <c r="N277" s="1"/>
      <c r="O277" s="1"/>
      <c r="P277" s="1"/>
      <c r="Q277" s="1"/>
      <c r="R277" s="1"/>
      <c r="S277" s="1"/>
      <c r="T277" s="1"/>
      <c r="U277" s="1"/>
    </row>
    <row r="278" ht="15.75" customHeight="1">
      <c r="A278" s="1"/>
      <c r="B278" s="1"/>
      <c r="C278" s="1"/>
      <c r="D278" s="1"/>
      <c r="E278" s="1"/>
      <c r="F278" s="1"/>
      <c r="G278" s="1"/>
      <c r="H278" s="1"/>
      <c r="I278" s="1"/>
      <c r="J278" s="1"/>
      <c r="K278" s="1"/>
      <c r="L278" s="1"/>
      <c r="M278" s="1"/>
      <c r="N278" s="1"/>
      <c r="O278" s="1"/>
      <c r="P278" s="1"/>
      <c r="Q278" s="1"/>
      <c r="R278" s="1"/>
      <c r="S278" s="1"/>
      <c r="T278" s="1"/>
      <c r="U278" s="1"/>
    </row>
    <row r="279" ht="15.75" customHeight="1">
      <c r="A279" s="1"/>
      <c r="B279" s="1"/>
      <c r="C279" s="1"/>
      <c r="D279" s="1"/>
      <c r="E279" s="1"/>
      <c r="F279" s="1"/>
      <c r="G279" s="1"/>
      <c r="H279" s="1"/>
      <c r="I279" s="1"/>
      <c r="J279" s="1"/>
      <c r="K279" s="1"/>
      <c r="L279" s="1"/>
      <c r="M279" s="1"/>
      <c r="N279" s="1"/>
      <c r="O279" s="1"/>
      <c r="P279" s="1"/>
      <c r="Q279" s="1"/>
      <c r="R279" s="1"/>
      <c r="S279" s="1"/>
      <c r="T279" s="1"/>
      <c r="U279" s="1"/>
    </row>
    <row r="280" ht="15.75" customHeight="1">
      <c r="A280" s="1"/>
      <c r="B280" s="1"/>
      <c r="C280" s="1"/>
      <c r="D280" s="1"/>
      <c r="E280" s="1"/>
      <c r="F280" s="1"/>
      <c r="G280" s="1"/>
      <c r="H280" s="1"/>
      <c r="I280" s="1"/>
      <c r="J280" s="1"/>
      <c r="K280" s="1"/>
      <c r="L280" s="1"/>
      <c r="M280" s="1"/>
      <c r="N280" s="1"/>
      <c r="O280" s="1"/>
      <c r="P280" s="1"/>
      <c r="Q280" s="1"/>
      <c r="R280" s="1"/>
      <c r="S280" s="1"/>
      <c r="T280" s="1"/>
      <c r="U280" s="1"/>
    </row>
    <row r="281" ht="15.75" customHeight="1">
      <c r="A281" s="1"/>
      <c r="B281" s="1"/>
      <c r="C281" s="1"/>
      <c r="D281" s="1"/>
      <c r="E281" s="1"/>
      <c r="F281" s="1"/>
      <c r="G281" s="1"/>
      <c r="H281" s="1"/>
      <c r="I281" s="1"/>
      <c r="J281" s="1"/>
      <c r="K281" s="1"/>
      <c r="L281" s="1"/>
      <c r="M281" s="1"/>
      <c r="N281" s="1"/>
      <c r="O281" s="1"/>
      <c r="P281" s="1"/>
      <c r="Q281" s="1"/>
      <c r="R281" s="1"/>
      <c r="S281" s="1"/>
      <c r="T281" s="1"/>
      <c r="U281" s="1"/>
    </row>
    <row r="282" ht="15.75" customHeight="1">
      <c r="A282" s="1"/>
      <c r="B282" s="1"/>
      <c r="C282" s="1"/>
      <c r="D282" s="1"/>
      <c r="E282" s="1"/>
      <c r="F282" s="1"/>
      <c r="G282" s="1"/>
      <c r="H282" s="1"/>
      <c r="I282" s="1"/>
      <c r="J282" s="1"/>
      <c r="K282" s="1"/>
      <c r="L282" s="1"/>
      <c r="M282" s="1"/>
      <c r="N282" s="1"/>
      <c r="O282" s="1"/>
      <c r="P282" s="1"/>
      <c r="Q282" s="1"/>
      <c r="R282" s="1"/>
      <c r="S282" s="1"/>
      <c r="T282" s="1"/>
      <c r="U282" s="1"/>
    </row>
    <row r="283" ht="15.75" customHeight="1">
      <c r="A283" s="1"/>
      <c r="B283" s="1"/>
      <c r="C283" s="1"/>
      <c r="D283" s="1"/>
      <c r="E283" s="1"/>
      <c r="F283" s="1"/>
      <c r="G283" s="1"/>
      <c r="H283" s="1"/>
      <c r="I283" s="1"/>
      <c r="J283" s="1"/>
      <c r="K283" s="1"/>
      <c r="L283" s="1"/>
      <c r="M283" s="1"/>
      <c r="N283" s="1"/>
      <c r="O283" s="1"/>
      <c r="P283" s="1"/>
      <c r="Q283" s="1"/>
      <c r="R283" s="1"/>
      <c r="S283" s="1"/>
      <c r="T283" s="1"/>
      <c r="U283" s="1"/>
    </row>
    <row r="284" ht="15.75" customHeight="1">
      <c r="A284" s="1"/>
      <c r="B284" s="1"/>
      <c r="C284" s="1"/>
      <c r="D284" s="1"/>
      <c r="E284" s="1"/>
      <c r="F284" s="1"/>
      <c r="G284" s="1"/>
      <c r="H284" s="1"/>
      <c r="I284" s="1"/>
      <c r="J284" s="1"/>
      <c r="K284" s="1"/>
      <c r="L284" s="1"/>
      <c r="M284" s="1"/>
      <c r="N284" s="1"/>
      <c r="O284" s="1"/>
      <c r="P284" s="1"/>
      <c r="Q284" s="1"/>
      <c r="R284" s="1"/>
      <c r="S284" s="1"/>
      <c r="T284" s="1"/>
      <c r="U284" s="1"/>
    </row>
    <row r="285" ht="15.75" customHeight="1">
      <c r="A285" s="1"/>
      <c r="B285" s="1"/>
      <c r="C285" s="1"/>
      <c r="D285" s="1"/>
      <c r="E285" s="1"/>
      <c r="F285" s="1"/>
      <c r="G285" s="1"/>
      <c r="H285" s="1"/>
      <c r="I285" s="1"/>
      <c r="J285" s="1"/>
      <c r="K285" s="1"/>
      <c r="L285" s="1"/>
      <c r="M285" s="1"/>
      <c r="N285" s="1"/>
      <c r="O285" s="1"/>
      <c r="P285" s="1"/>
      <c r="Q285" s="1"/>
      <c r="R285" s="1"/>
      <c r="S285" s="1"/>
      <c r="T285" s="1"/>
      <c r="U285" s="1"/>
    </row>
    <row r="286" ht="15.75" customHeight="1">
      <c r="A286" s="1"/>
      <c r="B286" s="1"/>
      <c r="C286" s="1"/>
      <c r="D286" s="1"/>
      <c r="E286" s="1"/>
      <c r="F286" s="1"/>
      <c r="G286" s="1"/>
      <c r="H286" s="1"/>
      <c r="I286" s="1"/>
      <c r="J286" s="1"/>
      <c r="K286" s="1"/>
      <c r="L286" s="1"/>
      <c r="M286" s="1"/>
      <c r="N286" s="1"/>
      <c r="O286" s="1"/>
      <c r="P286" s="1"/>
      <c r="Q286" s="1"/>
      <c r="R286" s="1"/>
      <c r="S286" s="1"/>
      <c r="T286" s="1"/>
      <c r="U286" s="1"/>
    </row>
    <row r="287" ht="15.75" customHeight="1">
      <c r="A287" s="1"/>
      <c r="B287" s="1"/>
      <c r="C287" s="1"/>
      <c r="D287" s="1"/>
      <c r="E287" s="1"/>
      <c r="F287" s="1"/>
      <c r="G287" s="1"/>
      <c r="H287" s="1"/>
      <c r="I287" s="1"/>
      <c r="J287" s="1"/>
      <c r="K287" s="1"/>
      <c r="L287" s="1"/>
      <c r="M287" s="1"/>
      <c r="N287" s="1"/>
      <c r="O287" s="1"/>
      <c r="P287" s="1"/>
      <c r="Q287" s="1"/>
      <c r="R287" s="1"/>
      <c r="S287" s="1"/>
      <c r="T287" s="1"/>
      <c r="U287" s="1"/>
    </row>
    <row r="288" ht="15.75" customHeight="1">
      <c r="A288" s="1"/>
      <c r="B288" s="1"/>
      <c r="C288" s="1"/>
      <c r="D288" s="1"/>
      <c r="E288" s="1"/>
      <c r="F288" s="1"/>
      <c r="G288" s="1"/>
      <c r="H288" s="1"/>
      <c r="I288" s="1"/>
      <c r="J288" s="1"/>
      <c r="K288" s="1"/>
      <c r="L288" s="1"/>
      <c r="M288" s="1"/>
      <c r="N288" s="1"/>
      <c r="O288" s="1"/>
      <c r="P288" s="1"/>
      <c r="Q288" s="1"/>
      <c r="R288" s="1"/>
      <c r="S288" s="1"/>
      <c r="T288" s="1"/>
      <c r="U288" s="1"/>
    </row>
    <row r="289" ht="15.75" customHeight="1">
      <c r="A289" s="1"/>
      <c r="B289" s="1"/>
      <c r="C289" s="1"/>
      <c r="D289" s="1"/>
      <c r="E289" s="1"/>
      <c r="F289" s="1"/>
      <c r="G289" s="1"/>
      <c r="H289" s="1"/>
      <c r="I289" s="1"/>
      <c r="J289" s="1"/>
      <c r="K289" s="1"/>
      <c r="L289" s="1"/>
      <c r="M289" s="1"/>
      <c r="N289" s="1"/>
      <c r="O289" s="1"/>
      <c r="P289" s="1"/>
      <c r="Q289" s="1"/>
      <c r="R289" s="1"/>
      <c r="S289" s="1"/>
      <c r="T289" s="1"/>
      <c r="U289" s="1"/>
    </row>
    <row r="290" ht="15.75" customHeight="1">
      <c r="A290" s="1"/>
      <c r="B290" s="1"/>
      <c r="C290" s="1"/>
      <c r="D290" s="1"/>
      <c r="E290" s="1"/>
      <c r="F290" s="1"/>
      <c r="G290" s="1"/>
      <c r="H290" s="1"/>
      <c r="I290" s="1"/>
      <c r="J290" s="1"/>
      <c r="K290" s="1"/>
      <c r="L290" s="1"/>
      <c r="M290" s="1"/>
      <c r="N290" s="1"/>
      <c r="O290" s="1"/>
      <c r="P290" s="1"/>
      <c r="Q290" s="1"/>
      <c r="R290" s="1"/>
      <c r="S290" s="1"/>
      <c r="T290" s="1"/>
      <c r="U290" s="1"/>
    </row>
    <row r="291" ht="15.75" customHeight="1">
      <c r="A291" s="1"/>
      <c r="B291" s="1"/>
      <c r="C291" s="1"/>
      <c r="D291" s="1"/>
      <c r="E291" s="1"/>
      <c r="F291" s="1"/>
      <c r="G291" s="1"/>
      <c r="H291" s="1"/>
      <c r="I291" s="1"/>
      <c r="J291" s="1"/>
      <c r="K291" s="1"/>
      <c r="L291" s="1"/>
      <c r="M291" s="1"/>
      <c r="N291" s="1"/>
      <c r="O291" s="1"/>
      <c r="P291" s="1"/>
      <c r="Q291" s="1"/>
      <c r="R291" s="1"/>
      <c r="S291" s="1"/>
      <c r="T291" s="1"/>
      <c r="U291" s="1"/>
    </row>
    <row r="292" ht="15.75" customHeight="1">
      <c r="A292" s="1"/>
      <c r="B292" s="1"/>
      <c r="C292" s="1"/>
      <c r="D292" s="1"/>
      <c r="E292" s="1"/>
      <c r="F292" s="1"/>
      <c r="G292" s="1"/>
      <c r="H292" s="1"/>
      <c r="I292" s="1"/>
      <c r="J292" s="1"/>
      <c r="K292" s="1"/>
      <c r="L292" s="1"/>
      <c r="M292" s="1"/>
      <c r="N292" s="1"/>
      <c r="O292" s="1"/>
      <c r="P292" s="1"/>
      <c r="Q292" s="1"/>
      <c r="R292" s="1"/>
      <c r="S292" s="1"/>
      <c r="T292" s="1"/>
      <c r="U292" s="1"/>
    </row>
    <row r="293" ht="15.75" customHeight="1">
      <c r="A293" s="1"/>
      <c r="B293" s="1"/>
      <c r="C293" s="1"/>
      <c r="D293" s="1"/>
      <c r="E293" s="1"/>
      <c r="F293" s="1"/>
      <c r="G293" s="1"/>
      <c r="H293" s="1"/>
      <c r="I293" s="1"/>
      <c r="J293" s="1"/>
      <c r="K293" s="1"/>
      <c r="L293" s="1"/>
      <c r="M293" s="1"/>
      <c r="N293" s="1"/>
      <c r="O293" s="1"/>
      <c r="P293" s="1"/>
      <c r="Q293" s="1"/>
      <c r="R293" s="1"/>
      <c r="S293" s="1"/>
      <c r="T293" s="1"/>
      <c r="U293" s="1"/>
    </row>
    <row r="294" ht="15.75" customHeight="1">
      <c r="A294" s="1"/>
      <c r="B294" s="1"/>
      <c r="C294" s="1"/>
      <c r="D294" s="1"/>
      <c r="E294" s="1"/>
      <c r="F294" s="1"/>
      <c r="G294" s="1"/>
      <c r="H294" s="1"/>
      <c r="I294" s="1"/>
      <c r="J294" s="1"/>
      <c r="K294" s="1"/>
      <c r="L294" s="1"/>
      <c r="M294" s="1"/>
      <c r="N294" s="1"/>
      <c r="O294" s="1"/>
      <c r="P294" s="1"/>
      <c r="Q294" s="1"/>
      <c r="R294" s="1"/>
      <c r="S294" s="1"/>
      <c r="T294" s="1"/>
      <c r="U294" s="1"/>
    </row>
    <row r="295" ht="15.75" customHeight="1">
      <c r="A295" s="1"/>
      <c r="B295" s="1"/>
      <c r="C295" s="1"/>
      <c r="D295" s="1"/>
      <c r="E295" s="1"/>
      <c r="F295" s="1"/>
      <c r="G295" s="1"/>
      <c r="H295" s="1"/>
      <c r="I295" s="1"/>
      <c r="J295" s="1"/>
      <c r="K295" s="1"/>
      <c r="L295" s="1"/>
      <c r="M295" s="1"/>
      <c r="N295" s="1"/>
      <c r="O295" s="1"/>
      <c r="P295" s="1"/>
      <c r="Q295" s="1"/>
      <c r="R295" s="1"/>
      <c r="S295" s="1"/>
      <c r="T295" s="1"/>
      <c r="U295" s="1"/>
    </row>
    <row r="296" ht="15.75" customHeight="1">
      <c r="A296" s="1"/>
      <c r="B296" s="1"/>
      <c r="C296" s="1"/>
      <c r="D296" s="1"/>
      <c r="E296" s="1"/>
      <c r="F296" s="1"/>
      <c r="G296" s="1"/>
      <c r="H296" s="1"/>
      <c r="I296" s="1"/>
      <c r="J296" s="1"/>
      <c r="K296" s="1"/>
      <c r="L296" s="1"/>
      <c r="M296" s="1"/>
      <c r="N296" s="1"/>
      <c r="O296" s="1"/>
      <c r="P296" s="1"/>
      <c r="Q296" s="1"/>
      <c r="R296" s="1"/>
      <c r="S296" s="1"/>
      <c r="T296" s="1"/>
      <c r="U296" s="1"/>
    </row>
    <row r="297" ht="15.75" customHeight="1">
      <c r="A297" s="1"/>
      <c r="B297" s="1"/>
      <c r="C297" s="1"/>
      <c r="D297" s="1"/>
      <c r="E297" s="1"/>
      <c r="F297" s="1"/>
      <c r="G297" s="1"/>
      <c r="H297" s="1"/>
      <c r="I297" s="1"/>
      <c r="J297" s="1"/>
      <c r="K297" s="1"/>
      <c r="L297" s="1"/>
      <c r="M297" s="1"/>
      <c r="N297" s="1"/>
      <c r="O297" s="1"/>
      <c r="P297" s="1"/>
      <c r="Q297" s="1"/>
      <c r="R297" s="1"/>
      <c r="S297" s="1"/>
      <c r="T297" s="1"/>
      <c r="U297" s="1"/>
    </row>
    <row r="298" ht="15.75" customHeight="1">
      <c r="A298" s="1"/>
      <c r="B298" s="1"/>
      <c r="C298" s="1"/>
      <c r="D298" s="1"/>
      <c r="E298" s="1"/>
      <c r="F298" s="1"/>
      <c r="G298" s="1"/>
      <c r="H298" s="1"/>
      <c r="I298" s="1"/>
      <c r="J298" s="1"/>
      <c r="K298" s="1"/>
      <c r="L298" s="1"/>
      <c r="M298" s="1"/>
      <c r="N298" s="1"/>
      <c r="O298" s="1"/>
      <c r="P298" s="1"/>
      <c r="Q298" s="1"/>
      <c r="R298" s="1"/>
      <c r="S298" s="1"/>
      <c r="T298" s="1"/>
      <c r="U298" s="1"/>
    </row>
    <row r="299" ht="15.75" customHeight="1">
      <c r="A299" s="1"/>
      <c r="B299" s="1"/>
      <c r="C299" s="1"/>
      <c r="D299" s="1"/>
      <c r="E299" s="1"/>
      <c r="F299" s="1"/>
      <c r="G299" s="1"/>
      <c r="H299" s="1"/>
      <c r="I299" s="1"/>
      <c r="J299" s="1"/>
      <c r="K299" s="1"/>
      <c r="L299" s="1"/>
      <c r="M299" s="1"/>
      <c r="N299" s="1"/>
      <c r="O299" s="1"/>
      <c r="P299" s="1"/>
      <c r="Q299" s="1"/>
      <c r="R299" s="1"/>
      <c r="S299" s="1"/>
      <c r="T299" s="1"/>
      <c r="U299" s="1"/>
    </row>
    <row r="300" ht="15.75" customHeight="1">
      <c r="A300" s="1"/>
      <c r="B300" s="1"/>
      <c r="C300" s="1"/>
      <c r="D300" s="1"/>
      <c r="E300" s="1"/>
      <c r="F300" s="1"/>
      <c r="G300" s="1"/>
      <c r="H300" s="1"/>
      <c r="I300" s="1"/>
      <c r="J300" s="1"/>
      <c r="K300" s="1"/>
      <c r="L300" s="1"/>
      <c r="M300" s="1"/>
      <c r="N300" s="1"/>
      <c r="O300" s="1"/>
      <c r="P300" s="1"/>
      <c r="Q300" s="1"/>
      <c r="R300" s="1"/>
      <c r="S300" s="1"/>
      <c r="T300" s="1"/>
      <c r="U300" s="1"/>
    </row>
    <row r="301" ht="15.75" customHeight="1">
      <c r="A301" s="1"/>
      <c r="B301" s="1"/>
      <c r="C301" s="1"/>
      <c r="D301" s="1"/>
      <c r="E301" s="1"/>
      <c r="F301" s="1"/>
      <c r="G301" s="1"/>
      <c r="H301" s="1"/>
      <c r="I301" s="1"/>
      <c r="J301" s="1"/>
      <c r="K301" s="1"/>
      <c r="L301" s="1"/>
      <c r="M301" s="1"/>
      <c r="N301" s="1"/>
      <c r="O301" s="1"/>
      <c r="P301" s="1"/>
      <c r="Q301" s="1"/>
      <c r="R301" s="1"/>
      <c r="S301" s="1"/>
      <c r="T301" s="1"/>
      <c r="U301" s="1"/>
    </row>
    <row r="302" ht="15.75" customHeight="1">
      <c r="A302" s="1"/>
      <c r="B302" s="1"/>
      <c r="C302" s="1"/>
      <c r="D302" s="1"/>
      <c r="E302" s="1"/>
      <c r="F302" s="1"/>
      <c r="G302" s="1"/>
      <c r="H302" s="1"/>
      <c r="I302" s="1"/>
      <c r="J302" s="1"/>
      <c r="K302" s="1"/>
      <c r="L302" s="1"/>
      <c r="M302" s="1"/>
      <c r="N302" s="1"/>
      <c r="O302" s="1"/>
      <c r="P302" s="1"/>
      <c r="Q302" s="1"/>
      <c r="R302" s="1"/>
      <c r="S302" s="1"/>
      <c r="T302" s="1"/>
      <c r="U302" s="1"/>
    </row>
    <row r="303" ht="15.75" customHeight="1">
      <c r="A303" s="1"/>
      <c r="B303" s="1"/>
      <c r="C303" s="1"/>
      <c r="D303" s="1"/>
      <c r="E303" s="1"/>
      <c r="F303" s="1"/>
      <c r="G303" s="1"/>
      <c r="H303" s="1"/>
      <c r="I303" s="1"/>
      <c r="J303" s="1"/>
      <c r="K303" s="1"/>
      <c r="L303" s="1"/>
      <c r="M303" s="1"/>
      <c r="N303" s="1"/>
      <c r="O303" s="1"/>
      <c r="P303" s="1"/>
      <c r="Q303" s="1"/>
      <c r="R303" s="1"/>
      <c r="S303" s="1"/>
      <c r="T303" s="1"/>
      <c r="U303" s="1"/>
    </row>
    <row r="304" ht="15.75" customHeight="1">
      <c r="A304" s="1"/>
      <c r="B304" s="1"/>
      <c r="C304" s="1"/>
      <c r="D304" s="1"/>
      <c r="E304" s="1"/>
      <c r="F304" s="1"/>
      <c r="G304" s="1"/>
      <c r="H304" s="1"/>
      <c r="I304" s="1"/>
      <c r="J304" s="1"/>
      <c r="K304" s="1"/>
      <c r="L304" s="1"/>
      <c r="M304" s="1"/>
      <c r="N304" s="1"/>
      <c r="O304" s="1"/>
      <c r="P304" s="1"/>
      <c r="Q304" s="1"/>
      <c r="R304" s="1"/>
      <c r="S304" s="1"/>
      <c r="T304" s="1"/>
      <c r="U304" s="1"/>
    </row>
    <row r="305" ht="15.75" customHeight="1">
      <c r="A305" s="1"/>
      <c r="B305" s="1"/>
      <c r="C305" s="1"/>
      <c r="D305" s="1"/>
      <c r="E305" s="1"/>
      <c r="F305" s="1"/>
      <c r="G305" s="1"/>
      <c r="H305" s="1"/>
      <c r="I305" s="1"/>
      <c r="J305" s="1"/>
      <c r="K305" s="1"/>
      <c r="L305" s="1"/>
      <c r="M305" s="1"/>
      <c r="N305" s="1"/>
      <c r="O305" s="1"/>
      <c r="P305" s="1"/>
      <c r="Q305" s="1"/>
      <c r="R305" s="1"/>
      <c r="S305" s="1"/>
      <c r="T305" s="1"/>
      <c r="U305" s="1"/>
    </row>
    <row r="306" ht="15.75" customHeight="1">
      <c r="A306" s="1"/>
      <c r="B306" s="1"/>
      <c r="C306" s="1"/>
      <c r="D306" s="1"/>
      <c r="E306" s="1"/>
      <c r="F306" s="1"/>
      <c r="G306" s="1"/>
      <c r="H306" s="1"/>
      <c r="I306" s="1"/>
      <c r="J306" s="1"/>
      <c r="K306" s="1"/>
      <c r="L306" s="1"/>
      <c r="M306" s="1"/>
      <c r="N306" s="1"/>
      <c r="O306" s="1"/>
      <c r="P306" s="1"/>
      <c r="Q306" s="1"/>
      <c r="R306" s="1"/>
      <c r="S306" s="1"/>
      <c r="T306" s="1"/>
      <c r="U306" s="1"/>
    </row>
    <row r="307" ht="15.75" customHeight="1">
      <c r="A307" s="1"/>
      <c r="B307" s="1"/>
      <c r="C307" s="1"/>
      <c r="D307" s="1"/>
      <c r="E307" s="1"/>
      <c r="F307" s="1"/>
      <c r="G307" s="1"/>
      <c r="H307" s="1"/>
      <c r="I307" s="1"/>
      <c r="J307" s="1"/>
      <c r="K307" s="1"/>
      <c r="L307" s="1"/>
      <c r="M307" s="1"/>
      <c r="N307" s="1"/>
      <c r="O307" s="1"/>
      <c r="P307" s="1"/>
      <c r="Q307" s="1"/>
      <c r="R307" s="1"/>
      <c r="S307" s="1"/>
      <c r="T307" s="1"/>
      <c r="U307" s="1"/>
    </row>
    <row r="308" ht="15.75" customHeight="1">
      <c r="A308" s="1"/>
      <c r="B308" s="1"/>
      <c r="C308" s="1"/>
      <c r="D308" s="1"/>
      <c r="E308" s="1"/>
      <c r="F308" s="1"/>
      <c r="G308" s="1"/>
      <c r="H308" s="1"/>
      <c r="I308" s="1"/>
      <c r="J308" s="1"/>
      <c r="K308" s="1"/>
      <c r="L308" s="1"/>
      <c r="M308" s="1"/>
      <c r="N308" s="1"/>
      <c r="O308" s="1"/>
      <c r="P308" s="1"/>
      <c r="Q308" s="1"/>
      <c r="R308" s="1"/>
      <c r="S308" s="1"/>
      <c r="T308" s="1"/>
      <c r="U308" s="1"/>
    </row>
    <row r="309" ht="15.75" customHeight="1">
      <c r="A309" s="1"/>
      <c r="B309" s="1"/>
      <c r="C309" s="1"/>
      <c r="D309" s="1"/>
      <c r="E309" s="1"/>
      <c r="F309" s="1"/>
      <c r="G309" s="1"/>
      <c r="H309" s="1"/>
      <c r="I309" s="1"/>
      <c r="J309" s="1"/>
      <c r="K309" s="1"/>
      <c r="L309" s="1"/>
      <c r="M309" s="1"/>
      <c r="N309" s="1"/>
      <c r="O309" s="1"/>
      <c r="P309" s="1"/>
      <c r="Q309" s="1"/>
      <c r="R309" s="1"/>
      <c r="S309" s="1"/>
      <c r="T309" s="1"/>
      <c r="U309" s="1"/>
    </row>
    <row r="310" ht="15.75" customHeight="1">
      <c r="A310" s="1"/>
      <c r="B310" s="1"/>
      <c r="C310" s="1"/>
      <c r="D310" s="1"/>
      <c r="E310" s="1"/>
      <c r="F310" s="1"/>
      <c r="G310" s="1"/>
      <c r="H310" s="1"/>
      <c r="I310" s="1"/>
      <c r="J310" s="1"/>
      <c r="K310" s="1"/>
      <c r="L310" s="1"/>
      <c r="M310" s="1"/>
      <c r="N310" s="1"/>
      <c r="O310" s="1"/>
      <c r="P310" s="1"/>
      <c r="Q310" s="1"/>
      <c r="R310" s="1"/>
      <c r="S310" s="1"/>
      <c r="T310" s="1"/>
      <c r="U310" s="1"/>
    </row>
    <row r="311" ht="15.75" customHeight="1">
      <c r="A311" s="1"/>
      <c r="B311" s="1"/>
      <c r="C311" s="1"/>
      <c r="D311" s="1"/>
      <c r="E311" s="1"/>
      <c r="F311" s="1"/>
      <c r="G311" s="1"/>
      <c r="H311" s="1"/>
      <c r="I311" s="1"/>
      <c r="J311" s="1"/>
      <c r="K311" s="1"/>
      <c r="L311" s="1"/>
      <c r="M311" s="1"/>
      <c r="N311" s="1"/>
      <c r="O311" s="1"/>
      <c r="P311" s="1"/>
      <c r="Q311" s="1"/>
      <c r="R311" s="1"/>
      <c r="S311" s="1"/>
      <c r="T311" s="1"/>
      <c r="U311" s="1"/>
    </row>
    <row r="312" ht="15.75" customHeight="1">
      <c r="A312" s="1"/>
      <c r="B312" s="1"/>
      <c r="C312" s="1"/>
      <c r="D312" s="1"/>
      <c r="E312" s="1"/>
      <c r="F312" s="1"/>
      <c r="G312" s="1"/>
      <c r="H312" s="1"/>
      <c r="I312" s="1"/>
      <c r="J312" s="1"/>
      <c r="K312" s="1"/>
      <c r="L312" s="1"/>
      <c r="M312" s="1"/>
      <c r="N312" s="1"/>
      <c r="O312" s="1"/>
      <c r="P312" s="1"/>
      <c r="Q312" s="1"/>
      <c r="R312" s="1"/>
      <c r="S312" s="1"/>
      <c r="T312" s="1"/>
      <c r="U312" s="1"/>
    </row>
    <row r="313" ht="15.75" customHeight="1">
      <c r="A313" s="1"/>
      <c r="B313" s="1"/>
      <c r="C313" s="1"/>
      <c r="D313" s="1"/>
      <c r="E313" s="1"/>
      <c r="F313" s="1"/>
      <c r="G313" s="1"/>
      <c r="H313" s="1"/>
      <c r="I313" s="1"/>
      <c r="J313" s="1"/>
      <c r="K313" s="1"/>
      <c r="L313" s="1"/>
      <c r="M313" s="1"/>
      <c r="N313" s="1"/>
      <c r="O313" s="1"/>
      <c r="P313" s="1"/>
      <c r="Q313" s="1"/>
      <c r="R313" s="1"/>
      <c r="S313" s="1"/>
      <c r="T313" s="1"/>
      <c r="U313" s="1"/>
    </row>
    <row r="314" ht="15.75" customHeight="1">
      <c r="A314" s="1"/>
      <c r="B314" s="1"/>
      <c r="C314" s="1"/>
      <c r="D314" s="1"/>
      <c r="E314" s="1"/>
      <c r="F314" s="1"/>
      <c r="G314" s="1"/>
      <c r="H314" s="1"/>
      <c r="I314" s="1"/>
      <c r="J314" s="1"/>
      <c r="K314" s="1"/>
      <c r="L314" s="1"/>
      <c r="M314" s="1"/>
      <c r="N314" s="1"/>
      <c r="O314" s="1"/>
      <c r="P314" s="1"/>
      <c r="Q314" s="1"/>
      <c r="R314" s="1"/>
      <c r="S314" s="1"/>
      <c r="T314" s="1"/>
      <c r="U314" s="1"/>
    </row>
    <row r="315" ht="15.75" customHeight="1">
      <c r="A315" s="1"/>
      <c r="B315" s="1"/>
      <c r="C315" s="1"/>
      <c r="D315" s="1"/>
      <c r="E315" s="1"/>
      <c r="F315" s="1"/>
      <c r="G315" s="1"/>
      <c r="H315" s="1"/>
      <c r="I315" s="1"/>
      <c r="J315" s="1"/>
      <c r="K315" s="1"/>
      <c r="L315" s="1"/>
      <c r="M315" s="1"/>
      <c r="N315" s="1"/>
      <c r="O315" s="1"/>
      <c r="P315" s="1"/>
      <c r="Q315" s="1"/>
      <c r="R315" s="1"/>
      <c r="S315" s="1"/>
      <c r="T315" s="1"/>
      <c r="U315" s="1"/>
    </row>
    <row r="316" ht="15.75" customHeight="1">
      <c r="A316" s="1"/>
      <c r="B316" s="1"/>
      <c r="C316" s="1"/>
      <c r="D316" s="1"/>
      <c r="E316" s="1"/>
      <c r="F316" s="1"/>
      <c r="G316" s="1"/>
      <c r="H316" s="1"/>
      <c r="I316" s="1"/>
      <c r="J316" s="1"/>
      <c r="K316" s="1"/>
      <c r="L316" s="1"/>
      <c r="M316" s="1"/>
      <c r="N316" s="1"/>
      <c r="O316" s="1"/>
      <c r="P316" s="1"/>
      <c r="Q316" s="1"/>
      <c r="R316" s="1"/>
      <c r="S316" s="1"/>
      <c r="T316" s="1"/>
      <c r="U316" s="1"/>
    </row>
    <row r="317" ht="15.75" customHeight="1">
      <c r="A317" s="1"/>
      <c r="B317" s="1"/>
      <c r="C317" s="1"/>
      <c r="D317" s="1"/>
      <c r="E317" s="1"/>
      <c r="F317" s="1"/>
      <c r="G317" s="1"/>
      <c r="H317" s="1"/>
      <c r="I317" s="1"/>
      <c r="J317" s="1"/>
      <c r="K317" s="1"/>
      <c r="L317" s="1"/>
      <c r="M317" s="1"/>
      <c r="N317" s="1"/>
      <c r="O317" s="1"/>
      <c r="P317" s="1"/>
      <c r="Q317" s="1"/>
      <c r="R317" s="1"/>
      <c r="S317" s="1"/>
      <c r="T317" s="1"/>
      <c r="U317" s="1"/>
    </row>
    <row r="318" ht="15.75" customHeight="1">
      <c r="A318" s="1"/>
      <c r="B318" s="1"/>
      <c r="C318" s="1"/>
      <c r="D318" s="1"/>
      <c r="E318" s="1"/>
      <c r="F318" s="1"/>
      <c r="G318" s="1"/>
      <c r="H318" s="1"/>
      <c r="I318" s="1"/>
      <c r="J318" s="1"/>
      <c r="K318" s="1"/>
      <c r="L318" s="1"/>
      <c r="M318" s="1"/>
      <c r="N318" s="1"/>
      <c r="O318" s="1"/>
      <c r="P318" s="1"/>
      <c r="Q318" s="1"/>
      <c r="R318" s="1"/>
      <c r="S318" s="1"/>
      <c r="T318" s="1"/>
      <c r="U318" s="1"/>
    </row>
    <row r="319" ht="15.75" customHeight="1">
      <c r="A319" s="1"/>
      <c r="B319" s="1"/>
      <c r="C319" s="1"/>
      <c r="D319" s="1"/>
      <c r="E319" s="1"/>
      <c r="F319" s="1"/>
      <c r="G319" s="1"/>
      <c r="H319" s="1"/>
      <c r="I319" s="1"/>
      <c r="J319" s="1"/>
      <c r="K319" s="1"/>
      <c r="L319" s="1"/>
      <c r="M319" s="1"/>
      <c r="N319" s="1"/>
      <c r="O319" s="1"/>
      <c r="P319" s="1"/>
      <c r="Q319" s="1"/>
      <c r="R319" s="1"/>
      <c r="S319" s="1"/>
      <c r="T319" s="1"/>
      <c r="U319" s="1"/>
    </row>
    <row r="320" ht="15.75" customHeight="1">
      <c r="A320" s="1"/>
      <c r="B320" s="1"/>
      <c r="C320" s="1"/>
      <c r="D320" s="1"/>
      <c r="E320" s="1"/>
      <c r="F320" s="1"/>
      <c r="G320" s="1"/>
      <c r="H320" s="1"/>
      <c r="I320" s="1"/>
      <c r="J320" s="1"/>
      <c r="K320" s="1"/>
      <c r="L320" s="1"/>
      <c r="M320" s="1"/>
      <c r="N320" s="1"/>
      <c r="O320" s="1"/>
      <c r="P320" s="1"/>
      <c r="Q320" s="1"/>
      <c r="R320" s="1"/>
      <c r="S320" s="1"/>
      <c r="T320" s="1"/>
      <c r="U320" s="1"/>
    </row>
    <row r="321" ht="15.75" customHeight="1">
      <c r="A321" s="1"/>
      <c r="B321" s="1"/>
      <c r="C321" s="1"/>
      <c r="D321" s="1"/>
      <c r="E321" s="1"/>
      <c r="F321" s="1"/>
      <c r="G321" s="1"/>
      <c r="H321" s="1"/>
      <c r="I321" s="1"/>
      <c r="J321" s="1"/>
      <c r="K321" s="1"/>
      <c r="L321" s="1"/>
      <c r="M321" s="1"/>
      <c r="N321" s="1"/>
      <c r="O321" s="1"/>
      <c r="P321" s="1"/>
      <c r="Q321" s="1"/>
      <c r="R321" s="1"/>
      <c r="S321" s="1"/>
      <c r="T321" s="1"/>
      <c r="U321" s="1"/>
    </row>
    <row r="322" ht="15.75" customHeight="1">
      <c r="A322" s="1"/>
      <c r="B322" s="1"/>
      <c r="C322" s="1"/>
      <c r="D322" s="1"/>
      <c r="E322" s="1"/>
      <c r="F322" s="1"/>
      <c r="G322" s="1"/>
      <c r="H322" s="1"/>
      <c r="I322" s="1"/>
      <c r="J322" s="1"/>
      <c r="K322" s="1"/>
      <c r="L322" s="1"/>
      <c r="M322" s="1"/>
      <c r="N322" s="1"/>
      <c r="O322" s="1"/>
      <c r="P322" s="1"/>
      <c r="Q322" s="1"/>
      <c r="R322" s="1"/>
      <c r="S322" s="1"/>
      <c r="T322" s="1"/>
      <c r="U322" s="1"/>
    </row>
    <row r="323" ht="15.75" customHeight="1">
      <c r="A323" s="1"/>
      <c r="B323" s="1"/>
      <c r="C323" s="1"/>
      <c r="D323" s="1"/>
      <c r="E323" s="1"/>
      <c r="F323" s="1"/>
      <c r="G323" s="1"/>
      <c r="H323" s="1"/>
      <c r="I323" s="1"/>
      <c r="J323" s="1"/>
      <c r="K323" s="1"/>
      <c r="L323" s="1"/>
      <c r="M323" s="1"/>
      <c r="N323" s="1"/>
      <c r="O323" s="1"/>
      <c r="P323" s="1"/>
      <c r="Q323" s="1"/>
      <c r="R323" s="1"/>
      <c r="S323" s="1"/>
      <c r="T323" s="1"/>
      <c r="U323" s="1"/>
    </row>
    <row r="324" ht="15.75" customHeight="1">
      <c r="A324" s="1"/>
      <c r="B324" s="1"/>
      <c r="C324" s="1"/>
      <c r="D324" s="1"/>
      <c r="E324" s="1"/>
      <c r="F324" s="1"/>
      <c r="G324" s="1"/>
      <c r="H324" s="1"/>
      <c r="I324" s="1"/>
      <c r="J324" s="1"/>
      <c r="K324" s="1"/>
      <c r="L324" s="1"/>
      <c r="M324" s="1"/>
      <c r="N324" s="1"/>
      <c r="O324" s="1"/>
      <c r="P324" s="1"/>
      <c r="Q324" s="1"/>
      <c r="R324" s="1"/>
      <c r="S324" s="1"/>
      <c r="T324" s="1"/>
      <c r="U324" s="1"/>
    </row>
    <row r="325" ht="15.75" customHeight="1">
      <c r="A325" s="1"/>
      <c r="B325" s="1"/>
      <c r="C325" s="1"/>
      <c r="D325" s="1"/>
      <c r="E325" s="1"/>
      <c r="F325" s="1"/>
      <c r="G325" s="1"/>
      <c r="H325" s="1"/>
      <c r="I325" s="1"/>
      <c r="J325" s="1"/>
      <c r="K325" s="1"/>
      <c r="L325" s="1"/>
      <c r="M325" s="1"/>
      <c r="N325" s="1"/>
      <c r="O325" s="1"/>
      <c r="P325" s="1"/>
      <c r="Q325" s="1"/>
      <c r="R325" s="1"/>
      <c r="S325" s="1"/>
      <c r="T325" s="1"/>
      <c r="U325" s="1"/>
    </row>
    <row r="326" ht="15.75" customHeight="1">
      <c r="A326" s="1"/>
      <c r="B326" s="1"/>
      <c r="C326" s="1"/>
      <c r="D326" s="1"/>
      <c r="E326" s="1"/>
      <c r="F326" s="1"/>
      <c r="G326" s="1"/>
      <c r="H326" s="1"/>
      <c r="I326" s="1"/>
      <c r="J326" s="1"/>
      <c r="K326" s="1"/>
      <c r="L326" s="1"/>
      <c r="M326" s="1"/>
      <c r="N326" s="1"/>
      <c r="O326" s="1"/>
      <c r="P326" s="1"/>
      <c r="Q326" s="1"/>
      <c r="R326" s="1"/>
      <c r="S326" s="1"/>
      <c r="T326" s="1"/>
      <c r="U326" s="1"/>
    </row>
    <row r="327" ht="15.75" customHeight="1">
      <c r="A327" s="1"/>
      <c r="B327" s="1"/>
      <c r="C327" s="1"/>
      <c r="D327" s="1"/>
      <c r="E327" s="1"/>
      <c r="F327" s="1"/>
      <c r="G327" s="1"/>
      <c r="H327" s="1"/>
      <c r="I327" s="1"/>
      <c r="J327" s="1"/>
      <c r="K327" s="1"/>
      <c r="L327" s="1"/>
      <c r="M327" s="1"/>
      <c r="N327" s="1"/>
      <c r="O327" s="1"/>
      <c r="P327" s="1"/>
      <c r="Q327" s="1"/>
      <c r="R327" s="1"/>
      <c r="S327" s="1"/>
      <c r="T327" s="1"/>
      <c r="U327" s="1"/>
    </row>
    <row r="328" ht="15.75" customHeight="1">
      <c r="A328" s="1"/>
      <c r="B328" s="1"/>
      <c r="C328" s="1"/>
      <c r="D328" s="1"/>
      <c r="E328" s="1"/>
      <c r="F328" s="1"/>
      <c r="G328" s="1"/>
      <c r="H328" s="1"/>
      <c r="I328" s="1"/>
      <c r="J328" s="1"/>
      <c r="K328" s="1"/>
      <c r="L328" s="1"/>
      <c r="M328" s="1"/>
      <c r="N328" s="1"/>
      <c r="O328" s="1"/>
      <c r="P328" s="1"/>
      <c r="Q328" s="1"/>
      <c r="R328" s="1"/>
      <c r="S328" s="1"/>
      <c r="T328" s="1"/>
      <c r="U328" s="1"/>
    </row>
    <row r="329" ht="15.75" customHeight="1">
      <c r="A329" s="1"/>
      <c r="B329" s="1"/>
      <c r="C329" s="1"/>
      <c r="D329" s="1"/>
      <c r="E329" s="1"/>
      <c r="F329" s="1"/>
      <c r="G329" s="1"/>
      <c r="H329" s="1"/>
      <c r="I329" s="1"/>
      <c r="J329" s="1"/>
      <c r="K329" s="1"/>
      <c r="L329" s="1"/>
      <c r="M329" s="1"/>
      <c r="N329" s="1"/>
      <c r="O329" s="1"/>
      <c r="P329" s="1"/>
      <c r="Q329" s="1"/>
      <c r="R329" s="1"/>
      <c r="S329" s="1"/>
      <c r="T329" s="1"/>
      <c r="U329" s="1"/>
    </row>
    <row r="330" ht="15.75" customHeight="1">
      <c r="A330" s="1"/>
      <c r="B330" s="1"/>
      <c r="C330" s="1"/>
      <c r="D330" s="1"/>
      <c r="E330" s="1"/>
      <c r="F330" s="1"/>
      <c r="G330" s="1"/>
      <c r="H330" s="1"/>
      <c r="I330" s="1"/>
      <c r="J330" s="1"/>
      <c r="K330" s="1"/>
      <c r="L330" s="1"/>
      <c r="M330" s="1"/>
      <c r="N330" s="1"/>
      <c r="O330" s="1"/>
      <c r="P330" s="1"/>
      <c r="Q330" s="1"/>
      <c r="R330" s="1"/>
      <c r="S330" s="1"/>
      <c r="T330" s="1"/>
      <c r="U330" s="1"/>
    </row>
    <row r="331" ht="15.75" customHeight="1">
      <c r="A331" s="1"/>
      <c r="B331" s="1"/>
      <c r="C331" s="1"/>
      <c r="D331" s="1"/>
      <c r="E331" s="1"/>
      <c r="F331" s="1"/>
      <c r="G331" s="1"/>
      <c r="H331" s="1"/>
      <c r="I331" s="1"/>
      <c r="J331" s="1"/>
      <c r="K331" s="1"/>
      <c r="L331" s="1"/>
      <c r="M331" s="1"/>
      <c r="N331" s="1"/>
      <c r="O331" s="1"/>
      <c r="P331" s="1"/>
      <c r="Q331" s="1"/>
      <c r="R331" s="1"/>
      <c r="S331" s="1"/>
      <c r="T331" s="1"/>
      <c r="U331" s="1"/>
    </row>
    <row r="332" ht="15.75" customHeight="1">
      <c r="A332" s="1"/>
      <c r="B332" s="1"/>
      <c r="C332" s="1"/>
      <c r="D332" s="1"/>
      <c r="E332" s="1"/>
      <c r="F332" s="1"/>
      <c r="G332" s="1"/>
      <c r="H332" s="1"/>
      <c r="I332" s="1"/>
      <c r="J332" s="1"/>
      <c r="K332" s="1"/>
      <c r="L332" s="1"/>
      <c r="M332" s="1"/>
      <c r="N332" s="1"/>
      <c r="O332" s="1"/>
      <c r="P332" s="1"/>
      <c r="Q332" s="1"/>
      <c r="R332" s="1"/>
      <c r="S332" s="1"/>
      <c r="T332" s="1"/>
      <c r="U332" s="1"/>
    </row>
    <row r="333" ht="15.75" customHeight="1">
      <c r="A333" s="1"/>
      <c r="B333" s="1"/>
      <c r="C333" s="1"/>
      <c r="D333" s="1"/>
      <c r="E333" s="1"/>
      <c r="F333" s="1"/>
      <c r="G333" s="1"/>
      <c r="H333" s="1"/>
      <c r="I333" s="1"/>
      <c r="J333" s="1"/>
      <c r="K333" s="1"/>
      <c r="L333" s="1"/>
      <c r="M333" s="1"/>
      <c r="N333" s="1"/>
      <c r="O333" s="1"/>
      <c r="P333" s="1"/>
      <c r="Q333" s="1"/>
      <c r="R333" s="1"/>
      <c r="S333" s="1"/>
      <c r="T333" s="1"/>
      <c r="U333" s="1"/>
    </row>
    <row r="334" ht="15.75" customHeight="1">
      <c r="A334" s="1"/>
      <c r="B334" s="1"/>
      <c r="C334" s="1"/>
      <c r="D334" s="1"/>
      <c r="E334" s="1"/>
      <c r="F334" s="1"/>
      <c r="G334" s="1"/>
      <c r="H334" s="1"/>
      <c r="I334" s="1"/>
      <c r="J334" s="1"/>
      <c r="K334" s="1"/>
      <c r="L334" s="1"/>
      <c r="M334" s="1"/>
      <c r="N334" s="1"/>
      <c r="O334" s="1"/>
      <c r="P334" s="1"/>
      <c r="Q334" s="1"/>
      <c r="R334" s="1"/>
      <c r="S334" s="1"/>
      <c r="T334" s="1"/>
      <c r="U334" s="1"/>
    </row>
    <row r="335" ht="15.75" customHeight="1">
      <c r="A335" s="1"/>
      <c r="B335" s="1"/>
      <c r="C335" s="1"/>
      <c r="D335" s="1"/>
      <c r="E335" s="1"/>
      <c r="F335" s="1"/>
      <c r="G335" s="1"/>
      <c r="H335" s="1"/>
      <c r="I335" s="1"/>
      <c r="J335" s="1"/>
      <c r="K335" s="1"/>
      <c r="L335" s="1"/>
      <c r="M335" s="1"/>
      <c r="N335" s="1"/>
      <c r="O335" s="1"/>
      <c r="P335" s="1"/>
      <c r="Q335" s="1"/>
      <c r="R335" s="1"/>
      <c r="S335" s="1"/>
      <c r="T335" s="1"/>
      <c r="U335" s="1"/>
    </row>
    <row r="336" ht="15.75" customHeight="1">
      <c r="A336" s="1"/>
      <c r="B336" s="1"/>
      <c r="C336" s="1"/>
      <c r="D336" s="1"/>
      <c r="E336" s="1"/>
      <c r="F336" s="1"/>
      <c r="G336" s="1"/>
      <c r="H336" s="1"/>
      <c r="I336" s="1"/>
      <c r="J336" s="1"/>
      <c r="K336" s="1"/>
      <c r="L336" s="1"/>
      <c r="M336" s="1"/>
      <c r="N336" s="1"/>
      <c r="O336" s="1"/>
      <c r="P336" s="1"/>
      <c r="Q336" s="1"/>
      <c r="R336" s="1"/>
      <c r="S336" s="1"/>
      <c r="T336" s="1"/>
      <c r="U336" s="1"/>
    </row>
    <row r="337" ht="15.75" customHeight="1">
      <c r="A337" s="1"/>
      <c r="B337" s="1"/>
      <c r="C337" s="1"/>
      <c r="D337" s="1"/>
      <c r="E337" s="1"/>
      <c r="F337" s="1"/>
      <c r="G337" s="1"/>
      <c r="H337" s="1"/>
      <c r="I337" s="1"/>
      <c r="J337" s="1"/>
      <c r="K337" s="1"/>
      <c r="L337" s="1"/>
      <c r="M337" s="1"/>
      <c r="N337" s="1"/>
      <c r="O337" s="1"/>
      <c r="P337" s="1"/>
      <c r="Q337" s="1"/>
      <c r="R337" s="1"/>
      <c r="S337" s="1"/>
      <c r="T337" s="1"/>
      <c r="U337" s="1"/>
    </row>
    <row r="338" ht="15.75" customHeight="1">
      <c r="A338" s="1"/>
      <c r="B338" s="1"/>
      <c r="C338" s="1"/>
      <c r="D338" s="1"/>
      <c r="E338" s="1"/>
      <c r="F338" s="1"/>
      <c r="G338" s="1"/>
      <c r="H338" s="1"/>
      <c r="I338" s="1"/>
      <c r="J338" s="1"/>
      <c r="K338" s="1"/>
      <c r="L338" s="1"/>
      <c r="M338" s="1"/>
      <c r="N338" s="1"/>
      <c r="O338" s="1"/>
      <c r="P338" s="1"/>
      <c r="Q338" s="1"/>
      <c r="R338" s="1"/>
      <c r="S338" s="1"/>
      <c r="T338" s="1"/>
      <c r="U338" s="1"/>
    </row>
    <row r="339" ht="15.75" customHeight="1">
      <c r="A339" s="1"/>
      <c r="B339" s="1"/>
      <c r="C339" s="1"/>
      <c r="D339" s="1"/>
      <c r="E339" s="1"/>
      <c r="F339" s="1"/>
      <c r="G339" s="1"/>
      <c r="H339" s="1"/>
      <c r="I339" s="1"/>
      <c r="J339" s="1"/>
      <c r="K339" s="1"/>
      <c r="L339" s="1"/>
      <c r="M339" s="1"/>
      <c r="N339" s="1"/>
      <c r="O339" s="1"/>
      <c r="P339" s="1"/>
      <c r="Q339" s="1"/>
      <c r="R339" s="1"/>
      <c r="S339" s="1"/>
      <c r="T339" s="1"/>
      <c r="U339" s="1"/>
    </row>
    <row r="340" ht="15.75" customHeight="1">
      <c r="A340" s="1"/>
      <c r="B340" s="1"/>
      <c r="C340" s="1"/>
      <c r="D340" s="1"/>
      <c r="E340" s="1"/>
      <c r="F340" s="1"/>
      <c r="G340" s="1"/>
      <c r="H340" s="1"/>
      <c r="I340" s="1"/>
      <c r="J340" s="1"/>
      <c r="K340" s="1"/>
      <c r="L340" s="1"/>
      <c r="M340" s="1"/>
      <c r="N340" s="1"/>
      <c r="O340" s="1"/>
      <c r="P340" s="1"/>
      <c r="Q340" s="1"/>
      <c r="R340" s="1"/>
      <c r="S340" s="1"/>
      <c r="T340" s="1"/>
      <c r="U340" s="1"/>
    </row>
    <row r="341" ht="15.75" customHeight="1">
      <c r="A341" s="1"/>
      <c r="B341" s="1"/>
      <c r="C341" s="1"/>
      <c r="D341" s="1"/>
      <c r="E341" s="1"/>
      <c r="F341" s="1"/>
      <c r="G341" s="1"/>
      <c r="H341" s="1"/>
      <c r="I341" s="1"/>
      <c r="J341" s="1"/>
      <c r="K341" s="1"/>
      <c r="L341" s="1"/>
      <c r="M341" s="1"/>
      <c r="N341" s="1"/>
      <c r="O341" s="1"/>
      <c r="P341" s="1"/>
      <c r="Q341" s="1"/>
      <c r="R341" s="1"/>
      <c r="S341" s="1"/>
      <c r="T341" s="1"/>
      <c r="U341" s="1"/>
    </row>
    <row r="342" ht="15.75" customHeight="1">
      <c r="A342" s="1"/>
      <c r="B342" s="1"/>
      <c r="C342" s="1"/>
      <c r="D342" s="1"/>
      <c r="E342" s="1"/>
      <c r="F342" s="1"/>
      <c r="G342" s="1"/>
      <c r="H342" s="1"/>
      <c r="I342" s="1"/>
      <c r="J342" s="1"/>
      <c r="K342" s="1"/>
      <c r="L342" s="1"/>
      <c r="M342" s="1"/>
      <c r="N342" s="1"/>
      <c r="O342" s="1"/>
      <c r="P342" s="1"/>
      <c r="Q342" s="1"/>
      <c r="R342" s="1"/>
      <c r="S342" s="1"/>
      <c r="T342" s="1"/>
      <c r="U342" s="1"/>
    </row>
    <row r="343" ht="15.75" customHeight="1">
      <c r="A343" s="1"/>
      <c r="B343" s="1"/>
      <c r="C343" s="1"/>
      <c r="D343" s="1"/>
      <c r="E343" s="1"/>
      <c r="F343" s="1"/>
      <c r="G343" s="1"/>
      <c r="H343" s="1"/>
      <c r="I343" s="1"/>
      <c r="J343" s="1"/>
      <c r="K343" s="1"/>
      <c r="L343" s="1"/>
      <c r="M343" s="1"/>
      <c r="N343" s="1"/>
      <c r="O343" s="1"/>
      <c r="P343" s="1"/>
      <c r="Q343" s="1"/>
      <c r="R343" s="1"/>
      <c r="S343" s="1"/>
      <c r="T343" s="1"/>
      <c r="U343" s="1"/>
    </row>
    <row r="344" ht="15.75" customHeight="1">
      <c r="A344" s="1"/>
      <c r="B344" s="1"/>
      <c r="C344" s="1"/>
      <c r="D344" s="1"/>
      <c r="E344" s="1"/>
      <c r="F344" s="1"/>
      <c r="G344" s="1"/>
      <c r="H344" s="1"/>
      <c r="I344" s="1"/>
      <c r="J344" s="1"/>
      <c r="K344" s="1"/>
      <c r="L344" s="1"/>
      <c r="M344" s="1"/>
      <c r="N344" s="1"/>
      <c r="O344" s="1"/>
      <c r="P344" s="1"/>
      <c r="Q344" s="1"/>
      <c r="R344" s="1"/>
      <c r="S344" s="1"/>
      <c r="T344" s="1"/>
      <c r="U344" s="1"/>
    </row>
    <row r="345" ht="15.75" customHeight="1">
      <c r="A345" s="1"/>
      <c r="B345" s="1"/>
      <c r="C345" s="1"/>
      <c r="D345" s="1"/>
      <c r="E345" s="1"/>
      <c r="F345" s="1"/>
      <c r="G345" s="1"/>
      <c r="H345" s="1"/>
      <c r="I345" s="1"/>
      <c r="J345" s="1"/>
      <c r="K345" s="1"/>
      <c r="L345" s="1"/>
      <c r="M345" s="1"/>
      <c r="N345" s="1"/>
      <c r="O345" s="1"/>
      <c r="P345" s="1"/>
      <c r="Q345" s="1"/>
      <c r="R345" s="1"/>
      <c r="S345" s="1"/>
      <c r="T345" s="1"/>
      <c r="U345" s="1"/>
    </row>
    <row r="346" ht="15.75" customHeight="1">
      <c r="A346" s="1"/>
      <c r="B346" s="1"/>
      <c r="C346" s="1"/>
      <c r="D346" s="1"/>
      <c r="E346" s="1"/>
      <c r="F346" s="1"/>
      <c r="G346" s="1"/>
      <c r="H346" s="1"/>
      <c r="I346" s="1"/>
      <c r="J346" s="1"/>
      <c r="K346" s="1"/>
      <c r="L346" s="1"/>
      <c r="M346" s="1"/>
      <c r="N346" s="1"/>
      <c r="O346" s="1"/>
      <c r="P346" s="1"/>
      <c r="Q346" s="1"/>
      <c r="R346" s="1"/>
      <c r="S346" s="1"/>
      <c r="T346" s="1"/>
      <c r="U346" s="1"/>
    </row>
    <row r="347" ht="15.75" customHeight="1">
      <c r="A347" s="1"/>
      <c r="B347" s="1"/>
      <c r="C347" s="1"/>
      <c r="D347" s="1"/>
      <c r="E347" s="1"/>
      <c r="F347" s="1"/>
      <c r="G347" s="1"/>
      <c r="H347" s="1"/>
      <c r="I347" s="1"/>
      <c r="J347" s="1"/>
      <c r="K347" s="1"/>
      <c r="L347" s="1"/>
      <c r="M347" s="1"/>
      <c r="N347" s="1"/>
      <c r="O347" s="1"/>
      <c r="P347" s="1"/>
      <c r="Q347" s="1"/>
      <c r="R347" s="1"/>
      <c r="S347" s="1"/>
      <c r="T347" s="1"/>
      <c r="U347" s="1"/>
    </row>
    <row r="348" ht="15.75" customHeight="1">
      <c r="A348" s="1"/>
      <c r="B348" s="1"/>
      <c r="C348" s="1"/>
      <c r="D348" s="1"/>
      <c r="E348" s="1"/>
      <c r="F348" s="1"/>
      <c r="G348" s="1"/>
      <c r="H348" s="1"/>
      <c r="I348" s="1"/>
      <c r="J348" s="1"/>
      <c r="K348" s="1"/>
      <c r="L348" s="1"/>
      <c r="M348" s="1"/>
      <c r="N348" s="1"/>
      <c r="O348" s="1"/>
      <c r="P348" s="1"/>
      <c r="Q348" s="1"/>
      <c r="R348" s="1"/>
      <c r="S348" s="1"/>
      <c r="T348" s="1"/>
      <c r="U348" s="1"/>
    </row>
    <row r="349" ht="15.75" customHeight="1">
      <c r="A349" s="1"/>
      <c r="B349" s="1"/>
      <c r="C349" s="1"/>
      <c r="D349" s="1"/>
      <c r="E349" s="1"/>
      <c r="F349" s="1"/>
      <c r="G349" s="1"/>
      <c r="H349" s="1"/>
      <c r="I349" s="1"/>
      <c r="J349" s="1"/>
      <c r="K349" s="1"/>
      <c r="L349" s="1"/>
      <c r="M349" s="1"/>
      <c r="N349" s="1"/>
      <c r="O349" s="1"/>
      <c r="P349" s="1"/>
      <c r="Q349" s="1"/>
      <c r="R349" s="1"/>
      <c r="S349" s="1"/>
      <c r="T349" s="1"/>
      <c r="U349" s="1"/>
    </row>
    <row r="350" ht="15.75" customHeight="1">
      <c r="A350" s="1"/>
      <c r="B350" s="1"/>
      <c r="C350" s="1"/>
      <c r="D350" s="1"/>
      <c r="E350" s="1"/>
      <c r="F350" s="1"/>
      <c r="G350" s="1"/>
      <c r="H350" s="1"/>
      <c r="I350" s="1"/>
      <c r="J350" s="1"/>
      <c r="K350" s="1"/>
      <c r="L350" s="1"/>
      <c r="M350" s="1"/>
      <c r="N350" s="1"/>
      <c r="O350" s="1"/>
      <c r="P350" s="1"/>
      <c r="Q350" s="1"/>
      <c r="R350" s="1"/>
      <c r="S350" s="1"/>
      <c r="T350" s="1"/>
      <c r="U350" s="1"/>
    </row>
    <row r="351" ht="15.75" customHeight="1">
      <c r="A351" s="1"/>
      <c r="B351" s="1"/>
      <c r="C351" s="1"/>
      <c r="D351" s="1"/>
      <c r="E351" s="1"/>
      <c r="F351" s="1"/>
      <c r="G351" s="1"/>
      <c r="H351" s="1"/>
      <c r="I351" s="1"/>
      <c r="J351" s="1"/>
      <c r="K351" s="1"/>
      <c r="L351" s="1"/>
      <c r="M351" s="1"/>
      <c r="N351" s="1"/>
      <c r="O351" s="1"/>
      <c r="P351" s="1"/>
      <c r="Q351" s="1"/>
      <c r="R351" s="1"/>
      <c r="S351" s="1"/>
      <c r="T351" s="1"/>
      <c r="U351" s="1"/>
    </row>
    <row r="352" ht="15.75" customHeight="1">
      <c r="A352" s="1"/>
      <c r="B352" s="1"/>
      <c r="C352" s="1"/>
      <c r="D352" s="1"/>
      <c r="E352" s="1"/>
      <c r="F352" s="1"/>
      <c r="G352" s="1"/>
      <c r="H352" s="1"/>
      <c r="I352" s="1"/>
      <c r="J352" s="1"/>
      <c r="K352" s="1"/>
      <c r="L352" s="1"/>
      <c r="M352" s="1"/>
      <c r="N352" s="1"/>
      <c r="O352" s="1"/>
      <c r="P352" s="1"/>
      <c r="Q352" s="1"/>
      <c r="R352" s="1"/>
      <c r="S352" s="1"/>
      <c r="T352" s="1"/>
      <c r="U352" s="1"/>
    </row>
    <row r="353" ht="15.75" customHeight="1">
      <c r="A353" s="1"/>
      <c r="B353" s="1"/>
      <c r="C353" s="1"/>
      <c r="D353" s="1"/>
      <c r="E353" s="1"/>
      <c r="F353" s="1"/>
      <c r="G353" s="1"/>
      <c r="H353" s="1"/>
      <c r="I353" s="1"/>
      <c r="J353" s="1"/>
      <c r="K353" s="1"/>
      <c r="L353" s="1"/>
      <c r="M353" s="1"/>
      <c r="N353" s="1"/>
      <c r="O353" s="1"/>
      <c r="P353" s="1"/>
      <c r="Q353" s="1"/>
      <c r="R353" s="1"/>
      <c r="S353" s="1"/>
      <c r="T353" s="1"/>
      <c r="U353" s="1"/>
    </row>
    <row r="354" ht="15.75" customHeight="1">
      <c r="A354" s="1"/>
      <c r="B354" s="1"/>
      <c r="C354" s="1"/>
      <c r="D354" s="1"/>
      <c r="E354" s="1"/>
      <c r="F354" s="1"/>
      <c r="G354" s="1"/>
      <c r="H354" s="1"/>
      <c r="I354" s="1"/>
      <c r="J354" s="1"/>
      <c r="K354" s="1"/>
      <c r="L354" s="1"/>
      <c r="M354" s="1"/>
      <c r="N354" s="1"/>
      <c r="O354" s="1"/>
      <c r="P354" s="1"/>
      <c r="Q354" s="1"/>
      <c r="R354" s="1"/>
      <c r="S354" s="1"/>
      <c r="T354" s="1"/>
      <c r="U354" s="1"/>
    </row>
    <row r="355" ht="15.75" customHeight="1">
      <c r="A355" s="1"/>
      <c r="B355" s="1"/>
      <c r="C355" s="1"/>
      <c r="D355" s="1"/>
      <c r="E355" s="1"/>
      <c r="F355" s="1"/>
      <c r="G355" s="1"/>
      <c r="H355" s="1"/>
      <c r="I355" s="1"/>
      <c r="J355" s="1"/>
      <c r="K355" s="1"/>
      <c r="L355" s="1"/>
      <c r="M355" s="1"/>
      <c r="N355" s="1"/>
      <c r="O355" s="1"/>
      <c r="P355" s="1"/>
      <c r="Q355" s="1"/>
      <c r="R355" s="1"/>
      <c r="S355" s="1"/>
      <c r="T355" s="1"/>
      <c r="U355" s="1"/>
    </row>
    <row r="356" ht="15.75" customHeight="1">
      <c r="A356" s="1"/>
      <c r="B356" s="1"/>
      <c r="C356" s="1"/>
      <c r="D356" s="1"/>
      <c r="E356" s="1"/>
      <c r="F356" s="1"/>
      <c r="G356" s="1"/>
      <c r="H356" s="1"/>
      <c r="I356" s="1"/>
      <c r="J356" s="1"/>
      <c r="K356" s="1"/>
      <c r="L356" s="1"/>
      <c r="M356" s="1"/>
      <c r="N356" s="1"/>
      <c r="O356" s="1"/>
      <c r="P356" s="1"/>
      <c r="Q356" s="1"/>
      <c r="R356" s="1"/>
      <c r="S356" s="1"/>
      <c r="T356" s="1"/>
      <c r="U356" s="1"/>
    </row>
    <row r="357" ht="15.75" customHeight="1">
      <c r="A357" s="1"/>
      <c r="B357" s="1"/>
      <c r="C357" s="1"/>
      <c r="D357" s="1"/>
      <c r="E357" s="1"/>
      <c r="F357" s="1"/>
      <c r="G357" s="1"/>
      <c r="H357" s="1"/>
      <c r="I357" s="1"/>
      <c r="J357" s="1"/>
      <c r="K357" s="1"/>
      <c r="L357" s="1"/>
      <c r="M357" s="1"/>
      <c r="N357" s="1"/>
      <c r="O357" s="1"/>
      <c r="P357" s="1"/>
      <c r="Q357" s="1"/>
      <c r="R357" s="1"/>
      <c r="S357" s="1"/>
      <c r="T357" s="1"/>
      <c r="U357" s="1"/>
    </row>
    <row r="358" ht="15.75" customHeight="1">
      <c r="A358" s="1"/>
      <c r="B358" s="1"/>
      <c r="C358" s="1"/>
      <c r="D358" s="1"/>
      <c r="E358" s="1"/>
      <c r="F358" s="1"/>
      <c r="G358" s="1"/>
      <c r="H358" s="1"/>
      <c r="I358" s="1"/>
      <c r="J358" s="1"/>
      <c r="K358" s="1"/>
      <c r="L358" s="1"/>
      <c r="M358" s="1"/>
      <c r="N358" s="1"/>
      <c r="O358" s="1"/>
      <c r="P358" s="1"/>
      <c r="Q358" s="1"/>
      <c r="R358" s="1"/>
      <c r="S358" s="1"/>
      <c r="T358" s="1"/>
      <c r="U358" s="1"/>
    </row>
    <row r="359" ht="15.75" customHeight="1">
      <c r="A359" s="1"/>
      <c r="B359" s="1"/>
      <c r="C359" s="1"/>
      <c r="D359" s="1"/>
      <c r="E359" s="1"/>
      <c r="F359" s="1"/>
      <c r="G359" s="1"/>
      <c r="H359" s="1"/>
      <c r="I359" s="1"/>
      <c r="J359" s="1"/>
      <c r="K359" s="1"/>
      <c r="L359" s="1"/>
      <c r="M359" s="1"/>
      <c r="N359" s="1"/>
      <c r="O359" s="1"/>
      <c r="P359" s="1"/>
      <c r="Q359" s="1"/>
      <c r="R359" s="1"/>
      <c r="S359" s="1"/>
      <c r="T359" s="1"/>
      <c r="U359" s="1"/>
    </row>
    <row r="360" ht="15.75" customHeight="1">
      <c r="A360" s="1"/>
      <c r="B360" s="1"/>
      <c r="C360" s="1"/>
      <c r="D360" s="1"/>
      <c r="E360" s="1"/>
      <c r="F360" s="1"/>
      <c r="G360" s="1"/>
      <c r="H360" s="1"/>
      <c r="I360" s="1"/>
      <c r="J360" s="1"/>
      <c r="K360" s="1"/>
      <c r="L360" s="1"/>
      <c r="M360" s="1"/>
      <c r="N360" s="1"/>
      <c r="O360" s="1"/>
      <c r="P360" s="1"/>
      <c r="Q360" s="1"/>
      <c r="R360" s="1"/>
      <c r="S360" s="1"/>
      <c r="T360" s="1"/>
      <c r="U360" s="1"/>
    </row>
    <row r="361" ht="15.75" customHeight="1">
      <c r="A361" s="1"/>
      <c r="B361" s="1"/>
      <c r="C361" s="1"/>
      <c r="D361" s="1"/>
      <c r="E361" s="1"/>
      <c r="F361" s="1"/>
      <c r="G361" s="1"/>
      <c r="H361" s="1"/>
      <c r="I361" s="1"/>
      <c r="J361" s="1"/>
      <c r="K361" s="1"/>
      <c r="L361" s="1"/>
      <c r="M361" s="1"/>
      <c r="N361" s="1"/>
      <c r="O361" s="1"/>
      <c r="P361" s="1"/>
      <c r="Q361" s="1"/>
      <c r="R361" s="1"/>
      <c r="S361" s="1"/>
      <c r="T361" s="1"/>
      <c r="U361" s="1"/>
    </row>
    <row r="362" ht="15.75" customHeight="1">
      <c r="A362" s="1"/>
      <c r="B362" s="1"/>
      <c r="C362" s="1"/>
      <c r="D362" s="1"/>
      <c r="E362" s="1"/>
      <c r="F362" s="1"/>
      <c r="G362" s="1"/>
      <c r="H362" s="1"/>
      <c r="I362" s="1"/>
      <c r="J362" s="1"/>
      <c r="K362" s="1"/>
      <c r="L362" s="1"/>
      <c r="M362" s="1"/>
      <c r="N362" s="1"/>
      <c r="O362" s="1"/>
      <c r="P362" s="1"/>
      <c r="Q362" s="1"/>
      <c r="R362" s="1"/>
      <c r="S362" s="1"/>
      <c r="T362" s="1"/>
      <c r="U362" s="1"/>
    </row>
    <row r="363" ht="15.75" customHeight="1">
      <c r="A363" s="1"/>
      <c r="B363" s="1"/>
      <c r="C363" s="1"/>
      <c r="D363" s="1"/>
      <c r="E363" s="1"/>
      <c r="F363" s="1"/>
      <c r="G363" s="1"/>
      <c r="H363" s="1"/>
      <c r="I363" s="1"/>
      <c r="J363" s="1"/>
      <c r="K363" s="1"/>
      <c r="L363" s="1"/>
      <c r="M363" s="1"/>
      <c r="N363" s="1"/>
      <c r="O363" s="1"/>
      <c r="P363" s="1"/>
      <c r="Q363" s="1"/>
      <c r="R363" s="1"/>
      <c r="S363" s="1"/>
      <c r="T363" s="1"/>
      <c r="U363" s="1"/>
    </row>
    <row r="364" ht="15.75" customHeight="1">
      <c r="A364" s="1"/>
      <c r="B364" s="1"/>
      <c r="C364" s="1"/>
      <c r="D364" s="1"/>
      <c r="E364" s="1"/>
      <c r="F364" s="1"/>
      <c r="G364" s="1"/>
      <c r="H364" s="1"/>
      <c r="I364" s="1"/>
      <c r="J364" s="1"/>
      <c r="K364" s="1"/>
      <c r="L364" s="1"/>
      <c r="M364" s="1"/>
      <c r="N364" s="1"/>
      <c r="O364" s="1"/>
      <c r="P364" s="1"/>
      <c r="Q364" s="1"/>
      <c r="R364" s="1"/>
      <c r="S364" s="1"/>
      <c r="T364" s="1"/>
      <c r="U364" s="1"/>
    </row>
    <row r="365" ht="15.75" customHeight="1">
      <c r="A365" s="1"/>
      <c r="B365" s="1"/>
      <c r="C365" s="1"/>
      <c r="D365" s="1"/>
      <c r="E365" s="1"/>
      <c r="F365" s="1"/>
      <c r="G365" s="1"/>
      <c r="H365" s="1"/>
      <c r="I365" s="1"/>
      <c r="J365" s="1"/>
      <c r="K365" s="1"/>
      <c r="L365" s="1"/>
      <c r="M365" s="1"/>
      <c r="N365" s="1"/>
      <c r="O365" s="1"/>
      <c r="P365" s="1"/>
      <c r="Q365" s="1"/>
      <c r="R365" s="1"/>
      <c r="S365" s="1"/>
      <c r="T365" s="1"/>
      <c r="U365" s="1"/>
    </row>
    <row r="366" ht="15.75" customHeight="1">
      <c r="A366" s="1"/>
      <c r="B366" s="1"/>
      <c r="C366" s="1"/>
      <c r="D366" s="1"/>
      <c r="E366" s="1"/>
      <c r="F366" s="1"/>
      <c r="G366" s="1"/>
      <c r="H366" s="1"/>
      <c r="I366" s="1"/>
      <c r="J366" s="1"/>
      <c r="K366" s="1"/>
      <c r="L366" s="1"/>
      <c r="M366" s="1"/>
      <c r="N366" s="1"/>
      <c r="O366" s="1"/>
      <c r="P366" s="1"/>
      <c r="Q366" s="1"/>
      <c r="R366" s="1"/>
      <c r="S366" s="1"/>
      <c r="T366" s="1"/>
      <c r="U366" s="1"/>
    </row>
    <row r="367" ht="15.75" customHeight="1">
      <c r="A367" s="1"/>
      <c r="B367" s="1"/>
      <c r="C367" s="1"/>
      <c r="D367" s="1"/>
      <c r="E367" s="1"/>
      <c r="F367" s="1"/>
      <c r="G367" s="1"/>
      <c r="H367" s="1"/>
      <c r="I367" s="1"/>
      <c r="J367" s="1"/>
      <c r="K367" s="1"/>
      <c r="L367" s="1"/>
      <c r="M367" s="1"/>
      <c r="N367" s="1"/>
      <c r="O367" s="1"/>
      <c r="P367" s="1"/>
      <c r="Q367" s="1"/>
      <c r="R367" s="1"/>
      <c r="S367" s="1"/>
      <c r="T367" s="1"/>
      <c r="U367" s="1"/>
    </row>
    <row r="368" ht="15.75" customHeight="1">
      <c r="A368" s="1"/>
      <c r="B368" s="1"/>
      <c r="C368" s="1"/>
      <c r="D368" s="1"/>
      <c r="E368" s="1"/>
      <c r="F368" s="1"/>
      <c r="G368" s="1"/>
      <c r="H368" s="1"/>
      <c r="I368" s="1"/>
      <c r="J368" s="1"/>
      <c r="K368" s="1"/>
      <c r="L368" s="1"/>
      <c r="M368" s="1"/>
      <c r="N368" s="1"/>
      <c r="O368" s="1"/>
      <c r="P368" s="1"/>
      <c r="Q368" s="1"/>
      <c r="R368" s="1"/>
      <c r="S368" s="1"/>
      <c r="T368" s="1"/>
      <c r="U368" s="1"/>
    </row>
    <row r="369" ht="15.75" customHeight="1">
      <c r="A369" s="1"/>
      <c r="B369" s="1"/>
      <c r="C369" s="1"/>
      <c r="D369" s="1"/>
      <c r="E369" s="1"/>
      <c r="F369" s="1"/>
      <c r="G369" s="1"/>
      <c r="H369" s="1"/>
      <c r="I369" s="1"/>
      <c r="J369" s="1"/>
      <c r="K369" s="1"/>
      <c r="L369" s="1"/>
      <c r="M369" s="1"/>
      <c r="N369" s="1"/>
      <c r="O369" s="1"/>
      <c r="P369" s="1"/>
      <c r="Q369" s="1"/>
      <c r="R369" s="1"/>
      <c r="S369" s="1"/>
      <c r="T369" s="1"/>
      <c r="U369" s="1"/>
    </row>
    <row r="370" ht="15.75" customHeight="1">
      <c r="A370" s="1"/>
      <c r="B370" s="1"/>
      <c r="C370" s="1"/>
      <c r="D370" s="1"/>
      <c r="E370" s="1"/>
      <c r="F370" s="1"/>
      <c r="G370" s="1"/>
      <c r="H370" s="1"/>
      <c r="I370" s="1"/>
      <c r="J370" s="1"/>
      <c r="K370" s="1"/>
      <c r="L370" s="1"/>
      <c r="M370" s="1"/>
      <c r="N370" s="1"/>
      <c r="O370" s="1"/>
      <c r="P370" s="1"/>
      <c r="Q370" s="1"/>
      <c r="R370" s="1"/>
      <c r="S370" s="1"/>
      <c r="T370" s="1"/>
      <c r="U370" s="1"/>
    </row>
    <row r="371" ht="15.75" customHeight="1">
      <c r="A371" s="1"/>
      <c r="B371" s="1"/>
      <c r="C371" s="1"/>
      <c r="D371" s="1"/>
      <c r="E371" s="1"/>
      <c r="F371" s="1"/>
      <c r="G371" s="1"/>
      <c r="H371" s="1"/>
      <c r="I371" s="1"/>
      <c r="J371" s="1"/>
      <c r="K371" s="1"/>
      <c r="L371" s="1"/>
      <c r="M371" s="1"/>
      <c r="N371" s="1"/>
      <c r="O371" s="1"/>
      <c r="P371" s="1"/>
      <c r="Q371" s="1"/>
      <c r="R371" s="1"/>
      <c r="S371" s="1"/>
      <c r="T371" s="1"/>
      <c r="U371" s="1"/>
    </row>
    <row r="372" ht="15.75" customHeight="1">
      <c r="A372" s="1"/>
      <c r="B372" s="1"/>
      <c r="C372" s="1"/>
      <c r="D372" s="1"/>
      <c r="E372" s="1"/>
      <c r="F372" s="1"/>
      <c r="G372" s="1"/>
      <c r="H372" s="1"/>
      <c r="I372" s="1"/>
      <c r="J372" s="1"/>
      <c r="K372" s="1"/>
      <c r="L372" s="1"/>
      <c r="M372" s="1"/>
      <c r="N372" s="1"/>
      <c r="O372" s="1"/>
      <c r="P372" s="1"/>
      <c r="Q372" s="1"/>
      <c r="R372" s="1"/>
      <c r="S372" s="1"/>
      <c r="T372" s="1"/>
      <c r="U372" s="1"/>
    </row>
    <row r="373" ht="15.75" customHeight="1">
      <c r="A373" s="1"/>
      <c r="B373" s="1"/>
      <c r="C373" s="1"/>
      <c r="D373" s="1"/>
      <c r="E373" s="1"/>
      <c r="F373" s="1"/>
      <c r="G373" s="1"/>
      <c r="H373" s="1"/>
      <c r="I373" s="1"/>
      <c r="J373" s="1"/>
      <c r="K373" s="1"/>
      <c r="L373" s="1"/>
      <c r="M373" s="1"/>
      <c r="N373" s="1"/>
      <c r="O373" s="1"/>
      <c r="P373" s="1"/>
      <c r="Q373" s="1"/>
      <c r="R373" s="1"/>
      <c r="S373" s="1"/>
      <c r="T373" s="1"/>
      <c r="U373" s="1"/>
    </row>
    <row r="374" ht="15.75" customHeight="1">
      <c r="A374" s="1"/>
      <c r="B374" s="1"/>
      <c r="C374" s="1"/>
      <c r="D374" s="1"/>
      <c r="E374" s="1"/>
      <c r="F374" s="1"/>
      <c r="G374" s="1"/>
      <c r="H374" s="1"/>
      <c r="I374" s="1"/>
      <c r="J374" s="1"/>
      <c r="K374" s="1"/>
      <c r="L374" s="1"/>
      <c r="M374" s="1"/>
      <c r="N374" s="1"/>
      <c r="O374" s="1"/>
      <c r="P374" s="1"/>
      <c r="Q374" s="1"/>
      <c r="R374" s="1"/>
      <c r="S374" s="1"/>
      <c r="T374" s="1"/>
      <c r="U374" s="1"/>
    </row>
    <row r="375" ht="15.75" customHeight="1">
      <c r="A375" s="1"/>
      <c r="B375" s="1"/>
      <c r="C375" s="1"/>
      <c r="D375" s="1"/>
      <c r="E375" s="1"/>
      <c r="F375" s="1"/>
      <c r="G375" s="1"/>
      <c r="H375" s="1"/>
      <c r="I375" s="1"/>
      <c r="J375" s="1"/>
      <c r="K375" s="1"/>
      <c r="L375" s="1"/>
      <c r="M375" s="1"/>
      <c r="N375" s="1"/>
      <c r="O375" s="1"/>
      <c r="P375" s="1"/>
      <c r="Q375" s="1"/>
      <c r="R375" s="1"/>
      <c r="S375" s="1"/>
      <c r="T375" s="1"/>
      <c r="U375" s="1"/>
    </row>
    <row r="376" ht="15.75" customHeight="1">
      <c r="A376" s="1"/>
      <c r="B376" s="1"/>
      <c r="C376" s="1"/>
      <c r="D376" s="1"/>
      <c r="E376" s="1"/>
      <c r="F376" s="1"/>
      <c r="G376" s="1"/>
      <c r="H376" s="1"/>
      <c r="I376" s="1"/>
      <c r="J376" s="1"/>
      <c r="K376" s="1"/>
      <c r="L376" s="1"/>
      <c r="M376" s="1"/>
      <c r="N376" s="1"/>
      <c r="O376" s="1"/>
      <c r="P376" s="1"/>
      <c r="Q376" s="1"/>
      <c r="R376" s="1"/>
      <c r="S376" s="1"/>
      <c r="T376" s="1"/>
      <c r="U376" s="1"/>
    </row>
    <row r="377" ht="15.75" customHeight="1">
      <c r="A377" s="1"/>
      <c r="B377" s="1"/>
      <c r="C377" s="1"/>
      <c r="D377" s="1"/>
      <c r="E377" s="1"/>
      <c r="F377" s="1"/>
      <c r="G377" s="1"/>
      <c r="H377" s="1"/>
      <c r="I377" s="1"/>
      <c r="J377" s="1"/>
      <c r="K377" s="1"/>
      <c r="L377" s="1"/>
      <c r="M377" s="1"/>
      <c r="N377" s="1"/>
      <c r="O377" s="1"/>
      <c r="P377" s="1"/>
      <c r="Q377" s="1"/>
      <c r="R377" s="1"/>
      <c r="S377" s="1"/>
      <c r="T377" s="1"/>
      <c r="U377" s="1"/>
    </row>
    <row r="378" ht="15.75" customHeight="1">
      <c r="A378" s="1"/>
      <c r="B378" s="1"/>
      <c r="C378" s="1"/>
      <c r="D378" s="1"/>
      <c r="E378" s="1"/>
      <c r="F378" s="1"/>
      <c r="G378" s="1"/>
      <c r="H378" s="1"/>
      <c r="I378" s="1"/>
      <c r="J378" s="1"/>
      <c r="K378" s="1"/>
      <c r="L378" s="1"/>
      <c r="M378" s="1"/>
      <c r="N378" s="1"/>
      <c r="O378" s="1"/>
      <c r="P378" s="1"/>
      <c r="Q378" s="1"/>
      <c r="R378" s="1"/>
      <c r="S378" s="1"/>
      <c r="T378" s="1"/>
      <c r="U378" s="1"/>
    </row>
    <row r="379" ht="15.75" customHeight="1">
      <c r="A379" s="1"/>
      <c r="B379" s="1"/>
      <c r="C379" s="1"/>
      <c r="D379" s="1"/>
      <c r="E379" s="1"/>
      <c r="F379" s="1"/>
      <c r="G379" s="1"/>
      <c r="H379" s="1"/>
      <c r="I379" s="1"/>
      <c r="J379" s="1"/>
      <c r="K379" s="1"/>
      <c r="L379" s="1"/>
      <c r="M379" s="1"/>
      <c r="N379" s="1"/>
      <c r="O379" s="1"/>
      <c r="P379" s="1"/>
      <c r="Q379" s="1"/>
      <c r="R379" s="1"/>
      <c r="S379" s="1"/>
      <c r="T379" s="1"/>
      <c r="U379" s="1"/>
    </row>
    <row r="380" ht="15.75" customHeight="1">
      <c r="A380" s="1"/>
      <c r="B380" s="1"/>
      <c r="C380" s="1"/>
      <c r="D380" s="1"/>
      <c r="E380" s="1"/>
      <c r="F380" s="1"/>
      <c r="G380" s="1"/>
      <c r="H380" s="1"/>
      <c r="I380" s="1"/>
      <c r="J380" s="1"/>
      <c r="K380" s="1"/>
      <c r="L380" s="1"/>
      <c r="M380" s="1"/>
      <c r="N380" s="1"/>
      <c r="O380" s="1"/>
      <c r="P380" s="1"/>
      <c r="Q380" s="1"/>
      <c r="R380" s="1"/>
      <c r="S380" s="1"/>
      <c r="T380" s="1"/>
      <c r="U380" s="1"/>
    </row>
    <row r="381" ht="15.75" customHeight="1">
      <c r="A381" s="1"/>
      <c r="B381" s="1"/>
      <c r="C381" s="1"/>
      <c r="D381" s="1"/>
      <c r="E381" s="1"/>
      <c r="F381" s="1"/>
      <c r="G381" s="1"/>
      <c r="H381" s="1"/>
      <c r="I381" s="1"/>
      <c r="J381" s="1"/>
      <c r="K381" s="1"/>
      <c r="L381" s="1"/>
      <c r="M381" s="1"/>
      <c r="N381" s="1"/>
      <c r="O381" s="1"/>
      <c r="P381" s="1"/>
      <c r="Q381" s="1"/>
      <c r="R381" s="1"/>
      <c r="S381" s="1"/>
      <c r="T381" s="1"/>
      <c r="U381" s="1"/>
    </row>
    <row r="382" ht="15.75" customHeight="1">
      <c r="A382" s="1"/>
      <c r="B382" s="1"/>
      <c r="C382" s="1"/>
      <c r="D382" s="1"/>
      <c r="E382" s="1"/>
      <c r="F382" s="1"/>
      <c r="G382" s="1"/>
      <c r="H382" s="1"/>
      <c r="I382" s="1"/>
      <c r="J382" s="1"/>
      <c r="K382" s="1"/>
      <c r="L382" s="1"/>
      <c r="M382" s="1"/>
      <c r="N382" s="1"/>
      <c r="O382" s="1"/>
      <c r="P382" s="1"/>
      <c r="Q382" s="1"/>
      <c r="R382" s="1"/>
      <c r="S382" s="1"/>
      <c r="T382" s="1"/>
      <c r="U382" s="1"/>
    </row>
    <row r="383" ht="15.75" customHeight="1">
      <c r="A383" s="1"/>
      <c r="B383" s="1"/>
      <c r="C383" s="1"/>
      <c r="D383" s="1"/>
      <c r="E383" s="1"/>
      <c r="F383" s="1"/>
      <c r="G383" s="1"/>
      <c r="H383" s="1"/>
      <c r="I383" s="1"/>
      <c r="J383" s="1"/>
      <c r="K383" s="1"/>
      <c r="L383" s="1"/>
      <c r="M383" s="1"/>
      <c r="N383" s="1"/>
      <c r="O383" s="1"/>
      <c r="P383" s="1"/>
      <c r="Q383" s="1"/>
      <c r="R383" s="1"/>
      <c r="S383" s="1"/>
      <c r="T383" s="1"/>
      <c r="U383" s="1"/>
    </row>
    <row r="384" ht="15.75" customHeight="1">
      <c r="A384" s="1"/>
      <c r="B384" s="1"/>
      <c r="C384" s="1"/>
      <c r="D384" s="1"/>
      <c r="E384" s="1"/>
      <c r="F384" s="1"/>
      <c r="G384" s="1"/>
      <c r="H384" s="1"/>
      <c r="I384" s="1"/>
      <c r="J384" s="1"/>
      <c r="K384" s="1"/>
      <c r="L384" s="1"/>
      <c r="M384" s="1"/>
      <c r="N384" s="1"/>
      <c r="O384" s="1"/>
      <c r="P384" s="1"/>
      <c r="Q384" s="1"/>
      <c r="R384" s="1"/>
      <c r="S384" s="1"/>
      <c r="T384" s="1"/>
      <c r="U384" s="1"/>
    </row>
    <row r="385" ht="15.75" customHeight="1">
      <c r="A385" s="1"/>
      <c r="B385" s="1"/>
      <c r="C385" s="1"/>
      <c r="D385" s="1"/>
      <c r="E385" s="1"/>
      <c r="F385" s="1"/>
      <c r="G385" s="1"/>
      <c r="H385" s="1"/>
      <c r="I385" s="1"/>
      <c r="J385" s="1"/>
      <c r="K385" s="1"/>
      <c r="L385" s="1"/>
      <c r="M385" s="1"/>
      <c r="N385" s="1"/>
      <c r="O385" s="1"/>
      <c r="P385" s="1"/>
      <c r="Q385" s="1"/>
      <c r="R385" s="1"/>
      <c r="S385" s="1"/>
      <c r="T385" s="1"/>
      <c r="U385" s="1"/>
    </row>
    <row r="386" ht="15.75" customHeight="1">
      <c r="A386" s="1"/>
      <c r="B386" s="1"/>
      <c r="C386" s="1"/>
      <c r="D386" s="1"/>
      <c r="E386" s="1"/>
      <c r="F386" s="1"/>
      <c r="G386" s="1"/>
      <c r="H386" s="1"/>
      <c r="I386" s="1"/>
      <c r="J386" s="1"/>
      <c r="K386" s="1"/>
      <c r="L386" s="1"/>
      <c r="M386" s="1"/>
      <c r="N386" s="1"/>
      <c r="O386" s="1"/>
      <c r="P386" s="1"/>
      <c r="Q386" s="1"/>
      <c r="R386" s="1"/>
      <c r="S386" s="1"/>
      <c r="T386" s="1"/>
      <c r="U386" s="1"/>
    </row>
    <row r="387" ht="15.75" customHeight="1">
      <c r="A387" s="1"/>
      <c r="B387" s="1"/>
      <c r="C387" s="1"/>
      <c r="D387" s="1"/>
      <c r="E387" s="1"/>
      <c r="F387" s="1"/>
      <c r="G387" s="1"/>
      <c r="H387" s="1"/>
      <c r="I387" s="1"/>
      <c r="J387" s="1"/>
      <c r="K387" s="1"/>
      <c r="L387" s="1"/>
      <c r="M387" s="1"/>
      <c r="N387" s="1"/>
      <c r="O387" s="1"/>
      <c r="P387" s="1"/>
      <c r="Q387" s="1"/>
      <c r="R387" s="1"/>
      <c r="S387" s="1"/>
      <c r="T387" s="1"/>
      <c r="U387" s="1"/>
    </row>
    <row r="388" ht="15.75" customHeight="1">
      <c r="A388" s="1"/>
      <c r="B388" s="1"/>
      <c r="C388" s="1"/>
      <c r="D388" s="1"/>
      <c r="E388" s="1"/>
      <c r="F388" s="1"/>
      <c r="G388" s="1"/>
      <c r="H388" s="1"/>
      <c r="I388" s="1"/>
      <c r="J388" s="1"/>
      <c r="K388" s="1"/>
      <c r="L388" s="1"/>
      <c r="M388" s="1"/>
      <c r="N388" s="1"/>
      <c r="O388" s="1"/>
      <c r="P388" s="1"/>
      <c r="Q388" s="1"/>
      <c r="R388" s="1"/>
      <c r="S388" s="1"/>
      <c r="T388" s="1"/>
      <c r="U388" s="1"/>
    </row>
    <row r="389" ht="15.75" customHeight="1">
      <c r="A389" s="1"/>
      <c r="B389" s="1"/>
      <c r="C389" s="1"/>
      <c r="D389" s="1"/>
      <c r="E389" s="1"/>
      <c r="F389" s="1"/>
      <c r="G389" s="1"/>
      <c r="H389" s="1"/>
      <c r="I389" s="1"/>
      <c r="J389" s="1"/>
      <c r="K389" s="1"/>
      <c r="L389" s="1"/>
      <c r="M389" s="1"/>
      <c r="N389" s="1"/>
      <c r="O389" s="1"/>
      <c r="P389" s="1"/>
      <c r="Q389" s="1"/>
      <c r="R389" s="1"/>
      <c r="S389" s="1"/>
      <c r="T389" s="1"/>
      <c r="U389" s="1"/>
    </row>
    <row r="390" ht="15.75" customHeight="1">
      <c r="A390" s="1"/>
      <c r="B390" s="1"/>
      <c r="C390" s="1"/>
      <c r="D390" s="1"/>
      <c r="E390" s="1"/>
      <c r="F390" s="1"/>
      <c r="G390" s="1"/>
      <c r="H390" s="1"/>
      <c r="I390" s="1"/>
      <c r="J390" s="1"/>
      <c r="K390" s="1"/>
      <c r="L390" s="1"/>
      <c r="M390" s="1"/>
      <c r="N390" s="1"/>
      <c r="O390" s="1"/>
      <c r="P390" s="1"/>
      <c r="Q390" s="1"/>
      <c r="R390" s="1"/>
      <c r="S390" s="1"/>
      <c r="T390" s="1"/>
      <c r="U390" s="1"/>
    </row>
    <row r="391" ht="15.75" customHeight="1">
      <c r="A391" s="1"/>
      <c r="B391" s="1"/>
      <c r="C391" s="1"/>
      <c r="D391" s="1"/>
      <c r="E391" s="1"/>
      <c r="F391" s="1"/>
      <c r="G391" s="1"/>
      <c r="H391" s="1"/>
      <c r="I391" s="1"/>
      <c r="J391" s="1"/>
      <c r="K391" s="1"/>
      <c r="L391" s="1"/>
      <c r="M391" s="1"/>
      <c r="N391" s="1"/>
      <c r="O391" s="1"/>
      <c r="P391" s="1"/>
      <c r="Q391" s="1"/>
      <c r="R391" s="1"/>
      <c r="S391" s="1"/>
      <c r="T391" s="1"/>
      <c r="U391" s="1"/>
    </row>
    <row r="392" ht="15.75" customHeight="1">
      <c r="A392" s="1"/>
      <c r="B392" s="1"/>
      <c r="C392" s="1"/>
      <c r="D392" s="1"/>
      <c r="E392" s="1"/>
      <c r="F392" s="1"/>
      <c r="G392" s="1"/>
      <c r="H392" s="1"/>
      <c r="I392" s="1"/>
      <c r="J392" s="1"/>
      <c r="K392" s="1"/>
      <c r="L392" s="1"/>
      <c r="M392" s="1"/>
      <c r="N392" s="1"/>
      <c r="O392" s="1"/>
      <c r="P392" s="1"/>
      <c r="Q392" s="1"/>
      <c r="R392" s="1"/>
      <c r="S392" s="1"/>
      <c r="T392" s="1"/>
      <c r="U392" s="1"/>
    </row>
    <row r="393" ht="15.75" customHeight="1">
      <c r="A393" s="1"/>
      <c r="B393" s="1"/>
      <c r="C393" s="1"/>
      <c r="D393" s="1"/>
      <c r="E393" s="1"/>
      <c r="F393" s="1"/>
      <c r="G393" s="1"/>
      <c r="H393" s="1"/>
      <c r="I393" s="1"/>
      <c r="J393" s="1"/>
      <c r="K393" s="1"/>
      <c r="L393" s="1"/>
      <c r="M393" s="1"/>
      <c r="N393" s="1"/>
      <c r="O393" s="1"/>
      <c r="P393" s="1"/>
      <c r="Q393" s="1"/>
      <c r="R393" s="1"/>
      <c r="S393" s="1"/>
      <c r="T393" s="1"/>
      <c r="U393" s="1"/>
    </row>
    <row r="394" ht="15.75" customHeight="1">
      <c r="A394" s="1"/>
      <c r="B394" s="1"/>
      <c r="C394" s="1"/>
      <c r="D394" s="1"/>
      <c r="E394" s="1"/>
      <c r="F394" s="1"/>
      <c r="G394" s="1"/>
      <c r="H394" s="1"/>
      <c r="I394" s="1"/>
      <c r="J394" s="1"/>
      <c r="K394" s="1"/>
      <c r="L394" s="1"/>
      <c r="M394" s="1"/>
      <c r="N394" s="1"/>
      <c r="O394" s="1"/>
      <c r="P394" s="1"/>
      <c r="Q394" s="1"/>
      <c r="R394" s="1"/>
      <c r="S394" s="1"/>
      <c r="T394" s="1"/>
      <c r="U394" s="1"/>
    </row>
    <row r="395" ht="15.75" customHeight="1">
      <c r="A395" s="1"/>
      <c r="B395" s="1"/>
      <c r="C395" s="1"/>
      <c r="D395" s="1"/>
      <c r="E395" s="1"/>
      <c r="F395" s="1"/>
      <c r="G395" s="1"/>
      <c r="H395" s="1"/>
      <c r="I395" s="1"/>
      <c r="J395" s="1"/>
      <c r="K395" s="1"/>
      <c r="L395" s="1"/>
      <c r="M395" s="1"/>
      <c r="N395" s="1"/>
      <c r="O395" s="1"/>
      <c r="P395" s="1"/>
      <c r="Q395" s="1"/>
      <c r="R395" s="1"/>
      <c r="S395" s="1"/>
      <c r="T395" s="1"/>
      <c r="U395" s="1"/>
    </row>
    <row r="396" ht="15.75" customHeight="1">
      <c r="A396" s="1"/>
      <c r="B396" s="1"/>
      <c r="C396" s="1"/>
      <c r="D396" s="1"/>
      <c r="E396" s="1"/>
      <c r="F396" s="1"/>
      <c r="G396" s="1"/>
      <c r="H396" s="1"/>
      <c r="I396" s="1"/>
      <c r="J396" s="1"/>
      <c r="K396" s="1"/>
      <c r="L396" s="1"/>
      <c r="M396" s="1"/>
      <c r="N396" s="1"/>
      <c r="O396" s="1"/>
      <c r="P396" s="1"/>
      <c r="Q396" s="1"/>
      <c r="R396" s="1"/>
      <c r="S396" s="1"/>
      <c r="T396" s="1"/>
      <c r="U396" s="1"/>
    </row>
    <row r="397" ht="15.75" customHeight="1">
      <c r="A397" s="1"/>
      <c r="B397" s="1"/>
      <c r="C397" s="1"/>
      <c r="D397" s="1"/>
      <c r="E397" s="1"/>
      <c r="F397" s="1"/>
      <c r="G397" s="1"/>
      <c r="H397" s="1"/>
      <c r="I397" s="1"/>
      <c r="J397" s="1"/>
      <c r="K397" s="1"/>
      <c r="L397" s="1"/>
      <c r="M397" s="1"/>
      <c r="N397" s="1"/>
      <c r="O397" s="1"/>
      <c r="P397" s="1"/>
      <c r="Q397" s="1"/>
      <c r="R397" s="1"/>
      <c r="S397" s="1"/>
      <c r="T397" s="1"/>
      <c r="U397" s="1"/>
    </row>
    <row r="398" ht="15.75" customHeight="1">
      <c r="A398" s="1"/>
      <c r="B398" s="1"/>
      <c r="C398" s="1"/>
      <c r="D398" s="1"/>
      <c r="E398" s="1"/>
      <c r="F398" s="1"/>
      <c r="G398" s="1"/>
      <c r="H398" s="1"/>
      <c r="I398" s="1"/>
      <c r="J398" s="1"/>
      <c r="K398" s="1"/>
      <c r="L398" s="1"/>
      <c r="M398" s="1"/>
      <c r="N398" s="1"/>
      <c r="O398" s="1"/>
      <c r="P398" s="1"/>
      <c r="Q398" s="1"/>
      <c r="R398" s="1"/>
      <c r="S398" s="1"/>
      <c r="T398" s="1"/>
      <c r="U398" s="1"/>
    </row>
    <row r="399" ht="15.75" customHeight="1">
      <c r="A399" s="1"/>
      <c r="B399" s="1"/>
      <c r="C399" s="1"/>
      <c r="D399" s="1"/>
      <c r="E399" s="1"/>
      <c r="F399" s="1"/>
      <c r="G399" s="1"/>
      <c r="H399" s="1"/>
      <c r="I399" s="1"/>
      <c r="J399" s="1"/>
      <c r="K399" s="1"/>
      <c r="L399" s="1"/>
      <c r="M399" s="1"/>
      <c r="N399" s="1"/>
      <c r="O399" s="1"/>
      <c r="P399" s="1"/>
      <c r="Q399" s="1"/>
      <c r="R399" s="1"/>
      <c r="S399" s="1"/>
      <c r="T399" s="1"/>
      <c r="U399" s="1"/>
    </row>
    <row r="400" ht="15.75" customHeight="1">
      <c r="A400" s="1"/>
      <c r="B400" s="1"/>
      <c r="C400" s="1"/>
      <c r="D400" s="1"/>
      <c r="E400" s="1"/>
      <c r="F400" s="1"/>
      <c r="G400" s="1"/>
      <c r="H400" s="1"/>
      <c r="I400" s="1"/>
      <c r="J400" s="1"/>
      <c r="K400" s="1"/>
      <c r="L400" s="1"/>
      <c r="M400" s="1"/>
      <c r="N400" s="1"/>
      <c r="O400" s="1"/>
      <c r="P400" s="1"/>
      <c r="Q400" s="1"/>
      <c r="R400" s="1"/>
      <c r="S400" s="1"/>
      <c r="T400" s="1"/>
      <c r="U400" s="1"/>
    </row>
    <row r="401" ht="15.75" customHeight="1">
      <c r="A401" s="1"/>
      <c r="B401" s="1"/>
      <c r="C401" s="1"/>
      <c r="D401" s="1"/>
      <c r="E401" s="1"/>
      <c r="F401" s="1"/>
      <c r="G401" s="1"/>
      <c r="H401" s="1"/>
      <c r="I401" s="1"/>
      <c r="J401" s="1"/>
      <c r="K401" s="1"/>
      <c r="L401" s="1"/>
      <c r="M401" s="1"/>
      <c r="N401" s="1"/>
      <c r="O401" s="1"/>
      <c r="P401" s="1"/>
      <c r="Q401" s="1"/>
      <c r="R401" s="1"/>
      <c r="S401" s="1"/>
      <c r="T401" s="1"/>
      <c r="U401" s="1"/>
    </row>
    <row r="402" ht="15.75" customHeight="1">
      <c r="A402" s="1"/>
      <c r="B402" s="1"/>
      <c r="C402" s="1"/>
      <c r="D402" s="1"/>
      <c r="E402" s="1"/>
      <c r="F402" s="1"/>
      <c r="G402" s="1"/>
      <c r="H402" s="1"/>
      <c r="I402" s="1"/>
      <c r="J402" s="1"/>
      <c r="K402" s="1"/>
      <c r="L402" s="1"/>
      <c r="M402" s="1"/>
      <c r="N402" s="1"/>
      <c r="O402" s="1"/>
      <c r="P402" s="1"/>
      <c r="Q402" s="1"/>
      <c r="R402" s="1"/>
      <c r="S402" s="1"/>
      <c r="T402" s="1"/>
      <c r="U402" s="1"/>
    </row>
    <row r="403" ht="15.75" customHeight="1">
      <c r="A403" s="1"/>
      <c r="B403" s="1"/>
      <c r="C403" s="1"/>
      <c r="D403" s="1"/>
      <c r="E403" s="1"/>
      <c r="F403" s="1"/>
      <c r="G403" s="1"/>
      <c r="H403" s="1"/>
      <c r="I403" s="1"/>
      <c r="J403" s="1"/>
      <c r="K403" s="1"/>
      <c r="L403" s="1"/>
      <c r="M403" s="1"/>
      <c r="N403" s="1"/>
      <c r="O403" s="1"/>
      <c r="P403" s="1"/>
      <c r="Q403" s="1"/>
      <c r="R403" s="1"/>
      <c r="S403" s="1"/>
      <c r="T403" s="1"/>
      <c r="U403" s="1"/>
    </row>
    <row r="404" ht="15.75" customHeight="1">
      <c r="A404" s="1"/>
      <c r="B404" s="1"/>
      <c r="C404" s="1"/>
      <c r="D404" s="1"/>
      <c r="E404" s="1"/>
      <c r="F404" s="1"/>
      <c r="G404" s="1"/>
      <c r="H404" s="1"/>
      <c r="I404" s="1"/>
      <c r="J404" s="1"/>
      <c r="K404" s="1"/>
      <c r="L404" s="1"/>
      <c r="M404" s="1"/>
      <c r="N404" s="1"/>
      <c r="O404" s="1"/>
      <c r="P404" s="1"/>
      <c r="Q404" s="1"/>
      <c r="R404" s="1"/>
      <c r="S404" s="1"/>
      <c r="T404" s="1"/>
      <c r="U404" s="1"/>
    </row>
    <row r="405" ht="15.75" customHeight="1">
      <c r="A405" s="1"/>
      <c r="B405" s="1"/>
      <c r="C405" s="1"/>
      <c r="D405" s="1"/>
      <c r="E405" s="1"/>
      <c r="F405" s="1"/>
      <c r="G405" s="1"/>
      <c r="H405" s="1"/>
      <c r="I405" s="1"/>
      <c r="J405" s="1"/>
      <c r="K405" s="1"/>
      <c r="L405" s="1"/>
      <c r="M405" s="1"/>
      <c r="N405" s="1"/>
      <c r="O405" s="1"/>
      <c r="P405" s="1"/>
      <c r="Q405" s="1"/>
      <c r="R405" s="1"/>
      <c r="S405" s="1"/>
      <c r="T405" s="1"/>
      <c r="U405" s="1"/>
    </row>
    <row r="406" ht="15.75" customHeight="1">
      <c r="A406" s="1"/>
      <c r="B406" s="1"/>
      <c r="C406" s="1"/>
      <c r="D406" s="1"/>
      <c r="E406" s="1"/>
      <c r="F406" s="1"/>
      <c r="G406" s="1"/>
      <c r="H406" s="1"/>
      <c r="I406" s="1"/>
      <c r="J406" s="1"/>
      <c r="K406" s="1"/>
      <c r="L406" s="1"/>
      <c r="M406" s="1"/>
      <c r="N406" s="1"/>
      <c r="O406" s="1"/>
      <c r="P406" s="1"/>
      <c r="Q406" s="1"/>
      <c r="R406" s="1"/>
      <c r="S406" s="1"/>
      <c r="T406" s="1"/>
      <c r="U406" s="1"/>
    </row>
    <row r="407" ht="15.75" customHeight="1">
      <c r="A407" s="1"/>
      <c r="B407" s="1"/>
      <c r="C407" s="1"/>
      <c r="D407" s="1"/>
      <c r="E407" s="1"/>
      <c r="F407" s="1"/>
      <c r="G407" s="1"/>
      <c r="H407" s="1"/>
      <c r="I407" s="1"/>
      <c r="J407" s="1"/>
      <c r="K407" s="1"/>
      <c r="L407" s="1"/>
      <c r="M407" s="1"/>
      <c r="N407" s="1"/>
      <c r="O407" s="1"/>
      <c r="P407" s="1"/>
      <c r="Q407" s="1"/>
      <c r="R407" s="1"/>
      <c r="S407" s="1"/>
      <c r="T407" s="1"/>
      <c r="U407" s="1"/>
    </row>
    <row r="408" ht="15.75" customHeight="1">
      <c r="A408" s="1"/>
      <c r="B408" s="1"/>
      <c r="C408" s="1"/>
      <c r="D408" s="1"/>
      <c r="E408" s="1"/>
      <c r="F408" s="1"/>
      <c r="G408" s="1"/>
      <c r="H408" s="1"/>
      <c r="I408" s="1"/>
      <c r="J408" s="1"/>
      <c r="K408" s="1"/>
      <c r="L408" s="1"/>
      <c r="M408" s="1"/>
      <c r="N408" s="1"/>
      <c r="O408" s="1"/>
      <c r="P408" s="1"/>
      <c r="Q408" s="1"/>
      <c r="R408" s="1"/>
      <c r="S408" s="1"/>
      <c r="T408" s="1"/>
      <c r="U408" s="1"/>
    </row>
    <row r="409" ht="15.75" customHeight="1">
      <c r="A409" s="1"/>
      <c r="B409" s="1"/>
      <c r="C409" s="1"/>
      <c r="D409" s="1"/>
      <c r="E409" s="1"/>
      <c r="F409" s="1"/>
      <c r="G409" s="1"/>
      <c r="H409" s="1"/>
      <c r="I409" s="1"/>
      <c r="J409" s="1"/>
      <c r="K409" s="1"/>
      <c r="L409" s="1"/>
      <c r="M409" s="1"/>
      <c r="N409" s="1"/>
      <c r="O409" s="1"/>
      <c r="P409" s="1"/>
      <c r="Q409" s="1"/>
      <c r="R409" s="1"/>
      <c r="S409" s="1"/>
      <c r="T409" s="1"/>
      <c r="U409" s="1"/>
    </row>
    <row r="410" ht="15.75" customHeight="1">
      <c r="A410" s="1"/>
      <c r="B410" s="1"/>
      <c r="C410" s="1"/>
      <c r="D410" s="1"/>
      <c r="E410" s="1"/>
      <c r="F410" s="1"/>
      <c r="G410" s="1"/>
      <c r="H410" s="1"/>
      <c r="I410" s="1"/>
      <c r="J410" s="1"/>
      <c r="K410" s="1"/>
      <c r="L410" s="1"/>
      <c r="M410" s="1"/>
      <c r="N410" s="1"/>
      <c r="O410" s="1"/>
      <c r="P410" s="1"/>
      <c r="Q410" s="1"/>
      <c r="R410" s="1"/>
      <c r="S410" s="1"/>
      <c r="T410" s="1"/>
      <c r="U410" s="1"/>
    </row>
    <row r="411" ht="15.75" customHeight="1">
      <c r="A411" s="1"/>
      <c r="B411" s="1"/>
      <c r="C411" s="1"/>
      <c r="D411" s="1"/>
      <c r="E411" s="1"/>
      <c r="F411" s="1"/>
      <c r="G411" s="1"/>
      <c r="H411" s="1"/>
      <c r="I411" s="1"/>
      <c r="J411" s="1"/>
      <c r="K411" s="1"/>
      <c r="L411" s="1"/>
      <c r="M411" s="1"/>
      <c r="N411" s="1"/>
      <c r="O411" s="1"/>
      <c r="P411" s="1"/>
      <c r="Q411" s="1"/>
      <c r="R411" s="1"/>
      <c r="S411" s="1"/>
      <c r="T411" s="1"/>
      <c r="U411" s="1"/>
    </row>
    <row r="412" ht="15.75" customHeight="1">
      <c r="A412" s="1"/>
      <c r="B412" s="1"/>
      <c r="C412" s="1"/>
      <c r="D412" s="1"/>
      <c r="E412" s="1"/>
      <c r="F412" s="1"/>
      <c r="G412" s="1"/>
      <c r="H412" s="1"/>
      <c r="I412" s="1"/>
      <c r="J412" s="1"/>
      <c r="K412" s="1"/>
      <c r="L412" s="1"/>
      <c r="M412" s="1"/>
      <c r="N412" s="1"/>
      <c r="O412" s="1"/>
      <c r="P412" s="1"/>
      <c r="Q412" s="1"/>
      <c r="R412" s="1"/>
      <c r="S412" s="1"/>
      <c r="T412" s="1"/>
      <c r="U412" s="1"/>
    </row>
    <row r="413" ht="15.75" customHeight="1">
      <c r="A413" s="1"/>
      <c r="B413" s="1"/>
      <c r="C413" s="1"/>
      <c r="D413" s="1"/>
      <c r="E413" s="1"/>
      <c r="F413" s="1"/>
      <c r="G413" s="1"/>
      <c r="H413" s="1"/>
      <c r="I413" s="1"/>
      <c r="J413" s="1"/>
      <c r="K413" s="1"/>
      <c r="L413" s="1"/>
      <c r="M413" s="1"/>
      <c r="N413" s="1"/>
      <c r="O413" s="1"/>
      <c r="P413" s="1"/>
      <c r="Q413" s="1"/>
      <c r="R413" s="1"/>
      <c r="S413" s="1"/>
      <c r="T413" s="1"/>
      <c r="U413" s="1"/>
    </row>
    <row r="414" ht="15.75" customHeight="1">
      <c r="A414" s="1"/>
      <c r="B414" s="1"/>
      <c r="C414" s="1"/>
      <c r="D414" s="1"/>
      <c r="E414" s="1"/>
      <c r="F414" s="1"/>
      <c r="G414" s="1"/>
      <c r="H414" s="1"/>
      <c r="I414" s="1"/>
      <c r="J414" s="1"/>
      <c r="K414" s="1"/>
      <c r="L414" s="1"/>
      <c r="M414" s="1"/>
      <c r="N414" s="1"/>
      <c r="O414" s="1"/>
      <c r="P414" s="1"/>
      <c r="Q414" s="1"/>
      <c r="R414" s="1"/>
      <c r="S414" s="1"/>
      <c r="T414" s="1"/>
      <c r="U414" s="1"/>
    </row>
    <row r="415" ht="15.75" customHeight="1">
      <c r="A415" s="1"/>
      <c r="B415" s="1"/>
      <c r="C415" s="1"/>
      <c r="D415" s="1"/>
      <c r="E415" s="1"/>
      <c r="F415" s="1"/>
      <c r="G415" s="1"/>
      <c r="H415" s="1"/>
      <c r="I415" s="1"/>
      <c r="J415" s="1"/>
      <c r="K415" s="1"/>
      <c r="L415" s="1"/>
      <c r="M415" s="1"/>
      <c r="N415" s="1"/>
      <c r="O415" s="1"/>
      <c r="P415" s="1"/>
      <c r="Q415" s="1"/>
      <c r="R415" s="1"/>
      <c r="S415" s="1"/>
      <c r="T415" s="1"/>
      <c r="U415" s="1"/>
    </row>
    <row r="416" ht="15.75" customHeight="1">
      <c r="A416" s="1"/>
      <c r="B416" s="1"/>
      <c r="C416" s="1"/>
      <c r="D416" s="1"/>
      <c r="E416" s="1"/>
      <c r="F416" s="1"/>
      <c r="G416" s="1"/>
      <c r="H416" s="1"/>
      <c r="I416" s="1"/>
      <c r="J416" s="1"/>
      <c r="K416" s="1"/>
      <c r="L416" s="1"/>
      <c r="M416" s="1"/>
      <c r="N416" s="1"/>
      <c r="O416" s="1"/>
      <c r="P416" s="1"/>
      <c r="Q416" s="1"/>
      <c r="R416" s="1"/>
      <c r="S416" s="1"/>
      <c r="T416" s="1"/>
      <c r="U416" s="1"/>
    </row>
    <row r="417" ht="15.75" customHeight="1">
      <c r="A417" s="1"/>
      <c r="B417" s="1"/>
      <c r="C417" s="1"/>
      <c r="D417" s="1"/>
      <c r="E417" s="1"/>
      <c r="F417" s="1"/>
      <c r="G417" s="1"/>
      <c r="H417" s="1"/>
      <c r="I417" s="1"/>
      <c r="J417" s="1"/>
      <c r="K417" s="1"/>
      <c r="L417" s="1"/>
      <c r="M417" s="1"/>
      <c r="N417" s="1"/>
      <c r="O417" s="1"/>
      <c r="P417" s="1"/>
      <c r="Q417" s="1"/>
      <c r="R417" s="1"/>
      <c r="S417" s="1"/>
      <c r="T417" s="1"/>
      <c r="U417" s="1"/>
    </row>
    <row r="418" ht="15.75" customHeight="1">
      <c r="A418" s="1"/>
      <c r="B418" s="1"/>
      <c r="C418" s="1"/>
      <c r="D418" s="1"/>
      <c r="E418" s="1"/>
      <c r="F418" s="1"/>
      <c r="G418" s="1"/>
      <c r="H418" s="1"/>
      <c r="I418" s="1"/>
      <c r="J418" s="1"/>
      <c r="K418" s="1"/>
      <c r="L418" s="1"/>
      <c r="M418" s="1"/>
      <c r="N418" s="1"/>
      <c r="O418" s="1"/>
      <c r="P418" s="1"/>
      <c r="Q418" s="1"/>
      <c r="R418" s="1"/>
      <c r="S418" s="1"/>
      <c r="T418" s="1"/>
      <c r="U418" s="1"/>
    </row>
    <row r="419" ht="15.75" customHeight="1">
      <c r="A419" s="1"/>
      <c r="B419" s="1"/>
      <c r="C419" s="1"/>
      <c r="D419" s="1"/>
      <c r="E419" s="1"/>
      <c r="F419" s="1"/>
      <c r="G419" s="1"/>
      <c r="H419" s="1"/>
      <c r="I419" s="1"/>
      <c r="J419" s="1"/>
      <c r="K419" s="1"/>
      <c r="L419" s="1"/>
      <c r="M419" s="1"/>
      <c r="N419" s="1"/>
      <c r="O419" s="1"/>
      <c r="P419" s="1"/>
      <c r="Q419" s="1"/>
      <c r="R419" s="1"/>
      <c r="S419" s="1"/>
      <c r="T419" s="1"/>
      <c r="U419" s="1"/>
    </row>
    <row r="420" ht="15.75" customHeight="1">
      <c r="A420" s="1"/>
      <c r="B420" s="1"/>
      <c r="C420" s="1"/>
      <c r="D420" s="1"/>
      <c r="E420" s="1"/>
      <c r="F420" s="1"/>
      <c r="G420" s="1"/>
      <c r="H420" s="1"/>
      <c r="I420" s="1"/>
      <c r="J420" s="1"/>
      <c r="K420" s="1"/>
      <c r="L420" s="1"/>
      <c r="M420" s="1"/>
      <c r="N420" s="1"/>
      <c r="O420" s="1"/>
      <c r="P420" s="1"/>
      <c r="Q420" s="1"/>
      <c r="R420" s="1"/>
      <c r="S420" s="1"/>
      <c r="T420" s="1"/>
      <c r="U420" s="1"/>
    </row>
    <row r="421" ht="15.75" customHeight="1">
      <c r="A421" s="1"/>
      <c r="B421" s="1"/>
      <c r="C421" s="1"/>
      <c r="D421" s="1"/>
      <c r="E421" s="1"/>
      <c r="F421" s="1"/>
      <c r="G421" s="1"/>
      <c r="H421" s="1"/>
      <c r="I421" s="1"/>
      <c r="J421" s="1"/>
      <c r="K421" s="1"/>
      <c r="L421" s="1"/>
      <c r="M421" s="1"/>
      <c r="N421" s="1"/>
      <c r="O421" s="1"/>
      <c r="P421" s="1"/>
      <c r="Q421" s="1"/>
      <c r="R421" s="1"/>
      <c r="S421" s="1"/>
      <c r="T421" s="1"/>
      <c r="U421" s="1"/>
    </row>
    <row r="422" ht="15.75" customHeight="1">
      <c r="A422" s="1"/>
      <c r="B422" s="1"/>
      <c r="C422" s="1"/>
      <c r="D422" s="1"/>
      <c r="E422" s="1"/>
      <c r="F422" s="1"/>
      <c r="G422" s="1"/>
      <c r="H422" s="1"/>
      <c r="I422" s="1"/>
      <c r="J422" s="1"/>
      <c r="K422" s="1"/>
      <c r="L422" s="1"/>
      <c r="M422" s="1"/>
      <c r="N422" s="1"/>
      <c r="O422" s="1"/>
      <c r="P422" s="1"/>
      <c r="Q422" s="1"/>
      <c r="R422" s="1"/>
      <c r="S422" s="1"/>
      <c r="T422" s="1"/>
      <c r="U422" s="1"/>
    </row>
    <row r="423" ht="15.75" customHeight="1">
      <c r="A423" s="1"/>
      <c r="B423" s="1"/>
      <c r="C423" s="1"/>
      <c r="D423" s="1"/>
      <c r="E423" s="1"/>
      <c r="F423" s="1"/>
      <c r="G423" s="1"/>
      <c r="H423" s="1"/>
      <c r="I423" s="1"/>
      <c r="J423" s="1"/>
      <c r="K423" s="1"/>
      <c r="L423" s="1"/>
      <c r="M423" s="1"/>
      <c r="N423" s="1"/>
      <c r="O423" s="1"/>
      <c r="P423" s="1"/>
      <c r="Q423" s="1"/>
      <c r="R423" s="1"/>
      <c r="S423" s="1"/>
      <c r="T423" s="1"/>
      <c r="U423" s="1"/>
    </row>
    <row r="424" ht="15.75" customHeight="1">
      <c r="A424" s="1"/>
      <c r="B424" s="1"/>
      <c r="C424" s="1"/>
      <c r="D424" s="1"/>
      <c r="E424" s="1"/>
      <c r="F424" s="1"/>
      <c r="G424" s="1"/>
      <c r="H424" s="1"/>
      <c r="I424" s="1"/>
      <c r="J424" s="1"/>
      <c r="K424" s="1"/>
      <c r="L424" s="1"/>
      <c r="M424" s="1"/>
      <c r="N424" s="1"/>
      <c r="O424" s="1"/>
      <c r="P424" s="1"/>
      <c r="Q424" s="1"/>
      <c r="R424" s="1"/>
      <c r="S424" s="1"/>
      <c r="T424" s="1"/>
      <c r="U424" s="1"/>
    </row>
    <row r="425" ht="15.75" customHeight="1">
      <c r="A425" s="1"/>
      <c r="B425" s="1"/>
      <c r="C425" s="1"/>
      <c r="D425" s="1"/>
      <c r="E425" s="1"/>
      <c r="F425" s="1"/>
      <c r="G425" s="1"/>
      <c r="H425" s="1"/>
      <c r="I425" s="1"/>
      <c r="J425" s="1"/>
      <c r="K425" s="1"/>
      <c r="L425" s="1"/>
      <c r="M425" s="1"/>
      <c r="N425" s="1"/>
      <c r="O425" s="1"/>
      <c r="P425" s="1"/>
      <c r="Q425" s="1"/>
      <c r="R425" s="1"/>
      <c r="S425" s="1"/>
      <c r="T425" s="1"/>
      <c r="U425" s="1"/>
    </row>
    <row r="426" ht="15.75" customHeight="1">
      <c r="A426" s="1"/>
      <c r="B426" s="1"/>
      <c r="C426" s="1"/>
      <c r="D426" s="1"/>
      <c r="E426" s="1"/>
      <c r="F426" s="1"/>
      <c r="G426" s="1"/>
      <c r="H426" s="1"/>
      <c r="I426" s="1"/>
      <c r="J426" s="1"/>
      <c r="K426" s="1"/>
      <c r="L426" s="1"/>
      <c r="M426" s="1"/>
      <c r="N426" s="1"/>
      <c r="O426" s="1"/>
      <c r="P426" s="1"/>
      <c r="Q426" s="1"/>
      <c r="R426" s="1"/>
      <c r="S426" s="1"/>
      <c r="T426" s="1"/>
      <c r="U426" s="1"/>
    </row>
    <row r="427" ht="15.75" customHeight="1">
      <c r="A427" s="1"/>
      <c r="B427" s="1"/>
      <c r="C427" s="1"/>
      <c r="D427" s="1"/>
      <c r="E427" s="1"/>
      <c r="F427" s="1"/>
      <c r="G427" s="1"/>
      <c r="H427" s="1"/>
      <c r="I427" s="1"/>
      <c r="J427" s="1"/>
      <c r="K427" s="1"/>
      <c r="L427" s="1"/>
      <c r="M427" s="1"/>
      <c r="N427" s="1"/>
      <c r="O427" s="1"/>
      <c r="P427" s="1"/>
      <c r="Q427" s="1"/>
      <c r="R427" s="1"/>
      <c r="S427" s="1"/>
      <c r="T427" s="1"/>
      <c r="U427" s="1"/>
    </row>
    <row r="428" ht="15.75" customHeight="1">
      <c r="A428" s="1"/>
      <c r="B428" s="1"/>
      <c r="C428" s="1"/>
      <c r="D428" s="1"/>
      <c r="E428" s="1"/>
      <c r="F428" s="1"/>
      <c r="G428" s="1"/>
      <c r="H428" s="1"/>
      <c r="I428" s="1"/>
      <c r="J428" s="1"/>
      <c r="K428" s="1"/>
      <c r="L428" s="1"/>
      <c r="M428" s="1"/>
      <c r="N428" s="1"/>
      <c r="O428" s="1"/>
      <c r="P428" s="1"/>
      <c r="Q428" s="1"/>
      <c r="R428" s="1"/>
      <c r="S428" s="1"/>
      <c r="T428" s="1"/>
      <c r="U428" s="1"/>
    </row>
    <row r="429" ht="15.75" customHeight="1">
      <c r="A429" s="1"/>
      <c r="B429" s="1"/>
      <c r="C429" s="1"/>
      <c r="D429" s="1"/>
      <c r="E429" s="1"/>
      <c r="F429" s="1"/>
      <c r="G429" s="1"/>
      <c r="H429" s="1"/>
      <c r="I429" s="1"/>
      <c r="J429" s="1"/>
      <c r="K429" s="1"/>
      <c r="L429" s="1"/>
      <c r="M429" s="1"/>
      <c r="N429" s="1"/>
      <c r="O429" s="1"/>
      <c r="P429" s="1"/>
      <c r="Q429" s="1"/>
      <c r="R429" s="1"/>
      <c r="S429" s="1"/>
      <c r="T429" s="1"/>
      <c r="U429" s="1"/>
    </row>
    <row r="430" ht="15.75" customHeight="1">
      <c r="A430" s="1"/>
      <c r="B430" s="1"/>
      <c r="C430" s="1"/>
      <c r="D430" s="1"/>
      <c r="E430" s="1"/>
      <c r="F430" s="1"/>
      <c r="G430" s="1"/>
      <c r="H430" s="1"/>
      <c r="I430" s="1"/>
      <c r="J430" s="1"/>
      <c r="K430" s="1"/>
      <c r="L430" s="1"/>
      <c r="M430" s="1"/>
      <c r="N430" s="1"/>
      <c r="O430" s="1"/>
      <c r="P430" s="1"/>
      <c r="Q430" s="1"/>
      <c r="R430" s="1"/>
      <c r="S430" s="1"/>
      <c r="T430" s="1"/>
      <c r="U430" s="1"/>
    </row>
    <row r="431" ht="15.75" customHeight="1">
      <c r="A431" s="1"/>
      <c r="B431" s="1"/>
      <c r="C431" s="1"/>
      <c r="D431" s="1"/>
      <c r="E431" s="1"/>
      <c r="F431" s="1"/>
      <c r="G431" s="1"/>
      <c r="H431" s="1"/>
      <c r="I431" s="1"/>
      <c r="J431" s="1"/>
      <c r="K431" s="1"/>
      <c r="L431" s="1"/>
      <c r="M431" s="1"/>
      <c r="N431" s="1"/>
      <c r="O431" s="1"/>
      <c r="P431" s="1"/>
      <c r="Q431" s="1"/>
      <c r="R431" s="1"/>
      <c r="S431" s="1"/>
      <c r="T431" s="1"/>
      <c r="U431" s="1"/>
    </row>
    <row r="432" ht="15.75" customHeight="1">
      <c r="A432" s="1"/>
      <c r="B432" s="1"/>
      <c r="C432" s="1"/>
      <c r="D432" s="1"/>
      <c r="E432" s="1"/>
      <c r="F432" s="1"/>
      <c r="G432" s="1"/>
      <c r="H432" s="1"/>
      <c r="I432" s="1"/>
      <c r="J432" s="1"/>
      <c r="K432" s="1"/>
      <c r="L432" s="1"/>
      <c r="M432" s="1"/>
      <c r="N432" s="1"/>
      <c r="O432" s="1"/>
      <c r="P432" s="1"/>
      <c r="Q432" s="1"/>
      <c r="R432" s="1"/>
      <c r="S432" s="1"/>
      <c r="T432" s="1"/>
      <c r="U432" s="1"/>
    </row>
    <row r="433" ht="15.75" customHeight="1">
      <c r="A433" s="1"/>
      <c r="B433" s="1"/>
      <c r="C433" s="1"/>
      <c r="D433" s="1"/>
      <c r="E433" s="1"/>
      <c r="F433" s="1"/>
      <c r="G433" s="1"/>
      <c r="H433" s="1"/>
      <c r="I433" s="1"/>
      <c r="J433" s="1"/>
      <c r="K433" s="1"/>
      <c r="L433" s="1"/>
      <c r="M433" s="1"/>
      <c r="N433" s="1"/>
      <c r="O433" s="1"/>
      <c r="P433" s="1"/>
      <c r="Q433" s="1"/>
      <c r="R433" s="1"/>
      <c r="S433" s="1"/>
      <c r="T433" s="1"/>
      <c r="U433" s="1"/>
    </row>
    <row r="434" ht="15.75" customHeight="1">
      <c r="A434" s="1"/>
      <c r="B434" s="1"/>
      <c r="C434" s="1"/>
      <c r="D434" s="1"/>
      <c r="E434" s="1"/>
      <c r="F434" s="1"/>
      <c r="G434" s="1"/>
      <c r="H434" s="1"/>
      <c r="I434" s="1"/>
      <c r="J434" s="1"/>
      <c r="K434" s="1"/>
      <c r="L434" s="1"/>
      <c r="M434" s="1"/>
      <c r="N434" s="1"/>
      <c r="O434" s="1"/>
      <c r="P434" s="1"/>
      <c r="Q434" s="1"/>
      <c r="R434" s="1"/>
      <c r="S434" s="1"/>
      <c r="T434" s="1"/>
      <c r="U434" s="1"/>
    </row>
    <row r="435" ht="15.75" customHeight="1">
      <c r="A435" s="1"/>
      <c r="B435" s="1"/>
      <c r="C435" s="1"/>
      <c r="D435" s="1"/>
      <c r="E435" s="1"/>
      <c r="F435" s="1"/>
      <c r="G435" s="1"/>
      <c r="H435" s="1"/>
      <c r="I435" s="1"/>
      <c r="J435" s="1"/>
      <c r="K435" s="1"/>
      <c r="L435" s="1"/>
      <c r="M435" s="1"/>
      <c r="N435" s="1"/>
      <c r="O435" s="1"/>
      <c r="P435" s="1"/>
      <c r="Q435" s="1"/>
      <c r="R435" s="1"/>
      <c r="S435" s="1"/>
      <c r="T435" s="1"/>
      <c r="U435" s="1"/>
    </row>
    <row r="436" ht="15.75" customHeight="1">
      <c r="A436" s="1"/>
      <c r="B436" s="1"/>
      <c r="C436" s="1"/>
      <c r="D436" s="1"/>
      <c r="E436" s="1"/>
      <c r="F436" s="1"/>
      <c r="G436" s="1"/>
      <c r="H436" s="1"/>
      <c r="I436" s="1"/>
      <c r="J436" s="1"/>
      <c r="K436" s="1"/>
      <c r="L436" s="1"/>
      <c r="M436" s="1"/>
      <c r="N436" s="1"/>
      <c r="O436" s="1"/>
      <c r="P436" s="1"/>
      <c r="Q436" s="1"/>
      <c r="R436" s="1"/>
      <c r="S436" s="1"/>
      <c r="T436" s="1"/>
      <c r="U436" s="1"/>
    </row>
    <row r="437" ht="15.75" customHeight="1">
      <c r="A437" s="1"/>
      <c r="B437" s="1"/>
      <c r="C437" s="1"/>
      <c r="D437" s="1"/>
      <c r="E437" s="1"/>
      <c r="F437" s="1"/>
      <c r="G437" s="1"/>
      <c r="H437" s="1"/>
      <c r="I437" s="1"/>
      <c r="J437" s="1"/>
      <c r="K437" s="1"/>
      <c r="L437" s="1"/>
      <c r="M437" s="1"/>
      <c r="N437" s="1"/>
      <c r="O437" s="1"/>
      <c r="P437" s="1"/>
      <c r="Q437" s="1"/>
      <c r="R437" s="1"/>
      <c r="S437" s="1"/>
      <c r="T437" s="1"/>
      <c r="U437" s="1"/>
    </row>
    <row r="438" ht="15.75" customHeight="1">
      <c r="A438" s="1"/>
      <c r="B438" s="1"/>
      <c r="C438" s="1"/>
      <c r="D438" s="1"/>
      <c r="E438" s="1"/>
      <c r="F438" s="1"/>
      <c r="G438" s="1"/>
      <c r="H438" s="1"/>
      <c r="I438" s="1"/>
      <c r="J438" s="1"/>
      <c r="K438" s="1"/>
      <c r="L438" s="1"/>
      <c r="M438" s="1"/>
      <c r="N438" s="1"/>
      <c r="O438" s="1"/>
      <c r="P438" s="1"/>
      <c r="Q438" s="1"/>
      <c r="R438" s="1"/>
      <c r="S438" s="1"/>
      <c r="T438" s="1"/>
      <c r="U438" s="1"/>
    </row>
    <row r="439" ht="15.75" customHeight="1">
      <c r="A439" s="1"/>
      <c r="B439" s="1"/>
      <c r="C439" s="1"/>
      <c r="D439" s="1"/>
      <c r="E439" s="1"/>
      <c r="F439" s="1"/>
      <c r="G439" s="1"/>
      <c r="H439" s="1"/>
      <c r="I439" s="1"/>
      <c r="J439" s="1"/>
      <c r="K439" s="1"/>
      <c r="L439" s="1"/>
      <c r="M439" s="1"/>
      <c r="N439" s="1"/>
      <c r="O439" s="1"/>
      <c r="P439" s="1"/>
      <c r="Q439" s="1"/>
      <c r="R439" s="1"/>
      <c r="S439" s="1"/>
      <c r="T439" s="1"/>
      <c r="U439" s="1"/>
    </row>
    <row r="440" ht="15.75" customHeight="1">
      <c r="A440" s="1"/>
      <c r="B440" s="1"/>
      <c r="C440" s="1"/>
      <c r="D440" s="1"/>
      <c r="E440" s="1"/>
      <c r="F440" s="1"/>
      <c r="G440" s="1"/>
      <c r="H440" s="1"/>
      <c r="I440" s="1"/>
      <c r="J440" s="1"/>
      <c r="K440" s="1"/>
      <c r="L440" s="1"/>
      <c r="M440" s="1"/>
      <c r="N440" s="1"/>
      <c r="O440" s="1"/>
      <c r="P440" s="1"/>
      <c r="Q440" s="1"/>
      <c r="R440" s="1"/>
      <c r="S440" s="1"/>
      <c r="T440" s="1"/>
      <c r="U440" s="1"/>
    </row>
    <row r="441" ht="15.75" customHeight="1">
      <c r="A441" s="1"/>
      <c r="B441" s="1"/>
      <c r="C441" s="1"/>
      <c r="D441" s="1"/>
      <c r="E441" s="1"/>
      <c r="F441" s="1"/>
      <c r="G441" s="1"/>
      <c r="H441" s="1"/>
      <c r="I441" s="1"/>
      <c r="J441" s="1"/>
      <c r="K441" s="1"/>
      <c r="L441" s="1"/>
      <c r="M441" s="1"/>
      <c r="N441" s="1"/>
      <c r="O441" s="1"/>
      <c r="P441" s="1"/>
      <c r="Q441" s="1"/>
      <c r="R441" s="1"/>
      <c r="S441" s="1"/>
      <c r="T441" s="1"/>
      <c r="U441" s="1"/>
    </row>
    <row r="442" ht="15.75" customHeight="1">
      <c r="A442" s="1"/>
      <c r="B442" s="1"/>
      <c r="C442" s="1"/>
      <c r="D442" s="1"/>
      <c r="E442" s="1"/>
      <c r="F442" s="1"/>
      <c r="G442" s="1"/>
      <c r="H442" s="1"/>
      <c r="I442" s="1"/>
      <c r="J442" s="1"/>
      <c r="K442" s="1"/>
      <c r="L442" s="1"/>
      <c r="M442" s="1"/>
      <c r="N442" s="1"/>
      <c r="O442" s="1"/>
      <c r="P442" s="1"/>
      <c r="Q442" s="1"/>
      <c r="R442" s="1"/>
      <c r="S442" s="1"/>
      <c r="T442" s="1"/>
      <c r="U442" s="1"/>
    </row>
    <row r="443" ht="15.75" customHeight="1">
      <c r="A443" s="1"/>
      <c r="B443" s="1"/>
      <c r="C443" s="1"/>
      <c r="D443" s="1"/>
      <c r="E443" s="1"/>
      <c r="F443" s="1"/>
      <c r="G443" s="1"/>
      <c r="H443" s="1"/>
      <c r="I443" s="1"/>
      <c r="J443" s="1"/>
      <c r="K443" s="1"/>
      <c r="L443" s="1"/>
      <c r="M443" s="1"/>
      <c r="N443" s="1"/>
      <c r="O443" s="1"/>
      <c r="P443" s="1"/>
      <c r="Q443" s="1"/>
      <c r="R443" s="1"/>
      <c r="S443" s="1"/>
      <c r="T443" s="1"/>
      <c r="U443" s="1"/>
    </row>
    <row r="444" ht="15.75" customHeight="1">
      <c r="A444" s="1"/>
      <c r="B444" s="1"/>
      <c r="C444" s="1"/>
      <c r="D444" s="1"/>
      <c r="E444" s="1"/>
      <c r="F444" s="1"/>
      <c r="G444" s="1"/>
      <c r="H444" s="1"/>
      <c r="I444" s="1"/>
      <c r="J444" s="1"/>
      <c r="K444" s="1"/>
      <c r="L444" s="1"/>
      <c r="M444" s="1"/>
      <c r="N444" s="1"/>
      <c r="O444" s="1"/>
      <c r="P444" s="1"/>
      <c r="Q444" s="1"/>
      <c r="R444" s="1"/>
      <c r="S444" s="1"/>
      <c r="T444" s="1"/>
      <c r="U444" s="1"/>
    </row>
    <row r="445" ht="15.75" customHeight="1">
      <c r="A445" s="1"/>
      <c r="B445" s="1"/>
      <c r="C445" s="1"/>
      <c r="D445" s="1"/>
      <c r="E445" s="1"/>
      <c r="F445" s="1"/>
      <c r="G445" s="1"/>
      <c r="H445" s="1"/>
      <c r="I445" s="1"/>
      <c r="J445" s="1"/>
      <c r="K445" s="1"/>
      <c r="L445" s="1"/>
      <c r="M445" s="1"/>
      <c r="N445" s="1"/>
      <c r="O445" s="1"/>
      <c r="P445" s="1"/>
      <c r="Q445" s="1"/>
      <c r="R445" s="1"/>
      <c r="S445" s="1"/>
      <c r="T445" s="1"/>
      <c r="U445" s="1"/>
    </row>
    <row r="446" ht="15.75" customHeight="1">
      <c r="A446" s="1"/>
      <c r="B446" s="1"/>
      <c r="C446" s="1"/>
      <c r="D446" s="1"/>
      <c r="E446" s="1"/>
      <c r="F446" s="1"/>
      <c r="G446" s="1"/>
      <c r="H446" s="1"/>
      <c r="I446" s="1"/>
      <c r="J446" s="1"/>
      <c r="K446" s="1"/>
      <c r="L446" s="1"/>
      <c r="M446" s="1"/>
      <c r="N446" s="1"/>
      <c r="O446" s="1"/>
      <c r="P446" s="1"/>
      <c r="Q446" s="1"/>
      <c r="R446" s="1"/>
      <c r="S446" s="1"/>
      <c r="T446" s="1"/>
      <c r="U446" s="1"/>
    </row>
    <row r="447" ht="15.75" customHeight="1">
      <c r="A447" s="1"/>
      <c r="B447" s="1"/>
      <c r="C447" s="1"/>
      <c r="D447" s="1"/>
      <c r="E447" s="1"/>
      <c r="F447" s="1"/>
      <c r="G447" s="1"/>
      <c r="H447" s="1"/>
      <c r="I447" s="1"/>
      <c r="J447" s="1"/>
      <c r="K447" s="1"/>
      <c r="L447" s="1"/>
      <c r="M447" s="1"/>
      <c r="N447" s="1"/>
      <c r="O447" s="1"/>
      <c r="P447" s="1"/>
      <c r="Q447" s="1"/>
      <c r="R447" s="1"/>
      <c r="S447" s="1"/>
      <c r="T447" s="1"/>
      <c r="U447" s="1"/>
    </row>
    <row r="448" ht="15.75" customHeight="1">
      <c r="A448" s="1"/>
      <c r="B448" s="1"/>
      <c r="C448" s="1"/>
      <c r="D448" s="1"/>
      <c r="E448" s="1"/>
      <c r="F448" s="1"/>
      <c r="G448" s="1"/>
      <c r="H448" s="1"/>
      <c r="I448" s="1"/>
      <c r="J448" s="1"/>
      <c r="K448" s="1"/>
      <c r="L448" s="1"/>
      <c r="M448" s="1"/>
      <c r="N448" s="1"/>
      <c r="O448" s="1"/>
      <c r="P448" s="1"/>
      <c r="Q448" s="1"/>
      <c r="R448" s="1"/>
      <c r="S448" s="1"/>
      <c r="T448" s="1"/>
      <c r="U448" s="1"/>
    </row>
    <row r="449" ht="15.75" customHeight="1">
      <c r="A449" s="1"/>
      <c r="B449" s="1"/>
      <c r="C449" s="1"/>
      <c r="D449" s="1"/>
      <c r="E449" s="1"/>
      <c r="F449" s="1"/>
      <c r="G449" s="1"/>
      <c r="H449" s="1"/>
      <c r="I449" s="1"/>
      <c r="J449" s="1"/>
      <c r="K449" s="1"/>
      <c r="L449" s="1"/>
      <c r="M449" s="1"/>
      <c r="N449" s="1"/>
      <c r="O449" s="1"/>
      <c r="P449" s="1"/>
      <c r="Q449" s="1"/>
      <c r="R449" s="1"/>
      <c r="S449" s="1"/>
      <c r="T449" s="1"/>
      <c r="U449" s="1"/>
    </row>
    <row r="450" ht="15.75" customHeight="1">
      <c r="A450" s="1"/>
      <c r="B450" s="1"/>
      <c r="C450" s="1"/>
      <c r="D450" s="1"/>
      <c r="E450" s="1"/>
      <c r="F450" s="1"/>
      <c r="G450" s="1"/>
      <c r="H450" s="1"/>
      <c r="I450" s="1"/>
      <c r="J450" s="1"/>
      <c r="K450" s="1"/>
      <c r="L450" s="1"/>
      <c r="M450" s="1"/>
      <c r="N450" s="1"/>
      <c r="O450" s="1"/>
      <c r="P450" s="1"/>
      <c r="Q450" s="1"/>
      <c r="R450" s="1"/>
      <c r="S450" s="1"/>
      <c r="T450" s="1"/>
      <c r="U450" s="1"/>
    </row>
    <row r="451" ht="15.75" customHeight="1">
      <c r="A451" s="1"/>
      <c r="B451" s="1"/>
      <c r="C451" s="1"/>
      <c r="D451" s="1"/>
      <c r="E451" s="1"/>
      <c r="F451" s="1"/>
      <c r="G451" s="1"/>
      <c r="H451" s="1"/>
      <c r="I451" s="1"/>
      <c r="J451" s="1"/>
      <c r="K451" s="1"/>
      <c r="L451" s="1"/>
      <c r="M451" s="1"/>
      <c r="N451" s="1"/>
      <c r="O451" s="1"/>
      <c r="P451" s="1"/>
      <c r="Q451" s="1"/>
      <c r="R451" s="1"/>
      <c r="S451" s="1"/>
      <c r="T451" s="1"/>
      <c r="U451" s="1"/>
    </row>
    <row r="452" ht="15.75" customHeight="1">
      <c r="A452" s="1"/>
      <c r="B452" s="1"/>
      <c r="C452" s="1"/>
      <c r="D452" s="1"/>
      <c r="E452" s="1"/>
      <c r="F452" s="1"/>
      <c r="G452" s="1"/>
      <c r="H452" s="1"/>
      <c r="I452" s="1"/>
      <c r="J452" s="1"/>
      <c r="K452" s="1"/>
      <c r="L452" s="1"/>
      <c r="M452" s="1"/>
      <c r="N452" s="1"/>
      <c r="O452" s="1"/>
      <c r="P452" s="1"/>
      <c r="Q452" s="1"/>
      <c r="R452" s="1"/>
      <c r="S452" s="1"/>
      <c r="T452" s="1"/>
      <c r="U452" s="1"/>
    </row>
    <row r="453" ht="15.75" customHeight="1">
      <c r="A453" s="1"/>
      <c r="B453" s="1"/>
      <c r="C453" s="1"/>
      <c r="D453" s="1"/>
      <c r="E453" s="1"/>
      <c r="F453" s="1"/>
      <c r="G453" s="1"/>
      <c r="H453" s="1"/>
      <c r="I453" s="1"/>
      <c r="J453" s="1"/>
      <c r="K453" s="1"/>
      <c r="L453" s="1"/>
      <c r="M453" s="1"/>
      <c r="N453" s="1"/>
      <c r="O453" s="1"/>
      <c r="P453" s="1"/>
      <c r="Q453" s="1"/>
      <c r="R453" s="1"/>
      <c r="S453" s="1"/>
      <c r="T453" s="1"/>
      <c r="U453" s="1"/>
    </row>
    <row r="454" ht="15.75" customHeight="1">
      <c r="A454" s="1"/>
      <c r="B454" s="1"/>
      <c r="C454" s="1"/>
      <c r="D454" s="1"/>
      <c r="E454" s="1"/>
      <c r="F454" s="1"/>
      <c r="G454" s="1"/>
      <c r="H454" s="1"/>
      <c r="I454" s="1"/>
      <c r="J454" s="1"/>
      <c r="K454" s="1"/>
      <c r="L454" s="1"/>
      <c r="M454" s="1"/>
      <c r="N454" s="1"/>
      <c r="O454" s="1"/>
      <c r="P454" s="1"/>
      <c r="Q454" s="1"/>
      <c r="R454" s="1"/>
      <c r="S454" s="1"/>
      <c r="T454" s="1"/>
      <c r="U454" s="1"/>
    </row>
    <row r="455" ht="15.75" customHeight="1">
      <c r="A455" s="1"/>
      <c r="B455" s="1"/>
      <c r="C455" s="1"/>
      <c r="D455" s="1"/>
      <c r="E455" s="1"/>
      <c r="F455" s="1"/>
      <c r="G455" s="1"/>
      <c r="H455" s="1"/>
      <c r="I455" s="1"/>
      <c r="J455" s="1"/>
      <c r="K455" s="1"/>
      <c r="L455" s="1"/>
      <c r="M455" s="1"/>
      <c r="N455" s="1"/>
      <c r="O455" s="1"/>
      <c r="P455" s="1"/>
      <c r="Q455" s="1"/>
      <c r="R455" s="1"/>
      <c r="S455" s="1"/>
      <c r="T455" s="1"/>
      <c r="U455" s="1"/>
    </row>
    <row r="456" ht="15.75" customHeight="1">
      <c r="A456" s="1"/>
      <c r="B456" s="1"/>
      <c r="C456" s="1"/>
      <c r="D456" s="1"/>
      <c r="E456" s="1"/>
      <c r="F456" s="1"/>
      <c r="G456" s="1"/>
      <c r="H456" s="1"/>
      <c r="I456" s="1"/>
      <c r="J456" s="1"/>
      <c r="K456" s="1"/>
      <c r="L456" s="1"/>
      <c r="M456" s="1"/>
      <c r="N456" s="1"/>
      <c r="O456" s="1"/>
      <c r="P456" s="1"/>
      <c r="Q456" s="1"/>
      <c r="R456" s="1"/>
      <c r="S456" s="1"/>
      <c r="T456" s="1"/>
      <c r="U456" s="1"/>
    </row>
    <row r="457" ht="15.75" customHeight="1">
      <c r="A457" s="1"/>
      <c r="B457" s="1"/>
      <c r="C457" s="1"/>
      <c r="D457" s="1"/>
      <c r="E457" s="1"/>
      <c r="F457" s="1"/>
      <c r="G457" s="1"/>
      <c r="H457" s="1"/>
      <c r="I457" s="1"/>
      <c r="J457" s="1"/>
      <c r="K457" s="1"/>
      <c r="L457" s="1"/>
      <c r="M457" s="1"/>
      <c r="N457" s="1"/>
      <c r="O457" s="1"/>
      <c r="P457" s="1"/>
      <c r="Q457" s="1"/>
      <c r="R457" s="1"/>
      <c r="S457" s="1"/>
      <c r="T457" s="1"/>
      <c r="U457" s="1"/>
    </row>
    <row r="458" ht="15.75" customHeight="1">
      <c r="A458" s="1"/>
      <c r="B458" s="1"/>
      <c r="C458" s="1"/>
      <c r="D458" s="1"/>
      <c r="E458" s="1"/>
      <c r="F458" s="1"/>
      <c r="G458" s="1"/>
      <c r="H458" s="1"/>
      <c r="I458" s="1"/>
      <c r="J458" s="1"/>
      <c r="K458" s="1"/>
      <c r="L458" s="1"/>
      <c r="M458" s="1"/>
      <c r="N458" s="1"/>
      <c r="O458" s="1"/>
      <c r="P458" s="1"/>
      <c r="Q458" s="1"/>
      <c r="R458" s="1"/>
      <c r="S458" s="1"/>
      <c r="T458" s="1"/>
      <c r="U458" s="1"/>
    </row>
    <row r="459" ht="15.75" customHeight="1">
      <c r="A459" s="1"/>
      <c r="B459" s="1"/>
      <c r="C459" s="1"/>
      <c r="D459" s="1"/>
      <c r="E459" s="1"/>
      <c r="F459" s="1"/>
      <c r="G459" s="1"/>
      <c r="H459" s="1"/>
      <c r="I459" s="1"/>
      <c r="J459" s="1"/>
      <c r="K459" s="1"/>
      <c r="L459" s="1"/>
      <c r="M459" s="1"/>
      <c r="N459" s="1"/>
      <c r="O459" s="1"/>
      <c r="P459" s="1"/>
      <c r="Q459" s="1"/>
      <c r="R459" s="1"/>
      <c r="S459" s="1"/>
      <c r="T459" s="1"/>
      <c r="U459" s="1"/>
    </row>
    <row r="460" ht="15.75" customHeight="1">
      <c r="A460" s="1"/>
      <c r="B460" s="1"/>
      <c r="C460" s="1"/>
      <c r="D460" s="1"/>
      <c r="E460" s="1"/>
      <c r="F460" s="1"/>
      <c r="G460" s="1"/>
      <c r="H460" s="1"/>
      <c r="I460" s="1"/>
      <c r="J460" s="1"/>
      <c r="K460" s="1"/>
      <c r="L460" s="1"/>
      <c r="M460" s="1"/>
      <c r="N460" s="1"/>
      <c r="O460" s="1"/>
      <c r="P460" s="1"/>
      <c r="Q460" s="1"/>
      <c r="R460" s="1"/>
      <c r="S460" s="1"/>
      <c r="T460" s="1"/>
      <c r="U460" s="1"/>
    </row>
    <row r="461" ht="15.75" customHeight="1">
      <c r="A461" s="1"/>
      <c r="B461" s="1"/>
      <c r="C461" s="1"/>
      <c r="D461" s="1"/>
      <c r="E461" s="1"/>
      <c r="F461" s="1"/>
      <c r="G461" s="1"/>
      <c r="H461" s="1"/>
      <c r="I461" s="1"/>
      <c r="J461" s="1"/>
      <c r="K461" s="1"/>
      <c r="L461" s="1"/>
      <c r="M461" s="1"/>
      <c r="N461" s="1"/>
      <c r="O461" s="1"/>
      <c r="P461" s="1"/>
      <c r="Q461" s="1"/>
      <c r="R461" s="1"/>
      <c r="S461" s="1"/>
      <c r="T461" s="1"/>
      <c r="U461" s="1"/>
    </row>
    <row r="462" ht="15.75" customHeight="1">
      <c r="A462" s="1"/>
      <c r="B462" s="1"/>
      <c r="C462" s="1"/>
      <c r="D462" s="1"/>
      <c r="E462" s="1"/>
      <c r="F462" s="1"/>
      <c r="G462" s="1"/>
      <c r="H462" s="1"/>
      <c r="I462" s="1"/>
      <c r="J462" s="1"/>
      <c r="K462" s="1"/>
      <c r="L462" s="1"/>
      <c r="M462" s="1"/>
      <c r="N462" s="1"/>
      <c r="O462" s="1"/>
      <c r="P462" s="1"/>
      <c r="Q462" s="1"/>
      <c r="R462" s="1"/>
      <c r="S462" s="1"/>
      <c r="T462" s="1"/>
      <c r="U462" s="1"/>
    </row>
    <row r="463" ht="15.75" customHeight="1">
      <c r="A463" s="1"/>
      <c r="B463" s="1"/>
      <c r="C463" s="1"/>
      <c r="D463" s="1"/>
      <c r="E463" s="1"/>
      <c r="F463" s="1"/>
      <c r="G463" s="1"/>
      <c r="H463" s="1"/>
      <c r="I463" s="1"/>
      <c r="J463" s="1"/>
      <c r="K463" s="1"/>
      <c r="L463" s="1"/>
      <c r="M463" s="1"/>
      <c r="N463" s="1"/>
      <c r="O463" s="1"/>
      <c r="P463" s="1"/>
      <c r="Q463" s="1"/>
      <c r="R463" s="1"/>
      <c r="S463" s="1"/>
      <c r="T463" s="1"/>
      <c r="U463" s="1"/>
    </row>
    <row r="464" ht="15.75" customHeight="1">
      <c r="A464" s="1"/>
      <c r="B464" s="1"/>
      <c r="C464" s="1"/>
      <c r="D464" s="1"/>
      <c r="E464" s="1"/>
      <c r="F464" s="1"/>
      <c r="G464" s="1"/>
      <c r="H464" s="1"/>
      <c r="I464" s="1"/>
      <c r="J464" s="1"/>
      <c r="K464" s="1"/>
      <c r="L464" s="1"/>
      <c r="M464" s="1"/>
      <c r="N464" s="1"/>
      <c r="O464" s="1"/>
      <c r="P464" s="1"/>
      <c r="Q464" s="1"/>
      <c r="R464" s="1"/>
      <c r="S464" s="1"/>
      <c r="T464" s="1"/>
      <c r="U464" s="1"/>
    </row>
    <row r="465" ht="15.75" customHeight="1">
      <c r="A465" s="1"/>
      <c r="B465" s="1"/>
      <c r="C465" s="1"/>
      <c r="D465" s="1"/>
      <c r="E465" s="1"/>
      <c r="F465" s="1"/>
      <c r="G465" s="1"/>
      <c r="H465" s="1"/>
      <c r="I465" s="1"/>
      <c r="J465" s="1"/>
      <c r="K465" s="1"/>
      <c r="L465" s="1"/>
      <c r="M465" s="1"/>
      <c r="N465" s="1"/>
      <c r="O465" s="1"/>
      <c r="P465" s="1"/>
      <c r="Q465" s="1"/>
      <c r="R465" s="1"/>
      <c r="S465" s="1"/>
      <c r="T465" s="1"/>
      <c r="U465" s="1"/>
    </row>
    <row r="466" ht="15.75" customHeight="1">
      <c r="A466" s="1"/>
      <c r="B466" s="1"/>
      <c r="C466" s="1"/>
      <c r="D466" s="1"/>
      <c r="E466" s="1"/>
      <c r="F466" s="1"/>
      <c r="G466" s="1"/>
      <c r="H466" s="1"/>
      <c r="I466" s="1"/>
      <c r="J466" s="1"/>
      <c r="K466" s="1"/>
      <c r="L466" s="1"/>
      <c r="M466" s="1"/>
      <c r="N466" s="1"/>
      <c r="O466" s="1"/>
      <c r="P466" s="1"/>
      <c r="Q466" s="1"/>
      <c r="R466" s="1"/>
      <c r="S466" s="1"/>
      <c r="T466" s="1"/>
      <c r="U466" s="1"/>
    </row>
    <row r="467" ht="15.75" customHeight="1">
      <c r="A467" s="1"/>
      <c r="B467" s="1"/>
      <c r="C467" s="1"/>
      <c r="D467" s="1"/>
      <c r="E467" s="1"/>
      <c r="F467" s="1"/>
      <c r="G467" s="1"/>
      <c r="H467" s="1"/>
      <c r="I467" s="1"/>
      <c r="J467" s="1"/>
      <c r="K467" s="1"/>
      <c r="L467" s="1"/>
      <c r="M467" s="1"/>
      <c r="N467" s="1"/>
      <c r="O467" s="1"/>
      <c r="P467" s="1"/>
      <c r="Q467" s="1"/>
      <c r="R467" s="1"/>
      <c r="S467" s="1"/>
      <c r="T467" s="1"/>
      <c r="U467" s="1"/>
    </row>
    <row r="468" ht="15.75" customHeight="1">
      <c r="A468" s="1"/>
      <c r="B468" s="1"/>
      <c r="C468" s="1"/>
      <c r="D468" s="1"/>
      <c r="E468" s="1"/>
      <c r="F468" s="1"/>
      <c r="G468" s="1"/>
      <c r="H468" s="1"/>
      <c r="I468" s="1"/>
      <c r="J468" s="1"/>
      <c r="K468" s="1"/>
      <c r="L468" s="1"/>
      <c r="M468" s="1"/>
      <c r="N468" s="1"/>
      <c r="O468" s="1"/>
      <c r="P468" s="1"/>
      <c r="Q468" s="1"/>
      <c r="R468" s="1"/>
      <c r="S468" s="1"/>
      <c r="T468" s="1"/>
      <c r="U468" s="1"/>
    </row>
    <row r="469" ht="15.75" customHeight="1">
      <c r="A469" s="1"/>
      <c r="B469" s="1"/>
      <c r="C469" s="1"/>
      <c r="D469" s="1"/>
      <c r="E469" s="1"/>
      <c r="F469" s="1"/>
      <c r="G469" s="1"/>
      <c r="H469" s="1"/>
      <c r="I469" s="1"/>
      <c r="J469" s="1"/>
      <c r="K469" s="1"/>
      <c r="L469" s="1"/>
      <c r="M469" s="1"/>
      <c r="N469" s="1"/>
      <c r="O469" s="1"/>
      <c r="P469" s="1"/>
      <c r="Q469" s="1"/>
      <c r="R469" s="1"/>
      <c r="S469" s="1"/>
      <c r="T469" s="1"/>
      <c r="U469" s="1"/>
    </row>
    <row r="470" ht="15.75" customHeight="1">
      <c r="A470" s="1"/>
      <c r="B470" s="1"/>
      <c r="C470" s="1"/>
      <c r="D470" s="1"/>
      <c r="E470" s="1"/>
      <c r="F470" s="1"/>
      <c r="G470" s="1"/>
      <c r="H470" s="1"/>
      <c r="I470" s="1"/>
      <c r="J470" s="1"/>
      <c r="K470" s="1"/>
      <c r="L470" s="1"/>
      <c r="M470" s="1"/>
      <c r="N470" s="1"/>
      <c r="O470" s="1"/>
      <c r="P470" s="1"/>
      <c r="Q470" s="1"/>
      <c r="R470" s="1"/>
      <c r="S470" s="1"/>
      <c r="T470" s="1"/>
      <c r="U470" s="1"/>
    </row>
    <row r="471" ht="15.75" customHeight="1">
      <c r="A471" s="1"/>
      <c r="B471" s="1"/>
      <c r="C471" s="1"/>
      <c r="D471" s="1"/>
      <c r="E471" s="1"/>
      <c r="F471" s="1"/>
      <c r="G471" s="1"/>
      <c r="H471" s="1"/>
      <c r="I471" s="1"/>
      <c r="J471" s="1"/>
      <c r="K471" s="1"/>
      <c r="L471" s="1"/>
      <c r="M471" s="1"/>
      <c r="N471" s="1"/>
      <c r="O471" s="1"/>
      <c r="P471" s="1"/>
      <c r="Q471" s="1"/>
      <c r="R471" s="1"/>
      <c r="S471" s="1"/>
      <c r="T471" s="1"/>
      <c r="U471" s="1"/>
    </row>
    <row r="472" ht="15.75" customHeight="1">
      <c r="A472" s="1"/>
      <c r="B472" s="1"/>
      <c r="C472" s="1"/>
      <c r="D472" s="1"/>
      <c r="E472" s="1"/>
      <c r="F472" s="1"/>
      <c r="G472" s="1"/>
      <c r="H472" s="1"/>
      <c r="I472" s="1"/>
      <c r="J472" s="1"/>
      <c r="K472" s="1"/>
      <c r="L472" s="1"/>
      <c r="M472" s="1"/>
      <c r="N472" s="1"/>
      <c r="O472" s="1"/>
      <c r="P472" s="1"/>
      <c r="Q472" s="1"/>
      <c r="R472" s="1"/>
      <c r="S472" s="1"/>
      <c r="T472" s="1"/>
      <c r="U472" s="1"/>
    </row>
    <row r="473" ht="15.75" customHeight="1">
      <c r="A473" s="1"/>
      <c r="B473" s="1"/>
      <c r="C473" s="1"/>
      <c r="D473" s="1"/>
      <c r="E473" s="1"/>
      <c r="F473" s="1"/>
      <c r="G473" s="1"/>
      <c r="H473" s="1"/>
      <c r="I473" s="1"/>
      <c r="J473" s="1"/>
      <c r="K473" s="1"/>
      <c r="L473" s="1"/>
      <c r="M473" s="1"/>
      <c r="N473" s="1"/>
      <c r="O473" s="1"/>
      <c r="P473" s="1"/>
      <c r="Q473" s="1"/>
      <c r="R473" s="1"/>
      <c r="S473" s="1"/>
      <c r="T473" s="1"/>
      <c r="U473" s="1"/>
    </row>
    <row r="474" ht="15.75" customHeight="1">
      <c r="A474" s="1"/>
      <c r="B474" s="1"/>
      <c r="C474" s="1"/>
      <c r="D474" s="1"/>
      <c r="E474" s="1"/>
      <c r="F474" s="1"/>
      <c r="G474" s="1"/>
      <c r="H474" s="1"/>
      <c r="I474" s="1"/>
      <c r="J474" s="1"/>
      <c r="K474" s="1"/>
      <c r="L474" s="1"/>
      <c r="M474" s="1"/>
      <c r="N474" s="1"/>
      <c r="O474" s="1"/>
      <c r="P474" s="1"/>
      <c r="Q474" s="1"/>
      <c r="R474" s="1"/>
      <c r="S474" s="1"/>
      <c r="T474" s="1"/>
      <c r="U474" s="1"/>
    </row>
    <row r="475" ht="15.75" customHeight="1">
      <c r="A475" s="1"/>
      <c r="B475" s="1"/>
      <c r="C475" s="1"/>
      <c r="D475" s="1"/>
      <c r="E475" s="1"/>
      <c r="F475" s="1"/>
      <c r="G475" s="1"/>
      <c r="H475" s="1"/>
      <c r="I475" s="1"/>
      <c r="J475" s="1"/>
      <c r="K475" s="1"/>
      <c r="L475" s="1"/>
      <c r="M475" s="1"/>
      <c r="N475" s="1"/>
      <c r="O475" s="1"/>
      <c r="P475" s="1"/>
      <c r="Q475" s="1"/>
      <c r="R475" s="1"/>
      <c r="S475" s="1"/>
      <c r="T475" s="1"/>
      <c r="U475" s="1"/>
    </row>
    <row r="476" ht="15.75" customHeight="1">
      <c r="A476" s="1"/>
      <c r="B476" s="1"/>
      <c r="C476" s="1"/>
      <c r="D476" s="1"/>
      <c r="E476" s="1"/>
      <c r="F476" s="1"/>
      <c r="G476" s="1"/>
      <c r="H476" s="1"/>
      <c r="I476" s="1"/>
      <c r="J476" s="1"/>
      <c r="K476" s="1"/>
      <c r="L476" s="1"/>
      <c r="M476" s="1"/>
      <c r="N476" s="1"/>
      <c r="O476" s="1"/>
      <c r="P476" s="1"/>
      <c r="Q476" s="1"/>
      <c r="R476" s="1"/>
      <c r="S476" s="1"/>
      <c r="T476" s="1"/>
      <c r="U476" s="1"/>
    </row>
    <row r="477" ht="15.75" customHeight="1">
      <c r="A477" s="1"/>
      <c r="B477" s="1"/>
      <c r="C477" s="1"/>
      <c r="D477" s="1"/>
      <c r="E477" s="1"/>
      <c r="F477" s="1"/>
      <c r="G477" s="1"/>
      <c r="H477" s="1"/>
      <c r="I477" s="1"/>
      <c r="J477" s="1"/>
      <c r="K477" s="1"/>
      <c r="L477" s="1"/>
      <c r="M477" s="1"/>
      <c r="N477" s="1"/>
      <c r="O477" s="1"/>
      <c r="P477" s="1"/>
      <c r="Q477" s="1"/>
      <c r="R477" s="1"/>
      <c r="S477" s="1"/>
      <c r="T477" s="1"/>
      <c r="U477" s="1"/>
    </row>
    <row r="478" ht="15.75" customHeight="1">
      <c r="A478" s="1"/>
      <c r="B478" s="1"/>
      <c r="C478" s="1"/>
      <c r="D478" s="1"/>
      <c r="E478" s="1"/>
      <c r="F478" s="1"/>
      <c r="G478" s="1"/>
      <c r="H478" s="1"/>
      <c r="I478" s="1"/>
      <c r="J478" s="1"/>
      <c r="K478" s="1"/>
      <c r="L478" s="1"/>
      <c r="M478" s="1"/>
      <c r="N478" s="1"/>
      <c r="O478" s="1"/>
      <c r="P478" s="1"/>
      <c r="Q478" s="1"/>
      <c r="R478" s="1"/>
      <c r="S478" s="1"/>
      <c r="T478" s="1"/>
      <c r="U478" s="1"/>
    </row>
    <row r="479" ht="15.75" customHeight="1">
      <c r="A479" s="1"/>
      <c r="B479" s="1"/>
      <c r="C479" s="1"/>
      <c r="D479" s="1"/>
      <c r="E479" s="1"/>
      <c r="F479" s="1"/>
      <c r="G479" s="1"/>
      <c r="H479" s="1"/>
      <c r="I479" s="1"/>
      <c r="J479" s="1"/>
      <c r="K479" s="1"/>
      <c r="L479" s="1"/>
      <c r="M479" s="1"/>
      <c r="N479" s="1"/>
      <c r="O479" s="1"/>
      <c r="P479" s="1"/>
      <c r="Q479" s="1"/>
      <c r="R479" s="1"/>
      <c r="S479" s="1"/>
      <c r="T479" s="1"/>
      <c r="U479" s="1"/>
    </row>
    <row r="480" ht="15.75" customHeight="1">
      <c r="A480" s="1"/>
      <c r="B480" s="1"/>
      <c r="C480" s="1"/>
      <c r="D480" s="1"/>
      <c r="E480" s="1"/>
      <c r="F480" s="1"/>
      <c r="G480" s="1"/>
      <c r="H480" s="1"/>
      <c r="I480" s="1"/>
      <c r="J480" s="1"/>
      <c r="K480" s="1"/>
      <c r="L480" s="1"/>
      <c r="M480" s="1"/>
      <c r="N480" s="1"/>
      <c r="O480" s="1"/>
      <c r="P480" s="1"/>
      <c r="Q480" s="1"/>
      <c r="R480" s="1"/>
      <c r="S480" s="1"/>
      <c r="T480" s="1"/>
      <c r="U480" s="1"/>
    </row>
    <row r="481" ht="15.75" customHeight="1">
      <c r="A481" s="1"/>
      <c r="B481" s="1"/>
      <c r="C481" s="1"/>
      <c r="D481" s="1"/>
      <c r="E481" s="1"/>
      <c r="F481" s="1"/>
      <c r="G481" s="1"/>
      <c r="H481" s="1"/>
      <c r="I481" s="1"/>
      <c r="J481" s="1"/>
      <c r="K481" s="1"/>
      <c r="L481" s="1"/>
      <c r="M481" s="1"/>
      <c r="N481" s="1"/>
      <c r="O481" s="1"/>
      <c r="P481" s="1"/>
      <c r="Q481" s="1"/>
      <c r="R481" s="1"/>
      <c r="S481" s="1"/>
      <c r="T481" s="1"/>
      <c r="U481" s="1"/>
    </row>
    <row r="482" ht="15.75" customHeight="1">
      <c r="A482" s="1"/>
      <c r="B482" s="1"/>
      <c r="C482" s="1"/>
      <c r="D482" s="1"/>
      <c r="E482" s="1"/>
      <c r="F482" s="1"/>
      <c r="G482" s="1"/>
      <c r="H482" s="1"/>
      <c r="I482" s="1"/>
      <c r="J482" s="1"/>
      <c r="K482" s="1"/>
      <c r="L482" s="1"/>
      <c r="M482" s="1"/>
      <c r="N482" s="1"/>
      <c r="O482" s="1"/>
      <c r="P482" s="1"/>
      <c r="Q482" s="1"/>
      <c r="R482" s="1"/>
      <c r="S482" s="1"/>
      <c r="T482" s="1"/>
      <c r="U482" s="1"/>
    </row>
    <row r="483" ht="15.75" customHeight="1">
      <c r="A483" s="1"/>
      <c r="B483" s="1"/>
      <c r="C483" s="1"/>
      <c r="D483" s="1"/>
      <c r="E483" s="1"/>
      <c r="F483" s="1"/>
      <c r="G483" s="1"/>
      <c r="H483" s="1"/>
      <c r="I483" s="1"/>
      <c r="J483" s="1"/>
      <c r="K483" s="1"/>
      <c r="L483" s="1"/>
      <c r="M483" s="1"/>
      <c r="N483" s="1"/>
      <c r="O483" s="1"/>
      <c r="P483" s="1"/>
      <c r="Q483" s="1"/>
      <c r="R483" s="1"/>
      <c r="S483" s="1"/>
      <c r="T483" s="1"/>
      <c r="U483" s="1"/>
    </row>
    <row r="484" ht="15.75" customHeight="1">
      <c r="A484" s="1"/>
      <c r="B484" s="1"/>
      <c r="C484" s="1"/>
      <c r="D484" s="1"/>
      <c r="E484" s="1"/>
      <c r="F484" s="1"/>
      <c r="G484" s="1"/>
      <c r="H484" s="1"/>
      <c r="I484" s="1"/>
      <c r="J484" s="1"/>
      <c r="K484" s="1"/>
      <c r="L484" s="1"/>
      <c r="M484" s="1"/>
      <c r="N484" s="1"/>
      <c r="O484" s="1"/>
      <c r="P484" s="1"/>
      <c r="Q484" s="1"/>
      <c r="R484" s="1"/>
      <c r="S484" s="1"/>
      <c r="T484" s="1"/>
      <c r="U484" s="1"/>
    </row>
    <row r="485" ht="15.75" customHeight="1">
      <c r="A485" s="1"/>
      <c r="B485" s="1"/>
      <c r="C485" s="1"/>
      <c r="D485" s="1"/>
      <c r="E485" s="1"/>
      <c r="F485" s="1"/>
      <c r="G485" s="1"/>
      <c r="H485" s="1"/>
      <c r="I485" s="1"/>
      <c r="J485" s="1"/>
      <c r="K485" s="1"/>
      <c r="L485" s="1"/>
      <c r="M485" s="1"/>
      <c r="N485" s="1"/>
      <c r="O485" s="1"/>
      <c r="P485" s="1"/>
      <c r="Q485" s="1"/>
      <c r="R485" s="1"/>
      <c r="S485" s="1"/>
      <c r="T485" s="1"/>
      <c r="U485" s="1"/>
    </row>
    <row r="486" ht="15.75" customHeight="1">
      <c r="A486" s="1"/>
      <c r="B486" s="1"/>
      <c r="C486" s="1"/>
      <c r="D486" s="1"/>
      <c r="E486" s="1"/>
      <c r="F486" s="1"/>
      <c r="G486" s="1"/>
      <c r="H486" s="1"/>
      <c r="I486" s="1"/>
      <c r="J486" s="1"/>
      <c r="K486" s="1"/>
      <c r="L486" s="1"/>
      <c r="M486" s="1"/>
      <c r="N486" s="1"/>
      <c r="O486" s="1"/>
      <c r="P486" s="1"/>
      <c r="Q486" s="1"/>
      <c r="R486" s="1"/>
      <c r="S486" s="1"/>
      <c r="T486" s="1"/>
      <c r="U486" s="1"/>
    </row>
    <row r="487" ht="15.75" customHeight="1">
      <c r="A487" s="1"/>
      <c r="B487" s="1"/>
      <c r="C487" s="1"/>
      <c r="D487" s="1"/>
      <c r="E487" s="1"/>
      <c r="F487" s="1"/>
      <c r="G487" s="1"/>
      <c r="H487" s="1"/>
      <c r="I487" s="1"/>
      <c r="J487" s="1"/>
      <c r="K487" s="1"/>
      <c r="L487" s="1"/>
      <c r="M487" s="1"/>
      <c r="N487" s="1"/>
      <c r="O487" s="1"/>
      <c r="P487" s="1"/>
      <c r="Q487" s="1"/>
      <c r="R487" s="1"/>
      <c r="S487" s="1"/>
      <c r="T487" s="1"/>
      <c r="U487" s="1"/>
    </row>
    <row r="488" ht="15.75" customHeight="1">
      <c r="A488" s="1"/>
      <c r="B488" s="1"/>
      <c r="C488" s="1"/>
      <c r="D488" s="1"/>
      <c r="E488" s="1"/>
      <c r="F488" s="1"/>
      <c r="G488" s="1"/>
      <c r="H488" s="1"/>
      <c r="I488" s="1"/>
      <c r="J488" s="1"/>
      <c r="K488" s="1"/>
      <c r="L488" s="1"/>
      <c r="M488" s="1"/>
      <c r="N488" s="1"/>
      <c r="O488" s="1"/>
      <c r="P488" s="1"/>
      <c r="Q488" s="1"/>
      <c r="R488" s="1"/>
      <c r="S488" s="1"/>
      <c r="T488" s="1"/>
      <c r="U488" s="1"/>
    </row>
    <row r="489" ht="15.75" customHeight="1">
      <c r="A489" s="1"/>
      <c r="B489" s="1"/>
      <c r="C489" s="1"/>
      <c r="D489" s="1"/>
      <c r="E489" s="1"/>
      <c r="F489" s="1"/>
      <c r="G489" s="1"/>
      <c r="H489" s="1"/>
      <c r="I489" s="1"/>
      <c r="J489" s="1"/>
      <c r="K489" s="1"/>
      <c r="L489" s="1"/>
      <c r="M489" s="1"/>
      <c r="N489" s="1"/>
      <c r="O489" s="1"/>
      <c r="P489" s="1"/>
      <c r="Q489" s="1"/>
      <c r="R489" s="1"/>
      <c r="S489" s="1"/>
      <c r="T489" s="1"/>
      <c r="U489" s="1"/>
    </row>
    <row r="490" ht="15.75" customHeight="1">
      <c r="A490" s="1"/>
      <c r="B490" s="1"/>
      <c r="C490" s="1"/>
      <c r="D490" s="1"/>
      <c r="E490" s="1"/>
      <c r="F490" s="1"/>
      <c r="G490" s="1"/>
      <c r="H490" s="1"/>
      <c r="I490" s="1"/>
      <c r="J490" s="1"/>
      <c r="K490" s="1"/>
      <c r="L490" s="1"/>
      <c r="M490" s="1"/>
      <c r="N490" s="1"/>
      <c r="O490" s="1"/>
      <c r="P490" s="1"/>
      <c r="Q490" s="1"/>
      <c r="R490" s="1"/>
      <c r="S490" s="1"/>
      <c r="T490" s="1"/>
      <c r="U490" s="1"/>
    </row>
    <row r="491" ht="15.75" customHeight="1">
      <c r="A491" s="1"/>
      <c r="B491" s="1"/>
      <c r="C491" s="1"/>
      <c r="D491" s="1"/>
      <c r="E491" s="1"/>
      <c r="F491" s="1"/>
      <c r="G491" s="1"/>
      <c r="H491" s="1"/>
      <c r="I491" s="1"/>
      <c r="J491" s="1"/>
      <c r="K491" s="1"/>
      <c r="L491" s="1"/>
      <c r="M491" s="1"/>
      <c r="N491" s="1"/>
      <c r="O491" s="1"/>
      <c r="P491" s="1"/>
      <c r="Q491" s="1"/>
      <c r="R491" s="1"/>
      <c r="S491" s="1"/>
      <c r="T491" s="1"/>
      <c r="U491" s="1"/>
    </row>
    <row r="492" ht="15.75" customHeight="1">
      <c r="A492" s="1"/>
      <c r="B492" s="1"/>
      <c r="C492" s="1"/>
      <c r="D492" s="1"/>
      <c r="E492" s="1"/>
      <c r="F492" s="1"/>
      <c r="G492" s="1"/>
      <c r="H492" s="1"/>
      <c r="I492" s="1"/>
      <c r="J492" s="1"/>
      <c r="K492" s="1"/>
      <c r="L492" s="1"/>
      <c r="M492" s="1"/>
      <c r="N492" s="1"/>
      <c r="O492" s="1"/>
      <c r="P492" s="1"/>
      <c r="Q492" s="1"/>
      <c r="R492" s="1"/>
      <c r="S492" s="1"/>
      <c r="T492" s="1"/>
      <c r="U492" s="1"/>
    </row>
    <row r="493" ht="15.75" customHeight="1">
      <c r="A493" s="1"/>
      <c r="B493" s="1"/>
      <c r="C493" s="1"/>
      <c r="D493" s="1"/>
      <c r="E493" s="1"/>
      <c r="F493" s="1"/>
      <c r="G493" s="1"/>
      <c r="H493" s="1"/>
      <c r="I493" s="1"/>
      <c r="J493" s="1"/>
      <c r="K493" s="1"/>
      <c r="L493" s="1"/>
      <c r="M493" s="1"/>
      <c r="N493" s="1"/>
      <c r="O493" s="1"/>
      <c r="P493" s="1"/>
      <c r="Q493" s="1"/>
      <c r="R493" s="1"/>
      <c r="S493" s="1"/>
      <c r="T493" s="1"/>
      <c r="U493" s="1"/>
    </row>
    <row r="494" ht="15.75" customHeight="1">
      <c r="A494" s="1"/>
      <c r="B494" s="1"/>
      <c r="C494" s="1"/>
      <c r="D494" s="1"/>
      <c r="E494" s="1"/>
      <c r="F494" s="1"/>
      <c r="G494" s="1"/>
      <c r="H494" s="1"/>
      <c r="I494" s="1"/>
      <c r="J494" s="1"/>
      <c r="K494" s="1"/>
      <c r="L494" s="1"/>
      <c r="M494" s="1"/>
      <c r="N494" s="1"/>
      <c r="O494" s="1"/>
      <c r="P494" s="1"/>
      <c r="Q494" s="1"/>
      <c r="R494" s="1"/>
      <c r="S494" s="1"/>
      <c r="T494" s="1"/>
      <c r="U494" s="1"/>
    </row>
    <row r="495" ht="15.75" customHeight="1">
      <c r="A495" s="1"/>
      <c r="B495" s="1"/>
      <c r="C495" s="1"/>
      <c r="D495" s="1"/>
      <c r="E495" s="1"/>
      <c r="F495" s="1"/>
      <c r="G495" s="1"/>
      <c r="H495" s="1"/>
      <c r="I495" s="1"/>
      <c r="J495" s="1"/>
      <c r="K495" s="1"/>
      <c r="L495" s="1"/>
      <c r="M495" s="1"/>
      <c r="N495" s="1"/>
      <c r="O495" s="1"/>
      <c r="P495" s="1"/>
      <c r="Q495" s="1"/>
      <c r="R495" s="1"/>
      <c r="S495" s="1"/>
      <c r="T495" s="1"/>
      <c r="U495" s="1"/>
    </row>
    <row r="496" ht="15.75" customHeight="1">
      <c r="A496" s="1"/>
      <c r="B496" s="1"/>
      <c r="C496" s="1"/>
      <c r="D496" s="1"/>
      <c r="E496" s="1"/>
      <c r="F496" s="1"/>
      <c r="G496" s="1"/>
      <c r="H496" s="1"/>
      <c r="I496" s="1"/>
      <c r="J496" s="1"/>
      <c r="K496" s="1"/>
      <c r="L496" s="1"/>
      <c r="M496" s="1"/>
      <c r="N496" s="1"/>
      <c r="O496" s="1"/>
      <c r="P496" s="1"/>
      <c r="Q496" s="1"/>
      <c r="R496" s="1"/>
      <c r="S496" s="1"/>
      <c r="T496" s="1"/>
      <c r="U496" s="1"/>
    </row>
    <row r="497" ht="15.75" customHeight="1">
      <c r="A497" s="1"/>
      <c r="B497" s="1"/>
      <c r="C497" s="1"/>
      <c r="D497" s="1"/>
      <c r="E497" s="1"/>
      <c r="F497" s="1"/>
      <c r="G497" s="1"/>
      <c r="H497" s="1"/>
      <c r="I497" s="1"/>
      <c r="J497" s="1"/>
      <c r="K497" s="1"/>
      <c r="L497" s="1"/>
      <c r="M497" s="1"/>
      <c r="N497" s="1"/>
      <c r="O497" s="1"/>
      <c r="P497" s="1"/>
      <c r="Q497" s="1"/>
      <c r="R497" s="1"/>
      <c r="S497" s="1"/>
      <c r="T497" s="1"/>
      <c r="U497" s="1"/>
    </row>
    <row r="498" ht="15.75" customHeight="1">
      <c r="A498" s="1"/>
      <c r="B498" s="1"/>
      <c r="C498" s="1"/>
      <c r="D498" s="1"/>
      <c r="E498" s="1"/>
      <c r="F498" s="1"/>
      <c r="G498" s="1"/>
      <c r="H498" s="1"/>
      <c r="I498" s="1"/>
      <c r="J498" s="1"/>
      <c r="K498" s="1"/>
      <c r="L498" s="1"/>
      <c r="M498" s="1"/>
      <c r="N498" s="1"/>
      <c r="O498" s="1"/>
      <c r="P498" s="1"/>
      <c r="Q498" s="1"/>
      <c r="R498" s="1"/>
      <c r="S498" s="1"/>
      <c r="T498" s="1"/>
      <c r="U498" s="1"/>
    </row>
    <row r="499" ht="15.75" customHeight="1">
      <c r="A499" s="1"/>
      <c r="B499" s="1"/>
      <c r="C499" s="1"/>
      <c r="D499" s="1"/>
      <c r="E499" s="1"/>
      <c r="F499" s="1"/>
      <c r="G499" s="1"/>
      <c r="H499" s="1"/>
      <c r="I499" s="1"/>
      <c r="J499" s="1"/>
      <c r="K499" s="1"/>
      <c r="L499" s="1"/>
      <c r="M499" s="1"/>
      <c r="N499" s="1"/>
      <c r="O499" s="1"/>
      <c r="P499" s="1"/>
      <c r="Q499" s="1"/>
      <c r="R499" s="1"/>
      <c r="S499" s="1"/>
      <c r="T499" s="1"/>
      <c r="U499" s="1"/>
    </row>
    <row r="500" ht="15.75" customHeight="1">
      <c r="A500" s="1"/>
      <c r="B500" s="1"/>
      <c r="C500" s="1"/>
      <c r="D500" s="1"/>
      <c r="E500" s="1"/>
      <c r="F500" s="1"/>
      <c r="G500" s="1"/>
      <c r="H500" s="1"/>
      <c r="I500" s="1"/>
      <c r="J500" s="1"/>
      <c r="K500" s="1"/>
      <c r="L500" s="1"/>
      <c r="M500" s="1"/>
      <c r="N500" s="1"/>
      <c r="O500" s="1"/>
      <c r="P500" s="1"/>
      <c r="Q500" s="1"/>
      <c r="R500" s="1"/>
      <c r="S500" s="1"/>
      <c r="T500" s="1"/>
      <c r="U500" s="1"/>
    </row>
    <row r="501" ht="15.75" customHeight="1">
      <c r="A501" s="1"/>
      <c r="B501" s="1"/>
      <c r="C501" s="1"/>
      <c r="D501" s="1"/>
      <c r="E501" s="1"/>
      <c r="F501" s="1"/>
      <c r="G501" s="1"/>
      <c r="H501" s="1"/>
      <c r="I501" s="1"/>
      <c r="J501" s="1"/>
      <c r="K501" s="1"/>
      <c r="L501" s="1"/>
      <c r="M501" s="1"/>
      <c r="N501" s="1"/>
      <c r="O501" s="1"/>
      <c r="P501" s="1"/>
      <c r="Q501" s="1"/>
      <c r="R501" s="1"/>
      <c r="S501" s="1"/>
      <c r="T501" s="1"/>
      <c r="U501" s="1"/>
    </row>
    <row r="502" ht="15.75" customHeight="1">
      <c r="A502" s="1"/>
      <c r="B502" s="1"/>
      <c r="C502" s="1"/>
      <c r="D502" s="1"/>
      <c r="E502" s="1"/>
      <c r="F502" s="1"/>
      <c r="G502" s="1"/>
      <c r="H502" s="1"/>
      <c r="I502" s="1"/>
      <c r="J502" s="1"/>
      <c r="K502" s="1"/>
      <c r="L502" s="1"/>
      <c r="M502" s="1"/>
      <c r="N502" s="1"/>
      <c r="O502" s="1"/>
      <c r="P502" s="1"/>
      <c r="Q502" s="1"/>
      <c r="R502" s="1"/>
      <c r="S502" s="1"/>
      <c r="T502" s="1"/>
      <c r="U502" s="1"/>
    </row>
    <row r="503" ht="15.75" customHeight="1">
      <c r="A503" s="1"/>
      <c r="B503" s="1"/>
      <c r="C503" s="1"/>
      <c r="D503" s="1"/>
      <c r="E503" s="1"/>
      <c r="F503" s="1"/>
      <c r="G503" s="1"/>
      <c r="H503" s="1"/>
      <c r="I503" s="1"/>
      <c r="J503" s="1"/>
      <c r="K503" s="1"/>
      <c r="L503" s="1"/>
      <c r="M503" s="1"/>
      <c r="N503" s="1"/>
      <c r="O503" s="1"/>
      <c r="P503" s="1"/>
      <c r="Q503" s="1"/>
      <c r="R503" s="1"/>
      <c r="S503" s="1"/>
      <c r="T503" s="1"/>
      <c r="U503" s="1"/>
    </row>
    <row r="504" ht="15.75" customHeight="1">
      <c r="A504" s="1"/>
      <c r="B504" s="1"/>
      <c r="C504" s="1"/>
      <c r="D504" s="1"/>
      <c r="E504" s="1"/>
      <c r="F504" s="1"/>
      <c r="G504" s="1"/>
      <c r="H504" s="1"/>
      <c r="I504" s="1"/>
      <c r="J504" s="1"/>
      <c r="K504" s="1"/>
      <c r="L504" s="1"/>
      <c r="M504" s="1"/>
      <c r="N504" s="1"/>
      <c r="O504" s="1"/>
      <c r="P504" s="1"/>
      <c r="Q504" s="1"/>
      <c r="R504" s="1"/>
      <c r="S504" s="1"/>
      <c r="T504" s="1"/>
      <c r="U504" s="1"/>
    </row>
    <row r="505" ht="15.75" customHeight="1">
      <c r="A505" s="1"/>
      <c r="B505" s="1"/>
      <c r="C505" s="1"/>
      <c r="D505" s="1"/>
      <c r="E505" s="1"/>
      <c r="F505" s="1"/>
      <c r="G505" s="1"/>
      <c r="H505" s="1"/>
      <c r="I505" s="1"/>
      <c r="J505" s="1"/>
      <c r="K505" s="1"/>
      <c r="L505" s="1"/>
      <c r="M505" s="1"/>
      <c r="N505" s="1"/>
      <c r="O505" s="1"/>
      <c r="P505" s="1"/>
      <c r="Q505" s="1"/>
      <c r="R505" s="1"/>
      <c r="S505" s="1"/>
      <c r="T505" s="1"/>
      <c r="U505" s="1"/>
    </row>
    <row r="506" ht="15.75" customHeight="1">
      <c r="A506" s="1"/>
      <c r="B506" s="1"/>
      <c r="C506" s="1"/>
      <c r="D506" s="1"/>
      <c r="E506" s="1"/>
      <c r="F506" s="1"/>
      <c r="G506" s="1"/>
      <c r="H506" s="1"/>
      <c r="I506" s="1"/>
      <c r="J506" s="1"/>
      <c r="K506" s="1"/>
      <c r="L506" s="1"/>
      <c r="M506" s="1"/>
      <c r="N506" s="1"/>
      <c r="O506" s="1"/>
      <c r="P506" s="1"/>
      <c r="Q506" s="1"/>
      <c r="R506" s="1"/>
      <c r="S506" s="1"/>
      <c r="T506" s="1"/>
      <c r="U506" s="1"/>
    </row>
    <row r="507" ht="15.75" customHeight="1">
      <c r="A507" s="1"/>
      <c r="B507" s="1"/>
      <c r="C507" s="1"/>
      <c r="D507" s="1"/>
      <c r="E507" s="1"/>
      <c r="F507" s="1"/>
      <c r="G507" s="1"/>
      <c r="H507" s="1"/>
      <c r="I507" s="1"/>
      <c r="J507" s="1"/>
      <c r="K507" s="1"/>
      <c r="L507" s="1"/>
      <c r="M507" s="1"/>
      <c r="N507" s="1"/>
      <c r="O507" s="1"/>
      <c r="P507" s="1"/>
      <c r="Q507" s="1"/>
      <c r="R507" s="1"/>
      <c r="S507" s="1"/>
      <c r="T507" s="1"/>
      <c r="U507" s="1"/>
    </row>
    <row r="508" ht="15.75" customHeight="1">
      <c r="A508" s="1"/>
      <c r="B508" s="1"/>
      <c r="C508" s="1"/>
      <c r="D508" s="1"/>
      <c r="E508" s="1"/>
      <c r="F508" s="1"/>
      <c r="G508" s="1"/>
      <c r="H508" s="1"/>
      <c r="I508" s="1"/>
      <c r="J508" s="1"/>
      <c r="K508" s="1"/>
      <c r="L508" s="1"/>
      <c r="M508" s="1"/>
      <c r="N508" s="1"/>
      <c r="O508" s="1"/>
      <c r="P508" s="1"/>
      <c r="Q508" s="1"/>
      <c r="R508" s="1"/>
      <c r="S508" s="1"/>
      <c r="T508" s="1"/>
      <c r="U508" s="1"/>
    </row>
    <row r="509" ht="15.75" customHeight="1">
      <c r="A509" s="1"/>
      <c r="B509" s="1"/>
      <c r="C509" s="1"/>
      <c r="D509" s="1"/>
      <c r="E509" s="1"/>
      <c r="F509" s="1"/>
      <c r="G509" s="1"/>
      <c r="H509" s="1"/>
      <c r="I509" s="1"/>
      <c r="J509" s="1"/>
      <c r="K509" s="1"/>
      <c r="L509" s="1"/>
      <c r="M509" s="1"/>
      <c r="N509" s="1"/>
      <c r="O509" s="1"/>
      <c r="P509" s="1"/>
      <c r="Q509" s="1"/>
      <c r="R509" s="1"/>
      <c r="S509" s="1"/>
      <c r="T509" s="1"/>
      <c r="U509" s="1"/>
    </row>
    <row r="510" ht="15.75" customHeight="1">
      <c r="A510" s="1"/>
      <c r="B510" s="1"/>
      <c r="C510" s="1"/>
      <c r="D510" s="1"/>
      <c r="E510" s="1"/>
      <c r="F510" s="1"/>
      <c r="G510" s="1"/>
      <c r="H510" s="1"/>
      <c r="I510" s="1"/>
      <c r="J510" s="1"/>
      <c r="K510" s="1"/>
      <c r="L510" s="1"/>
      <c r="M510" s="1"/>
      <c r="N510" s="1"/>
      <c r="O510" s="1"/>
      <c r="P510" s="1"/>
      <c r="Q510" s="1"/>
      <c r="R510" s="1"/>
      <c r="S510" s="1"/>
      <c r="T510" s="1"/>
      <c r="U510" s="1"/>
    </row>
    <row r="511" ht="15.75" customHeight="1">
      <c r="A511" s="1"/>
      <c r="B511" s="1"/>
      <c r="C511" s="1"/>
      <c r="D511" s="1"/>
      <c r="E511" s="1"/>
      <c r="F511" s="1"/>
      <c r="G511" s="1"/>
      <c r="H511" s="1"/>
      <c r="I511" s="1"/>
      <c r="J511" s="1"/>
      <c r="K511" s="1"/>
      <c r="L511" s="1"/>
      <c r="M511" s="1"/>
      <c r="N511" s="1"/>
      <c r="O511" s="1"/>
      <c r="P511" s="1"/>
      <c r="Q511" s="1"/>
      <c r="R511" s="1"/>
      <c r="S511" s="1"/>
      <c r="T511" s="1"/>
      <c r="U511" s="1"/>
    </row>
    <row r="512" ht="15.75" customHeight="1">
      <c r="A512" s="1"/>
      <c r="B512" s="1"/>
      <c r="C512" s="1"/>
      <c r="D512" s="1"/>
      <c r="E512" s="1"/>
      <c r="F512" s="1"/>
      <c r="G512" s="1"/>
      <c r="H512" s="1"/>
      <c r="I512" s="1"/>
      <c r="J512" s="1"/>
      <c r="K512" s="1"/>
      <c r="L512" s="1"/>
      <c r="M512" s="1"/>
      <c r="N512" s="1"/>
      <c r="O512" s="1"/>
      <c r="P512" s="1"/>
      <c r="Q512" s="1"/>
      <c r="R512" s="1"/>
      <c r="S512" s="1"/>
      <c r="T512" s="1"/>
      <c r="U512" s="1"/>
    </row>
    <row r="513" ht="15.75" customHeight="1">
      <c r="A513" s="1"/>
      <c r="B513" s="1"/>
      <c r="C513" s="1"/>
      <c r="D513" s="1"/>
      <c r="E513" s="1"/>
      <c r="F513" s="1"/>
      <c r="G513" s="1"/>
      <c r="H513" s="1"/>
      <c r="I513" s="1"/>
      <c r="J513" s="1"/>
      <c r="K513" s="1"/>
      <c r="L513" s="1"/>
      <c r="M513" s="1"/>
      <c r="N513" s="1"/>
      <c r="O513" s="1"/>
      <c r="P513" s="1"/>
      <c r="Q513" s="1"/>
      <c r="R513" s="1"/>
      <c r="S513" s="1"/>
      <c r="T513" s="1"/>
      <c r="U513" s="1"/>
    </row>
    <row r="514" ht="15.75" customHeight="1">
      <c r="A514" s="1"/>
      <c r="B514" s="1"/>
      <c r="C514" s="1"/>
      <c r="D514" s="1"/>
      <c r="E514" s="1"/>
      <c r="F514" s="1"/>
      <c r="G514" s="1"/>
      <c r="H514" s="1"/>
      <c r="I514" s="1"/>
      <c r="J514" s="1"/>
      <c r="K514" s="1"/>
      <c r="L514" s="1"/>
      <c r="M514" s="1"/>
      <c r="N514" s="1"/>
      <c r="O514" s="1"/>
      <c r="P514" s="1"/>
      <c r="Q514" s="1"/>
      <c r="R514" s="1"/>
      <c r="S514" s="1"/>
      <c r="T514" s="1"/>
      <c r="U514" s="1"/>
    </row>
    <row r="515" ht="15.75" customHeight="1">
      <c r="A515" s="1"/>
      <c r="B515" s="1"/>
      <c r="C515" s="1"/>
      <c r="D515" s="1"/>
      <c r="E515" s="1"/>
      <c r="F515" s="1"/>
      <c r="G515" s="1"/>
      <c r="H515" s="1"/>
      <c r="I515" s="1"/>
      <c r="J515" s="1"/>
      <c r="K515" s="1"/>
      <c r="L515" s="1"/>
      <c r="M515" s="1"/>
      <c r="N515" s="1"/>
      <c r="O515" s="1"/>
      <c r="P515" s="1"/>
      <c r="Q515" s="1"/>
      <c r="R515" s="1"/>
      <c r="S515" s="1"/>
      <c r="T515" s="1"/>
      <c r="U515" s="1"/>
    </row>
    <row r="516" ht="15.75" customHeight="1">
      <c r="A516" s="1"/>
      <c r="B516" s="1"/>
      <c r="C516" s="1"/>
      <c r="D516" s="1"/>
      <c r="E516" s="1"/>
      <c r="F516" s="1"/>
      <c r="G516" s="1"/>
      <c r="H516" s="1"/>
      <c r="I516" s="1"/>
      <c r="J516" s="1"/>
      <c r="K516" s="1"/>
      <c r="L516" s="1"/>
      <c r="M516" s="1"/>
      <c r="N516" s="1"/>
      <c r="O516" s="1"/>
      <c r="P516" s="1"/>
      <c r="Q516" s="1"/>
      <c r="R516" s="1"/>
      <c r="S516" s="1"/>
      <c r="T516" s="1"/>
      <c r="U516" s="1"/>
    </row>
    <row r="517" ht="15.75" customHeight="1">
      <c r="A517" s="1"/>
      <c r="B517" s="1"/>
      <c r="C517" s="1"/>
      <c r="D517" s="1"/>
      <c r="E517" s="1"/>
      <c r="F517" s="1"/>
      <c r="G517" s="1"/>
      <c r="H517" s="1"/>
      <c r="I517" s="1"/>
      <c r="J517" s="1"/>
      <c r="K517" s="1"/>
      <c r="L517" s="1"/>
      <c r="M517" s="1"/>
      <c r="N517" s="1"/>
      <c r="O517" s="1"/>
      <c r="P517" s="1"/>
      <c r="Q517" s="1"/>
      <c r="R517" s="1"/>
      <c r="S517" s="1"/>
      <c r="T517" s="1"/>
      <c r="U517" s="1"/>
    </row>
    <row r="518" ht="15.75" customHeight="1">
      <c r="A518" s="1"/>
      <c r="B518" s="1"/>
      <c r="C518" s="1"/>
      <c r="D518" s="1"/>
      <c r="E518" s="1"/>
      <c r="F518" s="1"/>
      <c r="G518" s="1"/>
      <c r="H518" s="1"/>
      <c r="I518" s="1"/>
      <c r="J518" s="1"/>
      <c r="K518" s="1"/>
      <c r="L518" s="1"/>
      <c r="M518" s="1"/>
      <c r="N518" s="1"/>
      <c r="O518" s="1"/>
      <c r="P518" s="1"/>
      <c r="Q518" s="1"/>
      <c r="R518" s="1"/>
      <c r="S518" s="1"/>
      <c r="T518" s="1"/>
      <c r="U518" s="1"/>
    </row>
    <row r="519" ht="15.75" customHeight="1">
      <c r="A519" s="1"/>
      <c r="B519" s="1"/>
      <c r="C519" s="1"/>
      <c r="D519" s="1"/>
      <c r="E519" s="1"/>
      <c r="F519" s="1"/>
      <c r="G519" s="1"/>
      <c r="H519" s="1"/>
      <c r="I519" s="1"/>
      <c r="J519" s="1"/>
      <c r="K519" s="1"/>
      <c r="L519" s="1"/>
      <c r="M519" s="1"/>
      <c r="N519" s="1"/>
      <c r="O519" s="1"/>
      <c r="P519" s="1"/>
      <c r="Q519" s="1"/>
      <c r="R519" s="1"/>
      <c r="S519" s="1"/>
      <c r="T519" s="1"/>
      <c r="U519" s="1"/>
    </row>
    <row r="520" ht="15.75" customHeight="1">
      <c r="A520" s="1"/>
      <c r="B520" s="1"/>
      <c r="C520" s="1"/>
      <c r="D520" s="1"/>
      <c r="E520" s="1"/>
      <c r="F520" s="1"/>
      <c r="G520" s="1"/>
      <c r="H520" s="1"/>
      <c r="I520" s="1"/>
      <c r="J520" s="1"/>
      <c r="K520" s="1"/>
      <c r="L520" s="1"/>
      <c r="M520" s="1"/>
      <c r="N520" s="1"/>
      <c r="O520" s="1"/>
      <c r="P520" s="1"/>
      <c r="Q520" s="1"/>
      <c r="R520" s="1"/>
      <c r="S520" s="1"/>
      <c r="T520" s="1"/>
      <c r="U520" s="1"/>
    </row>
    <row r="521" ht="15.75" customHeight="1">
      <c r="A521" s="1"/>
      <c r="B521" s="1"/>
      <c r="C521" s="1"/>
      <c r="D521" s="1"/>
      <c r="E521" s="1"/>
      <c r="F521" s="1"/>
      <c r="G521" s="1"/>
      <c r="H521" s="1"/>
      <c r="I521" s="1"/>
      <c r="J521" s="1"/>
      <c r="K521" s="1"/>
      <c r="L521" s="1"/>
      <c r="M521" s="1"/>
      <c r="N521" s="1"/>
      <c r="O521" s="1"/>
      <c r="P521" s="1"/>
      <c r="Q521" s="1"/>
      <c r="R521" s="1"/>
      <c r="S521" s="1"/>
      <c r="T521" s="1"/>
      <c r="U521" s="1"/>
    </row>
    <row r="522" ht="15.75" customHeight="1">
      <c r="A522" s="1"/>
      <c r="B522" s="1"/>
      <c r="C522" s="1"/>
      <c r="D522" s="1"/>
      <c r="E522" s="1"/>
      <c r="F522" s="1"/>
      <c r="G522" s="1"/>
      <c r="H522" s="1"/>
      <c r="I522" s="1"/>
      <c r="J522" s="1"/>
      <c r="K522" s="1"/>
      <c r="L522" s="1"/>
      <c r="M522" s="1"/>
      <c r="N522" s="1"/>
      <c r="O522" s="1"/>
      <c r="P522" s="1"/>
      <c r="Q522" s="1"/>
      <c r="R522" s="1"/>
      <c r="S522" s="1"/>
      <c r="T522" s="1"/>
      <c r="U522" s="1"/>
    </row>
    <row r="523" ht="15.75" customHeight="1">
      <c r="A523" s="1"/>
      <c r="B523" s="1"/>
      <c r="C523" s="1"/>
      <c r="D523" s="1"/>
      <c r="E523" s="1"/>
      <c r="F523" s="1"/>
      <c r="G523" s="1"/>
      <c r="H523" s="1"/>
      <c r="I523" s="1"/>
      <c r="J523" s="1"/>
      <c r="K523" s="1"/>
      <c r="L523" s="1"/>
      <c r="M523" s="1"/>
      <c r="N523" s="1"/>
      <c r="O523" s="1"/>
      <c r="P523" s="1"/>
      <c r="Q523" s="1"/>
      <c r="R523" s="1"/>
      <c r="S523" s="1"/>
      <c r="T523" s="1"/>
      <c r="U523" s="1"/>
    </row>
    <row r="524" ht="15.75" customHeight="1">
      <c r="A524" s="1"/>
      <c r="B524" s="1"/>
      <c r="C524" s="1"/>
      <c r="D524" s="1"/>
      <c r="E524" s="1"/>
      <c r="F524" s="1"/>
      <c r="G524" s="1"/>
      <c r="H524" s="1"/>
      <c r="I524" s="1"/>
      <c r="J524" s="1"/>
      <c r="K524" s="1"/>
      <c r="L524" s="1"/>
      <c r="M524" s="1"/>
      <c r="N524" s="1"/>
      <c r="O524" s="1"/>
      <c r="P524" s="1"/>
      <c r="Q524" s="1"/>
      <c r="R524" s="1"/>
      <c r="S524" s="1"/>
      <c r="T524" s="1"/>
      <c r="U524" s="1"/>
    </row>
    <row r="525" ht="15.75" customHeight="1">
      <c r="A525" s="1"/>
      <c r="B525" s="1"/>
      <c r="C525" s="1"/>
      <c r="D525" s="1"/>
      <c r="E525" s="1"/>
      <c r="F525" s="1"/>
      <c r="G525" s="1"/>
      <c r="H525" s="1"/>
      <c r="I525" s="1"/>
      <c r="J525" s="1"/>
      <c r="K525" s="1"/>
      <c r="L525" s="1"/>
      <c r="M525" s="1"/>
      <c r="N525" s="1"/>
      <c r="O525" s="1"/>
      <c r="P525" s="1"/>
      <c r="Q525" s="1"/>
      <c r="R525" s="1"/>
      <c r="S525" s="1"/>
      <c r="T525" s="1"/>
      <c r="U525" s="1"/>
    </row>
    <row r="526" ht="15.75" customHeight="1">
      <c r="A526" s="1"/>
      <c r="B526" s="1"/>
      <c r="C526" s="1"/>
      <c r="D526" s="1"/>
      <c r="E526" s="1"/>
      <c r="F526" s="1"/>
      <c r="G526" s="1"/>
      <c r="H526" s="1"/>
      <c r="I526" s="1"/>
      <c r="J526" s="1"/>
      <c r="K526" s="1"/>
      <c r="L526" s="1"/>
      <c r="M526" s="1"/>
      <c r="N526" s="1"/>
      <c r="O526" s="1"/>
      <c r="P526" s="1"/>
      <c r="Q526" s="1"/>
      <c r="R526" s="1"/>
      <c r="S526" s="1"/>
      <c r="T526" s="1"/>
      <c r="U526" s="1"/>
    </row>
    <row r="527" ht="15.75" customHeight="1">
      <c r="A527" s="1"/>
      <c r="B527" s="1"/>
      <c r="C527" s="1"/>
      <c r="D527" s="1"/>
      <c r="E527" s="1"/>
      <c r="F527" s="1"/>
      <c r="G527" s="1"/>
      <c r="H527" s="1"/>
      <c r="I527" s="1"/>
      <c r="J527" s="1"/>
      <c r="K527" s="1"/>
      <c r="L527" s="1"/>
      <c r="M527" s="1"/>
      <c r="N527" s="1"/>
      <c r="O527" s="1"/>
      <c r="P527" s="1"/>
      <c r="Q527" s="1"/>
      <c r="R527" s="1"/>
      <c r="S527" s="1"/>
      <c r="T527" s="1"/>
      <c r="U527" s="1"/>
    </row>
    <row r="528" ht="15.75" customHeight="1">
      <c r="A528" s="1"/>
      <c r="B528" s="1"/>
      <c r="C528" s="1"/>
      <c r="D528" s="1"/>
      <c r="E528" s="1"/>
      <c r="F528" s="1"/>
      <c r="G528" s="1"/>
      <c r="H528" s="1"/>
      <c r="I528" s="1"/>
      <c r="J528" s="1"/>
      <c r="K528" s="1"/>
      <c r="L528" s="1"/>
      <c r="M528" s="1"/>
      <c r="N528" s="1"/>
      <c r="O528" s="1"/>
      <c r="P528" s="1"/>
      <c r="Q528" s="1"/>
      <c r="R528" s="1"/>
      <c r="S528" s="1"/>
      <c r="T528" s="1"/>
      <c r="U528" s="1"/>
    </row>
    <row r="529" ht="15.75" customHeight="1">
      <c r="A529" s="1"/>
      <c r="B529" s="1"/>
      <c r="C529" s="1"/>
      <c r="D529" s="1"/>
      <c r="E529" s="1"/>
      <c r="F529" s="1"/>
      <c r="G529" s="1"/>
      <c r="H529" s="1"/>
      <c r="I529" s="1"/>
      <c r="J529" s="1"/>
      <c r="K529" s="1"/>
      <c r="L529" s="1"/>
      <c r="M529" s="1"/>
      <c r="N529" s="1"/>
      <c r="O529" s="1"/>
      <c r="P529" s="1"/>
      <c r="Q529" s="1"/>
      <c r="R529" s="1"/>
      <c r="S529" s="1"/>
      <c r="T529" s="1"/>
      <c r="U529" s="1"/>
    </row>
    <row r="530" ht="15.75" customHeight="1">
      <c r="A530" s="1"/>
      <c r="B530" s="1"/>
      <c r="C530" s="1"/>
      <c r="D530" s="1"/>
      <c r="E530" s="1"/>
      <c r="F530" s="1"/>
      <c r="G530" s="1"/>
      <c r="H530" s="1"/>
      <c r="I530" s="1"/>
      <c r="J530" s="1"/>
      <c r="K530" s="1"/>
      <c r="L530" s="1"/>
      <c r="M530" s="1"/>
      <c r="N530" s="1"/>
      <c r="O530" s="1"/>
      <c r="P530" s="1"/>
      <c r="Q530" s="1"/>
      <c r="R530" s="1"/>
      <c r="S530" s="1"/>
      <c r="T530" s="1"/>
      <c r="U530" s="1"/>
    </row>
    <row r="531" ht="15.75" customHeight="1">
      <c r="A531" s="1"/>
      <c r="B531" s="1"/>
      <c r="C531" s="1"/>
      <c r="D531" s="1"/>
      <c r="E531" s="1"/>
      <c r="F531" s="1"/>
      <c r="G531" s="1"/>
      <c r="H531" s="1"/>
      <c r="I531" s="1"/>
      <c r="J531" s="1"/>
      <c r="K531" s="1"/>
      <c r="L531" s="1"/>
      <c r="M531" s="1"/>
      <c r="N531" s="1"/>
      <c r="O531" s="1"/>
      <c r="P531" s="1"/>
      <c r="Q531" s="1"/>
      <c r="R531" s="1"/>
      <c r="S531" s="1"/>
      <c r="T531" s="1"/>
      <c r="U531" s="1"/>
    </row>
    <row r="532" ht="15.75" customHeight="1">
      <c r="A532" s="1"/>
      <c r="B532" s="1"/>
      <c r="C532" s="1"/>
      <c r="D532" s="1"/>
      <c r="E532" s="1"/>
      <c r="F532" s="1"/>
      <c r="G532" s="1"/>
      <c r="H532" s="1"/>
      <c r="I532" s="1"/>
      <c r="J532" s="1"/>
      <c r="K532" s="1"/>
      <c r="L532" s="1"/>
      <c r="M532" s="1"/>
      <c r="N532" s="1"/>
      <c r="O532" s="1"/>
      <c r="P532" s="1"/>
      <c r="Q532" s="1"/>
      <c r="R532" s="1"/>
      <c r="S532" s="1"/>
      <c r="T532" s="1"/>
      <c r="U532" s="1"/>
    </row>
    <row r="533" ht="15.75" customHeight="1">
      <c r="A533" s="1"/>
      <c r="B533" s="1"/>
      <c r="C533" s="1"/>
      <c r="D533" s="1"/>
      <c r="E533" s="1"/>
      <c r="F533" s="1"/>
      <c r="G533" s="1"/>
      <c r="H533" s="1"/>
      <c r="I533" s="1"/>
      <c r="J533" s="1"/>
      <c r="K533" s="1"/>
      <c r="L533" s="1"/>
      <c r="M533" s="1"/>
      <c r="N533" s="1"/>
      <c r="O533" s="1"/>
      <c r="P533" s="1"/>
      <c r="Q533" s="1"/>
      <c r="R533" s="1"/>
      <c r="S533" s="1"/>
      <c r="T533" s="1"/>
      <c r="U533" s="1"/>
    </row>
    <row r="534" ht="15.75" customHeight="1">
      <c r="A534" s="1"/>
      <c r="B534" s="1"/>
      <c r="C534" s="1"/>
      <c r="D534" s="1"/>
      <c r="E534" s="1"/>
      <c r="F534" s="1"/>
      <c r="G534" s="1"/>
      <c r="H534" s="1"/>
      <c r="I534" s="1"/>
      <c r="J534" s="1"/>
      <c r="K534" s="1"/>
      <c r="L534" s="1"/>
      <c r="M534" s="1"/>
      <c r="N534" s="1"/>
      <c r="O534" s="1"/>
      <c r="P534" s="1"/>
      <c r="Q534" s="1"/>
      <c r="R534" s="1"/>
      <c r="S534" s="1"/>
      <c r="T534" s="1"/>
      <c r="U534" s="1"/>
    </row>
    <row r="535" ht="15.75" customHeight="1">
      <c r="A535" s="1"/>
      <c r="B535" s="1"/>
      <c r="C535" s="1"/>
      <c r="D535" s="1"/>
      <c r="E535" s="1"/>
      <c r="F535" s="1"/>
      <c r="G535" s="1"/>
      <c r="H535" s="1"/>
      <c r="I535" s="1"/>
      <c r="J535" s="1"/>
      <c r="K535" s="1"/>
      <c r="L535" s="1"/>
      <c r="M535" s="1"/>
      <c r="N535" s="1"/>
      <c r="O535" s="1"/>
      <c r="P535" s="1"/>
      <c r="Q535" s="1"/>
      <c r="R535" s="1"/>
      <c r="S535" s="1"/>
      <c r="T535" s="1"/>
      <c r="U535" s="1"/>
    </row>
    <row r="536" ht="15.75" customHeight="1">
      <c r="A536" s="1"/>
      <c r="B536" s="1"/>
      <c r="C536" s="1"/>
      <c r="D536" s="1"/>
      <c r="E536" s="1"/>
      <c r="F536" s="1"/>
      <c r="G536" s="1"/>
      <c r="H536" s="1"/>
      <c r="I536" s="1"/>
      <c r="J536" s="1"/>
      <c r="K536" s="1"/>
      <c r="L536" s="1"/>
      <c r="M536" s="1"/>
      <c r="N536" s="1"/>
      <c r="O536" s="1"/>
      <c r="P536" s="1"/>
      <c r="Q536" s="1"/>
      <c r="R536" s="1"/>
      <c r="S536" s="1"/>
      <c r="T536" s="1"/>
      <c r="U536" s="1"/>
    </row>
    <row r="537" ht="15.75" customHeight="1">
      <c r="A537" s="1"/>
      <c r="B537" s="1"/>
      <c r="C537" s="1"/>
      <c r="D537" s="1"/>
      <c r="E537" s="1"/>
      <c r="F537" s="1"/>
      <c r="G537" s="1"/>
      <c r="H537" s="1"/>
      <c r="I537" s="1"/>
      <c r="J537" s="1"/>
      <c r="K537" s="1"/>
      <c r="L537" s="1"/>
      <c r="M537" s="1"/>
      <c r="N537" s="1"/>
      <c r="O537" s="1"/>
      <c r="P537" s="1"/>
      <c r="Q537" s="1"/>
      <c r="R537" s="1"/>
      <c r="S537" s="1"/>
      <c r="T537" s="1"/>
      <c r="U537" s="1"/>
    </row>
    <row r="538" ht="15.75" customHeight="1">
      <c r="A538" s="1"/>
      <c r="B538" s="1"/>
      <c r="C538" s="1"/>
      <c r="D538" s="1"/>
      <c r="E538" s="1"/>
      <c r="F538" s="1"/>
      <c r="G538" s="1"/>
      <c r="H538" s="1"/>
      <c r="I538" s="1"/>
      <c r="J538" s="1"/>
      <c r="K538" s="1"/>
      <c r="L538" s="1"/>
      <c r="M538" s="1"/>
      <c r="N538" s="1"/>
      <c r="O538" s="1"/>
      <c r="P538" s="1"/>
      <c r="Q538" s="1"/>
      <c r="R538" s="1"/>
      <c r="S538" s="1"/>
      <c r="T538" s="1"/>
      <c r="U538" s="1"/>
    </row>
    <row r="539" ht="15.75" customHeight="1">
      <c r="A539" s="1"/>
      <c r="B539" s="1"/>
      <c r="C539" s="1"/>
      <c r="D539" s="1"/>
      <c r="E539" s="1"/>
      <c r="F539" s="1"/>
      <c r="G539" s="1"/>
      <c r="H539" s="1"/>
      <c r="I539" s="1"/>
      <c r="J539" s="1"/>
      <c r="K539" s="1"/>
      <c r="L539" s="1"/>
      <c r="M539" s="1"/>
      <c r="N539" s="1"/>
      <c r="O539" s="1"/>
      <c r="P539" s="1"/>
      <c r="Q539" s="1"/>
      <c r="R539" s="1"/>
      <c r="S539" s="1"/>
      <c r="T539" s="1"/>
      <c r="U539" s="1"/>
    </row>
    <row r="540" ht="15.75" customHeight="1">
      <c r="A540" s="1"/>
      <c r="B540" s="1"/>
      <c r="C540" s="1"/>
      <c r="D540" s="1"/>
      <c r="E540" s="1"/>
      <c r="F540" s="1"/>
      <c r="G540" s="1"/>
      <c r="H540" s="1"/>
      <c r="I540" s="1"/>
      <c r="J540" s="1"/>
      <c r="K540" s="1"/>
      <c r="L540" s="1"/>
      <c r="M540" s="1"/>
      <c r="N540" s="1"/>
      <c r="O540" s="1"/>
      <c r="P540" s="1"/>
      <c r="Q540" s="1"/>
      <c r="R540" s="1"/>
      <c r="S540" s="1"/>
      <c r="T540" s="1"/>
      <c r="U540" s="1"/>
    </row>
    <row r="541" ht="15.75" customHeight="1">
      <c r="A541" s="1"/>
      <c r="B541" s="1"/>
      <c r="C541" s="1"/>
      <c r="D541" s="1"/>
      <c r="E541" s="1"/>
      <c r="F541" s="1"/>
      <c r="G541" s="1"/>
      <c r="H541" s="1"/>
      <c r="I541" s="1"/>
      <c r="J541" s="1"/>
      <c r="K541" s="1"/>
      <c r="L541" s="1"/>
      <c r="M541" s="1"/>
      <c r="N541" s="1"/>
      <c r="O541" s="1"/>
      <c r="P541" s="1"/>
      <c r="Q541" s="1"/>
      <c r="R541" s="1"/>
      <c r="S541" s="1"/>
      <c r="T541" s="1"/>
      <c r="U541" s="1"/>
    </row>
    <row r="542" ht="15.75" customHeight="1">
      <c r="A542" s="1"/>
      <c r="B542" s="1"/>
      <c r="C542" s="1"/>
      <c r="D542" s="1"/>
      <c r="E542" s="1"/>
      <c r="F542" s="1"/>
      <c r="G542" s="1"/>
      <c r="H542" s="1"/>
      <c r="I542" s="1"/>
      <c r="J542" s="1"/>
      <c r="K542" s="1"/>
      <c r="L542" s="1"/>
      <c r="M542" s="1"/>
      <c r="N542" s="1"/>
      <c r="O542" s="1"/>
      <c r="P542" s="1"/>
      <c r="Q542" s="1"/>
      <c r="R542" s="1"/>
      <c r="S542" s="1"/>
      <c r="T542" s="1"/>
      <c r="U542" s="1"/>
    </row>
    <row r="543" ht="15.75" customHeight="1">
      <c r="A543" s="1"/>
      <c r="B543" s="1"/>
      <c r="C543" s="1"/>
      <c r="D543" s="1"/>
      <c r="E543" s="1"/>
      <c r="F543" s="1"/>
      <c r="G543" s="1"/>
      <c r="H543" s="1"/>
      <c r="I543" s="1"/>
      <c r="J543" s="1"/>
      <c r="K543" s="1"/>
      <c r="L543" s="1"/>
      <c r="M543" s="1"/>
      <c r="N543" s="1"/>
      <c r="O543" s="1"/>
      <c r="P543" s="1"/>
      <c r="Q543" s="1"/>
      <c r="R543" s="1"/>
      <c r="S543" s="1"/>
      <c r="T543" s="1"/>
      <c r="U543" s="1"/>
    </row>
    <row r="544" ht="15.75" customHeight="1">
      <c r="A544" s="1"/>
      <c r="B544" s="1"/>
      <c r="C544" s="1"/>
      <c r="D544" s="1"/>
      <c r="E544" s="1"/>
      <c r="F544" s="1"/>
      <c r="G544" s="1"/>
      <c r="H544" s="1"/>
      <c r="I544" s="1"/>
      <c r="J544" s="1"/>
      <c r="K544" s="1"/>
      <c r="L544" s="1"/>
      <c r="M544" s="1"/>
      <c r="N544" s="1"/>
      <c r="O544" s="1"/>
      <c r="P544" s="1"/>
      <c r="Q544" s="1"/>
      <c r="R544" s="1"/>
      <c r="S544" s="1"/>
      <c r="T544" s="1"/>
      <c r="U544" s="1"/>
    </row>
    <row r="545" ht="15.75" customHeight="1">
      <c r="A545" s="1"/>
      <c r="B545" s="1"/>
      <c r="C545" s="1"/>
      <c r="D545" s="1"/>
      <c r="E545" s="1"/>
      <c r="F545" s="1"/>
      <c r="G545" s="1"/>
      <c r="H545" s="1"/>
      <c r="I545" s="1"/>
      <c r="J545" s="1"/>
      <c r="K545" s="1"/>
      <c r="L545" s="1"/>
      <c r="M545" s="1"/>
      <c r="N545" s="1"/>
      <c r="O545" s="1"/>
      <c r="P545" s="1"/>
      <c r="Q545" s="1"/>
      <c r="R545" s="1"/>
      <c r="S545" s="1"/>
      <c r="T545" s="1"/>
      <c r="U545" s="1"/>
    </row>
    <row r="546" ht="15.75" customHeight="1">
      <c r="A546" s="1"/>
      <c r="B546" s="1"/>
      <c r="C546" s="1"/>
      <c r="D546" s="1"/>
      <c r="E546" s="1"/>
      <c r="F546" s="1"/>
      <c r="G546" s="1"/>
      <c r="H546" s="1"/>
      <c r="I546" s="1"/>
      <c r="J546" s="1"/>
      <c r="K546" s="1"/>
      <c r="L546" s="1"/>
      <c r="M546" s="1"/>
      <c r="N546" s="1"/>
      <c r="O546" s="1"/>
      <c r="P546" s="1"/>
      <c r="Q546" s="1"/>
      <c r="R546" s="1"/>
      <c r="S546" s="1"/>
      <c r="T546" s="1"/>
      <c r="U546" s="1"/>
    </row>
    <row r="547" ht="15.75" customHeight="1">
      <c r="A547" s="1"/>
      <c r="B547" s="1"/>
      <c r="C547" s="1"/>
      <c r="D547" s="1"/>
      <c r="E547" s="1"/>
      <c r="F547" s="1"/>
      <c r="G547" s="1"/>
      <c r="H547" s="1"/>
      <c r="I547" s="1"/>
      <c r="J547" s="1"/>
      <c r="K547" s="1"/>
      <c r="L547" s="1"/>
      <c r="M547" s="1"/>
      <c r="N547" s="1"/>
      <c r="O547" s="1"/>
      <c r="P547" s="1"/>
      <c r="Q547" s="1"/>
      <c r="R547" s="1"/>
      <c r="S547" s="1"/>
      <c r="T547" s="1"/>
      <c r="U547" s="1"/>
    </row>
    <row r="548" ht="15.75" customHeight="1">
      <c r="A548" s="1"/>
      <c r="B548" s="1"/>
      <c r="C548" s="1"/>
      <c r="D548" s="1"/>
      <c r="E548" s="1"/>
      <c r="F548" s="1"/>
      <c r="G548" s="1"/>
      <c r="H548" s="1"/>
      <c r="I548" s="1"/>
      <c r="J548" s="1"/>
      <c r="K548" s="1"/>
      <c r="L548" s="1"/>
      <c r="M548" s="1"/>
      <c r="N548" s="1"/>
      <c r="O548" s="1"/>
      <c r="P548" s="1"/>
      <c r="Q548" s="1"/>
      <c r="R548" s="1"/>
      <c r="S548" s="1"/>
      <c r="T548" s="1"/>
      <c r="U548" s="1"/>
    </row>
    <row r="549" ht="15.75" customHeight="1">
      <c r="A549" s="1"/>
      <c r="B549" s="1"/>
      <c r="C549" s="1"/>
      <c r="D549" s="1"/>
      <c r="E549" s="1"/>
      <c r="F549" s="1"/>
      <c r="G549" s="1"/>
      <c r="H549" s="1"/>
      <c r="I549" s="1"/>
      <c r="J549" s="1"/>
      <c r="K549" s="1"/>
      <c r="L549" s="1"/>
      <c r="M549" s="1"/>
      <c r="N549" s="1"/>
      <c r="O549" s="1"/>
      <c r="P549" s="1"/>
      <c r="Q549" s="1"/>
      <c r="R549" s="1"/>
      <c r="S549" s="1"/>
      <c r="T549" s="1"/>
      <c r="U549" s="1"/>
    </row>
    <row r="550" ht="15.75" customHeight="1">
      <c r="A550" s="1"/>
      <c r="B550" s="1"/>
      <c r="C550" s="1"/>
      <c r="D550" s="1"/>
      <c r="E550" s="1"/>
      <c r="F550" s="1"/>
      <c r="G550" s="1"/>
      <c r="H550" s="1"/>
      <c r="I550" s="1"/>
      <c r="J550" s="1"/>
      <c r="K550" s="1"/>
      <c r="L550" s="1"/>
      <c r="M550" s="1"/>
      <c r="N550" s="1"/>
      <c r="O550" s="1"/>
      <c r="P550" s="1"/>
      <c r="Q550" s="1"/>
      <c r="R550" s="1"/>
      <c r="S550" s="1"/>
      <c r="T550" s="1"/>
      <c r="U550" s="1"/>
    </row>
    <row r="551" ht="15.75" customHeight="1">
      <c r="A551" s="1"/>
      <c r="B551" s="1"/>
      <c r="C551" s="1"/>
      <c r="D551" s="1"/>
      <c r="E551" s="1"/>
      <c r="F551" s="1"/>
      <c r="G551" s="1"/>
      <c r="H551" s="1"/>
      <c r="I551" s="1"/>
      <c r="J551" s="1"/>
      <c r="K551" s="1"/>
      <c r="L551" s="1"/>
      <c r="M551" s="1"/>
      <c r="N551" s="1"/>
      <c r="O551" s="1"/>
      <c r="P551" s="1"/>
      <c r="Q551" s="1"/>
      <c r="R551" s="1"/>
      <c r="S551" s="1"/>
      <c r="T551" s="1"/>
      <c r="U551" s="1"/>
    </row>
    <row r="552" ht="15.75" customHeight="1">
      <c r="A552" s="1"/>
      <c r="B552" s="1"/>
      <c r="C552" s="1"/>
      <c r="D552" s="1"/>
      <c r="E552" s="1"/>
      <c r="F552" s="1"/>
      <c r="G552" s="1"/>
      <c r="H552" s="1"/>
      <c r="I552" s="1"/>
      <c r="J552" s="1"/>
      <c r="K552" s="1"/>
      <c r="L552" s="1"/>
      <c r="M552" s="1"/>
      <c r="N552" s="1"/>
      <c r="O552" s="1"/>
      <c r="P552" s="1"/>
      <c r="Q552" s="1"/>
      <c r="R552" s="1"/>
      <c r="S552" s="1"/>
      <c r="T552" s="1"/>
      <c r="U552" s="1"/>
    </row>
    <row r="553" ht="15.75" customHeight="1">
      <c r="A553" s="1"/>
      <c r="B553" s="1"/>
      <c r="C553" s="1"/>
      <c r="D553" s="1"/>
      <c r="E553" s="1"/>
      <c r="F553" s="1"/>
      <c r="G553" s="1"/>
      <c r="H553" s="1"/>
      <c r="I553" s="1"/>
      <c r="J553" s="1"/>
      <c r="K553" s="1"/>
      <c r="L553" s="1"/>
      <c r="M553" s="1"/>
      <c r="N553" s="1"/>
      <c r="O553" s="1"/>
      <c r="P553" s="1"/>
      <c r="Q553" s="1"/>
      <c r="R553" s="1"/>
      <c r="S553" s="1"/>
      <c r="T553" s="1"/>
      <c r="U553" s="1"/>
    </row>
    <row r="554" ht="15.75" customHeight="1">
      <c r="A554" s="1"/>
      <c r="B554" s="1"/>
      <c r="C554" s="1"/>
      <c r="D554" s="1"/>
      <c r="E554" s="1"/>
      <c r="F554" s="1"/>
      <c r="G554" s="1"/>
      <c r="H554" s="1"/>
      <c r="I554" s="1"/>
      <c r="J554" s="1"/>
      <c r="K554" s="1"/>
      <c r="L554" s="1"/>
      <c r="M554" s="1"/>
      <c r="N554" s="1"/>
      <c r="O554" s="1"/>
      <c r="P554" s="1"/>
      <c r="Q554" s="1"/>
      <c r="R554" s="1"/>
      <c r="S554" s="1"/>
      <c r="T554" s="1"/>
      <c r="U554" s="1"/>
    </row>
    <row r="555" ht="15.75" customHeight="1">
      <c r="A555" s="1"/>
      <c r="B555" s="1"/>
      <c r="C555" s="1"/>
      <c r="D555" s="1"/>
      <c r="E555" s="1"/>
      <c r="F555" s="1"/>
      <c r="G555" s="1"/>
      <c r="H555" s="1"/>
      <c r="I555" s="1"/>
      <c r="J555" s="1"/>
      <c r="K555" s="1"/>
      <c r="L555" s="1"/>
      <c r="M555" s="1"/>
      <c r="N555" s="1"/>
      <c r="O555" s="1"/>
      <c r="P555" s="1"/>
      <c r="Q555" s="1"/>
      <c r="R555" s="1"/>
      <c r="S555" s="1"/>
      <c r="T555" s="1"/>
      <c r="U555" s="1"/>
    </row>
    <row r="556" ht="15.75" customHeight="1">
      <c r="A556" s="1"/>
      <c r="B556" s="1"/>
      <c r="C556" s="1"/>
      <c r="D556" s="1"/>
      <c r="E556" s="1"/>
      <c r="F556" s="1"/>
      <c r="G556" s="1"/>
      <c r="H556" s="1"/>
      <c r="I556" s="1"/>
      <c r="J556" s="1"/>
      <c r="K556" s="1"/>
      <c r="L556" s="1"/>
      <c r="M556" s="1"/>
      <c r="N556" s="1"/>
      <c r="O556" s="1"/>
      <c r="P556" s="1"/>
      <c r="Q556" s="1"/>
      <c r="R556" s="1"/>
      <c r="S556" s="1"/>
      <c r="T556" s="1"/>
      <c r="U556" s="1"/>
    </row>
    <row r="557" ht="15.75" customHeight="1">
      <c r="A557" s="1"/>
      <c r="B557" s="1"/>
      <c r="C557" s="1"/>
      <c r="D557" s="1"/>
      <c r="E557" s="1"/>
      <c r="F557" s="1"/>
      <c r="G557" s="1"/>
      <c r="H557" s="1"/>
      <c r="I557" s="1"/>
      <c r="J557" s="1"/>
      <c r="K557" s="1"/>
      <c r="L557" s="1"/>
      <c r="M557" s="1"/>
      <c r="N557" s="1"/>
      <c r="O557" s="1"/>
      <c r="P557" s="1"/>
      <c r="Q557" s="1"/>
      <c r="R557" s="1"/>
      <c r="S557" s="1"/>
      <c r="T557" s="1"/>
      <c r="U557" s="1"/>
    </row>
    <row r="558" ht="15.75" customHeight="1">
      <c r="A558" s="1"/>
      <c r="B558" s="1"/>
      <c r="C558" s="1"/>
      <c r="D558" s="1"/>
      <c r="E558" s="1"/>
      <c r="F558" s="1"/>
      <c r="G558" s="1"/>
      <c r="H558" s="1"/>
      <c r="I558" s="1"/>
      <c r="J558" s="1"/>
      <c r="K558" s="1"/>
      <c r="L558" s="1"/>
      <c r="M558" s="1"/>
      <c r="N558" s="1"/>
      <c r="O558" s="1"/>
      <c r="P558" s="1"/>
      <c r="Q558" s="1"/>
      <c r="R558" s="1"/>
      <c r="S558" s="1"/>
      <c r="T558" s="1"/>
      <c r="U558" s="1"/>
    </row>
    <row r="559" ht="15.75" customHeight="1">
      <c r="A559" s="1"/>
      <c r="B559" s="1"/>
      <c r="C559" s="1"/>
      <c r="D559" s="1"/>
      <c r="E559" s="1"/>
      <c r="F559" s="1"/>
      <c r="G559" s="1"/>
      <c r="H559" s="1"/>
      <c r="I559" s="1"/>
      <c r="J559" s="1"/>
      <c r="K559" s="1"/>
      <c r="L559" s="1"/>
      <c r="M559" s="1"/>
      <c r="N559" s="1"/>
      <c r="O559" s="1"/>
      <c r="P559" s="1"/>
      <c r="Q559" s="1"/>
      <c r="R559" s="1"/>
      <c r="S559" s="1"/>
      <c r="T559" s="1"/>
      <c r="U559" s="1"/>
    </row>
    <row r="560" ht="15.75" customHeight="1">
      <c r="A560" s="1"/>
      <c r="B560" s="1"/>
      <c r="C560" s="1"/>
      <c r="D560" s="1"/>
      <c r="E560" s="1"/>
      <c r="F560" s="1"/>
      <c r="G560" s="1"/>
      <c r="H560" s="1"/>
      <c r="I560" s="1"/>
      <c r="J560" s="1"/>
      <c r="K560" s="1"/>
      <c r="L560" s="1"/>
      <c r="M560" s="1"/>
      <c r="N560" s="1"/>
      <c r="O560" s="1"/>
      <c r="P560" s="1"/>
      <c r="Q560" s="1"/>
      <c r="R560" s="1"/>
      <c r="S560" s="1"/>
      <c r="T560" s="1"/>
      <c r="U560" s="1"/>
    </row>
    <row r="561" ht="15.75" customHeight="1">
      <c r="A561" s="1"/>
      <c r="B561" s="1"/>
      <c r="C561" s="1"/>
      <c r="D561" s="1"/>
      <c r="E561" s="1"/>
      <c r="F561" s="1"/>
      <c r="G561" s="1"/>
      <c r="H561" s="1"/>
      <c r="I561" s="1"/>
      <c r="J561" s="1"/>
      <c r="K561" s="1"/>
      <c r="L561" s="1"/>
      <c r="M561" s="1"/>
      <c r="N561" s="1"/>
      <c r="O561" s="1"/>
      <c r="P561" s="1"/>
      <c r="Q561" s="1"/>
      <c r="R561" s="1"/>
      <c r="S561" s="1"/>
      <c r="T561" s="1"/>
      <c r="U561" s="1"/>
    </row>
    <row r="562" ht="15.75" customHeight="1">
      <c r="A562" s="1"/>
      <c r="B562" s="1"/>
      <c r="C562" s="1"/>
      <c r="D562" s="1"/>
      <c r="E562" s="1"/>
      <c r="F562" s="1"/>
      <c r="G562" s="1"/>
      <c r="H562" s="1"/>
      <c r="I562" s="1"/>
      <c r="J562" s="1"/>
      <c r="K562" s="1"/>
      <c r="L562" s="1"/>
      <c r="M562" s="1"/>
      <c r="N562" s="1"/>
      <c r="O562" s="1"/>
      <c r="P562" s="1"/>
      <c r="Q562" s="1"/>
      <c r="R562" s="1"/>
      <c r="S562" s="1"/>
      <c r="T562" s="1"/>
      <c r="U562" s="1"/>
    </row>
    <row r="563" ht="15.75" customHeight="1">
      <c r="A563" s="1"/>
      <c r="B563" s="1"/>
      <c r="C563" s="1"/>
      <c r="D563" s="1"/>
      <c r="E563" s="1"/>
      <c r="F563" s="1"/>
      <c r="G563" s="1"/>
      <c r="H563" s="1"/>
      <c r="I563" s="1"/>
      <c r="J563" s="1"/>
      <c r="K563" s="1"/>
      <c r="L563" s="1"/>
      <c r="M563" s="1"/>
      <c r="N563" s="1"/>
      <c r="O563" s="1"/>
      <c r="P563" s="1"/>
      <c r="Q563" s="1"/>
      <c r="R563" s="1"/>
      <c r="S563" s="1"/>
      <c r="T563" s="1"/>
      <c r="U563" s="1"/>
    </row>
    <row r="564" ht="15.75" customHeight="1">
      <c r="A564" s="1"/>
      <c r="B564" s="1"/>
      <c r="C564" s="1"/>
      <c r="D564" s="1"/>
      <c r="E564" s="1"/>
      <c r="F564" s="1"/>
      <c r="G564" s="1"/>
      <c r="H564" s="1"/>
      <c r="I564" s="1"/>
      <c r="J564" s="1"/>
      <c r="K564" s="1"/>
      <c r="L564" s="1"/>
      <c r="M564" s="1"/>
      <c r="N564" s="1"/>
      <c r="O564" s="1"/>
      <c r="P564" s="1"/>
      <c r="Q564" s="1"/>
      <c r="R564" s="1"/>
      <c r="S564" s="1"/>
      <c r="T564" s="1"/>
      <c r="U564" s="1"/>
    </row>
    <row r="565" ht="15.75" customHeight="1">
      <c r="A565" s="1"/>
      <c r="B565" s="1"/>
      <c r="C565" s="1"/>
      <c r="D565" s="1"/>
      <c r="E565" s="1"/>
      <c r="F565" s="1"/>
      <c r="G565" s="1"/>
      <c r="H565" s="1"/>
      <c r="I565" s="1"/>
      <c r="J565" s="1"/>
      <c r="K565" s="1"/>
      <c r="L565" s="1"/>
      <c r="M565" s="1"/>
      <c r="N565" s="1"/>
      <c r="O565" s="1"/>
      <c r="P565" s="1"/>
      <c r="Q565" s="1"/>
      <c r="R565" s="1"/>
      <c r="S565" s="1"/>
      <c r="T565" s="1"/>
      <c r="U565" s="1"/>
    </row>
    <row r="566" ht="15.75" customHeight="1">
      <c r="A566" s="1"/>
      <c r="B566" s="1"/>
      <c r="C566" s="1"/>
      <c r="D566" s="1"/>
      <c r="E566" s="1"/>
      <c r="F566" s="1"/>
      <c r="G566" s="1"/>
      <c r="H566" s="1"/>
      <c r="I566" s="1"/>
      <c r="J566" s="1"/>
      <c r="K566" s="1"/>
      <c r="L566" s="1"/>
      <c r="M566" s="1"/>
      <c r="N566" s="1"/>
      <c r="O566" s="1"/>
      <c r="P566" s="1"/>
      <c r="Q566" s="1"/>
      <c r="R566" s="1"/>
      <c r="S566" s="1"/>
      <c r="T566" s="1"/>
      <c r="U566" s="1"/>
    </row>
    <row r="567" ht="15.75" customHeight="1">
      <c r="A567" s="1"/>
      <c r="B567" s="1"/>
      <c r="C567" s="1"/>
      <c r="D567" s="1"/>
      <c r="E567" s="1"/>
      <c r="F567" s="1"/>
      <c r="G567" s="1"/>
      <c r="H567" s="1"/>
      <c r="I567" s="1"/>
      <c r="J567" s="1"/>
      <c r="K567" s="1"/>
      <c r="L567" s="1"/>
      <c r="M567" s="1"/>
      <c r="N567" s="1"/>
      <c r="O567" s="1"/>
      <c r="P567" s="1"/>
      <c r="Q567" s="1"/>
      <c r="R567" s="1"/>
      <c r="S567" s="1"/>
      <c r="T567" s="1"/>
      <c r="U567" s="1"/>
    </row>
    <row r="568" ht="15.75" customHeight="1">
      <c r="A568" s="1"/>
      <c r="B568" s="1"/>
      <c r="C568" s="1"/>
      <c r="D568" s="1"/>
      <c r="E568" s="1"/>
      <c r="F568" s="1"/>
      <c r="G568" s="1"/>
      <c r="H568" s="1"/>
      <c r="I568" s="1"/>
      <c r="J568" s="1"/>
      <c r="K568" s="1"/>
      <c r="L568" s="1"/>
      <c r="M568" s="1"/>
      <c r="N568" s="1"/>
      <c r="O568" s="1"/>
      <c r="P568" s="1"/>
      <c r="Q568" s="1"/>
      <c r="R568" s="1"/>
      <c r="S568" s="1"/>
      <c r="T568" s="1"/>
      <c r="U568" s="1"/>
    </row>
    <row r="569" ht="15.75" customHeight="1">
      <c r="A569" s="1"/>
      <c r="B569" s="1"/>
      <c r="C569" s="1"/>
      <c r="D569" s="1"/>
      <c r="E569" s="1"/>
      <c r="F569" s="1"/>
      <c r="G569" s="1"/>
      <c r="H569" s="1"/>
      <c r="I569" s="1"/>
      <c r="J569" s="1"/>
      <c r="K569" s="1"/>
      <c r="L569" s="1"/>
      <c r="M569" s="1"/>
      <c r="N569" s="1"/>
      <c r="O569" s="1"/>
      <c r="P569" s="1"/>
      <c r="Q569" s="1"/>
      <c r="R569" s="1"/>
      <c r="S569" s="1"/>
      <c r="T569" s="1"/>
      <c r="U569" s="1"/>
    </row>
    <row r="570" ht="15.75" customHeight="1">
      <c r="A570" s="1"/>
      <c r="B570" s="1"/>
      <c r="C570" s="1"/>
      <c r="D570" s="1"/>
      <c r="E570" s="1"/>
      <c r="F570" s="1"/>
      <c r="G570" s="1"/>
      <c r="H570" s="1"/>
      <c r="I570" s="1"/>
      <c r="J570" s="1"/>
      <c r="K570" s="1"/>
      <c r="L570" s="1"/>
      <c r="M570" s="1"/>
      <c r="N570" s="1"/>
      <c r="O570" s="1"/>
      <c r="P570" s="1"/>
      <c r="Q570" s="1"/>
      <c r="R570" s="1"/>
      <c r="S570" s="1"/>
      <c r="T570" s="1"/>
      <c r="U570" s="1"/>
    </row>
    <row r="571" ht="15.75" customHeight="1">
      <c r="A571" s="1"/>
      <c r="B571" s="1"/>
      <c r="C571" s="1"/>
      <c r="D571" s="1"/>
      <c r="E571" s="1"/>
      <c r="F571" s="1"/>
      <c r="G571" s="1"/>
      <c r="H571" s="1"/>
      <c r="I571" s="1"/>
      <c r="J571" s="1"/>
      <c r="K571" s="1"/>
      <c r="L571" s="1"/>
      <c r="M571" s="1"/>
      <c r="N571" s="1"/>
      <c r="O571" s="1"/>
      <c r="P571" s="1"/>
      <c r="Q571" s="1"/>
      <c r="R571" s="1"/>
      <c r="S571" s="1"/>
      <c r="T571" s="1"/>
      <c r="U571" s="1"/>
    </row>
    <row r="572" ht="15.75" customHeight="1">
      <c r="A572" s="1"/>
      <c r="B572" s="1"/>
      <c r="C572" s="1"/>
      <c r="D572" s="1"/>
      <c r="E572" s="1"/>
      <c r="F572" s="1"/>
      <c r="G572" s="1"/>
      <c r="H572" s="1"/>
      <c r="I572" s="1"/>
      <c r="J572" s="1"/>
      <c r="K572" s="1"/>
      <c r="L572" s="1"/>
      <c r="M572" s="1"/>
      <c r="N572" s="1"/>
      <c r="O572" s="1"/>
      <c r="P572" s="1"/>
      <c r="Q572" s="1"/>
      <c r="R572" s="1"/>
      <c r="S572" s="1"/>
      <c r="T572" s="1"/>
      <c r="U572" s="1"/>
    </row>
    <row r="573" ht="15.75" customHeight="1">
      <c r="A573" s="1"/>
      <c r="B573" s="1"/>
      <c r="C573" s="1"/>
      <c r="D573" s="1"/>
      <c r="E573" s="1"/>
      <c r="F573" s="1"/>
      <c r="G573" s="1"/>
      <c r="H573" s="1"/>
      <c r="I573" s="1"/>
      <c r="J573" s="1"/>
      <c r="K573" s="1"/>
      <c r="L573" s="1"/>
      <c r="M573" s="1"/>
      <c r="N573" s="1"/>
      <c r="O573" s="1"/>
      <c r="P573" s="1"/>
      <c r="Q573" s="1"/>
      <c r="R573" s="1"/>
      <c r="S573" s="1"/>
      <c r="T573" s="1"/>
      <c r="U573" s="1"/>
    </row>
    <row r="574" ht="15.75" customHeight="1">
      <c r="A574" s="1"/>
      <c r="B574" s="1"/>
      <c r="C574" s="1"/>
      <c r="D574" s="1"/>
      <c r="E574" s="1"/>
      <c r="F574" s="1"/>
      <c r="G574" s="1"/>
      <c r="H574" s="1"/>
      <c r="I574" s="1"/>
      <c r="J574" s="1"/>
      <c r="K574" s="1"/>
      <c r="L574" s="1"/>
      <c r="M574" s="1"/>
      <c r="N574" s="1"/>
      <c r="O574" s="1"/>
      <c r="P574" s="1"/>
      <c r="Q574" s="1"/>
      <c r="R574" s="1"/>
      <c r="S574" s="1"/>
      <c r="T574" s="1"/>
      <c r="U574" s="1"/>
    </row>
    <row r="575" ht="15.75" customHeight="1">
      <c r="A575" s="1"/>
      <c r="B575" s="1"/>
      <c r="C575" s="1"/>
      <c r="D575" s="1"/>
      <c r="E575" s="1"/>
      <c r="F575" s="1"/>
      <c r="G575" s="1"/>
      <c r="H575" s="1"/>
      <c r="I575" s="1"/>
      <c r="J575" s="1"/>
      <c r="K575" s="1"/>
      <c r="L575" s="1"/>
      <c r="M575" s="1"/>
      <c r="N575" s="1"/>
      <c r="O575" s="1"/>
      <c r="P575" s="1"/>
      <c r="Q575" s="1"/>
      <c r="R575" s="1"/>
      <c r="S575" s="1"/>
      <c r="T575" s="1"/>
      <c r="U575" s="1"/>
    </row>
    <row r="576" ht="15.75" customHeight="1">
      <c r="A576" s="1"/>
      <c r="B576" s="1"/>
      <c r="C576" s="1"/>
      <c r="D576" s="1"/>
      <c r="E576" s="1"/>
      <c r="F576" s="1"/>
      <c r="G576" s="1"/>
      <c r="H576" s="1"/>
      <c r="I576" s="1"/>
      <c r="J576" s="1"/>
      <c r="K576" s="1"/>
      <c r="L576" s="1"/>
      <c r="M576" s="1"/>
      <c r="N576" s="1"/>
      <c r="O576" s="1"/>
      <c r="P576" s="1"/>
      <c r="Q576" s="1"/>
      <c r="R576" s="1"/>
      <c r="S576" s="1"/>
      <c r="T576" s="1"/>
      <c r="U576" s="1"/>
    </row>
    <row r="577" ht="15.75" customHeight="1">
      <c r="A577" s="1"/>
      <c r="B577" s="1"/>
      <c r="C577" s="1"/>
      <c r="D577" s="1"/>
      <c r="E577" s="1"/>
      <c r="F577" s="1"/>
      <c r="G577" s="1"/>
      <c r="H577" s="1"/>
      <c r="I577" s="1"/>
      <c r="J577" s="1"/>
      <c r="K577" s="1"/>
      <c r="L577" s="1"/>
      <c r="M577" s="1"/>
      <c r="N577" s="1"/>
      <c r="O577" s="1"/>
      <c r="P577" s="1"/>
      <c r="Q577" s="1"/>
      <c r="R577" s="1"/>
      <c r="S577" s="1"/>
      <c r="T577" s="1"/>
      <c r="U577" s="1"/>
    </row>
    <row r="578" ht="15.75" customHeight="1">
      <c r="A578" s="1"/>
      <c r="B578" s="1"/>
      <c r="C578" s="1"/>
      <c r="D578" s="1"/>
      <c r="E578" s="1"/>
      <c r="F578" s="1"/>
      <c r="G578" s="1"/>
      <c r="H578" s="1"/>
      <c r="I578" s="1"/>
      <c r="J578" s="1"/>
      <c r="K578" s="1"/>
      <c r="L578" s="1"/>
      <c r="M578" s="1"/>
      <c r="N578" s="1"/>
      <c r="O578" s="1"/>
      <c r="P578" s="1"/>
      <c r="Q578" s="1"/>
      <c r="R578" s="1"/>
      <c r="S578" s="1"/>
      <c r="T578" s="1"/>
      <c r="U578" s="1"/>
    </row>
    <row r="579" ht="15.75" customHeight="1">
      <c r="A579" s="1"/>
      <c r="B579" s="1"/>
      <c r="C579" s="1"/>
      <c r="D579" s="1"/>
      <c r="E579" s="1"/>
      <c r="F579" s="1"/>
      <c r="G579" s="1"/>
      <c r="H579" s="1"/>
      <c r="I579" s="1"/>
      <c r="J579" s="1"/>
      <c r="K579" s="1"/>
      <c r="L579" s="1"/>
      <c r="M579" s="1"/>
      <c r="N579" s="1"/>
      <c r="O579" s="1"/>
      <c r="P579" s="1"/>
      <c r="Q579" s="1"/>
      <c r="R579" s="1"/>
      <c r="S579" s="1"/>
      <c r="T579" s="1"/>
      <c r="U579" s="1"/>
    </row>
    <row r="580" ht="15.75" customHeight="1">
      <c r="A580" s="1"/>
      <c r="B580" s="1"/>
      <c r="C580" s="1"/>
      <c r="D580" s="1"/>
      <c r="E580" s="1"/>
      <c r="F580" s="1"/>
      <c r="G580" s="1"/>
      <c r="H580" s="1"/>
      <c r="I580" s="1"/>
      <c r="J580" s="1"/>
      <c r="K580" s="1"/>
      <c r="L580" s="1"/>
      <c r="M580" s="1"/>
      <c r="N580" s="1"/>
      <c r="O580" s="1"/>
      <c r="P580" s="1"/>
      <c r="Q580" s="1"/>
      <c r="R580" s="1"/>
      <c r="S580" s="1"/>
      <c r="T580" s="1"/>
      <c r="U580" s="1"/>
    </row>
    <row r="581" ht="15.75" customHeight="1">
      <c r="A581" s="1"/>
      <c r="B581" s="1"/>
      <c r="C581" s="1"/>
      <c r="D581" s="1"/>
      <c r="E581" s="1"/>
      <c r="F581" s="1"/>
      <c r="G581" s="1"/>
      <c r="H581" s="1"/>
      <c r="I581" s="1"/>
      <c r="J581" s="1"/>
      <c r="K581" s="1"/>
      <c r="L581" s="1"/>
      <c r="M581" s="1"/>
      <c r="N581" s="1"/>
      <c r="O581" s="1"/>
      <c r="P581" s="1"/>
      <c r="Q581" s="1"/>
      <c r="R581" s="1"/>
      <c r="S581" s="1"/>
      <c r="T581" s="1"/>
      <c r="U581" s="1"/>
    </row>
    <row r="582" ht="15.75" customHeight="1">
      <c r="A582" s="1"/>
      <c r="B582" s="1"/>
      <c r="C582" s="1"/>
      <c r="D582" s="1"/>
      <c r="E582" s="1"/>
      <c r="F582" s="1"/>
      <c r="G582" s="1"/>
      <c r="H582" s="1"/>
      <c r="I582" s="1"/>
      <c r="J582" s="1"/>
      <c r="K582" s="1"/>
      <c r="L582" s="1"/>
      <c r="M582" s="1"/>
      <c r="N582" s="1"/>
      <c r="O582" s="1"/>
      <c r="P582" s="1"/>
      <c r="Q582" s="1"/>
      <c r="R582" s="1"/>
      <c r="S582" s="1"/>
      <c r="T582" s="1"/>
      <c r="U582" s="1"/>
    </row>
    <row r="583" ht="15.75" customHeight="1">
      <c r="A583" s="1"/>
      <c r="B583" s="1"/>
      <c r="C583" s="1"/>
      <c r="D583" s="1"/>
      <c r="E583" s="1"/>
      <c r="F583" s="1"/>
      <c r="G583" s="1"/>
      <c r="H583" s="1"/>
      <c r="I583" s="1"/>
      <c r="J583" s="1"/>
      <c r="K583" s="1"/>
      <c r="L583" s="1"/>
      <c r="M583" s="1"/>
      <c r="N583" s="1"/>
      <c r="O583" s="1"/>
      <c r="P583" s="1"/>
      <c r="Q583" s="1"/>
      <c r="R583" s="1"/>
      <c r="S583" s="1"/>
      <c r="T583" s="1"/>
      <c r="U583" s="1"/>
    </row>
    <row r="584" ht="15.75" customHeight="1">
      <c r="A584" s="1"/>
      <c r="B584" s="1"/>
      <c r="C584" s="1"/>
      <c r="D584" s="1"/>
      <c r="E584" s="1"/>
      <c r="F584" s="1"/>
      <c r="G584" s="1"/>
      <c r="H584" s="1"/>
      <c r="I584" s="1"/>
      <c r="J584" s="1"/>
      <c r="K584" s="1"/>
      <c r="L584" s="1"/>
      <c r="M584" s="1"/>
      <c r="N584" s="1"/>
      <c r="O584" s="1"/>
      <c r="P584" s="1"/>
      <c r="Q584" s="1"/>
      <c r="R584" s="1"/>
      <c r="S584" s="1"/>
      <c r="T584" s="1"/>
      <c r="U584" s="1"/>
    </row>
    <row r="585" ht="15.75" customHeight="1">
      <c r="A585" s="1"/>
      <c r="B585" s="1"/>
      <c r="C585" s="1"/>
      <c r="D585" s="1"/>
      <c r="E585" s="1"/>
      <c r="F585" s="1"/>
      <c r="G585" s="1"/>
      <c r="H585" s="1"/>
      <c r="I585" s="1"/>
      <c r="J585" s="1"/>
      <c r="K585" s="1"/>
      <c r="L585" s="1"/>
      <c r="M585" s="1"/>
      <c r="N585" s="1"/>
      <c r="O585" s="1"/>
      <c r="P585" s="1"/>
      <c r="Q585" s="1"/>
      <c r="R585" s="1"/>
      <c r="S585" s="1"/>
      <c r="T585" s="1"/>
      <c r="U585" s="1"/>
    </row>
    <row r="586" ht="15.75" customHeight="1">
      <c r="A586" s="1"/>
      <c r="B586" s="1"/>
      <c r="C586" s="1"/>
      <c r="D586" s="1"/>
      <c r="E586" s="1"/>
      <c r="F586" s="1"/>
      <c r="G586" s="1"/>
      <c r="H586" s="1"/>
      <c r="I586" s="1"/>
      <c r="J586" s="1"/>
      <c r="K586" s="1"/>
      <c r="L586" s="1"/>
      <c r="M586" s="1"/>
      <c r="N586" s="1"/>
      <c r="O586" s="1"/>
      <c r="P586" s="1"/>
      <c r="Q586" s="1"/>
      <c r="R586" s="1"/>
      <c r="S586" s="1"/>
      <c r="T586" s="1"/>
      <c r="U586" s="1"/>
    </row>
    <row r="587" ht="15.75" customHeight="1">
      <c r="A587" s="1"/>
      <c r="B587" s="1"/>
      <c r="C587" s="1"/>
      <c r="D587" s="1"/>
      <c r="E587" s="1"/>
      <c r="F587" s="1"/>
      <c r="G587" s="1"/>
      <c r="H587" s="1"/>
      <c r="I587" s="1"/>
      <c r="J587" s="1"/>
      <c r="K587" s="1"/>
      <c r="L587" s="1"/>
      <c r="M587" s="1"/>
      <c r="N587" s="1"/>
      <c r="O587" s="1"/>
      <c r="P587" s="1"/>
      <c r="Q587" s="1"/>
      <c r="R587" s="1"/>
      <c r="S587" s="1"/>
      <c r="T587" s="1"/>
      <c r="U587" s="1"/>
    </row>
    <row r="588" ht="15.75" customHeight="1">
      <c r="A588" s="1"/>
      <c r="B588" s="1"/>
      <c r="C588" s="1"/>
      <c r="D588" s="1"/>
      <c r="E588" s="1"/>
      <c r="F588" s="1"/>
      <c r="G588" s="1"/>
      <c r="H588" s="1"/>
      <c r="I588" s="1"/>
      <c r="J588" s="1"/>
      <c r="K588" s="1"/>
      <c r="L588" s="1"/>
      <c r="M588" s="1"/>
      <c r="N588" s="1"/>
      <c r="O588" s="1"/>
      <c r="P588" s="1"/>
      <c r="Q588" s="1"/>
      <c r="R588" s="1"/>
      <c r="S588" s="1"/>
      <c r="T588" s="1"/>
      <c r="U588" s="1"/>
    </row>
    <row r="589" ht="15.75" customHeight="1">
      <c r="A589" s="1"/>
      <c r="B589" s="1"/>
      <c r="C589" s="1"/>
      <c r="D589" s="1"/>
      <c r="E589" s="1"/>
      <c r="F589" s="1"/>
      <c r="G589" s="1"/>
      <c r="H589" s="1"/>
      <c r="I589" s="1"/>
      <c r="J589" s="1"/>
      <c r="K589" s="1"/>
      <c r="L589" s="1"/>
      <c r="M589" s="1"/>
      <c r="N589" s="1"/>
      <c r="O589" s="1"/>
      <c r="P589" s="1"/>
      <c r="Q589" s="1"/>
      <c r="R589" s="1"/>
      <c r="S589" s="1"/>
      <c r="T589" s="1"/>
      <c r="U589" s="1"/>
    </row>
    <row r="590" ht="15.75" customHeight="1">
      <c r="A590" s="1"/>
      <c r="B590" s="1"/>
      <c r="C590" s="1"/>
      <c r="D590" s="1"/>
      <c r="E590" s="1"/>
      <c r="F590" s="1"/>
      <c r="G590" s="1"/>
      <c r="H590" s="1"/>
      <c r="I590" s="1"/>
      <c r="J590" s="1"/>
      <c r="K590" s="1"/>
      <c r="L590" s="1"/>
      <c r="M590" s="1"/>
      <c r="N590" s="1"/>
      <c r="O590" s="1"/>
      <c r="P590" s="1"/>
      <c r="Q590" s="1"/>
      <c r="R590" s="1"/>
      <c r="S590" s="1"/>
      <c r="T590" s="1"/>
      <c r="U590" s="1"/>
    </row>
    <row r="591" ht="15.75" customHeight="1">
      <c r="A591" s="1"/>
      <c r="B591" s="1"/>
      <c r="C591" s="1"/>
      <c r="D591" s="1"/>
      <c r="E591" s="1"/>
      <c r="F591" s="1"/>
      <c r="G591" s="1"/>
      <c r="H591" s="1"/>
      <c r="I591" s="1"/>
      <c r="J591" s="1"/>
      <c r="K591" s="1"/>
      <c r="L591" s="1"/>
      <c r="M591" s="1"/>
      <c r="N591" s="1"/>
      <c r="O591" s="1"/>
      <c r="P591" s="1"/>
      <c r="Q591" s="1"/>
      <c r="R591" s="1"/>
      <c r="S591" s="1"/>
      <c r="T591" s="1"/>
      <c r="U591" s="1"/>
    </row>
    <row r="592" ht="15.75" customHeight="1">
      <c r="A592" s="1"/>
      <c r="B592" s="1"/>
      <c r="C592" s="1"/>
      <c r="D592" s="1"/>
      <c r="E592" s="1"/>
      <c r="F592" s="1"/>
      <c r="G592" s="1"/>
      <c r="H592" s="1"/>
      <c r="I592" s="1"/>
      <c r="J592" s="1"/>
      <c r="K592" s="1"/>
      <c r="L592" s="1"/>
      <c r="M592" s="1"/>
      <c r="N592" s="1"/>
      <c r="O592" s="1"/>
      <c r="P592" s="1"/>
      <c r="Q592" s="1"/>
      <c r="R592" s="1"/>
      <c r="S592" s="1"/>
      <c r="T592" s="1"/>
      <c r="U592" s="1"/>
    </row>
    <row r="593" ht="15.75" customHeight="1">
      <c r="A593" s="1"/>
      <c r="B593" s="1"/>
      <c r="C593" s="1"/>
      <c r="D593" s="1"/>
      <c r="E593" s="1"/>
      <c r="F593" s="1"/>
      <c r="G593" s="1"/>
      <c r="H593" s="1"/>
      <c r="I593" s="1"/>
      <c r="J593" s="1"/>
      <c r="K593" s="1"/>
      <c r="L593" s="1"/>
      <c r="M593" s="1"/>
      <c r="N593" s="1"/>
      <c r="O593" s="1"/>
      <c r="P593" s="1"/>
      <c r="Q593" s="1"/>
      <c r="R593" s="1"/>
      <c r="S593" s="1"/>
      <c r="T593" s="1"/>
      <c r="U593" s="1"/>
    </row>
    <row r="594" ht="15.75" customHeight="1">
      <c r="A594" s="1"/>
      <c r="B594" s="1"/>
      <c r="C594" s="1"/>
      <c r="D594" s="1"/>
      <c r="E594" s="1"/>
      <c r="F594" s="1"/>
      <c r="G594" s="1"/>
      <c r="H594" s="1"/>
      <c r="I594" s="1"/>
      <c r="J594" s="1"/>
      <c r="K594" s="1"/>
      <c r="L594" s="1"/>
      <c r="M594" s="1"/>
      <c r="N594" s="1"/>
      <c r="O594" s="1"/>
      <c r="P594" s="1"/>
      <c r="Q594" s="1"/>
      <c r="R594" s="1"/>
      <c r="S594" s="1"/>
      <c r="T594" s="1"/>
      <c r="U594" s="1"/>
    </row>
    <row r="595" ht="15.75" customHeight="1">
      <c r="A595" s="1"/>
      <c r="B595" s="1"/>
      <c r="C595" s="1"/>
      <c r="D595" s="1"/>
      <c r="E595" s="1"/>
      <c r="F595" s="1"/>
      <c r="G595" s="1"/>
      <c r="H595" s="1"/>
      <c r="I595" s="1"/>
      <c r="J595" s="1"/>
      <c r="K595" s="1"/>
      <c r="L595" s="1"/>
      <c r="M595" s="1"/>
      <c r="N595" s="1"/>
      <c r="O595" s="1"/>
      <c r="P595" s="1"/>
      <c r="Q595" s="1"/>
      <c r="R595" s="1"/>
      <c r="S595" s="1"/>
      <c r="T595" s="1"/>
      <c r="U595" s="1"/>
    </row>
    <row r="596" ht="15.75" customHeight="1">
      <c r="A596" s="1"/>
      <c r="B596" s="1"/>
      <c r="C596" s="1"/>
      <c r="D596" s="1"/>
      <c r="E596" s="1"/>
      <c r="F596" s="1"/>
      <c r="G596" s="1"/>
      <c r="H596" s="1"/>
      <c r="I596" s="1"/>
      <c r="J596" s="1"/>
      <c r="K596" s="1"/>
      <c r="L596" s="1"/>
      <c r="M596" s="1"/>
      <c r="N596" s="1"/>
      <c r="O596" s="1"/>
      <c r="P596" s="1"/>
      <c r="Q596" s="1"/>
      <c r="R596" s="1"/>
      <c r="S596" s="1"/>
      <c r="T596" s="1"/>
      <c r="U596" s="1"/>
    </row>
    <row r="597" ht="15.75" customHeight="1">
      <c r="A597" s="1"/>
      <c r="B597" s="1"/>
      <c r="C597" s="1"/>
      <c r="D597" s="1"/>
      <c r="E597" s="1"/>
      <c r="F597" s="1"/>
      <c r="G597" s="1"/>
      <c r="H597" s="1"/>
      <c r="I597" s="1"/>
      <c r="J597" s="1"/>
      <c r="K597" s="1"/>
      <c r="L597" s="1"/>
      <c r="M597" s="1"/>
      <c r="N597" s="1"/>
      <c r="O597" s="1"/>
      <c r="P597" s="1"/>
      <c r="Q597" s="1"/>
      <c r="R597" s="1"/>
      <c r="S597" s="1"/>
      <c r="T597" s="1"/>
      <c r="U597" s="1"/>
    </row>
    <row r="598" ht="15.75" customHeight="1">
      <c r="A598" s="1"/>
      <c r="B598" s="1"/>
      <c r="C598" s="1"/>
      <c r="D598" s="1"/>
      <c r="E598" s="1"/>
      <c r="F598" s="1"/>
      <c r="G598" s="1"/>
      <c r="H598" s="1"/>
      <c r="I598" s="1"/>
      <c r="J598" s="1"/>
      <c r="K598" s="1"/>
      <c r="L598" s="1"/>
      <c r="M598" s="1"/>
      <c r="N598" s="1"/>
      <c r="O598" s="1"/>
      <c r="P598" s="1"/>
      <c r="Q598" s="1"/>
      <c r="R598" s="1"/>
      <c r="S598" s="1"/>
      <c r="T598" s="1"/>
      <c r="U598" s="1"/>
    </row>
    <row r="599" ht="15.75" customHeight="1">
      <c r="A599" s="1"/>
      <c r="B599" s="1"/>
      <c r="C599" s="1"/>
      <c r="D599" s="1"/>
      <c r="E599" s="1"/>
      <c r="F599" s="1"/>
      <c r="G599" s="1"/>
      <c r="H599" s="1"/>
      <c r="I599" s="1"/>
      <c r="J599" s="1"/>
      <c r="K599" s="1"/>
      <c r="L599" s="1"/>
      <c r="M599" s="1"/>
      <c r="N599" s="1"/>
      <c r="O599" s="1"/>
      <c r="P599" s="1"/>
      <c r="Q599" s="1"/>
      <c r="R599" s="1"/>
      <c r="S599" s="1"/>
      <c r="T599" s="1"/>
      <c r="U599" s="1"/>
    </row>
    <row r="600" ht="15.75" customHeight="1">
      <c r="A600" s="1"/>
      <c r="B600" s="1"/>
      <c r="C600" s="1"/>
      <c r="D600" s="1"/>
      <c r="E600" s="1"/>
      <c r="F600" s="1"/>
      <c r="G600" s="1"/>
      <c r="H600" s="1"/>
      <c r="I600" s="1"/>
      <c r="J600" s="1"/>
      <c r="K600" s="1"/>
      <c r="L600" s="1"/>
      <c r="M600" s="1"/>
      <c r="N600" s="1"/>
      <c r="O600" s="1"/>
      <c r="P600" s="1"/>
      <c r="Q600" s="1"/>
      <c r="R600" s="1"/>
      <c r="S600" s="1"/>
      <c r="T600" s="1"/>
      <c r="U600" s="1"/>
    </row>
    <row r="601" ht="15.75" customHeight="1">
      <c r="A601" s="1"/>
      <c r="B601" s="1"/>
      <c r="C601" s="1"/>
      <c r="D601" s="1"/>
      <c r="E601" s="1"/>
      <c r="F601" s="1"/>
      <c r="G601" s="1"/>
      <c r="H601" s="1"/>
      <c r="I601" s="1"/>
      <c r="J601" s="1"/>
      <c r="K601" s="1"/>
      <c r="L601" s="1"/>
      <c r="M601" s="1"/>
      <c r="N601" s="1"/>
      <c r="O601" s="1"/>
      <c r="P601" s="1"/>
      <c r="Q601" s="1"/>
      <c r="R601" s="1"/>
      <c r="S601" s="1"/>
      <c r="T601" s="1"/>
      <c r="U601" s="1"/>
    </row>
    <row r="602" ht="15.75" customHeight="1">
      <c r="A602" s="1"/>
      <c r="B602" s="1"/>
      <c r="C602" s="1"/>
      <c r="D602" s="1"/>
      <c r="E602" s="1"/>
      <c r="F602" s="1"/>
      <c r="G602" s="1"/>
      <c r="H602" s="1"/>
      <c r="I602" s="1"/>
      <c r="J602" s="1"/>
      <c r="K602" s="1"/>
      <c r="L602" s="1"/>
      <c r="M602" s="1"/>
      <c r="N602" s="1"/>
      <c r="O602" s="1"/>
      <c r="P602" s="1"/>
      <c r="Q602" s="1"/>
      <c r="R602" s="1"/>
      <c r="S602" s="1"/>
      <c r="T602" s="1"/>
      <c r="U602" s="1"/>
    </row>
    <row r="603" ht="15.75" customHeight="1">
      <c r="A603" s="1"/>
      <c r="B603" s="1"/>
      <c r="C603" s="1"/>
      <c r="D603" s="1"/>
      <c r="E603" s="1"/>
      <c r="F603" s="1"/>
      <c r="G603" s="1"/>
      <c r="H603" s="1"/>
      <c r="I603" s="1"/>
      <c r="J603" s="1"/>
      <c r="K603" s="1"/>
      <c r="L603" s="1"/>
      <c r="M603" s="1"/>
      <c r="N603" s="1"/>
      <c r="O603" s="1"/>
      <c r="P603" s="1"/>
      <c r="Q603" s="1"/>
      <c r="R603" s="1"/>
      <c r="S603" s="1"/>
      <c r="T603" s="1"/>
      <c r="U603" s="1"/>
    </row>
    <row r="604" ht="15.75" customHeight="1">
      <c r="A604" s="1"/>
      <c r="B604" s="1"/>
      <c r="C604" s="1"/>
      <c r="D604" s="1"/>
      <c r="E604" s="1"/>
      <c r="F604" s="1"/>
      <c r="G604" s="1"/>
      <c r="H604" s="1"/>
      <c r="I604" s="1"/>
      <c r="J604" s="1"/>
      <c r="K604" s="1"/>
      <c r="L604" s="1"/>
      <c r="M604" s="1"/>
      <c r="N604" s="1"/>
      <c r="O604" s="1"/>
      <c r="P604" s="1"/>
      <c r="Q604" s="1"/>
      <c r="R604" s="1"/>
      <c r="S604" s="1"/>
      <c r="T604" s="1"/>
      <c r="U604" s="1"/>
    </row>
    <row r="605" ht="15.75" customHeight="1">
      <c r="A605" s="1"/>
      <c r="B605" s="1"/>
      <c r="C605" s="1"/>
      <c r="D605" s="1"/>
      <c r="E605" s="1"/>
      <c r="F605" s="1"/>
      <c r="G605" s="1"/>
      <c r="H605" s="1"/>
      <c r="I605" s="1"/>
      <c r="J605" s="1"/>
      <c r="K605" s="1"/>
      <c r="L605" s="1"/>
      <c r="M605" s="1"/>
      <c r="N605" s="1"/>
      <c r="O605" s="1"/>
      <c r="P605" s="1"/>
      <c r="Q605" s="1"/>
      <c r="R605" s="1"/>
      <c r="S605" s="1"/>
      <c r="T605" s="1"/>
      <c r="U605" s="1"/>
    </row>
    <row r="606" ht="15.75" customHeight="1">
      <c r="A606" s="1"/>
      <c r="B606" s="1"/>
      <c r="C606" s="1"/>
      <c r="D606" s="1"/>
      <c r="E606" s="1"/>
      <c r="F606" s="1"/>
      <c r="G606" s="1"/>
      <c r="H606" s="1"/>
      <c r="I606" s="1"/>
      <c r="J606" s="1"/>
      <c r="K606" s="1"/>
      <c r="L606" s="1"/>
      <c r="M606" s="1"/>
      <c r="N606" s="1"/>
      <c r="O606" s="1"/>
      <c r="P606" s="1"/>
      <c r="Q606" s="1"/>
      <c r="R606" s="1"/>
      <c r="S606" s="1"/>
      <c r="T606" s="1"/>
      <c r="U606" s="1"/>
    </row>
    <row r="607" ht="15.75" customHeight="1">
      <c r="A607" s="1"/>
      <c r="B607" s="1"/>
      <c r="C607" s="1"/>
      <c r="D607" s="1"/>
      <c r="E607" s="1"/>
      <c r="F607" s="1"/>
      <c r="G607" s="1"/>
      <c r="H607" s="1"/>
      <c r="I607" s="1"/>
      <c r="J607" s="1"/>
      <c r="K607" s="1"/>
      <c r="L607" s="1"/>
      <c r="M607" s="1"/>
      <c r="N607" s="1"/>
      <c r="O607" s="1"/>
      <c r="P607" s="1"/>
      <c r="Q607" s="1"/>
      <c r="R607" s="1"/>
      <c r="S607" s="1"/>
      <c r="T607" s="1"/>
      <c r="U607" s="1"/>
    </row>
    <row r="608" ht="15.75" customHeight="1">
      <c r="A608" s="1"/>
      <c r="B608" s="1"/>
      <c r="C608" s="1"/>
      <c r="D608" s="1"/>
      <c r="E608" s="1"/>
      <c r="F608" s="1"/>
      <c r="G608" s="1"/>
      <c r="H608" s="1"/>
      <c r="I608" s="1"/>
      <c r="J608" s="1"/>
      <c r="K608" s="1"/>
      <c r="L608" s="1"/>
      <c r="M608" s="1"/>
      <c r="N608" s="1"/>
      <c r="O608" s="1"/>
      <c r="P608" s="1"/>
      <c r="Q608" s="1"/>
      <c r="R608" s="1"/>
      <c r="S608" s="1"/>
      <c r="T608" s="1"/>
      <c r="U608" s="1"/>
    </row>
    <row r="609" ht="15.75" customHeight="1">
      <c r="A609" s="1"/>
      <c r="B609" s="1"/>
      <c r="C609" s="1"/>
      <c r="D609" s="1"/>
      <c r="E609" s="1"/>
      <c r="F609" s="1"/>
      <c r="G609" s="1"/>
      <c r="H609" s="1"/>
      <c r="I609" s="1"/>
      <c r="J609" s="1"/>
      <c r="K609" s="1"/>
      <c r="L609" s="1"/>
      <c r="M609" s="1"/>
      <c r="N609" s="1"/>
      <c r="O609" s="1"/>
      <c r="P609" s="1"/>
      <c r="Q609" s="1"/>
      <c r="R609" s="1"/>
      <c r="S609" s="1"/>
      <c r="T609" s="1"/>
      <c r="U609" s="1"/>
    </row>
    <row r="610" ht="15.75" customHeight="1">
      <c r="A610" s="1"/>
      <c r="B610" s="1"/>
      <c r="C610" s="1"/>
      <c r="D610" s="1"/>
      <c r="E610" s="1"/>
      <c r="F610" s="1"/>
      <c r="G610" s="1"/>
      <c r="H610" s="1"/>
      <c r="I610" s="1"/>
      <c r="J610" s="1"/>
      <c r="K610" s="1"/>
      <c r="L610" s="1"/>
      <c r="M610" s="1"/>
      <c r="N610" s="1"/>
      <c r="O610" s="1"/>
      <c r="P610" s="1"/>
      <c r="Q610" s="1"/>
      <c r="R610" s="1"/>
      <c r="S610" s="1"/>
      <c r="T610" s="1"/>
      <c r="U610" s="1"/>
    </row>
    <row r="611" ht="15.75" customHeight="1">
      <c r="A611" s="1"/>
      <c r="B611" s="1"/>
      <c r="C611" s="1"/>
      <c r="D611" s="1"/>
      <c r="E611" s="1"/>
      <c r="F611" s="1"/>
      <c r="G611" s="1"/>
      <c r="H611" s="1"/>
      <c r="I611" s="1"/>
      <c r="J611" s="1"/>
      <c r="K611" s="1"/>
      <c r="L611" s="1"/>
      <c r="M611" s="1"/>
      <c r="N611" s="1"/>
      <c r="O611" s="1"/>
      <c r="P611" s="1"/>
      <c r="Q611" s="1"/>
      <c r="R611" s="1"/>
      <c r="S611" s="1"/>
      <c r="T611" s="1"/>
      <c r="U611" s="1"/>
    </row>
    <row r="612" ht="15.75" customHeight="1">
      <c r="A612" s="1"/>
      <c r="B612" s="1"/>
      <c r="C612" s="1"/>
      <c r="D612" s="1"/>
      <c r="E612" s="1"/>
      <c r="F612" s="1"/>
      <c r="G612" s="1"/>
      <c r="H612" s="1"/>
      <c r="I612" s="1"/>
      <c r="J612" s="1"/>
      <c r="K612" s="1"/>
      <c r="L612" s="1"/>
      <c r="M612" s="1"/>
      <c r="N612" s="1"/>
      <c r="O612" s="1"/>
      <c r="P612" s="1"/>
      <c r="Q612" s="1"/>
      <c r="R612" s="1"/>
      <c r="S612" s="1"/>
      <c r="T612" s="1"/>
      <c r="U612" s="1"/>
    </row>
    <row r="613" ht="15.75" customHeight="1">
      <c r="A613" s="1"/>
      <c r="B613" s="1"/>
      <c r="C613" s="1"/>
      <c r="D613" s="1"/>
      <c r="E613" s="1"/>
      <c r="F613" s="1"/>
      <c r="G613" s="1"/>
      <c r="H613" s="1"/>
      <c r="I613" s="1"/>
      <c r="J613" s="1"/>
      <c r="K613" s="1"/>
      <c r="L613" s="1"/>
      <c r="M613" s="1"/>
      <c r="N613" s="1"/>
      <c r="O613" s="1"/>
      <c r="P613" s="1"/>
      <c r="Q613" s="1"/>
      <c r="R613" s="1"/>
      <c r="S613" s="1"/>
      <c r="T613" s="1"/>
      <c r="U613" s="1"/>
    </row>
    <row r="614" ht="15.75" customHeight="1">
      <c r="A614" s="1"/>
      <c r="B614" s="1"/>
      <c r="C614" s="1"/>
      <c r="D614" s="1"/>
      <c r="E614" s="1"/>
      <c r="F614" s="1"/>
      <c r="G614" s="1"/>
      <c r="H614" s="1"/>
      <c r="I614" s="1"/>
      <c r="J614" s="1"/>
      <c r="K614" s="1"/>
      <c r="L614" s="1"/>
      <c r="M614" s="1"/>
      <c r="N614" s="1"/>
      <c r="O614" s="1"/>
      <c r="P614" s="1"/>
      <c r="Q614" s="1"/>
      <c r="R614" s="1"/>
      <c r="S614" s="1"/>
      <c r="T614" s="1"/>
      <c r="U614" s="1"/>
    </row>
    <row r="615" ht="15.75" customHeight="1">
      <c r="A615" s="1"/>
      <c r="B615" s="1"/>
      <c r="C615" s="1"/>
      <c r="D615" s="1"/>
      <c r="E615" s="1"/>
      <c r="F615" s="1"/>
      <c r="G615" s="1"/>
      <c r="H615" s="1"/>
      <c r="I615" s="1"/>
      <c r="J615" s="1"/>
      <c r="K615" s="1"/>
      <c r="L615" s="1"/>
      <c r="M615" s="1"/>
      <c r="N615" s="1"/>
      <c r="O615" s="1"/>
      <c r="P615" s="1"/>
      <c r="Q615" s="1"/>
      <c r="R615" s="1"/>
      <c r="S615" s="1"/>
      <c r="T615" s="1"/>
      <c r="U615" s="1"/>
    </row>
    <row r="616" ht="15.75" customHeight="1">
      <c r="A616" s="1"/>
      <c r="B616" s="1"/>
      <c r="C616" s="1"/>
      <c r="D616" s="1"/>
      <c r="E616" s="1"/>
      <c r="F616" s="1"/>
      <c r="G616" s="1"/>
      <c r="H616" s="1"/>
      <c r="I616" s="1"/>
      <c r="J616" s="1"/>
      <c r="K616" s="1"/>
      <c r="L616" s="1"/>
      <c r="M616" s="1"/>
      <c r="N616" s="1"/>
      <c r="O616" s="1"/>
      <c r="P616" s="1"/>
      <c r="Q616" s="1"/>
      <c r="R616" s="1"/>
      <c r="S616" s="1"/>
      <c r="T616" s="1"/>
      <c r="U616" s="1"/>
    </row>
    <row r="617" ht="15.75" customHeight="1">
      <c r="A617" s="1"/>
      <c r="B617" s="1"/>
      <c r="C617" s="1"/>
      <c r="D617" s="1"/>
      <c r="E617" s="1"/>
      <c r="F617" s="1"/>
      <c r="G617" s="1"/>
      <c r="H617" s="1"/>
      <c r="I617" s="1"/>
      <c r="J617" s="1"/>
      <c r="K617" s="1"/>
      <c r="L617" s="1"/>
      <c r="M617" s="1"/>
      <c r="N617" s="1"/>
      <c r="O617" s="1"/>
      <c r="P617" s="1"/>
      <c r="Q617" s="1"/>
      <c r="R617" s="1"/>
      <c r="S617" s="1"/>
      <c r="T617" s="1"/>
      <c r="U617" s="1"/>
    </row>
    <row r="618" ht="15.75" customHeight="1">
      <c r="A618" s="1"/>
      <c r="B618" s="1"/>
      <c r="C618" s="1"/>
      <c r="D618" s="1"/>
      <c r="E618" s="1"/>
      <c r="F618" s="1"/>
      <c r="G618" s="1"/>
      <c r="H618" s="1"/>
      <c r="I618" s="1"/>
      <c r="J618" s="1"/>
      <c r="K618" s="1"/>
      <c r="L618" s="1"/>
      <c r="M618" s="1"/>
      <c r="N618" s="1"/>
      <c r="O618" s="1"/>
      <c r="P618" s="1"/>
      <c r="Q618" s="1"/>
      <c r="R618" s="1"/>
      <c r="S618" s="1"/>
      <c r="T618" s="1"/>
      <c r="U618" s="1"/>
    </row>
    <row r="619" ht="15.75" customHeight="1">
      <c r="A619" s="1"/>
      <c r="B619" s="1"/>
      <c r="C619" s="1"/>
      <c r="D619" s="1"/>
      <c r="E619" s="1"/>
      <c r="F619" s="1"/>
      <c r="G619" s="1"/>
      <c r="H619" s="1"/>
      <c r="I619" s="1"/>
      <c r="J619" s="1"/>
      <c r="K619" s="1"/>
      <c r="L619" s="1"/>
      <c r="M619" s="1"/>
      <c r="N619" s="1"/>
      <c r="O619" s="1"/>
      <c r="P619" s="1"/>
      <c r="Q619" s="1"/>
      <c r="R619" s="1"/>
      <c r="S619" s="1"/>
      <c r="T619" s="1"/>
      <c r="U619" s="1"/>
    </row>
    <row r="620" ht="15.75" customHeight="1">
      <c r="A620" s="1"/>
      <c r="B620" s="1"/>
      <c r="C620" s="1"/>
      <c r="D620" s="1"/>
      <c r="E620" s="1"/>
      <c r="F620" s="1"/>
      <c r="G620" s="1"/>
      <c r="H620" s="1"/>
      <c r="I620" s="1"/>
      <c r="J620" s="1"/>
      <c r="K620" s="1"/>
      <c r="L620" s="1"/>
      <c r="M620" s="1"/>
      <c r="N620" s="1"/>
      <c r="O620" s="1"/>
      <c r="P620" s="1"/>
      <c r="Q620" s="1"/>
      <c r="R620" s="1"/>
      <c r="S620" s="1"/>
      <c r="T620" s="1"/>
      <c r="U620" s="1"/>
    </row>
    <row r="621" ht="15.75" customHeight="1">
      <c r="A621" s="1"/>
      <c r="B621" s="1"/>
      <c r="C621" s="1"/>
      <c r="D621" s="1"/>
      <c r="E621" s="1"/>
      <c r="F621" s="1"/>
      <c r="G621" s="1"/>
      <c r="H621" s="1"/>
      <c r="I621" s="1"/>
      <c r="J621" s="1"/>
      <c r="K621" s="1"/>
      <c r="L621" s="1"/>
      <c r="M621" s="1"/>
      <c r="N621" s="1"/>
      <c r="O621" s="1"/>
      <c r="P621" s="1"/>
      <c r="Q621" s="1"/>
      <c r="R621" s="1"/>
      <c r="S621" s="1"/>
      <c r="T621" s="1"/>
      <c r="U621" s="1"/>
    </row>
    <row r="622" ht="15.75" customHeight="1">
      <c r="A622" s="1"/>
      <c r="B622" s="1"/>
      <c r="C622" s="1"/>
      <c r="D622" s="1"/>
      <c r="E622" s="1"/>
      <c r="F622" s="1"/>
      <c r="G622" s="1"/>
      <c r="H622" s="1"/>
      <c r="I622" s="1"/>
      <c r="J622" s="1"/>
      <c r="K622" s="1"/>
      <c r="L622" s="1"/>
      <c r="M622" s="1"/>
      <c r="N622" s="1"/>
      <c r="O622" s="1"/>
      <c r="P622" s="1"/>
      <c r="Q622" s="1"/>
      <c r="R622" s="1"/>
      <c r="S622" s="1"/>
      <c r="T622" s="1"/>
      <c r="U622" s="1"/>
    </row>
    <row r="623" ht="15.75" customHeight="1">
      <c r="A623" s="1"/>
      <c r="B623" s="1"/>
      <c r="C623" s="1"/>
      <c r="D623" s="1"/>
      <c r="E623" s="1"/>
      <c r="F623" s="1"/>
      <c r="G623" s="1"/>
      <c r="H623" s="1"/>
      <c r="I623" s="1"/>
      <c r="J623" s="1"/>
      <c r="K623" s="1"/>
      <c r="L623" s="1"/>
      <c r="M623" s="1"/>
      <c r="N623" s="1"/>
      <c r="O623" s="1"/>
      <c r="P623" s="1"/>
      <c r="Q623" s="1"/>
      <c r="R623" s="1"/>
      <c r="S623" s="1"/>
      <c r="T623" s="1"/>
      <c r="U623" s="1"/>
    </row>
    <row r="624" ht="15.75" customHeight="1">
      <c r="A624" s="1"/>
      <c r="B624" s="1"/>
      <c r="C624" s="1"/>
      <c r="D624" s="1"/>
      <c r="E624" s="1"/>
      <c r="F624" s="1"/>
      <c r="G624" s="1"/>
      <c r="H624" s="1"/>
      <c r="I624" s="1"/>
      <c r="J624" s="1"/>
      <c r="K624" s="1"/>
      <c r="L624" s="1"/>
      <c r="M624" s="1"/>
      <c r="N624" s="1"/>
      <c r="O624" s="1"/>
      <c r="P624" s="1"/>
      <c r="Q624" s="1"/>
      <c r="R624" s="1"/>
      <c r="S624" s="1"/>
      <c r="T624" s="1"/>
      <c r="U624" s="1"/>
    </row>
    <row r="625" ht="15.75" customHeight="1">
      <c r="A625" s="1"/>
      <c r="B625" s="1"/>
      <c r="C625" s="1"/>
      <c r="D625" s="1"/>
      <c r="E625" s="1"/>
      <c r="F625" s="1"/>
      <c r="G625" s="1"/>
      <c r="H625" s="1"/>
      <c r="I625" s="1"/>
      <c r="J625" s="1"/>
      <c r="K625" s="1"/>
      <c r="L625" s="1"/>
      <c r="M625" s="1"/>
      <c r="N625" s="1"/>
      <c r="O625" s="1"/>
      <c r="P625" s="1"/>
      <c r="Q625" s="1"/>
      <c r="R625" s="1"/>
      <c r="S625" s="1"/>
      <c r="T625" s="1"/>
      <c r="U625" s="1"/>
    </row>
    <row r="626" ht="15.75" customHeight="1">
      <c r="A626" s="1"/>
      <c r="B626" s="1"/>
      <c r="C626" s="1"/>
      <c r="D626" s="1"/>
      <c r="E626" s="1"/>
      <c r="F626" s="1"/>
      <c r="G626" s="1"/>
      <c r="H626" s="1"/>
      <c r="I626" s="1"/>
      <c r="J626" s="1"/>
      <c r="K626" s="1"/>
      <c r="L626" s="1"/>
      <c r="M626" s="1"/>
      <c r="N626" s="1"/>
      <c r="O626" s="1"/>
      <c r="P626" s="1"/>
      <c r="Q626" s="1"/>
      <c r="R626" s="1"/>
      <c r="S626" s="1"/>
      <c r="T626" s="1"/>
      <c r="U626" s="1"/>
    </row>
    <row r="627" ht="15.75" customHeight="1">
      <c r="A627" s="1"/>
      <c r="B627" s="1"/>
      <c r="C627" s="1"/>
      <c r="D627" s="1"/>
      <c r="E627" s="1"/>
      <c r="F627" s="1"/>
      <c r="G627" s="1"/>
      <c r="H627" s="1"/>
      <c r="I627" s="1"/>
      <c r="J627" s="1"/>
      <c r="K627" s="1"/>
      <c r="L627" s="1"/>
      <c r="M627" s="1"/>
      <c r="N627" s="1"/>
      <c r="O627" s="1"/>
      <c r="P627" s="1"/>
      <c r="Q627" s="1"/>
      <c r="R627" s="1"/>
      <c r="S627" s="1"/>
      <c r="T627" s="1"/>
      <c r="U627" s="1"/>
    </row>
    <row r="628" ht="15.75" customHeight="1">
      <c r="A628" s="1"/>
      <c r="B628" s="1"/>
      <c r="C628" s="1"/>
      <c r="D628" s="1"/>
      <c r="E628" s="1"/>
      <c r="F628" s="1"/>
      <c r="G628" s="1"/>
      <c r="H628" s="1"/>
      <c r="I628" s="1"/>
      <c r="J628" s="1"/>
      <c r="K628" s="1"/>
      <c r="L628" s="1"/>
      <c r="M628" s="1"/>
      <c r="N628" s="1"/>
      <c r="O628" s="1"/>
      <c r="P628" s="1"/>
      <c r="Q628" s="1"/>
      <c r="R628" s="1"/>
      <c r="S628" s="1"/>
      <c r="T628" s="1"/>
      <c r="U628" s="1"/>
    </row>
    <row r="629" ht="15.75" customHeight="1">
      <c r="A629" s="1"/>
      <c r="B629" s="1"/>
      <c r="C629" s="1"/>
      <c r="D629" s="1"/>
      <c r="E629" s="1"/>
      <c r="F629" s="1"/>
      <c r="G629" s="1"/>
      <c r="H629" s="1"/>
      <c r="I629" s="1"/>
      <c r="J629" s="1"/>
      <c r="K629" s="1"/>
      <c r="L629" s="1"/>
      <c r="M629" s="1"/>
      <c r="N629" s="1"/>
      <c r="O629" s="1"/>
      <c r="P629" s="1"/>
      <c r="Q629" s="1"/>
      <c r="R629" s="1"/>
      <c r="S629" s="1"/>
      <c r="T629" s="1"/>
      <c r="U629" s="1"/>
    </row>
    <row r="630" ht="15.75" customHeight="1">
      <c r="A630" s="1"/>
      <c r="B630" s="1"/>
      <c r="C630" s="1"/>
      <c r="D630" s="1"/>
      <c r="E630" s="1"/>
      <c r="F630" s="1"/>
      <c r="G630" s="1"/>
      <c r="H630" s="1"/>
      <c r="I630" s="1"/>
      <c r="J630" s="1"/>
      <c r="K630" s="1"/>
      <c r="L630" s="1"/>
      <c r="M630" s="1"/>
      <c r="N630" s="1"/>
      <c r="O630" s="1"/>
      <c r="P630" s="1"/>
      <c r="Q630" s="1"/>
      <c r="R630" s="1"/>
      <c r="S630" s="1"/>
      <c r="T630" s="1"/>
      <c r="U630" s="1"/>
    </row>
    <row r="631" ht="15.75" customHeight="1">
      <c r="A631" s="1"/>
      <c r="B631" s="1"/>
      <c r="C631" s="1"/>
      <c r="D631" s="1"/>
      <c r="E631" s="1"/>
      <c r="F631" s="1"/>
      <c r="G631" s="1"/>
      <c r="H631" s="1"/>
      <c r="I631" s="1"/>
      <c r="J631" s="1"/>
      <c r="K631" s="1"/>
      <c r="L631" s="1"/>
      <c r="M631" s="1"/>
      <c r="N631" s="1"/>
      <c r="O631" s="1"/>
      <c r="P631" s="1"/>
      <c r="Q631" s="1"/>
      <c r="R631" s="1"/>
      <c r="S631" s="1"/>
      <c r="T631" s="1"/>
      <c r="U631" s="1"/>
    </row>
    <row r="632" ht="15.75" customHeight="1">
      <c r="A632" s="1"/>
      <c r="B632" s="1"/>
      <c r="C632" s="1"/>
      <c r="D632" s="1"/>
      <c r="E632" s="1"/>
      <c r="F632" s="1"/>
      <c r="G632" s="1"/>
      <c r="H632" s="1"/>
      <c r="I632" s="1"/>
      <c r="J632" s="1"/>
      <c r="K632" s="1"/>
      <c r="L632" s="1"/>
      <c r="M632" s="1"/>
      <c r="N632" s="1"/>
      <c r="O632" s="1"/>
      <c r="P632" s="1"/>
      <c r="Q632" s="1"/>
      <c r="R632" s="1"/>
      <c r="S632" s="1"/>
      <c r="T632" s="1"/>
      <c r="U632" s="1"/>
    </row>
    <row r="633" ht="15.75" customHeight="1">
      <c r="A633" s="1"/>
      <c r="B633" s="1"/>
      <c r="C633" s="1"/>
      <c r="D633" s="1"/>
      <c r="E633" s="1"/>
      <c r="F633" s="1"/>
      <c r="G633" s="1"/>
      <c r="H633" s="1"/>
      <c r="I633" s="1"/>
      <c r="J633" s="1"/>
      <c r="K633" s="1"/>
      <c r="L633" s="1"/>
      <c r="M633" s="1"/>
      <c r="N633" s="1"/>
      <c r="O633" s="1"/>
      <c r="P633" s="1"/>
      <c r="Q633" s="1"/>
      <c r="R633" s="1"/>
      <c r="S633" s="1"/>
      <c r="T633" s="1"/>
      <c r="U633" s="1"/>
    </row>
    <row r="634" ht="15.75" customHeight="1">
      <c r="A634" s="1"/>
      <c r="B634" s="1"/>
      <c r="C634" s="1"/>
      <c r="D634" s="1"/>
      <c r="E634" s="1"/>
      <c r="F634" s="1"/>
      <c r="G634" s="1"/>
      <c r="H634" s="1"/>
      <c r="I634" s="1"/>
      <c r="J634" s="1"/>
      <c r="K634" s="1"/>
      <c r="L634" s="1"/>
      <c r="M634" s="1"/>
      <c r="N634" s="1"/>
      <c r="O634" s="1"/>
      <c r="P634" s="1"/>
      <c r="Q634" s="1"/>
      <c r="R634" s="1"/>
      <c r="S634" s="1"/>
      <c r="T634" s="1"/>
      <c r="U634" s="1"/>
    </row>
    <row r="635" ht="15.75" customHeight="1">
      <c r="A635" s="1"/>
      <c r="B635" s="1"/>
      <c r="C635" s="1"/>
      <c r="D635" s="1"/>
      <c r="E635" s="1"/>
      <c r="F635" s="1"/>
      <c r="G635" s="1"/>
      <c r="H635" s="1"/>
      <c r="I635" s="1"/>
      <c r="J635" s="1"/>
      <c r="K635" s="1"/>
      <c r="L635" s="1"/>
      <c r="M635" s="1"/>
      <c r="N635" s="1"/>
      <c r="O635" s="1"/>
      <c r="P635" s="1"/>
      <c r="Q635" s="1"/>
      <c r="R635" s="1"/>
      <c r="S635" s="1"/>
      <c r="T635" s="1"/>
      <c r="U635" s="1"/>
    </row>
    <row r="636" ht="15.75" customHeight="1">
      <c r="A636" s="1"/>
      <c r="B636" s="1"/>
      <c r="C636" s="1"/>
      <c r="D636" s="1"/>
      <c r="E636" s="1"/>
      <c r="F636" s="1"/>
      <c r="G636" s="1"/>
      <c r="H636" s="1"/>
      <c r="I636" s="1"/>
      <c r="J636" s="1"/>
      <c r="K636" s="1"/>
      <c r="L636" s="1"/>
      <c r="M636" s="1"/>
      <c r="N636" s="1"/>
      <c r="O636" s="1"/>
      <c r="P636" s="1"/>
      <c r="Q636" s="1"/>
      <c r="R636" s="1"/>
      <c r="S636" s="1"/>
      <c r="T636" s="1"/>
      <c r="U636" s="1"/>
    </row>
    <row r="637" ht="15.75" customHeight="1">
      <c r="A637" s="1"/>
      <c r="B637" s="1"/>
      <c r="C637" s="1"/>
      <c r="D637" s="1"/>
      <c r="E637" s="1"/>
      <c r="F637" s="1"/>
      <c r="G637" s="1"/>
      <c r="H637" s="1"/>
      <c r="I637" s="1"/>
      <c r="J637" s="1"/>
      <c r="K637" s="1"/>
      <c r="L637" s="1"/>
      <c r="M637" s="1"/>
      <c r="N637" s="1"/>
      <c r="O637" s="1"/>
      <c r="P637" s="1"/>
      <c r="Q637" s="1"/>
      <c r="R637" s="1"/>
      <c r="S637" s="1"/>
      <c r="T637" s="1"/>
      <c r="U637" s="1"/>
    </row>
    <row r="638" ht="15.75" customHeight="1">
      <c r="A638" s="1"/>
      <c r="B638" s="1"/>
      <c r="C638" s="1"/>
      <c r="D638" s="1"/>
      <c r="E638" s="1"/>
      <c r="F638" s="1"/>
      <c r="G638" s="1"/>
      <c r="H638" s="1"/>
      <c r="I638" s="1"/>
      <c r="J638" s="1"/>
      <c r="K638" s="1"/>
      <c r="L638" s="1"/>
      <c r="M638" s="1"/>
      <c r="N638" s="1"/>
      <c r="O638" s="1"/>
      <c r="P638" s="1"/>
      <c r="Q638" s="1"/>
      <c r="R638" s="1"/>
      <c r="S638" s="1"/>
      <c r="T638" s="1"/>
      <c r="U638" s="1"/>
    </row>
    <row r="639" ht="15.75" customHeight="1">
      <c r="A639" s="1"/>
      <c r="B639" s="1"/>
      <c r="C639" s="1"/>
      <c r="D639" s="1"/>
      <c r="E639" s="1"/>
      <c r="F639" s="1"/>
      <c r="G639" s="1"/>
      <c r="H639" s="1"/>
      <c r="I639" s="1"/>
      <c r="J639" s="1"/>
      <c r="K639" s="1"/>
      <c r="L639" s="1"/>
      <c r="M639" s="1"/>
      <c r="N639" s="1"/>
      <c r="O639" s="1"/>
      <c r="P639" s="1"/>
      <c r="Q639" s="1"/>
      <c r="R639" s="1"/>
      <c r="S639" s="1"/>
      <c r="T639" s="1"/>
      <c r="U639" s="1"/>
    </row>
    <row r="640" ht="15.75" customHeight="1">
      <c r="A640" s="1"/>
      <c r="B640" s="1"/>
      <c r="C640" s="1"/>
      <c r="D640" s="1"/>
      <c r="E640" s="1"/>
      <c r="F640" s="1"/>
      <c r="G640" s="1"/>
      <c r="H640" s="1"/>
      <c r="I640" s="1"/>
      <c r="J640" s="1"/>
      <c r="K640" s="1"/>
      <c r="L640" s="1"/>
      <c r="M640" s="1"/>
      <c r="N640" s="1"/>
      <c r="O640" s="1"/>
      <c r="P640" s="1"/>
      <c r="Q640" s="1"/>
      <c r="R640" s="1"/>
      <c r="S640" s="1"/>
      <c r="T640" s="1"/>
      <c r="U640" s="1"/>
    </row>
    <row r="641" ht="15.75" customHeight="1">
      <c r="A641" s="1"/>
      <c r="B641" s="1"/>
      <c r="C641" s="1"/>
      <c r="D641" s="1"/>
      <c r="E641" s="1"/>
      <c r="F641" s="1"/>
      <c r="G641" s="1"/>
      <c r="H641" s="1"/>
      <c r="I641" s="1"/>
      <c r="J641" s="1"/>
      <c r="K641" s="1"/>
      <c r="L641" s="1"/>
      <c r="M641" s="1"/>
      <c r="N641" s="1"/>
      <c r="O641" s="1"/>
      <c r="P641" s="1"/>
      <c r="Q641" s="1"/>
      <c r="R641" s="1"/>
      <c r="S641" s="1"/>
      <c r="T641" s="1"/>
      <c r="U641" s="1"/>
    </row>
    <row r="642" ht="15.75" customHeight="1">
      <c r="A642" s="1"/>
      <c r="B642" s="1"/>
      <c r="C642" s="1"/>
      <c r="D642" s="1"/>
      <c r="E642" s="1"/>
      <c r="F642" s="1"/>
      <c r="G642" s="1"/>
      <c r="H642" s="1"/>
      <c r="I642" s="1"/>
      <c r="J642" s="1"/>
      <c r="K642" s="1"/>
      <c r="L642" s="1"/>
      <c r="M642" s="1"/>
      <c r="N642" s="1"/>
      <c r="O642" s="1"/>
      <c r="P642" s="1"/>
      <c r="Q642" s="1"/>
      <c r="R642" s="1"/>
      <c r="S642" s="1"/>
      <c r="T642" s="1"/>
      <c r="U642" s="1"/>
    </row>
    <row r="643" ht="15.75" customHeight="1">
      <c r="A643" s="1"/>
      <c r="B643" s="1"/>
      <c r="C643" s="1"/>
      <c r="D643" s="1"/>
      <c r="E643" s="1"/>
      <c r="F643" s="1"/>
      <c r="G643" s="1"/>
      <c r="H643" s="1"/>
      <c r="I643" s="1"/>
      <c r="J643" s="1"/>
      <c r="K643" s="1"/>
      <c r="L643" s="1"/>
      <c r="M643" s="1"/>
      <c r="N643" s="1"/>
      <c r="O643" s="1"/>
      <c r="P643" s="1"/>
      <c r="Q643" s="1"/>
      <c r="R643" s="1"/>
      <c r="S643" s="1"/>
      <c r="T643" s="1"/>
      <c r="U643" s="1"/>
    </row>
    <row r="644" ht="15.75" customHeight="1">
      <c r="A644" s="1"/>
      <c r="B644" s="1"/>
      <c r="C644" s="1"/>
      <c r="D644" s="1"/>
      <c r="E644" s="1"/>
      <c r="F644" s="1"/>
      <c r="G644" s="1"/>
      <c r="H644" s="1"/>
      <c r="I644" s="1"/>
      <c r="J644" s="1"/>
      <c r="K644" s="1"/>
      <c r="L644" s="1"/>
      <c r="M644" s="1"/>
      <c r="N644" s="1"/>
      <c r="O644" s="1"/>
      <c r="P644" s="1"/>
      <c r="Q644" s="1"/>
      <c r="R644" s="1"/>
      <c r="S644" s="1"/>
      <c r="T644" s="1"/>
      <c r="U644" s="1"/>
    </row>
    <row r="645" ht="15.75" customHeight="1">
      <c r="A645" s="1"/>
      <c r="B645" s="1"/>
      <c r="C645" s="1"/>
      <c r="D645" s="1"/>
      <c r="E645" s="1"/>
      <c r="F645" s="1"/>
      <c r="G645" s="1"/>
      <c r="H645" s="1"/>
      <c r="I645" s="1"/>
      <c r="J645" s="1"/>
      <c r="K645" s="1"/>
      <c r="L645" s="1"/>
      <c r="M645" s="1"/>
      <c r="N645" s="1"/>
      <c r="O645" s="1"/>
      <c r="P645" s="1"/>
      <c r="Q645" s="1"/>
      <c r="R645" s="1"/>
      <c r="S645" s="1"/>
      <c r="T645" s="1"/>
      <c r="U645" s="1"/>
    </row>
    <row r="646" ht="15.75" customHeight="1">
      <c r="A646" s="1"/>
      <c r="B646" s="1"/>
      <c r="C646" s="1"/>
      <c r="D646" s="1"/>
      <c r="E646" s="1"/>
      <c r="F646" s="1"/>
      <c r="G646" s="1"/>
      <c r="H646" s="1"/>
      <c r="I646" s="1"/>
      <c r="J646" s="1"/>
      <c r="K646" s="1"/>
      <c r="L646" s="1"/>
      <c r="M646" s="1"/>
      <c r="N646" s="1"/>
      <c r="O646" s="1"/>
      <c r="P646" s="1"/>
      <c r="Q646" s="1"/>
      <c r="R646" s="1"/>
      <c r="S646" s="1"/>
      <c r="T646" s="1"/>
      <c r="U646" s="1"/>
    </row>
    <row r="647" ht="15.75" customHeight="1">
      <c r="A647" s="1"/>
      <c r="B647" s="1"/>
      <c r="C647" s="1"/>
      <c r="D647" s="1"/>
      <c r="E647" s="1"/>
      <c r="F647" s="1"/>
      <c r="G647" s="1"/>
      <c r="H647" s="1"/>
      <c r="I647" s="1"/>
      <c r="J647" s="1"/>
      <c r="K647" s="1"/>
      <c r="L647" s="1"/>
      <c r="M647" s="1"/>
      <c r="N647" s="1"/>
      <c r="O647" s="1"/>
      <c r="P647" s="1"/>
      <c r="Q647" s="1"/>
      <c r="R647" s="1"/>
      <c r="S647" s="1"/>
      <c r="T647" s="1"/>
      <c r="U647" s="1"/>
    </row>
    <row r="648" ht="15.75" customHeight="1">
      <c r="A648" s="1"/>
      <c r="B648" s="1"/>
      <c r="C648" s="1"/>
      <c r="D648" s="1"/>
      <c r="E648" s="1"/>
      <c r="F648" s="1"/>
      <c r="G648" s="1"/>
      <c r="H648" s="1"/>
      <c r="I648" s="1"/>
      <c r="J648" s="1"/>
      <c r="K648" s="1"/>
      <c r="L648" s="1"/>
      <c r="M648" s="1"/>
      <c r="N648" s="1"/>
      <c r="O648" s="1"/>
      <c r="P648" s="1"/>
      <c r="Q648" s="1"/>
      <c r="R648" s="1"/>
      <c r="S648" s="1"/>
      <c r="T648" s="1"/>
      <c r="U648" s="1"/>
    </row>
    <row r="649" ht="15.75" customHeight="1">
      <c r="A649" s="1"/>
      <c r="B649" s="1"/>
      <c r="C649" s="1"/>
      <c r="D649" s="1"/>
      <c r="E649" s="1"/>
      <c r="F649" s="1"/>
      <c r="G649" s="1"/>
      <c r="H649" s="1"/>
      <c r="I649" s="1"/>
      <c r="J649" s="1"/>
      <c r="K649" s="1"/>
      <c r="L649" s="1"/>
      <c r="M649" s="1"/>
      <c r="N649" s="1"/>
      <c r="O649" s="1"/>
      <c r="P649" s="1"/>
      <c r="Q649" s="1"/>
      <c r="R649" s="1"/>
      <c r="S649" s="1"/>
      <c r="T649" s="1"/>
      <c r="U649" s="1"/>
    </row>
    <row r="650" ht="15.75" customHeight="1">
      <c r="A650" s="1"/>
      <c r="B650" s="1"/>
      <c r="C650" s="1"/>
      <c r="D650" s="1"/>
      <c r="E650" s="1"/>
      <c r="F650" s="1"/>
      <c r="G650" s="1"/>
      <c r="H650" s="1"/>
      <c r="I650" s="1"/>
      <c r="J650" s="1"/>
      <c r="K650" s="1"/>
      <c r="L650" s="1"/>
      <c r="M650" s="1"/>
      <c r="N650" s="1"/>
      <c r="O650" s="1"/>
      <c r="P650" s="1"/>
      <c r="Q650" s="1"/>
      <c r="R650" s="1"/>
      <c r="S650" s="1"/>
      <c r="T650" s="1"/>
      <c r="U650" s="1"/>
    </row>
    <row r="651" ht="15.75" customHeight="1">
      <c r="A651" s="1"/>
      <c r="B651" s="1"/>
      <c r="C651" s="1"/>
      <c r="D651" s="1"/>
      <c r="E651" s="1"/>
      <c r="F651" s="1"/>
      <c r="G651" s="1"/>
      <c r="H651" s="1"/>
      <c r="I651" s="1"/>
      <c r="J651" s="1"/>
      <c r="K651" s="1"/>
      <c r="L651" s="1"/>
      <c r="M651" s="1"/>
      <c r="N651" s="1"/>
      <c r="O651" s="1"/>
      <c r="P651" s="1"/>
      <c r="Q651" s="1"/>
      <c r="R651" s="1"/>
      <c r="S651" s="1"/>
      <c r="T651" s="1"/>
      <c r="U651" s="1"/>
    </row>
    <row r="652" ht="15.75" customHeight="1">
      <c r="A652" s="1"/>
      <c r="B652" s="1"/>
      <c r="C652" s="1"/>
      <c r="D652" s="1"/>
      <c r="E652" s="1"/>
      <c r="F652" s="1"/>
      <c r="G652" s="1"/>
      <c r="H652" s="1"/>
      <c r="I652" s="1"/>
      <c r="J652" s="1"/>
      <c r="K652" s="1"/>
      <c r="L652" s="1"/>
      <c r="M652" s="1"/>
      <c r="N652" s="1"/>
      <c r="O652" s="1"/>
      <c r="P652" s="1"/>
      <c r="Q652" s="1"/>
      <c r="R652" s="1"/>
      <c r="S652" s="1"/>
      <c r="T652" s="1"/>
      <c r="U652" s="1"/>
    </row>
    <row r="653" ht="15.75" customHeight="1">
      <c r="A653" s="1"/>
      <c r="B653" s="1"/>
      <c r="C653" s="1"/>
      <c r="D653" s="1"/>
      <c r="E653" s="1"/>
      <c r="F653" s="1"/>
      <c r="G653" s="1"/>
      <c r="H653" s="1"/>
      <c r="I653" s="1"/>
      <c r="J653" s="1"/>
      <c r="K653" s="1"/>
      <c r="L653" s="1"/>
      <c r="M653" s="1"/>
      <c r="N653" s="1"/>
      <c r="O653" s="1"/>
      <c r="P653" s="1"/>
      <c r="Q653" s="1"/>
      <c r="R653" s="1"/>
      <c r="S653" s="1"/>
      <c r="T653" s="1"/>
      <c r="U653" s="1"/>
    </row>
    <row r="654" ht="15.75" customHeight="1">
      <c r="A654" s="1"/>
      <c r="B654" s="1"/>
      <c r="C654" s="1"/>
      <c r="D654" s="1"/>
      <c r="E654" s="1"/>
      <c r="F654" s="1"/>
      <c r="G654" s="1"/>
      <c r="H654" s="1"/>
      <c r="I654" s="1"/>
      <c r="J654" s="1"/>
      <c r="K654" s="1"/>
      <c r="L654" s="1"/>
      <c r="M654" s="1"/>
      <c r="N654" s="1"/>
      <c r="O654" s="1"/>
      <c r="P654" s="1"/>
      <c r="Q654" s="1"/>
      <c r="R654" s="1"/>
      <c r="S654" s="1"/>
      <c r="T654" s="1"/>
      <c r="U654" s="1"/>
    </row>
    <row r="655" ht="15.75" customHeight="1">
      <c r="A655" s="1"/>
      <c r="B655" s="1"/>
      <c r="C655" s="1"/>
      <c r="D655" s="1"/>
      <c r="E655" s="1"/>
      <c r="F655" s="1"/>
      <c r="G655" s="1"/>
      <c r="H655" s="1"/>
      <c r="I655" s="1"/>
      <c r="J655" s="1"/>
      <c r="K655" s="1"/>
      <c r="L655" s="1"/>
      <c r="M655" s="1"/>
      <c r="N655" s="1"/>
      <c r="O655" s="1"/>
      <c r="P655" s="1"/>
      <c r="Q655" s="1"/>
      <c r="R655" s="1"/>
      <c r="S655" s="1"/>
      <c r="T655" s="1"/>
      <c r="U655" s="1"/>
    </row>
    <row r="656" ht="15.75" customHeight="1">
      <c r="A656" s="1"/>
      <c r="B656" s="1"/>
      <c r="C656" s="1"/>
      <c r="D656" s="1"/>
      <c r="E656" s="1"/>
      <c r="F656" s="1"/>
      <c r="G656" s="1"/>
      <c r="H656" s="1"/>
      <c r="I656" s="1"/>
      <c r="J656" s="1"/>
      <c r="K656" s="1"/>
      <c r="L656" s="1"/>
      <c r="M656" s="1"/>
      <c r="N656" s="1"/>
      <c r="O656" s="1"/>
      <c r="P656" s="1"/>
      <c r="Q656" s="1"/>
      <c r="R656" s="1"/>
      <c r="S656" s="1"/>
      <c r="T656" s="1"/>
      <c r="U656" s="1"/>
    </row>
    <row r="657" ht="15.75" customHeight="1">
      <c r="A657" s="1"/>
      <c r="B657" s="1"/>
      <c r="C657" s="1"/>
      <c r="D657" s="1"/>
      <c r="E657" s="1"/>
      <c r="F657" s="1"/>
      <c r="G657" s="1"/>
      <c r="H657" s="1"/>
      <c r="I657" s="1"/>
      <c r="J657" s="1"/>
      <c r="K657" s="1"/>
      <c r="L657" s="1"/>
      <c r="M657" s="1"/>
      <c r="N657" s="1"/>
      <c r="O657" s="1"/>
      <c r="P657" s="1"/>
      <c r="Q657" s="1"/>
      <c r="R657" s="1"/>
      <c r="S657" s="1"/>
      <c r="T657" s="1"/>
      <c r="U657" s="1"/>
    </row>
    <row r="658" ht="15.75" customHeight="1">
      <c r="A658" s="1"/>
      <c r="B658" s="1"/>
      <c r="C658" s="1"/>
      <c r="D658" s="1"/>
      <c r="E658" s="1"/>
      <c r="F658" s="1"/>
      <c r="G658" s="1"/>
      <c r="H658" s="1"/>
      <c r="I658" s="1"/>
      <c r="J658" s="1"/>
      <c r="K658" s="1"/>
      <c r="L658" s="1"/>
      <c r="M658" s="1"/>
      <c r="N658" s="1"/>
      <c r="O658" s="1"/>
      <c r="P658" s="1"/>
      <c r="Q658" s="1"/>
      <c r="R658" s="1"/>
      <c r="S658" s="1"/>
      <c r="T658" s="1"/>
      <c r="U658" s="1"/>
    </row>
    <row r="659" ht="15.75" customHeight="1">
      <c r="A659" s="1"/>
      <c r="B659" s="1"/>
      <c r="C659" s="1"/>
      <c r="D659" s="1"/>
      <c r="E659" s="1"/>
      <c r="F659" s="1"/>
      <c r="G659" s="1"/>
      <c r="H659" s="1"/>
      <c r="I659" s="1"/>
      <c r="J659" s="1"/>
      <c r="K659" s="1"/>
      <c r="L659" s="1"/>
      <c r="M659" s="1"/>
      <c r="N659" s="1"/>
      <c r="O659" s="1"/>
      <c r="P659" s="1"/>
      <c r="Q659" s="1"/>
      <c r="R659" s="1"/>
      <c r="S659" s="1"/>
      <c r="T659" s="1"/>
      <c r="U659" s="1"/>
    </row>
    <row r="660" ht="15.75" customHeight="1">
      <c r="A660" s="1"/>
      <c r="B660" s="1"/>
      <c r="C660" s="1"/>
      <c r="D660" s="1"/>
      <c r="E660" s="1"/>
      <c r="F660" s="1"/>
      <c r="G660" s="1"/>
      <c r="H660" s="1"/>
      <c r="I660" s="1"/>
      <c r="J660" s="1"/>
      <c r="K660" s="1"/>
      <c r="L660" s="1"/>
      <c r="M660" s="1"/>
      <c r="N660" s="1"/>
      <c r="O660" s="1"/>
      <c r="P660" s="1"/>
      <c r="Q660" s="1"/>
      <c r="R660" s="1"/>
      <c r="S660" s="1"/>
      <c r="T660" s="1"/>
      <c r="U660" s="1"/>
    </row>
    <row r="661" ht="15.75" customHeight="1">
      <c r="A661" s="1"/>
      <c r="B661" s="1"/>
      <c r="C661" s="1"/>
      <c r="D661" s="1"/>
      <c r="E661" s="1"/>
      <c r="F661" s="1"/>
      <c r="G661" s="1"/>
      <c r="H661" s="1"/>
      <c r="I661" s="1"/>
      <c r="J661" s="1"/>
      <c r="K661" s="1"/>
      <c r="L661" s="1"/>
      <c r="M661" s="1"/>
      <c r="N661" s="1"/>
      <c r="O661" s="1"/>
      <c r="P661" s="1"/>
      <c r="Q661" s="1"/>
      <c r="R661" s="1"/>
      <c r="S661" s="1"/>
      <c r="T661" s="1"/>
      <c r="U661" s="1"/>
    </row>
    <row r="662" ht="15.75" customHeight="1">
      <c r="A662" s="1"/>
      <c r="B662" s="1"/>
      <c r="C662" s="1"/>
      <c r="D662" s="1"/>
      <c r="E662" s="1"/>
      <c r="F662" s="1"/>
      <c r="G662" s="1"/>
      <c r="H662" s="1"/>
      <c r="I662" s="1"/>
      <c r="J662" s="1"/>
      <c r="K662" s="1"/>
      <c r="L662" s="1"/>
      <c r="M662" s="1"/>
      <c r="N662" s="1"/>
      <c r="O662" s="1"/>
      <c r="P662" s="1"/>
      <c r="Q662" s="1"/>
      <c r="R662" s="1"/>
      <c r="S662" s="1"/>
      <c r="T662" s="1"/>
      <c r="U662" s="1"/>
    </row>
    <row r="663" ht="15.75" customHeight="1">
      <c r="A663" s="1"/>
      <c r="B663" s="1"/>
      <c r="C663" s="1"/>
      <c r="D663" s="1"/>
      <c r="E663" s="1"/>
      <c r="F663" s="1"/>
      <c r="G663" s="1"/>
      <c r="H663" s="1"/>
      <c r="I663" s="1"/>
      <c r="J663" s="1"/>
      <c r="K663" s="1"/>
      <c r="L663" s="1"/>
      <c r="M663" s="1"/>
      <c r="N663" s="1"/>
      <c r="O663" s="1"/>
      <c r="P663" s="1"/>
      <c r="Q663" s="1"/>
      <c r="R663" s="1"/>
      <c r="S663" s="1"/>
      <c r="T663" s="1"/>
      <c r="U663" s="1"/>
    </row>
    <row r="664" ht="15.75" customHeight="1">
      <c r="A664" s="1"/>
      <c r="B664" s="1"/>
      <c r="C664" s="1"/>
      <c r="D664" s="1"/>
      <c r="E664" s="1"/>
      <c r="F664" s="1"/>
      <c r="G664" s="1"/>
      <c r="H664" s="1"/>
      <c r="I664" s="1"/>
      <c r="J664" s="1"/>
      <c r="K664" s="1"/>
      <c r="L664" s="1"/>
      <c r="M664" s="1"/>
      <c r="N664" s="1"/>
      <c r="O664" s="1"/>
      <c r="P664" s="1"/>
      <c r="Q664" s="1"/>
      <c r="R664" s="1"/>
      <c r="S664" s="1"/>
      <c r="T664" s="1"/>
      <c r="U664" s="1"/>
    </row>
    <row r="665" ht="15.75" customHeight="1">
      <c r="A665" s="1"/>
      <c r="B665" s="1"/>
      <c r="C665" s="1"/>
      <c r="D665" s="1"/>
      <c r="E665" s="1"/>
      <c r="F665" s="1"/>
      <c r="G665" s="1"/>
      <c r="H665" s="1"/>
      <c r="I665" s="1"/>
      <c r="J665" s="1"/>
      <c r="K665" s="1"/>
      <c r="L665" s="1"/>
      <c r="M665" s="1"/>
      <c r="N665" s="1"/>
      <c r="O665" s="1"/>
      <c r="P665" s="1"/>
      <c r="Q665" s="1"/>
      <c r="R665" s="1"/>
      <c r="S665" s="1"/>
      <c r="T665" s="1"/>
      <c r="U665" s="1"/>
    </row>
    <row r="666" ht="15.75" customHeight="1">
      <c r="A666" s="1"/>
      <c r="B666" s="1"/>
      <c r="C666" s="1"/>
      <c r="D666" s="1"/>
      <c r="E666" s="1"/>
      <c r="F666" s="1"/>
      <c r="G666" s="1"/>
      <c r="H666" s="1"/>
      <c r="I666" s="1"/>
      <c r="J666" s="1"/>
      <c r="K666" s="1"/>
      <c r="L666" s="1"/>
      <c r="M666" s="1"/>
      <c r="N666" s="1"/>
      <c r="O666" s="1"/>
      <c r="P666" s="1"/>
      <c r="Q666" s="1"/>
      <c r="R666" s="1"/>
      <c r="S666" s="1"/>
      <c r="T666" s="1"/>
      <c r="U666" s="1"/>
    </row>
    <row r="667" ht="15.75" customHeight="1">
      <c r="A667" s="1"/>
      <c r="B667" s="1"/>
      <c r="C667" s="1"/>
      <c r="D667" s="1"/>
      <c r="E667" s="1"/>
      <c r="F667" s="1"/>
      <c r="G667" s="1"/>
      <c r="H667" s="1"/>
      <c r="I667" s="1"/>
      <c r="J667" s="1"/>
      <c r="K667" s="1"/>
      <c r="L667" s="1"/>
      <c r="M667" s="1"/>
      <c r="N667" s="1"/>
      <c r="O667" s="1"/>
      <c r="P667" s="1"/>
      <c r="Q667" s="1"/>
      <c r="R667" s="1"/>
      <c r="S667" s="1"/>
      <c r="T667" s="1"/>
      <c r="U667" s="1"/>
    </row>
    <row r="668" ht="15.75" customHeight="1">
      <c r="A668" s="1"/>
      <c r="B668" s="1"/>
      <c r="C668" s="1"/>
      <c r="D668" s="1"/>
      <c r="E668" s="1"/>
      <c r="F668" s="1"/>
      <c r="G668" s="1"/>
      <c r="H668" s="1"/>
      <c r="I668" s="1"/>
      <c r="J668" s="1"/>
      <c r="K668" s="1"/>
      <c r="L668" s="1"/>
      <c r="M668" s="1"/>
      <c r="N668" s="1"/>
      <c r="O668" s="1"/>
      <c r="P668" s="1"/>
      <c r="Q668" s="1"/>
      <c r="R668" s="1"/>
      <c r="S668" s="1"/>
      <c r="T668" s="1"/>
      <c r="U668" s="1"/>
    </row>
    <row r="669" ht="15.75" customHeight="1">
      <c r="A669" s="1"/>
      <c r="B669" s="1"/>
      <c r="C669" s="1"/>
      <c r="D669" s="1"/>
      <c r="E669" s="1"/>
      <c r="F669" s="1"/>
      <c r="G669" s="1"/>
      <c r="H669" s="1"/>
      <c r="I669" s="1"/>
      <c r="J669" s="1"/>
      <c r="K669" s="1"/>
      <c r="L669" s="1"/>
      <c r="M669" s="1"/>
      <c r="N669" s="1"/>
      <c r="O669" s="1"/>
      <c r="P669" s="1"/>
      <c r="Q669" s="1"/>
      <c r="R669" s="1"/>
      <c r="S669" s="1"/>
      <c r="T669" s="1"/>
      <c r="U669" s="1"/>
    </row>
    <row r="670" ht="15.75" customHeight="1">
      <c r="A670" s="1"/>
      <c r="B670" s="1"/>
      <c r="C670" s="1"/>
      <c r="D670" s="1"/>
      <c r="E670" s="1"/>
      <c r="F670" s="1"/>
      <c r="G670" s="1"/>
      <c r="H670" s="1"/>
      <c r="I670" s="1"/>
      <c r="J670" s="1"/>
      <c r="K670" s="1"/>
      <c r="L670" s="1"/>
      <c r="M670" s="1"/>
      <c r="N670" s="1"/>
      <c r="O670" s="1"/>
      <c r="P670" s="1"/>
      <c r="Q670" s="1"/>
      <c r="R670" s="1"/>
      <c r="S670" s="1"/>
      <c r="T670" s="1"/>
      <c r="U670" s="1"/>
    </row>
    <row r="671" ht="15.75" customHeight="1">
      <c r="A671" s="1"/>
      <c r="B671" s="1"/>
      <c r="C671" s="1"/>
      <c r="D671" s="1"/>
      <c r="E671" s="1"/>
      <c r="F671" s="1"/>
      <c r="G671" s="1"/>
      <c r="H671" s="1"/>
      <c r="I671" s="1"/>
      <c r="J671" s="1"/>
      <c r="K671" s="1"/>
      <c r="L671" s="1"/>
      <c r="M671" s="1"/>
      <c r="N671" s="1"/>
      <c r="O671" s="1"/>
      <c r="P671" s="1"/>
      <c r="Q671" s="1"/>
      <c r="R671" s="1"/>
      <c r="S671" s="1"/>
      <c r="T671" s="1"/>
      <c r="U671" s="1"/>
    </row>
    <row r="672" ht="15.75" customHeight="1">
      <c r="A672" s="1"/>
      <c r="B672" s="1"/>
      <c r="C672" s="1"/>
      <c r="D672" s="1"/>
      <c r="E672" s="1"/>
      <c r="F672" s="1"/>
      <c r="G672" s="1"/>
      <c r="H672" s="1"/>
      <c r="I672" s="1"/>
      <c r="J672" s="1"/>
      <c r="K672" s="1"/>
      <c r="L672" s="1"/>
      <c r="M672" s="1"/>
      <c r="N672" s="1"/>
      <c r="O672" s="1"/>
      <c r="P672" s="1"/>
      <c r="Q672" s="1"/>
      <c r="R672" s="1"/>
      <c r="S672" s="1"/>
      <c r="T672" s="1"/>
      <c r="U672" s="1"/>
    </row>
    <row r="673" ht="15.75" customHeight="1">
      <c r="A673" s="1"/>
      <c r="B673" s="1"/>
      <c r="C673" s="1"/>
      <c r="D673" s="1"/>
      <c r="E673" s="1"/>
      <c r="F673" s="1"/>
      <c r="G673" s="1"/>
      <c r="H673" s="1"/>
      <c r="I673" s="1"/>
      <c r="J673" s="1"/>
      <c r="K673" s="1"/>
      <c r="L673" s="1"/>
      <c r="M673" s="1"/>
      <c r="N673" s="1"/>
      <c r="O673" s="1"/>
      <c r="P673" s="1"/>
      <c r="Q673" s="1"/>
      <c r="R673" s="1"/>
      <c r="S673" s="1"/>
      <c r="T673" s="1"/>
      <c r="U673" s="1"/>
    </row>
    <row r="674" ht="15.75" customHeight="1">
      <c r="A674" s="1"/>
      <c r="B674" s="1"/>
      <c r="C674" s="1"/>
      <c r="D674" s="1"/>
      <c r="E674" s="1"/>
      <c r="F674" s="1"/>
      <c r="G674" s="1"/>
      <c r="H674" s="1"/>
      <c r="I674" s="1"/>
      <c r="J674" s="1"/>
      <c r="K674" s="1"/>
      <c r="L674" s="1"/>
      <c r="M674" s="1"/>
      <c r="N674" s="1"/>
      <c r="O674" s="1"/>
      <c r="P674" s="1"/>
      <c r="Q674" s="1"/>
      <c r="R674" s="1"/>
      <c r="S674" s="1"/>
      <c r="T674" s="1"/>
      <c r="U674" s="1"/>
    </row>
    <row r="675" ht="15.75" customHeight="1">
      <c r="A675" s="1"/>
      <c r="B675" s="1"/>
      <c r="C675" s="1"/>
      <c r="D675" s="1"/>
      <c r="E675" s="1"/>
      <c r="F675" s="1"/>
      <c r="G675" s="1"/>
      <c r="H675" s="1"/>
      <c r="I675" s="1"/>
      <c r="J675" s="1"/>
      <c r="K675" s="1"/>
      <c r="L675" s="1"/>
      <c r="M675" s="1"/>
      <c r="N675" s="1"/>
      <c r="O675" s="1"/>
      <c r="P675" s="1"/>
      <c r="Q675" s="1"/>
      <c r="R675" s="1"/>
      <c r="S675" s="1"/>
      <c r="T675" s="1"/>
      <c r="U675" s="1"/>
    </row>
    <row r="676" ht="15.75" customHeight="1">
      <c r="A676" s="1"/>
      <c r="B676" s="1"/>
      <c r="C676" s="1"/>
      <c r="D676" s="1"/>
      <c r="E676" s="1"/>
      <c r="F676" s="1"/>
      <c r="G676" s="1"/>
      <c r="H676" s="1"/>
      <c r="I676" s="1"/>
      <c r="J676" s="1"/>
      <c r="K676" s="1"/>
      <c r="L676" s="1"/>
      <c r="M676" s="1"/>
      <c r="N676" s="1"/>
      <c r="O676" s="1"/>
      <c r="P676" s="1"/>
      <c r="Q676" s="1"/>
      <c r="R676" s="1"/>
      <c r="S676" s="1"/>
      <c r="T676" s="1"/>
      <c r="U676" s="1"/>
    </row>
    <row r="677" ht="15.75" customHeight="1">
      <c r="A677" s="1"/>
      <c r="B677" s="1"/>
      <c r="C677" s="1"/>
      <c r="D677" s="1"/>
      <c r="E677" s="1"/>
      <c r="F677" s="1"/>
      <c r="G677" s="1"/>
      <c r="H677" s="1"/>
      <c r="I677" s="1"/>
      <c r="J677" s="1"/>
      <c r="K677" s="1"/>
      <c r="L677" s="1"/>
      <c r="M677" s="1"/>
      <c r="N677" s="1"/>
      <c r="O677" s="1"/>
      <c r="P677" s="1"/>
      <c r="Q677" s="1"/>
      <c r="R677" s="1"/>
      <c r="S677" s="1"/>
      <c r="T677" s="1"/>
      <c r="U677" s="1"/>
    </row>
    <row r="678" ht="15.75" customHeight="1">
      <c r="A678" s="1"/>
      <c r="B678" s="1"/>
      <c r="C678" s="1"/>
      <c r="D678" s="1"/>
      <c r="E678" s="1"/>
      <c r="F678" s="1"/>
      <c r="G678" s="1"/>
      <c r="H678" s="1"/>
      <c r="I678" s="1"/>
      <c r="J678" s="1"/>
      <c r="K678" s="1"/>
      <c r="L678" s="1"/>
      <c r="M678" s="1"/>
      <c r="N678" s="1"/>
      <c r="O678" s="1"/>
      <c r="P678" s="1"/>
      <c r="Q678" s="1"/>
      <c r="R678" s="1"/>
      <c r="S678" s="1"/>
      <c r="T678" s="1"/>
      <c r="U678" s="1"/>
    </row>
    <row r="679" ht="15.75" customHeight="1">
      <c r="A679" s="1"/>
      <c r="B679" s="1"/>
      <c r="C679" s="1"/>
      <c r="D679" s="1"/>
      <c r="E679" s="1"/>
      <c r="F679" s="1"/>
      <c r="G679" s="1"/>
      <c r="H679" s="1"/>
      <c r="I679" s="1"/>
      <c r="J679" s="1"/>
      <c r="K679" s="1"/>
      <c r="L679" s="1"/>
      <c r="M679" s="1"/>
      <c r="N679" s="1"/>
      <c r="O679" s="1"/>
      <c r="P679" s="1"/>
      <c r="Q679" s="1"/>
      <c r="R679" s="1"/>
      <c r="S679" s="1"/>
      <c r="T679" s="1"/>
      <c r="U679" s="1"/>
    </row>
    <row r="680" ht="15.75" customHeight="1">
      <c r="A680" s="1"/>
      <c r="B680" s="1"/>
      <c r="C680" s="1"/>
      <c r="D680" s="1"/>
      <c r="E680" s="1"/>
      <c r="F680" s="1"/>
      <c r="G680" s="1"/>
      <c r="H680" s="1"/>
      <c r="I680" s="1"/>
      <c r="J680" s="1"/>
      <c r="K680" s="1"/>
      <c r="L680" s="1"/>
      <c r="M680" s="1"/>
      <c r="N680" s="1"/>
      <c r="O680" s="1"/>
      <c r="P680" s="1"/>
      <c r="Q680" s="1"/>
      <c r="R680" s="1"/>
      <c r="S680" s="1"/>
      <c r="T680" s="1"/>
      <c r="U680" s="1"/>
    </row>
    <row r="681" ht="15.75" customHeight="1">
      <c r="A681" s="1"/>
      <c r="B681" s="1"/>
      <c r="C681" s="1"/>
      <c r="D681" s="1"/>
      <c r="E681" s="1"/>
      <c r="F681" s="1"/>
      <c r="G681" s="1"/>
      <c r="H681" s="1"/>
      <c r="I681" s="1"/>
      <c r="J681" s="1"/>
      <c r="K681" s="1"/>
      <c r="L681" s="1"/>
      <c r="M681" s="1"/>
      <c r="N681" s="1"/>
      <c r="O681" s="1"/>
      <c r="P681" s="1"/>
      <c r="Q681" s="1"/>
      <c r="R681" s="1"/>
      <c r="S681" s="1"/>
      <c r="T681" s="1"/>
      <c r="U681" s="1"/>
    </row>
    <row r="682" ht="15.75" customHeight="1">
      <c r="A682" s="1"/>
      <c r="B682" s="1"/>
      <c r="C682" s="1"/>
      <c r="D682" s="1"/>
      <c r="E682" s="1"/>
      <c r="F682" s="1"/>
      <c r="G682" s="1"/>
      <c r="H682" s="1"/>
      <c r="I682" s="1"/>
      <c r="J682" s="1"/>
      <c r="K682" s="1"/>
      <c r="L682" s="1"/>
      <c r="M682" s="1"/>
      <c r="N682" s="1"/>
      <c r="O682" s="1"/>
      <c r="P682" s="1"/>
      <c r="Q682" s="1"/>
      <c r="R682" s="1"/>
      <c r="S682" s="1"/>
      <c r="T682" s="1"/>
      <c r="U682" s="1"/>
    </row>
    <row r="683" ht="15.75" customHeight="1">
      <c r="A683" s="1"/>
      <c r="B683" s="1"/>
      <c r="C683" s="1"/>
      <c r="D683" s="1"/>
      <c r="E683" s="1"/>
      <c r="F683" s="1"/>
      <c r="G683" s="1"/>
      <c r="H683" s="1"/>
      <c r="I683" s="1"/>
      <c r="J683" s="1"/>
      <c r="K683" s="1"/>
      <c r="L683" s="1"/>
      <c r="M683" s="1"/>
      <c r="N683" s="1"/>
      <c r="O683" s="1"/>
      <c r="P683" s="1"/>
      <c r="Q683" s="1"/>
      <c r="R683" s="1"/>
      <c r="S683" s="1"/>
      <c r="T683" s="1"/>
      <c r="U683" s="1"/>
    </row>
    <row r="684" ht="15.75" customHeight="1">
      <c r="A684" s="1"/>
      <c r="B684" s="1"/>
      <c r="C684" s="1"/>
      <c r="D684" s="1"/>
      <c r="E684" s="1"/>
      <c r="F684" s="1"/>
      <c r="G684" s="1"/>
      <c r="H684" s="1"/>
      <c r="I684" s="1"/>
      <c r="J684" s="1"/>
      <c r="K684" s="1"/>
      <c r="L684" s="1"/>
      <c r="M684" s="1"/>
      <c r="N684" s="1"/>
      <c r="O684" s="1"/>
      <c r="P684" s="1"/>
      <c r="Q684" s="1"/>
      <c r="R684" s="1"/>
      <c r="S684" s="1"/>
      <c r="T684" s="1"/>
      <c r="U684" s="1"/>
    </row>
    <row r="685" ht="15.75" customHeight="1">
      <c r="A685" s="1"/>
      <c r="B685" s="1"/>
      <c r="C685" s="1"/>
      <c r="D685" s="1"/>
      <c r="E685" s="1"/>
      <c r="F685" s="1"/>
      <c r="G685" s="1"/>
      <c r="H685" s="1"/>
      <c r="I685" s="1"/>
      <c r="J685" s="1"/>
      <c r="K685" s="1"/>
      <c r="L685" s="1"/>
      <c r="M685" s="1"/>
      <c r="N685" s="1"/>
      <c r="O685" s="1"/>
      <c r="P685" s="1"/>
      <c r="Q685" s="1"/>
      <c r="R685" s="1"/>
      <c r="S685" s="1"/>
      <c r="T685" s="1"/>
      <c r="U685" s="1"/>
    </row>
    <row r="686" ht="15.75" customHeight="1">
      <c r="A686" s="1"/>
      <c r="B686" s="1"/>
      <c r="C686" s="1"/>
      <c r="D686" s="1"/>
      <c r="E686" s="1"/>
      <c r="F686" s="1"/>
      <c r="G686" s="1"/>
      <c r="H686" s="1"/>
      <c r="I686" s="1"/>
      <c r="J686" s="1"/>
      <c r="K686" s="1"/>
      <c r="L686" s="1"/>
      <c r="M686" s="1"/>
      <c r="N686" s="1"/>
      <c r="O686" s="1"/>
      <c r="P686" s="1"/>
      <c r="Q686" s="1"/>
      <c r="R686" s="1"/>
      <c r="S686" s="1"/>
      <c r="T686" s="1"/>
      <c r="U686" s="1"/>
    </row>
    <row r="687" ht="15.75" customHeight="1">
      <c r="A687" s="1"/>
      <c r="B687" s="1"/>
      <c r="C687" s="1"/>
      <c r="D687" s="1"/>
      <c r="E687" s="1"/>
      <c r="F687" s="1"/>
      <c r="G687" s="1"/>
      <c r="H687" s="1"/>
      <c r="I687" s="1"/>
      <c r="J687" s="1"/>
      <c r="K687" s="1"/>
      <c r="L687" s="1"/>
      <c r="M687" s="1"/>
      <c r="N687" s="1"/>
      <c r="O687" s="1"/>
      <c r="P687" s="1"/>
      <c r="Q687" s="1"/>
      <c r="R687" s="1"/>
      <c r="S687" s="1"/>
      <c r="T687" s="1"/>
      <c r="U687" s="1"/>
    </row>
    <row r="688" ht="15.75" customHeight="1">
      <c r="A688" s="1"/>
      <c r="B688" s="1"/>
      <c r="C688" s="1"/>
      <c r="D688" s="1"/>
      <c r="E688" s="1"/>
      <c r="F688" s="1"/>
      <c r="G688" s="1"/>
      <c r="H688" s="1"/>
      <c r="I688" s="1"/>
      <c r="J688" s="1"/>
      <c r="K688" s="1"/>
      <c r="L688" s="1"/>
      <c r="M688" s="1"/>
      <c r="N688" s="1"/>
      <c r="O688" s="1"/>
      <c r="P688" s="1"/>
      <c r="Q688" s="1"/>
      <c r="R688" s="1"/>
      <c r="S688" s="1"/>
      <c r="T688" s="1"/>
      <c r="U688" s="1"/>
    </row>
    <row r="689" ht="15.75" customHeight="1">
      <c r="A689" s="1"/>
      <c r="B689" s="1"/>
      <c r="C689" s="1"/>
      <c r="D689" s="1"/>
      <c r="E689" s="1"/>
      <c r="F689" s="1"/>
      <c r="G689" s="1"/>
      <c r="H689" s="1"/>
      <c r="I689" s="1"/>
      <c r="J689" s="1"/>
      <c r="K689" s="1"/>
      <c r="L689" s="1"/>
      <c r="M689" s="1"/>
      <c r="N689" s="1"/>
      <c r="O689" s="1"/>
      <c r="P689" s="1"/>
      <c r="Q689" s="1"/>
      <c r="R689" s="1"/>
      <c r="S689" s="1"/>
      <c r="T689" s="1"/>
      <c r="U689" s="1"/>
    </row>
    <row r="690" ht="15.75" customHeight="1">
      <c r="A690" s="1"/>
      <c r="B690" s="1"/>
      <c r="C690" s="1"/>
      <c r="D690" s="1"/>
      <c r="E690" s="1"/>
      <c r="F690" s="1"/>
      <c r="G690" s="1"/>
      <c r="H690" s="1"/>
      <c r="I690" s="1"/>
      <c r="J690" s="1"/>
      <c r="K690" s="1"/>
      <c r="L690" s="1"/>
      <c r="M690" s="1"/>
      <c r="N690" s="1"/>
      <c r="O690" s="1"/>
      <c r="P690" s="1"/>
      <c r="Q690" s="1"/>
      <c r="R690" s="1"/>
      <c r="S690" s="1"/>
      <c r="T690" s="1"/>
      <c r="U690" s="1"/>
    </row>
    <row r="691" ht="15.75" customHeight="1">
      <c r="A691" s="1"/>
      <c r="B691" s="1"/>
      <c r="C691" s="1"/>
      <c r="D691" s="1"/>
      <c r="E691" s="1"/>
      <c r="F691" s="1"/>
      <c r="G691" s="1"/>
      <c r="H691" s="1"/>
      <c r="I691" s="1"/>
      <c r="J691" s="1"/>
      <c r="K691" s="1"/>
      <c r="L691" s="1"/>
      <c r="M691" s="1"/>
      <c r="N691" s="1"/>
      <c r="O691" s="1"/>
      <c r="P691" s="1"/>
      <c r="Q691" s="1"/>
      <c r="R691" s="1"/>
      <c r="S691" s="1"/>
      <c r="T691" s="1"/>
      <c r="U691" s="1"/>
    </row>
    <row r="692" ht="15.75" customHeight="1">
      <c r="A692" s="1"/>
      <c r="B692" s="1"/>
      <c r="C692" s="1"/>
      <c r="D692" s="1"/>
      <c r="E692" s="1"/>
      <c r="F692" s="1"/>
      <c r="G692" s="1"/>
      <c r="H692" s="1"/>
      <c r="I692" s="1"/>
      <c r="J692" s="1"/>
      <c r="K692" s="1"/>
      <c r="L692" s="1"/>
      <c r="M692" s="1"/>
      <c r="N692" s="1"/>
      <c r="O692" s="1"/>
      <c r="P692" s="1"/>
      <c r="Q692" s="1"/>
      <c r="R692" s="1"/>
      <c r="S692" s="1"/>
      <c r="T692" s="1"/>
      <c r="U692" s="1"/>
    </row>
    <row r="693" ht="15.75" customHeight="1">
      <c r="A693" s="1"/>
      <c r="B693" s="1"/>
      <c r="C693" s="1"/>
      <c r="D693" s="1"/>
      <c r="E693" s="1"/>
      <c r="F693" s="1"/>
      <c r="G693" s="1"/>
      <c r="H693" s="1"/>
      <c r="I693" s="1"/>
      <c r="J693" s="1"/>
      <c r="K693" s="1"/>
      <c r="L693" s="1"/>
      <c r="M693" s="1"/>
      <c r="N693" s="1"/>
      <c r="O693" s="1"/>
      <c r="P693" s="1"/>
      <c r="Q693" s="1"/>
      <c r="R693" s="1"/>
      <c r="S693" s="1"/>
      <c r="T693" s="1"/>
      <c r="U693" s="1"/>
    </row>
    <row r="694" ht="15.75" customHeight="1">
      <c r="A694" s="1"/>
      <c r="B694" s="1"/>
      <c r="C694" s="1"/>
      <c r="D694" s="1"/>
      <c r="E694" s="1"/>
      <c r="F694" s="1"/>
      <c r="G694" s="1"/>
      <c r="H694" s="1"/>
      <c r="I694" s="1"/>
      <c r="J694" s="1"/>
      <c r="K694" s="1"/>
      <c r="L694" s="1"/>
      <c r="M694" s="1"/>
      <c r="N694" s="1"/>
      <c r="O694" s="1"/>
      <c r="P694" s="1"/>
      <c r="Q694" s="1"/>
      <c r="R694" s="1"/>
      <c r="S694" s="1"/>
      <c r="T694" s="1"/>
      <c r="U694" s="1"/>
    </row>
    <row r="695" ht="15.75" customHeight="1">
      <c r="A695" s="1"/>
      <c r="B695" s="1"/>
      <c r="C695" s="1"/>
      <c r="D695" s="1"/>
      <c r="E695" s="1"/>
      <c r="F695" s="1"/>
      <c r="G695" s="1"/>
      <c r="H695" s="1"/>
      <c r="I695" s="1"/>
      <c r="J695" s="1"/>
      <c r="K695" s="1"/>
      <c r="L695" s="1"/>
      <c r="M695" s="1"/>
      <c r="N695" s="1"/>
      <c r="O695" s="1"/>
      <c r="P695" s="1"/>
      <c r="Q695" s="1"/>
      <c r="R695" s="1"/>
      <c r="S695" s="1"/>
      <c r="T695" s="1"/>
      <c r="U695" s="1"/>
    </row>
    <row r="696" ht="15.75" customHeight="1">
      <c r="A696" s="1"/>
      <c r="B696" s="1"/>
      <c r="C696" s="1"/>
      <c r="D696" s="1"/>
      <c r="E696" s="1"/>
      <c r="F696" s="1"/>
      <c r="G696" s="1"/>
      <c r="H696" s="1"/>
      <c r="I696" s="1"/>
      <c r="J696" s="1"/>
      <c r="K696" s="1"/>
      <c r="L696" s="1"/>
      <c r="M696" s="1"/>
      <c r="N696" s="1"/>
      <c r="O696" s="1"/>
      <c r="P696" s="1"/>
      <c r="Q696" s="1"/>
      <c r="R696" s="1"/>
      <c r="S696" s="1"/>
      <c r="T696" s="1"/>
      <c r="U696" s="1"/>
    </row>
    <row r="697" ht="15.75" customHeight="1">
      <c r="A697" s="1"/>
      <c r="B697" s="1"/>
      <c r="C697" s="1"/>
      <c r="D697" s="1"/>
      <c r="E697" s="1"/>
      <c r="F697" s="1"/>
      <c r="G697" s="1"/>
      <c r="H697" s="1"/>
      <c r="I697" s="1"/>
      <c r="J697" s="1"/>
      <c r="K697" s="1"/>
      <c r="L697" s="1"/>
      <c r="M697" s="1"/>
      <c r="N697" s="1"/>
      <c r="O697" s="1"/>
      <c r="P697" s="1"/>
      <c r="Q697" s="1"/>
      <c r="R697" s="1"/>
      <c r="S697" s="1"/>
      <c r="T697" s="1"/>
      <c r="U697" s="1"/>
    </row>
    <row r="698" ht="15.75" customHeight="1">
      <c r="A698" s="1"/>
      <c r="B698" s="1"/>
      <c r="C698" s="1"/>
      <c r="D698" s="1"/>
      <c r="E698" s="1"/>
      <c r="F698" s="1"/>
      <c r="G698" s="1"/>
      <c r="H698" s="1"/>
      <c r="I698" s="1"/>
      <c r="J698" s="1"/>
      <c r="K698" s="1"/>
      <c r="L698" s="1"/>
      <c r="M698" s="1"/>
      <c r="N698" s="1"/>
      <c r="O698" s="1"/>
      <c r="P698" s="1"/>
      <c r="Q698" s="1"/>
      <c r="R698" s="1"/>
      <c r="S698" s="1"/>
      <c r="T698" s="1"/>
      <c r="U698" s="1"/>
    </row>
    <row r="699" ht="15.75" customHeight="1">
      <c r="A699" s="1"/>
      <c r="B699" s="1"/>
      <c r="C699" s="1"/>
      <c r="D699" s="1"/>
      <c r="E699" s="1"/>
      <c r="F699" s="1"/>
      <c r="G699" s="1"/>
      <c r="H699" s="1"/>
      <c r="I699" s="1"/>
      <c r="J699" s="1"/>
      <c r="K699" s="1"/>
      <c r="L699" s="1"/>
      <c r="M699" s="1"/>
      <c r="N699" s="1"/>
      <c r="O699" s="1"/>
      <c r="P699" s="1"/>
      <c r="Q699" s="1"/>
      <c r="R699" s="1"/>
      <c r="S699" s="1"/>
      <c r="T699" s="1"/>
      <c r="U699" s="1"/>
    </row>
    <row r="700" ht="15.75" customHeight="1">
      <c r="A700" s="1"/>
      <c r="B700" s="1"/>
      <c r="C700" s="1"/>
      <c r="D700" s="1"/>
      <c r="E700" s="1"/>
      <c r="F700" s="1"/>
      <c r="G700" s="1"/>
      <c r="H700" s="1"/>
      <c r="I700" s="1"/>
      <c r="J700" s="1"/>
      <c r="K700" s="1"/>
      <c r="L700" s="1"/>
      <c r="M700" s="1"/>
      <c r="N700" s="1"/>
      <c r="O700" s="1"/>
      <c r="P700" s="1"/>
      <c r="Q700" s="1"/>
      <c r="R700" s="1"/>
      <c r="S700" s="1"/>
      <c r="T700" s="1"/>
      <c r="U700" s="1"/>
    </row>
    <row r="701" ht="15.75" customHeight="1">
      <c r="A701" s="1"/>
      <c r="B701" s="1"/>
      <c r="C701" s="1"/>
      <c r="D701" s="1"/>
      <c r="E701" s="1"/>
      <c r="F701" s="1"/>
      <c r="G701" s="1"/>
      <c r="H701" s="1"/>
      <c r="I701" s="1"/>
      <c r="J701" s="1"/>
      <c r="K701" s="1"/>
      <c r="L701" s="1"/>
      <c r="M701" s="1"/>
      <c r="N701" s="1"/>
      <c r="O701" s="1"/>
      <c r="P701" s="1"/>
      <c r="Q701" s="1"/>
      <c r="R701" s="1"/>
      <c r="S701" s="1"/>
      <c r="T701" s="1"/>
      <c r="U701" s="1"/>
    </row>
    <row r="702" ht="15.75" customHeight="1">
      <c r="A702" s="1"/>
      <c r="B702" s="1"/>
      <c r="C702" s="1"/>
      <c r="D702" s="1"/>
      <c r="E702" s="1"/>
      <c r="F702" s="1"/>
      <c r="G702" s="1"/>
      <c r="H702" s="1"/>
      <c r="I702" s="1"/>
      <c r="J702" s="1"/>
      <c r="K702" s="1"/>
      <c r="L702" s="1"/>
      <c r="M702" s="1"/>
      <c r="N702" s="1"/>
      <c r="O702" s="1"/>
      <c r="P702" s="1"/>
      <c r="Q702" s="1"/>
      <c r="R702" s="1"/>
      <c r="S702" s="1"/>
      <c r="T702" s="1"/>
      <c r="U702" s="1"/>
    </row>
    <row r="703" ht="15.75" customHeight="1">
      <c r="A703" s="1"/>
      <c r="B703" s="1"/>
      <c r="C703" s="1"/>
      <c r="D703" s="1"/>
      <c r="E703" s="1"/>
      <c r="F703" s="1"/>
      <c r="G703" s="1"/>
      <c r="H703" s="1"/>
      <c r="I703" s="1"/>
      <c r="J703" s="1"/>
      <c r="K703" s="1"/>
      <c r="L703" s="1"/>
      <c r="M703" s="1"/>
      <c r="N703" s="1"/>
      <c r="O703" s="1"/>
      <c r="P703" s="1"/>
      <c r="Q703" s="1"/>
      <c r="R703" s="1"/>
      <c r="S703" s="1"/>
      <c r="T703" s="1"/>
      <c r="U703" s="1"/>
    </row>
    <row r="704" ht="15.75" customHeight="1">
      <c r="A704" s="1"/>
      <c r="B704" s="1"/>
      <c r="C704" s="1"/>
      <c r="D704" s="1"/>
      <c r="E704" s="1"/>
      <c r="F704" s="1"/>
      <c r="G704" s="1"/>
      <c r="H704" s="1"/>
      <c r="I704" s="1"/>
      <c r="J704" s="1"/>
      <c r="K704" s="1"/>
      <c r="L704" s="1"/>
      <c r="M704" s="1"/>
      <c r="N704" s="1"/>
      <c r="O704" s="1"/>
      <c r="P704" s="1"/>
      <c r="Q704" s="1"/>
      <c r="R704" s="1"/>
      <c r="S704" s="1"/>
      <c r="T704" s="1"/>
      <c r="U704" s="1"/>
    </row>
    <row r="705" ht="15.75" customHeight="1">
      <c r="A705" s="1"/>
      <c r="B705" s="1"/>
      <c r="C705" s="1"/>
      <c r="D705" s="1"/>
      <c r="E705" s="1"/>
      <c r="F705" s="1"/>
      <c r="G705" s="1"/>
      <c r="H705" s="1"/>
      <c r="I705" s="1"/>
      <c r="J705" s="1"/>
      <c r="K705" s="1"/>
      <c r="L705" s="1"/>
      <c r="M705" s="1"/>
      <c r="N705" s="1"/>
      <c r="O705" s="1"/>
      <c r="P705" s="1"/>
      <c r="Q705" s="1"/>
      <c r="R705" s="1"/>
      <c r="S705" s="1"/>
      <c r="T705" s="1"/>
      <c r="U705" s="1"/>
    </row>
    <row r="706" ht="15.75" customHeight="1">
      <c r="A706" s="1"/>
      <c r="B706" s="1"/>
      <c r="C706" s="1"/>
      <c r="D706" s="1"/>
      <c r="E706" s="1"/>
      <c r="F706" s="1"/>
      <c r="G706" s="1"/>
      <c r="H706" s="1"/>
      <c r="I706" s="1"/>
      <c r="J706" s="1"/>
      <c r="K706" s="1"/>
      <c r="L706" s="1"/>
      <c r="M706" s="1"/>
      <c r="N706" s="1"/>
      <c r="O706" s="1"/>
      <c r="P706" s="1"/>
      <c r="Q706" s="1"/>
      <c r="R706" s="1"/>
      <c r="S706" s="1"/>
      <c r="T706" s="1"/>
      <c r="U706" s="1"/>
    </row>
    <row r="707" ht="15.75" customHeight="1">
      <c r="A707" s="1"/>
      <c r="B707" s="1"/>
      <c r="C707" s="1"/>
      <c r="D707" s="1"/>
      <c r="E707" s="1"/>
      <c r="F707" s="1"/>
      <c r="G707" s="1"/>
      <c r="H707" s="1"/>
      <c r="I707" s="1"/>
      <c r="J707" s="1"/>
      <c r="K707" s="1"/>
      <c r="L707" s="1"/>
      <c r="M707" s="1"/>
      <c r="N707" s="1"/>
      <c r="O707" s="1"/>
      <c r="P707" s="1"/>
      <c r="Q707" s="1"/>
      <c r="R707" s="1"/>
      <c r="S707" s="1"/>
      <c r="T707" s="1"/>
      <c r="U707" s="1"/>
    </row>
    <row r="708" ht="15.75" customHeight="1">
      <c r="A708" s="1"/>
      <c r="B708" s="1"/>
      <c r="C708" s="1"/>
      <c r="D708" s="1"/>
      <c r="E708" s="1"/>
      <c r="F708" s="1"/>
      <c r="G708" s="1"/>
      <c r="H708" s="1"/>
      <c r="I708" s="1"/>
      <c r="J708" s="1"/>
      <c r="K708" s="1"/>
      <c r="L708" s="1"/>
      <c r="M708" s="1"/>
      <c r="N708" s="1"/>
      <c r="O708" s="1"/>
      <c r="P708" s="1"/>
      <c r="Q708" s="1"/>
      <c r="R708" s="1"/>
      <c r="S708" s="1"/>
      <c r="T708" s="1"/>
      <c r="U708" s="1"/>
    </row>
    <row r="709" ht="15.75" customHeight="1">
      <c r="A709" s="1"/>
      <c r="B709" s="1"/>
      <c r="C709" s="1"/>
      <c r="D709" s="1"/>
      <c r="E709" s="1"/>
      <c r="F709" s="1"/>
      <c r="G709" s="1"/>
      <c r="H709" s="1"/>
      <c r="I709" s="1"/>
      <c r="J709" s="1"/>
      <c r="K709" s="1"/>
      <c r="L709" s="1"/>
      <c r="M709" s="1"/>
      <c r="N709" s="1"/>
      <c r="O709" s="1"/>
      <c r="P709" s="1"/>
      <c r="Q709" s="1"/>
      <c r="R709" s="1"/>
      <c r="S709" s="1"/>
      <c r="T709" s="1"/>
      <c r="U709" s="1"/>
    </row>
    <row r="710" ht="15.75" customHeight="1">
      <c r="A710" s="1"/>
      <c r="B710" s="1"/>
      <c r="C710" s="1"/>
      <c r="D710" s="1"/>
      <c r="E710" s="1"/>
      <c r="F710" s="1"/>
      <c r="G710" s="1"/>
      <c r="H710" s="1"/>
      <c r="I710" s="1"/>
      <c r="J710" s="1"/>
      <c r="K710" s="1"/>
      <c r="L710" s="1"/>
      <c r="M710" s="1"/>
      <c r="N710" s="1"/>
      <c r="O710" s="1"/>
      <c r="P710" s="1"/>
      <c r="Q710" s="1"/>
      <c r="R710" s="1"/>
      <c r="S710" s="1"/>
      <c r="T710" s="1"/>
      <c r="U710" s="1"/>
    </row>
    <row r="711" ht="15.75" customHeight="1">
      <c r="A711" s="1"/>
      <c r="B711" s="1"/>
      <c r="C711" s="1"/>
      <c r="D711" s="1"/>
      <c r="E711" s="1"/>
      <c r="F711" s="1"/>
      <c r="G711" s="1"/>
      <c r="H711" s="1"/>
      <c r="I711" s="1"/>
      <c r="J711" s="1"/>
      <c r="K711" s="1"/>
      <c r="L711" s="1"/>
      <c r="M711" s="1"/>
      <c r="N711" s="1"/>
      <c r="O711" s="1"/>
      <c r="P711" s="1"/>
      <c r="Q711" s="1"/>
      <c r="R711" s="1"/>
      <c r="S711" s="1"/>
      <c r="T711" s="1"/>
      <c r="U711" s="1"/>
    </row>
    <row r="712" ht="15.75" customHeight="1">
      <c r="A712" s="1"/>
      <c r="B712" s="1"/>
      <c r="C712" s="1"/>
      <c r="D712" s="1"/>
      <c r="E712" s="1"/>
      <c r="F712" s="1"/>
      <c r="G712" s="1"/>
      <c r="H712" s="1"/>
      <c r="I712" s="1"/>
      <c r="J712" s="1"/>
      <c r="K712" s="1"/>
      <c r="L712" s="1"/>
      <c r="M712" s="1"/>
      <c r="N712" s="1"/>
      <c r="O712" s="1"/>
      <c r="P712" s="1"/>
      <c r="Q712" s="1"/>
      <c r="R712" s="1"/>
      <c r="S712" s="1"/>
      <c r="T712" s="1"/>
      <c r="U712" s="1"/>
    </row>
    <row r="713" ht="15.75" customHeight="1">
      <c r="A713" s="1"/>
      <c r="B713" s="1"/>
      <c r="C713" s="1"/>
      <c r="D713" s="1"/>
      <c r="E713" s="1"/>
      <c r="F713" s="1"/>
      <c r="G713" s="1"/>
      <c r="H713" s="1"/>
      <c r="I713" s="1"/>
      <c r="J713" s="1"/>
      <c r="K713" s="1"/>
      <c r="L713" s="1"/>
      <c r="M713" s="1"/>
      <c r="N713" s="1"/>
      <c r="O713" s="1"/>
      <c r="P713" s="1"/>
      <c r="Q713" s="1"/>
      <c r="R713" s="1"/>
      <c r="S713" s="1"/>
      <c r="T713" s="1"/>
      <c r="U713" s="1"/>
    </row>
    <row r="714" ht="15.75" customHeight="1">
      <c r="A714" s="1"/>
      <c r="B714" s="1"/>
      <c r="C714" s="1"/>
      <c r="D714" s="1"/>
      <c r="E714" s="1"/>
      <c r="F714" s="1"/>
      <c r="G714" s="1"/>
      <c r="H714" s="1"/>
      <c r="I714" s="1"/>
      <c r="J714" s="1"/>
      <c r="K714" s="1"/>
      <c r="L714" s="1"/>
      <c r="M714" s="1"/>
      <c r="N714" s="1"/>
      <c r="O714" s="1"/>
      <c r="P714" s="1"/>
      <c r="Q714" s="1"/>
      <c r="R714" s="1"/>
      <c r="S714" s="1"/>
      <c r="T714" s="1"/>
      <c r="U714" s="1"/>
    </row>
    <row r="715" ht="15.75" customHeight="1">
      <c r="A715" s="1"/>
      <c r="B715" s="1"/>
      <c r="C715" s="1"/>
      <c r="D715" s="1"/>
      <c r="E715" s="1"/>
      <c r="F715" s="1"/>
      <c r="G715" s="1"/>
      <c r="H715" s="1"/>
      <c r="I715" s="1"/>
      <c r="J715" s="1"/>
      <c r="K715" s="1"/>
      <c r="L715" s="1"/>
      <c r="M715" s="1"/>
      <c r="N715" s="1"/>
      <c r="O715" s="1"/>
      <c r="P715" s="1"/>
      <c r="Q715" s="1"/>
      <c r="R715" s="1"/>
      <c r="S715" s="1"/>
      <c r="T715" s="1"/>
      <c r="U715" s="1"/>
    </row>
    <row r="716" ht="15.75" customHeight="1">
      <c r="A716" s="1"/>
      <c r="B716" s="1"/>
      <c r="C716" s="1"/>
      <c r="D716" s="1"/>
      <c r="E716" s="1"/>
      <c r="F716" s="1"/>
      <c r="G716" s="1"/>
      <c r="H716" s="1"/>
      <c r="I716" s="1"/>
      <c r="J716" s="1"/>
      <c r="K716" s="1"/>
      <c r="L716" s="1"/>
      <c r="M716" s="1"/>
      <c r="N716" s="1"/>
      <c r="O716" s="1"/>
      <c r="P716" s="1"/>
      <c r="Q716" s="1"/>
      <c r="R716" s="1"/>
      <c r="S716" s="1"/>
      <c r="T716" s="1"/>
      <c r="U716" s="1"/>
    </row>
    <row r="717" ht="15.75" customHeight="1">
      <c r="A717" s="1"/>
      <c r="B717" s="1"/>
      <c r="C717" s="1"/>
      <c r="D717" s="1"/>
      <c r="E717" s="1"/>
      <c r="F717" s="1"/>
      <c r="G717" s="1"/>
      <c r="H717" s="1"/>
      <c r="I717" s="1"/>
      <c r="J717" s="1"/>
      <c r="K717" s="1"/>
      <c r="L717" s="1"/>
      <c r="M717" s="1"/>
      <c r="N717" s="1"/>
      <c r="O717" s="1"/>
      <c r="P717" s="1"/>
      <c r="Q717" s="1"/>
      <c r="R717" s="1"/>
      <c r="S717" s="1"/>
      <c r="T717" s="1"/>
      <c r="U717" s="1"/>
    </row>
    <row r="718" ht="15.75" customHeight="1">
      <c r="A718" s="1"/>
      <c r="B718" s="1"/>
      <c r="C718" s="1"/>
      <c r="D718" s="1"/>
      <c r="E718" s="1"/>
      <c r="F718" s="1"/>
      <c r="G718" s="1"/>
      <c r="H718" s="1"/>
      <c r="I718" s="1"/>
      <c r="J718" s="1"/>
      <c r="K718" s="1"/>
      <c r="L718" s="1"/>
      <c r="M718" s="1"/>
      <c r="N718" s="1"/>
      <c r="O718" s="1"/>
      <c r="P718" s="1"/>
      <c r="Q718" s="1"/>
      <c r="R718" s="1"/>
      <c r="S718" s="1"/>
      <c r="T718" s="1"/>
      <c r="U718" s="1"/>
    </row>
    <row r="719" ht="15.75" customHeight="1">
      <c r="A719" s="1"/>
      <c r="B719" s="1"/>
      <c r="C719" s="1"/>
      <c r="D719" s="1"/>
      <c r="E719" s="1"/>
      <c r="F719" s="1"/>
      <c r="G719" s="1"/>
      <c r="H719" s="1"/>
      <c r="I719" s="1"/>
      <c r="J719" s="1"/>
      <c r="K719" s="1"/>
      <c r="L719" s="1"/>
      <c r="M719" s="1"/>
      <c r="N719" s="1"/>
      <c r="O719" s="1"/>
      <c r="P719" s="1"/>
      <c r="Q719" s="1"/>
      <c r="R719" s="1"/>
      <c r="S719" s="1"/>
      <c r="T719" s="1"/>
      <c r="U719" s="1"/>
    </row>
    <row r="720" ht="15.75" customHeight="1">
      <c r="A720" s="1"/>
      <c r="B720" s="1"/>
      <c r="C720" s="1"/>
      <c r="D720" s="1"/>
      <c r="E720" s="1"/>
      <c r="F720" s="1"/>
      <c r="G720" s="1"/>
      <c r="H720" s="1"/>
      <c r="I720" s="1"/>
      <c r="J720" s="1"/>
      <c r="K720" s="1"/>
      <c r="L720" s="1"/>
      <c r="M720" s="1"/>
      <c r="N720" s="1"/>
      <c r="O720" s="1"/>
      <c r="P720" s="1"/>
      <c r="Q720" s="1"/>
      <c r="R720" s="1"/>
      <c r="S720" s="1"/>
      <c r="T720" s="1"/>
      <c r="U720" s="1"/>
    </row>
    <row r="721" ht="15.75" customHeight="1">
      <c r="A721" s="1"/>
      <c r="B721" s="1"/>
      <c r="C721" s="1"/>
      <c r="D721" s="1"/>
      <c r="E721" s="1"/>
      <c r="F721" s="1"/>
      <c r="G721" s="1"/>
      <c r="H721" s="1"/>
      <c r="I721" s="1"/>
      <c r="J721" s="1"/>
      <c r="K721" s="1"/>
      <c r="L721" s="1"/>
      <c r="M721" s="1"/>
      <c r="N721" s="1"/>
      <c r="O721" s="1"/>
      <c r="P721" s="1"/>
      <c r="Q721" s="1"/>
      <c r="R721" s="1"/>
      <c r="S721" s="1"/>
      <c r="T721" s="1"/>
      <c r="U721" s="1"/>
    </row>
    <row r="722" ht="15.75" customHeight="1">
      <c r="A722" s="1"/>
      <c r="B722" s="1"/>
      <c r="C722" s="1"/>
      <c r="D722" s="1"/>
      <c r="E722" s="1"/>
      <c r="F722" s="1"/>
      <c r="G722" s="1"/>
      <c r="H722" s="1"/>
      <c r="I722" s="1"/>
      <c r="J722" s="1"/>
      <c r="K722" s="1"/>
      <c r="L722" s="1"/>
      <c r="M722" s="1"/>
      <c r="N722" s="1"/>
      <c r="O722" s="1"/>
      <c r="P722" s="1"/>
      <c r="Q722" s="1"/>
      <c r="R722" s="1"/>
      <c r="S722" s="1"/>
      <c r="T722" s="1"/>
      <c r="U722" s="1"/>
    </row>
    <row r="723" ht="15.75" customHeight="1">
      <c r="A723" s="1"/>
      <c r="B723" s="1"/>
      <c r="C723" s="1"/>
      <c r="D723" s="1"/>
      <c r="E723" s="1"/>
      <c r="F723" s="1"/>
      <c r="G723" s="1"/>
      <c r="H723" s="1"/>
      <c r="I723" s="1"/>
      <c r="J723" s="1"/>
      <c r="K723" s="1"/>
      <c r="L723" s="1"/>
      <c r="M723" s="1"/>
      <c r="N723" s="1"/>
      <c r="O723" s="1"/>
      <c r="P723" s="1"/>
      <c r="Q723" s="1"/>
      <c r="R723" s="1"/>
      <c r="S723" s="1"/>
      <c r="T723" s="1"/>
      <c r="U723" s="1"/>
    </row>
    <row r="724" ht="15.75" customHeight="1">
      <c r="A724" s="1"/>
      <c r="B724" s="1"/>
      <c r="C724" s="1"/>
      <c r="D724" s="1"/>
      <c r="E724" s="1"/>
      <c r="F724" s="1"/>
      <c r="G724" s="1"/>
      <c r="H724" s="1"/>
      <c r="I724" s="1"/>
      <c r="J724" s="1"/>
      <c r="K724" s="1"/>
      <c r="L724" s="1"/>
      <c r="M724" s="1"/>
      <c r="N724" s="1"/>
      <c r="O724" s="1"/>
      <c r="P724" s="1"/>
      <c r="Q724" s="1"/>
      <c r="R724" s="1"/>
      <c r="S724" s="1"/>
      <c r="T724" s="1"/>
      <c r="U724" s="1"/>
    </row>
    <row r="725" ht="15.75" customHeight="1">
      <c r="A725" s="1"/>
      <c r="B725" s="1"/>
      <c r="C725" s="1"/>
      <c r="D725" s="1"/>
      <c r="E725" s="1"/>
      <c r="F725" s="1"/>
      <c r="G725" s="1"/>
      <c r="H725" s="1"/>
      <c r="I725" s="1"/>
      <c r="J725" s="1"/>
      <c r="K725" s="1"/>
      <c r="L725" s="1"/>
      <c r="M725" s="1"/>
      <c r="N725" s="1"/>
      <c r="O725" s="1"/>
      <c r="P725" s="1"/>
      <c r="Q725" s="1"/>
      <c r="R725" s="1"/>
      <c r="S725" s="1"/>
      <c r="T725" s="1"/>
      <c r="U725" s="1"/>
    </row>
    <row r="726" ht="15.75" customHeight="1">
      <c r="A726" s="1"/>
      <c r="B726" s="1"/>
      <c r="C726" s="1"/>
      <c r="D726" s="1"/>
      <c r="E726" s="1"/>
      <c r="F726" s="1"/>
      <c r="G726" s="1"/>
      <c r="H726" s="1"/>
      <c r="I726" s="1"/>
      <c r="J726" s="1"/>
      <c r="K726" s="1"/>
      <c r="L726" s="1"/>
      <c r="M726" s="1"/>
      <c r="N726" s="1"/>
      <c r="O726" s="1"/>
      <c r="P726" s="1"/>
      <c r="Q726" s="1"/>
      <c r="R726" s="1"/>
      <c r="S726" s="1"/>
      <c r="T726" s="1"/>
      <c r="U726" s="1"/>
    </row>
    <row r="727" ht="15.75" customHeight="1">
      <c r="A727" s="1"/>
      <c r="B727" s="1"/>
      <c r="C727" s="1"/>
      <c r="D727" s="1"/>
      <c r="E727" s="1"/>
      <c r="F727" s="1"/>
      <c r="G727" s="1"/>
      <c r="H727" s="1"/>
      <c r="I727" s="1"/>
      <c r="J727" s="1"/>
      <c r="K727" s="1"/>
      <c r="L727" s="1"/>
      <c r="M727" s="1"/>
      <c r="N727" s="1"/>
      <c r="O727" s="1"/>
      <c r="P727" s="1"/>
      <c r="Q727" s="1"/>
      <c r="R727" s="1"/>
      <c r="S727" s="1"/>
      <c r="T727" s="1"/>
      <c r="U727" s="1"/>
    </row>
    <row r="728" ht="15.75" customHeight="1">
      <c r="A728" s="1"/>
      <c r="B728" s="1"/>
      <c r="C728" s="1"/>
      <c r="D728" s="1"/>
      <c r="E728" s="1"/>
      <c r="F728" s="1"/>
      <c r="G728" s="1"/>
      <c r="H728" s="1"/>
      <c r="I728" s="1"/>
      <c r="J728" s="1"/>
      <c r="K728" s="1"/>
      <c r="L728" s="1"/>
      <c r="M728" s="1"/>
      <c r="N728" s="1"/>
      <c r="O728" s="1"/>
      <c r="P728" s="1"/>
      <c r="Q728" s="1"/>
      <c r="R728" s="1"/>
      <c r="S728" s="1"/>
      <c r="T728" s="1"/>
      <c r="U728" s="1"/>
    </row>
    <row r="729" ht="15.75" customHeight="1">
      <c r="A729" s="1"/>
      <c r="B729" s="1"/>
      <c r="C729" s="1"/>
      <c r="D729" s="1"/>
      <c r="E729" s="1"/>
      <c r="F729" s="1"/>
      <c r="G729" s="1"/>
      <c r="H729" s="1"/>
      <c r="I729" s="1"/>
      <c r="J729" s="1"/>
      <c r="K729" s="1"/>
      <c r="L729" s="1"/>
      <c r="M729" s="1"/>
      <c r="N729" s="1"/>
      <c r="O729" s="1"/>
      <c r="P729" s="1"/>
      <c r="Q729" s="1"/>
      <c r="R729" s="1"/>
      <c r="S729" s="1"/>
      <c r="T729" s="1"/>
      <c r="U729" s="1"/>
    </row>
    <row r="730" ht="15.75" customHeight="1">
      <c r="A730" s="1"/>
      <c r="B730" s="1"/>
      <c r="C730" s="1"/>
      <c r="D730" s="1"/>
      <c r="E730" s="1"/>
      <c r="F730" s="1"/>
      <c r="G730" s="1"/>
      <c r="H730" s="1"/>
      <c r="I730" s="1"/>
      <c r="J730" s="1"/>
      <c r="K730" s="1"/>
      <c r="L730" s="1"/>
      <c r="M730" s="1"/>
      <c r="N730" s="1"/>
      <c r="O730" s="1"/>
      <c r="P730" s="1"/>
      <c r="Q730" s="1"/>
      <c r="R730" s="1"/>
      <c r="S730" s="1"/>
      <c r="T730" s="1"/>
      <c r="U730" s="1"/>
    </row>
    <row r="731" ht="15.75" customHeight="1">
      <c r="A731" s="1"/>
      <c r="B731" s="1"/>
      <c r="C731" s="1"/>
      <c r="D731" s="1"/>
      <c r="E731" s="1"/>
      <c r="F731" s="1"/>
      <c r="G731" s="1"/>
      <c r="H731" s="1"/>
      <c r="I731" s="1"/>
      <c r="J731" s="1"/>
      <c r="K731" s="1"/>
      <c r="L731" s="1"/>
      <c r="M731" s="1"/>
      <c r="N731" s="1"/>
      <c r="O731" s="1"/>
      <c r="P731" s="1"/>
      <c r="Q731" s="1"/>
      <c r="R731" s="1"/>
      <c r="S731" s="1"/>
      <c r="T731" s="1"/>
      <c r="U731" s="1"/>
    </row>
    <row r="732" ht="15.75" customHeight="1">
      <c r="A732" s="1"/>
      <c r="B732" s="1"/>
      <c r="C732" s="1"/>
      <c r="D732" s="1"/>
      <c r="E732" s="1"/>
      <c r="F732" s="1"/>
      <c r="G732" s="1"/>
      <c r="H732" s="1"/>
      <c r="I732" s="1"/>
      <c r="J732" s="1"/>
      <c r="K732" s="1"/>
      <c r="L732" s="1"/>
      <c r="M732" s="1"/>
      <c r="N732" s="1"/>
      <c r="O732" s="1"/>
      <c r="P732" s="1"/>
      <c r="Q732" s="1"/>
      <c r="R732" s="1"/>
      <c r="S732" s="1"/>
      <c r="T732" s="1"/>
      <c r="U732" s="1"/>
    </row>
    <row r="733" ht="15.75" customHeight="1">
      <c r="A733" s="1"/>
      <c r="B733" s="1"/>
      <c r="C733" s="1"/>
      <c r="D733" s="1"/>
      <c r="E733" s="1"/>
      <c r="F733" s="1"/>
      <c r="G733" s="1"/>
      <c r="H733" s="1"/>
      <c r="I733" s="1"/>
      <c r="J733" s="1"/>
      <c r="K733" s="1"/>
      <c r="L733" s="1"/>
      <c r="M733" s="1"/>
      <c r="N733" s="1"/>
      <c r="O733" s="1"/>
      <c r="P733" s="1"/>
      <c r="Q733" s="1"/>
      <c r="R733" s="1"/>
      <c r="S733" s="1"/>
      <c r="T733" s="1"/>
      <c r="U733" s="1"/>
    </row>
    <row r="734" ht="15.75" customHeight="1">
      <c r="A734" s="1"/>
      <c r="B734" s="1"/>
      <c r="C734" s="1"/>
      <c r="D734" s="1"/>
      <c r="E734" s="1"/>
      <c r="F734" s="1"/>
      <c r="G734" s="1"/>
      <c r="H734" s="1"/>
      <c r="I734" s="1"/>
      <c r="J734" s="1"/>
      <c r="K734" s="1"/>
      <c r="L734" s="1"/>
      <c r="M734" s="1"/>
      <c r="N734" s="1"/>
      <c r="O734" s="1"/>
      <c r="P734" s="1"/>
      <c r="Q734" s="1"/>
      <c r="R734" s="1"/>
      <c r="S734" s="1"/>
      <c r="T734" s="1"/>
      <c r="U734" s="1"/>
    </row>
    <row r="735" ht="15.75" customHeight="1">
      <c r="A735" s="1"/>
      <c r="B735" s="1"/>
      <c r="C735" s="1"/>
      <c r="D735" s="1"/>
      <c r="E735" s="1"/>
      <c r="F735" s="1"/>
      <c r="G735" s="1"/>
      <c r="H735" s="1"/>
      <c r="I735" s="1"/>
      <c r="J735" s="1"/>
      <c r="K735" s="1"/>
      <c r="L735" s="1"/>
      <c r="M735" s="1"/>
      <c r="N735" s="1"/>
      <c r="O735" s="1"/>
      <c r="P735" s="1"/>
      <c r="Q735" s="1"/>
      <c r="R735" s="1"/>
      <c r="S735" s="1"/>
      <c r="T735" s="1"/>
      <c r="U735" s="1"/>
    </row>
    <row r="736" ht="15.75" customHeight="1">
      <c r="A736" s="1"/>
      <c r="B736" s="1"/>
      <c r="C736" s="1"/>
      <c r="D736" s="1"/>
      <c r="E736" s="1"/>
      <c r="F736" s="1"/>
      <c r="G736" s="1"/>
      <c r="H736" s="1"/>
      <c r="I736" s="1"/>
      <c r="J736" s="1"/>
      <c r="K736" s="1"/>
      <c r="L736" s="1"/>
      <c r="M736" s="1"/>
      <c r="N736" s="1"/>
      <c r="O736" s="1"/>
      <c r="P736" s="1"/>
      <c r="Q736" s="1"/>
      <c r="R736" s="1"/>
      <c r="S736" s="1"/>
      <c r="T736" s="1"/>
      <c r="U736" s="1"/>
    </row>
    <row r="737" ht="15.75" customHeight="1">
      <c r="A737" s="1"/>
      <c r="B737" s="1"/>
      <c r="C737" s="1"/>
      <c r="D737" s="1"/>
      <c r="E737" s="1"/>
      <c r="F737" s="1"/>
      <c r="G737" s="1"/>
      <c r="H737" s="1"/>
      <c r="I737" s="1"/>
      <c r="J737" s="1"/>
      <c r="K737" s="1"/>
      <c r="L737" s="1"/>
      <c r="M737" s="1"/>
      <c r="N737" s="1"/>
      <c r="O737" s="1"/>
      <c r="P737" s="1"/>
      <c r="Q737" s="1"/>
      <c r="R737" s="1"/>
      <c r="S737" s="1"/>
      <c r="T737" s="1"/>
      <c r="U737" s="1"/>
    </row>
    <row r="738" ht="15.75" customHeight="1">
      <c r="A738" s="1"/>
      <c r="B738" s="1"/>
      <c r="C738" s="1"/>
      <c r="D738" s="1"/>
      <c r="E738" s="1"/>
      <c r="F738" s="1"/>
      <c r="G738" s="1"/>
      <c r="H738" s="1"/>
      <c r="I738" s="1"/>
      <c r="J738" s="1"/>
      <c r="K738" s="1"/>
      <c r="L738" s="1"/>
      <c r="M738" s="1"/>
      <c r="N738" s="1"/>
      <c r="O738" s="1"/>
      <c r="P738" s="1"/>
      <c r="Q738" s="1"/>
      <c r="R738" s="1"/>
      <c r="S738" s="1"/>
      <c r="T738" s="1"/>
      <c r="U738" s="1"/>
    </row>
    <row r="739" ht="15.75" customHeight="1">
      <c r="A739" s="1"/>
      <c r="B739" s="1"/>
      <c r="C739" s="1"/>
      <c r="D739" s="1"/>
      <c r="E739" s="1"/>
      <c r="F739" s="1"/>
      <c r="G739" s="1"/>
      <c r="H739" s="1"/>
      <c r="I739" s="1"/>
      <c r="J739" s="1"/>
      <c r="K739" s="1"/>
      <c r="L739" s="1"/>
      <c r="M739" s="1"/>
      <c r="N739" s="1"/>
      <c r="O739" s="1"/>
      <c r="P739" s="1"/>
      <c r="Q739" s="1"/>
      <c r="R739" s="1"/>
      <c r="S739" s="1"/>
      <c r="T739" s="1"/>
      <c r="U739" s="1"/>
    </row>
    <row r="740" ht="15.75" customHeight="1">
      <c r="A740" s="1"/>
      <c r="B740" s="1"/>
      <c r="C740" s="1"/>
      <c r="D740" s="1"/>
      <c r="E740" s="1"/>
      <c r="F740" s="1"/>
      <c r="G740" s="1"/>
      <c r="H740" s="1"/>
      <c r="I740" s="1"/>
      <c r="J740" s="1"/>
      <c r="K740" s="1"/>
      <c r="L740" s="1"/>
      <c r="M740" s="1"/>
      <c r="N740" s="1"/>
      <c r="O740" s="1"/>
      <c r="P740" s="1"/>
      <c r="Q740" s="1"/>
      <c r="R740" s="1"/>
      <c r="S740" s="1"/>
      <c r="T740" s="1"/>
      <c r="U740" s="1"/>
    </row>
    <row r="741" ht="15.75" customHeight="1">
      <c r="A741" s="1"/>
      <c r="B741" s="1"/>
      <c r="C741" s="1"/>
      <c r="D741" s="1"/>
      <c r="E741" s="1"/>
      <c r="F741" s="1"/>
      <c r="G741" s="1"/>
      <c r="H741" s="1"/>
      <c r="I741" s="1"/>
      <c r="J741" s="1"/>
      <c r="K741" s="1"/>
      <c r="L741" s="1"/>
      <c r="M741" s="1"/>
      <c r="N741" s="1"/>
      <c r="O741" s="1"/>
      <c r="P741" s="1"/>
      <c r="Q741" s="1"/>
      <c r="R741" s="1"/>
      <c r="S741" s="1"/>
      <c r="T741" s="1"/>
      <c r="U741" s="1"/>
    </row>
    <row r="742" ht="15.75" customHeight="1">
      <c r="A742" s="1"/>
      <c r="B742" s="1"/>
      <c r="C742" s="1"/>
      <c r="D742" s="1"/>
      <c r="E742" s="1"/>
      <c r="F742" s="1"/>
      <c r="G742" s="1"/>
      <c r="H742" s="1"/>
      <c r="I742" s="1"/>
      <c r="J742" s="1"/>
      <c r="K742" s="1"/>
      <c r="L742" s="1"/>
      <c r="M742" s="1"/>
      <c r="N742" s="1"/>
      <c r="O742" s="1"/>
      <c r="P742" s="1"/>
      <c r="Q742" s="1"/>
      <c r="R742" s="1"/>
      <c r="S742" s="1"/>
      <c r="T742" s="1"/>
      <c r="U742" s="1"/>
    </row>
    <row r="743" ht="15.75" customHeight="1">
      <c r="A743" s="1"/>
      <c r="B743" s="1"/>
      <c r="C743" s="1"/>
      <c r="D743" s="1"/>
      <c r="E743" s="1"/>
      <c r="F743" s="1"/>
      <c r="G743" s="1"/>
      <c r="H743" s="1"/>
      <c r="I743" s="1"/>
      <c r="J743" s="1"/>
      <c r="K743" s="1"/>
      <c r="L743" s="1"/>
      <c r="M743" s="1"/>
      <c r="N743" s="1"/>
      <c r="O743" s="1"/>
      <c r="P743" s="1"/>
      <c r="Q743" s="1"/>
      <c r="R743" s="1"/>
      <c r="S743" s="1"/>
      <c r="T743" s="1"/>
      <c r="U743" s="1"/>
    </row>
    <row r="744" ht="15.75" customHeight="1">
      <c r="A744" s="1"/>
      <c r="B744" s="1"/>
      <c r="C744" s="1"/>
      <c r="D744" s="1"/>
      <c r="E744" s="1"/>
      <c r="F744" s="1"/>
      <c r="G744" s="1"/>
      <c r="H744" s="1"/>
      <c r="I744" s="1"/>
      <c r="J744" s="1"/>
      <c r="K744" s="1"/>
      <c r="L744" s="1"/>
      <c r="M744" s="1"/>
      <c r="N744" s="1"/>
      <c r="O744" s="1"/>
      <c r="P744" s="1"/>
      <c r="Q744" s="1"/>
      <c r="R744" s="1"/>
      <c r="S744" s="1"/>
      <c r="T744" s="1"/>
      <c r="U744" s="1"/>
    </row>
    <row r="745" ht="15.75" customHeight="1">
      <c r="A745" s="1"/>
      <c r="B745" s="1"/>
      <c r="C745" s="1"/>
      <c r="D745" s="1"/>
      <c r="E745" s="1"/>
      <c r="F745" s="1"/>
      <c r="G745" s="1"/>
      <c r="H745" s="1"/>
      <c r="I745" s="1"/>
      <c r="J745" s="1"/>
      <c r="K745" s="1"/>
      <c r="L745" s="1"/>
      <c r="M745" s="1"/>
      <c r="N745" s="1"/>
      <c r="O745" s="1"/>
      <c r="P745" s="1"/>
      <c r="Q745" s="1"/>
      <c r="R745" s="1"/>
      <c r="S745" s="1"/>
      <c r="T745" s="1"/>
      <c r="U745" s="1"/>
    </row>
    <row r="746" ht="15.75" customHeight="1">
      <c r="A746" s="1"/>
      <c r="B746" s="1"/>
      <c r="C746" s="1"/>
      <c r="D746" s="1"/>
      <c r="E746" s="1"/>
      <c r="F746" s="1"/>
      <c r="G746" s="1"/>
      <c r="H746" s="1"/>
      <c r="I746" s="1"/>
      <c r="J746" s="1"/>
      <c r="K746" s="1"/>
      <c r="L746" s="1"/>
      <c r="M746" s="1"/>
      <c r="N746" s="1"/>
      <c r="O746" s="1"/>
      <c r="P746" s="1"/>
      <c r="Q746" s="1"/>
      <c r="R746" s="1"/>
      <c r="S746" s="1"/>
      <c r="T746" s="1"/>
      <c r="U746" s="1"/>
    </row>
    <row r="747" ht="15.75" customHeight="1">
      <c r="A747" s="1"/>
      <c r="B747" s="1"/>
      <c r="C747" s="1"/>
      <c r="D747" s="1"/>
      <c r="E747" s="1"/>
      <c r="F747" s="1"/>
      <c r="G747" s="1"/>
      <c r="H747" s="1"/>
      <c r="I747" s="1"/>
      <c r="J747" s="1"/>
      <c r="K747" s="1"/>
      <c r="L747" s="1"/>
      <c r="M747" s="1"/>
      <c r="N747" s="1"/>
      <c r="O747" s="1"/>
      <c r="P747" s="1"/>
      <c r="Q747" s="1"/>
      <c r="R747" s="1"/>
      <c r="S747" s="1"/>
      <c r="T747" s="1"/>
      <c r="U747" s="1"/>
    </row>
    <row r="748" ht="15.75" customHeight="1">
      <c r="A748" s="1"/>
      <c r="B748" s="1"/>
      <c r="C748" s="1"/>
      <c r="D748" s="1"/>
      <c r="E748" s="1"/>
      <c r="F748" s="1"/>
      <c r="G748" s="1"/>
      <c r="H748" s="1"/>
      <c r="I748" s="1"/>
      <c r="J748" s="1"/>
      <c r="K748" s="1"/>
      <c r="L748" s="1"/>
      <c r="M748" s="1"/>
      <c r="N748" s="1"/>
      <c r="O748" s="1"/>
      <c r="P748" s="1"/>
      <c r="Q748" s="1"/>
      <c r="R748" s="1"/>
      <c r="S748" s="1"/>
      <c r="T748" s="1"/>
      <c r="U748" s="1"/>
    </row>
    <row r="749" ht="15.75" customHeight="1">
      <c r="A749" s="1"/>
      <c r="B749" s="1"/>
      <c r="C749" s="1"/>
      <c r="D749" s="1"/>
      <c r="E749" s="1"/>
      <c r="F749" s="1"/>
      <c r="G749" s="1"/>
      <c r="H749" s="1"/>
      <c r="I749" s="1"/>
      <c r="J749" s="1"/>
      <c r="K749" s="1"/>
      <c r="L749" s="1"/>
      <c r="M749" s="1"/>
      <c r="N749" s="1"/>
      <c r="O749" s="1"/>
      <c r="P749" s="1"/>
      <c r="Q749" s="1"/>
      <c r="R749" s="1"/>
      <c r="S749" s="1"/>
      <c r="T749" s="1"/>
      <c r="U749" s="1"/>
    </row>
    <row r="750" ht="15.75" customHeight="1">
      <c r="A750" s="1"/>
      <c r="B750" s="1"/>
      <c r="C750" s="1"/>
      <c r="D750" s="1"/>
      <c r="E750" s="1"/>
      <c r="F750" s="1"/>
      <c r="G750" s="1"/>
      <c r="H750" s="1"/>
      <c r="I750" s="1"/>
      <c r="J750" s="1"/>
      <c r="K750" s="1"/>
      <c r="L750" s="1"/>
      <c r="M750" s="1"/>
      <c r="N750" s="1"/>
      <c r="O750" s="1"/>
      <c r="P750" s="1"/>
      <c r="Q750" s="1"/>
      <c r="R750" s="1"/>
      <c r="S750" s="1"/>
      <c r="T750" s="1"/>
      <c r="U750" s="1"/>
    </row>
    <row r="751" ht="15.75" customHeight="1">
      <c r="A751" s="1"/>
      <c r="B751" s="1"/>
      <c r="C751" s="1"/>
      <c r="D751" s="1"/>
      <c r="E751" s="1"/>
      <c r="F751" s="1"/>
      <c r="G751" s="1"/>
      <c r="H751" s="1"/>
      <c r="I751" s="1"/>
      <c r="J751" s="1"/>
      <c r="K751" s="1"/>
      <c r="L751" s="1"/>
      <c r="M751" s="1"/>
      <c r="N751" s="1"/>
      <c r="O751" s="1"/>
      <c r="P751" s="1"/>
      <c r="Q751" s="1"/>
      <c r="R751" s="1"/>
      <c r="S751" s="1"/>
      <c r="T751" s="1"/>
      <c r="U751" s="1"/>
    </row>
    <row r="752" ht="15.75" customHeight="1">
      <c r="A752" s="1"/>
      <c r="B752" s="1"/>
      <c r="C752" s="1"/>
      <c r="D752" s="1"/>
      <c r="E752" s="1"/>
      <c r="F752" s="1"/>
      <c r="G752" s="1"/>
      <c r="H752" s="1"/>
      <c r="I752" s="1"/>
      <c r="J752" s="1"/>
      <c r="K752" s="1"/>
      <c r="L752" s="1"/>
      <c r="M752" s="1"/>
      <c r="N752" s="1"/>
      <c r="O752" s="1"/>
      <c r="P752" s="1"/>
      <c r="Q752" s="1"/>
      <c r="R752" s="1"/>
      <c r="S752" s="1"/>
      <c r="T752" s="1"/>
      <c r="U752" s="1"/>
    </row>
    <row r="753" ht="15.75" customHeight="1">
      <c r="A753" s="1"/>
      <c r="B753" s="1"/>
      <c r="C753" s="1"/>
      <c r="D753" s="1"/>
      <c r="E753" s="1"/>
      <c r="F753" s="1"/>
      <c r="G753" s="1"/>
      <c r="H753" s="1"/>
      <c r="I753" s="1"/>
      <c r="J753" s="1"/>
      <c r="K753" s="1"/>
      <c r="L753" s="1"/>
      <c r="M753" s="1"/>
      <c r="N753" s="1"/>
      <c r="O753" s="1"/>
      <c r="P753" s="1"/>
      <c r="Q753" s="1"/>
      <c r="R753" s="1"/>
      <c r="S753" s="1"/>
      <c r="T753" s="1"/>
      <c r="U753" s="1"/>
    </row>
    <row r="754" ht="15.75" customHeight="1">
      <c r="A754" s="1"/>
      <c r="B754" s="1"/>
      <c r="C754" s="1"/>
      <c r="D754" s="1"/>
      <c r="E754" s="1"/>
      <c r="F754" s="1"/>
      <c r="G754" s="1"/>
      <c r="H754" s="1"/>
      <c r="I754" s="1"/>
      <c r="J754" s="1"/>
      <c r="K754" s="1"/>
      <c r="L754" s="1"/>
      <c r="M754" s="1"/>
      <c r="N754" s="1"/>
      <c r="O754" s="1"/>
      <c r="P754" s="1"/>
      <c r="Q754" s="1"/>
      <c r="R754" s="1"/>
      <c r="S754" s="1"/>
      <c r="T754" s="1"/>
      <c r="U754" s="1"/>
    </row>
    <row r="755" ht="15.75" customHeight="1">
      <c r="A755" s="1"/>
      <c r="B755" s="1"/>
      <c r="C755" s="1"/>
      <c r="D755" s="1"/>
      <c r="E755" s="1"/>
      <c r="F755" s="1"/>
      <c r="G755" s="1"/>
      <c r="H755" s="1"/>
      <c r="I755" s="1"/>
      <c r="J755" s="1"/>
      <c r="K755" s="1"/>
      <c r="L755" s="1"/>
      <c r="M755" s="1"/>
      <c r="N755" s="1"/>
      <c r="O755" s="1"/>
      <c r="P755" s="1"/>
      <c r="Q755" s="1"/>
      <c r="R755" s="1"/>
      <c r="S755" s="1"/>
      <c r="T755" s="1"/>
      <c r="U755" s="1"/>
    </row>
    <row r="756" ht="15.75" customHeight="1">
      <c r="A756" s="1"/>
      <c r="B756" s="1"/>
      <c r="C756" s="1"/>
      <c r="D756" s="1"/>
      <c r="E756" s="1"/>
      <c r="F756" s="1"/>
      <c r="G756" s="1"/>
      <c r="H756" s="1"/>
      <c r="I756" s="1"/>
      <c r="J756" s="1"/>
      <c r="K756" s="1"/>
      <c r="L756" s="1"/>
      <c r="M756" s="1"/>
      <c r="N756" s="1"/>
      <c r="O756" s="1"/>
      <c r="P756" s="1"/>
      <c r="Q756" s="1"/>
      <c r="R756" s="1"/>
      <c r="S756" s="1"/>
      <c r="T756" s="1"/>
      <c r="U756" s="1"/>
    </row>
    <row r="757" ht="15.75" customHeight="1">
      <c r="A757" s="1"/>
      <c r="B757" s="1"/>
      <c r="C757" s="1"/>
      <c r="D757" s="1"/>
      <c r="E757" s="1"/>
      <c r="F757" s="1"/>
      <c r="G757" s="1"/>
      <c r="H757" s="1"/>
      <c r="I757" s="1"/>
      <c r="J757" s="1"/>
      <c r="K757" s="1"/>
      <c r="L757" s="1"/>
      <c r="M757" s="1"/>
      <c r="N757" s="1"/>
      <c r="O757" s="1"/>
      <c r="P757" s="1"/>
      <c r="Q757" s="1"/>
      <c r="R757" s="1"/>
      <c r="S757" s="1"/>
      <c r="T757" s="1"/>
      <c r="U757" s="1"/>
    </row>
    <row r="758" ht="15.75" customHeight="1">
      <c r="A758" s="1"/>
      <c r="B758" s="1"/>
      <c r="C758" s="1"/>
      <c r="D758" s="1"/>
      <c r="E758" s="1"/>
      <c r="F758" s="1"/>
      <c r="G758" s="1"/>
      <c r="H758" s="1"/>
      <c r="I758" s="1"/>
      <c r="J758" s="1"/>
      <c r="K758" s="1"/>
      <c r="L758" s="1"/>
      <c r="M758" s="1"/>
      <c r="N758" s="1"/>
      <c r="O758" s="1"/>
      <c r="P758" s="1"/>
      <c r="Q758" s="1"/>
      <c r="R758" s="1"/>
      <c r="S758" s="1"/>
      <c r="T758" s="1"/>
      <c r="U758" s="1"/>
    </row>
    <row r="759" ht="15.75" customHeight="1">
      <c r="A759" s="1"/>
      <c r="B759" s="1"/>
      <c r="C759" s="1"/>
      <c r="D759" s="1"/>
      <c r="E759" s="1"/>
      <c r="F759" s="1"/>
      <c r="G759" s="1"/>
      <c r="H759" s="1"/>
      <c r="I759" s="1"/>
      <c r="J759" s="1"/>
      <c r="K759" s="1"/>
      <c r="L759" s="1"/>
      <c r="M759" s="1"/>
      <c r="N759" s="1"/>
      <c r="O759" s="1"/>
      <c r="P759" s="1"/>
      <c r="Q759" s="1"/>
      <c r="R759" s="1"/>
      <c r="S759" s="1"/>
      <c r="T759" s="1"/>
      <c r="U759" s="1"/>
    </row>
    <row r="760" ht="15.75" customHeight="1">
      <c r="A760" s="1"/>
      <c r="B760" s="1"/>
      <c r="C760" s="1"/>
      <c r="D760" s="1"/>
      <c r="E760" s="1"/>
      <c r="F760" s="1"/>
      <c r="G760" s="1"/>
      <c r="H760" s="1"/>
      <c r="I760" s="1"/>
      <c r="J760" s="1"/>
      <c r="K760" s="1"/>
      <c r="L760" s="1"/>
      <c r="M760" s="1"/>
      <c r="N760" s="1"/>
      <c r="O760" s="1"/>
      <c r="P760" s="1"/>
      <c r="Q760" s="1"/>
      <c r="R760" s="1"/>
      <c r="S760" s="1"/>
      <c r="T760" s="1"/>
      <c r="U760" s="1"/>
    </row>
    <row r="761" ht="15.75" customHeight="1">
      <c r="A761" s="1"/>
      <c r="B761" s="1"/>
      <c r="C761" s="1"/>
      <c r="D761" s="1"/>
      <c r="E761" s="1"/>
      <c r="F761" s="1"/>
      <c r="G761" s="1"/>
      <c r="H761" s="1"/>
      <c r="I761" s="1"/>
      <c r="J761" s="1"/>
      <c r="K761" s="1"/>
      <c r="L761" s="1"/>
      <c r="M761" s="1"/>
      <c r="N761" s="1"/>
      <c r="O761" s="1"/>
      <c r="P761" s="1"/>
      <c r="Q761" s="1"/>
      <c r="R761" s="1"/>
      <c r="S761" s="1"/>
      <c r="T761" s="1"/>
      <c r="U761" s="1"/>
    </row>
    <row r="762" ht="15.75" customHeight="1">
      <c r="A762" s="1"/>
      <c r="B762" s="1"/>
      <c r="C762" s="1"/>
      <c r="D762" s="1"/>
      <c r="E762" s="1"/>
      <c r="F762" s="1"/>
      <c r="G762" s="1"/>
      <c r="H762" s="1"/>
      <c r="I762" s="1"/>
      <c r="J762" s="1"/>
      <c r="K762" s="1"/>
      <c r="L762" s="1"/>
      <c r="M762" s="1"/>
      <c r="N762" s="1"/>
      <c r="O762" s="1"/>
      <c r="P762" s="1"/>
      <c r="Q762" s="1"/>
      <c r="R762" s="1"/>
      <c r="S762" s="1"/>
      <c r="T762" s="1"/>
      <c r="U762" s="1"/>
    </row>
    <row r="763" ht="15.75" customHeight="1">
      <c r="A763" s="1"/>
      <c r="B763" s="1"/>
      <c r="C763" s="1"/>
      <c r="D763" s="1"/>
      <c r="E763" s="1"/>
      <c r="F763" s="1"/>
      <c r="G763" s="1"/>
      <c r="H763" s="1"/>
      <c r="I763" s="1"/>
      <c r="J763" s="1"/>
      <c r="K763" s="1"/>
      <c r="L763" s="1"/>
      <c r="M763" s="1"/>
      <c r="N763" s="1"/>
      <c r="O763" s="1"/>
      <c r="P763" s="1"/>
      <c r="Q763" s="1"/>
      <c r="R763" s="1"/>
      <c r="S763" s="1"/>
      <c r="T763" s="1"/>
      <c r="U763" s="1"/>
    </row>
    <row r="764" ht="15.75" customHeight="1">
      <c r="A764" s="1"/>
      <c r="B764" s="1"/>
      <c r="C764" s="1"/>
      <c r="D764" s="1"/>
      <c r="E764" s="1"/>
      <c r="F764" s="1"/>
      <c r="G764" s="1"/>
      <c r="H764" s="1"/>
      <c r="I764" s="1"/>
      <c r="J764" s="1"/>
      <c r="K764" s="1"/>
      <c r="L764" s="1"/>
      <c r="M764" s="1"/>
      <c r="N764" s="1"/>
      <c r="O764" s="1"/>
      <c r="P764" s="1"/>
      <c r="Q764" s="1"/>
      <c r="R764" s="1"/>
      <c r="S764" s="1"/>
      <c r="T764" s="1"/>
      <c r="U764" s="1"/>
    </row>
    <row r="765" ht="15.75" customHeight="1">
      <c r="A765" s="1"/>
      <c r="B765" s="1"/>
      <c r="C765" s="1"/>
      <c r="D765" s="1"/>
      <c r="E765" s="1"/>
      <c r="F765" s="1"/>
      <c r="G765" s="1"/>
      <c r="H765" s="1"/>
      <c r="I765" s="1"/>
      <c r="J765" s="1"/>
      <c r="K765" s="1"/>
      <c r="L765" s="1"/>
      <c r="M765" s="1"/>
      <c r="N765" s="1"/>
      <c r="O765" s="1"/>
      <c r="P765" s="1"/>
      <c r="Q765" s="1"/>
      <c r="R765" s="1"/>
      <c r="S765" s="1"/>
      <c r="T765" s="1"/>
      <c r="U765" s="1"/>
    </row>
    <row r="766" ht="15.75" customHeight="1">
      <c r="A766" s="1"/>
      <c r="B766" s="1"/>
      <c r="C766" s="1"/>
      <c r="D766" s="1"/>
      <c r="E766" s="1"/>
      <c r="F766" s="1"/>
      <c r="G766" s="1"/>
      <c r="H766" s="1"/>
      <c r="I766" s="1"/>
      <c r="J766" s="1"/>
      <c r="K766" s="1"/>
      <c r="L766" s="1"/>
      <c r="M766" s="1"/>
      <c r="N766" s="1"/>
      <c r="O766" s="1"/>
      <c r="P766" s="1"/>
      <c r="Q766" s="1"/>
      <c r="R766" s="1"/>
      <c r="S766" s="1"/>
      <c r="T766" s="1"/>
      <c r="U766" s="1"/>
    </row>
    <row r="767" ht="15.75" customHeight="1">
      <c r="A767" s="1"/>
      <c r="B767" s="1"/>
      <c r="C767" s="1"/>
      <c r="D767" s="1"/>
      <c r="E767" s="1"/>
      <c r="F767" s="1"/>
      <c r="G767" s="1"/>
      <c r="H767" s="1"/>
      <c r="I767" s="1"/>
      <c r="J767" s="1"/>
      <c r="K767" s="1"/>
      <c r="L767" s="1"/>
      <c r="M767" s="1"/>
      <c r="N767" s="1"/>
      <c r="O767" s="1"/>
      <c r="P767" s="1"/>
      <c r="Q767" s="1"/>
      <c r="R767" s="1"/>
      <c r="S767" s="1"/>
      <c r="T767" s="1"/>
      <c r="U767" s="1"/>
    </row>
    <row r="768" ht="15.75" customHeight="1">
      <c r="A768" s="1"/>
      <c r="B768" s="1"/>
      <c r="C768" s="1"/>
      <c r="D768" s="1"/>
      <c r="E768" s="1"/>
      <c r="F768" s="1"/>
      <c r="G768" s="1"/>
      <c r="H768" s="1"/>
      <c r="I768" s="1"/>
      <c r="J768" s="1"/>
      <c r="K768" s="1"/>
      <c r="L768" s="1"/>
      <c r="M768" s="1"/>
      <c r="N768" s="1"/>
      <c r="O768" s="1"/>
      <c r="P768" s="1"/>
      <c r="Q768" s="1"/>
      <c r="R768" s="1"/>
      <c r="S768" s="1"/>
      <c r="T768" s="1"/>
      <c r="U768" s="1"/>
    </row>
    <row r="769" ht="15.75" customHeight="1">
      <c r="A769" s="1"/>
      <c r="B769" s="1"/>
      <c r="C769" s="1"/>
      <c r="D769" s="1"/>
      <c r="E769" s="1"/>
      <c r="F769" s="1"/>
      <c r="G769" s="1"/>
      <c r="H769" s="1"/>
      <c r="I769" s="1"/>
      <c r="J769" s="1"/>
      <c r="K769" s="1"/>
      <c r="L769" s="1"/>
      <c r="M769" s="1"/>
      <c r="N769" s="1"/>
      <c r="O769" s="1"/>
      <c r="P769" s="1"/>
      <c r="Q769" s="1"/>
      <c r="R769" s="1"/>
      <c r="S769" s="1"/>
      <c r="T769" s="1"/>
      <c r="U769" s="1"/>
    </row>
    <row r="770" ht="15.75" customHeight="1">
      <c r="A770" s="1"/>
      <c r="B770" s="1"/>
      <c r="C770" s="1"/>
      <c r="D770" s="1"/>
      <c r="E770" s="1"/>
      <c r="F770" s="1"/>
      <c r="G770" s="1"/>
      <c r="H770" s="1"/>
      <c r="I770" s="1"/>
      <c r="J770" s="1"/>
      <c r="K770" s="1"/>
      <c r="L770" s="1"/>
      <c r="M770" s="1"/>
      <c r="N770" s="1"/>
      <c r="O770" s="1"/>
      <c r="P770" s="1"/>
      <c r="Q770" s="1"/>
      <c r="R770" s="1"/>
      <c r="S770" s="1"/>
      <c r="T770" s="1"/>
      <c r="U770" s="1"/>
    </row>
    <row r="771" ht="15.75" customHeight="1">
      <c r="A771" s="1"/>
      <c r="B771" s="1"/>
      <c r="C771" s="1"/>
      <c r="D771" s="1"/>
      <c r="E771" s="1"/>
      <c r="F771" s="1"/>
      <c r="G771" s="1"/>
      <c r="H771" s="1"/>
      <c r="I771" s="1"/>
      <c r="J771" s="1"/>
      <c r="K771" s="1"/>
      <c r="L771" s="1"/>
      <c r="M771" s="1"/>
      <c r="N771" s="1"/>
      <c r="O771" s="1"/>
      <c r="P771" s="1"/>
      <c r="Q771" s="1"/>
      <c r="R771" s="1"/>
      <c r="S771" s="1"/>
      <c r="T771" s="1"/>
      <c r="U771" s="1"/>
    </row>
    <row r="772" ht="15.75" customHeight="1">
      <c r="A772" s="1"/>
      <c r="B772" s="1"/>
      <c r="C772" s="1"/>
      <c r="D772" s="1"/>
      <c r="E772" s="1"/>
      <c r="F772" s="1"/>
      <c r="G772" s="1"/>
      <c r="H772" s="1"/>
      <c r="I772" s="1"/>
      <c r="J772" s="1"/>
      <c r="K772" s="1"/>
      <c r="L772" s="1"/>
      <c r="M772" s="1"/>
      <c r="N772" s="1"/>
      <c r="O772" s="1"/>
      <c r="P772" s="1"/>
      <c r="Q772" s="1"/>
      <c r="R772" s="1"/>
      <c r="S772" s="1"/>
      <c r="T772" s="1"/>
      <c r="U772" s="1"/>
    </row>
    <row r="773" ht="15.75" customHeight="1">
      <c r="A773" s="1"/>
      <c r="B773" s="1"/>
      <c r="C773" s="1"/>
      <c r="D773" s="1"/>
      <c r="E773" s="1"/>
      <c r="F773" s="1"/>
      <c r="G773" s="1"/>
      <c r="H773" s="1"/>
      <c r="I773" s="1"/>
      <c r="J773" s="1"/>
      <c r="K773" s="1"/>
      <c r="L773" s="1"/>
      <c r="M773" s="1"/>
      <c r="N773" s="1"/>
      <c r="O773" s="1"/>
      <c r="P773" s="1"/>
      <c r="Q773" s="1"/>
      <c r="R773" s="1"/>
      <c r="S773" s="1"/>
      <c r="T773" s="1"/>
      <c r="U773" s="1"/>
    </row>
    <row r="774" ht="15.75" customHeight="1">
      <c r="A774" s="1"/>
      <c r="B774" s="1"/>
      <c r="C774" s="1"/>
      <c r="D774" s="1"/>
      <c r="E774" s="1"/>
      <c r="F774" s="1"/>
      <c r="G774" s="1"/>
      <c r="H774" s="1"/>
      <c r="I774" s="1"/>
      <c r="J774" s="1"/>
      <c r="K774" s="1"/>
      <c r="L774" s="1"/>
      <c r="M774" s="1"/>
      <c r="N774" s="1"/>
      <c r="O774" s="1"/>
      <c r="P774" s="1"/>
      <c r="Q774" s="1"/>
      <c r="R774" s="1"/>
      <c r="S774" s="1"/>
      <c r="T774" s="1"/>
      <c r="U774" s="1"/>
    </row>
    <row r="775" ht="15.75" customHeight="1">
      <c r="A775" s="1"/>
      <c r="B775" s="1"/>
      <c r="C775" s="1"/>
      <c r="D775" s="1"/>
      <c r="E775" s="1"/>
      <c r="F775" s="1"/>
      <c r="G775" s="1"/>
      <c r="H775" s="1"/>
      <c r="I775" s="1"/>
      <c r="J775" s="1"/>
      <c r="K775" s="1"/>
      <c r="L775" s="1"/>
      <c r="M775" s="1"/>
      <c r="N775" s="1"/>
      <c r="O775" s="1"/>
      <c r="P775" s="1"/>
      <c r="Q775" s="1"/>
      <c r="R775" s="1"/>
      <c r="S775" s="1"/>
      <c r="T775" s="1"/>
      <c r="U775" s="1"/>
    </row>
    <row r="776" ht="15.75" customHeight="1">
      <c r="A776" s="1"/>
      <c r="B776" s="1"/>
      <c r="C776" s="1"/>
      <c r="D776" s="1"/>
      <c r="E776" s="1"/>
      <c r="F776" s="1"/>
      <c r="G776" s="1"/>
      <c r="H776" s="1"/>
      <c r="I776" s="1"/>
      <c r="J776" s="1"/>
      <c r="K776" s="1"/>
      <c r="L776" s="1"/>
      <c r="M776" s="1"/>
      <c r="N776" s="1"/>
      <c r="O776" s="1"/>
      <c r="P776" s="1"/>
      <c r="Q776" s="1"/>
      <c r="R776" s="1"/>
      <c r="S776" s="1"/>
      <c r="T776" s="1"/>
      <c r="U776" s="1"/>
    </row>
    <row r="777" ht="15.75" customHeight="1">
      <c r="A777" s="1"/>
      <c r="B777" s="1"/>
      <c r="C777" s="1"/>
      <c r="D777" s="1"/>
      <c r="E777" s="1"/>
      <c r="F777" s="1"/>
      <c r="G777" s="1"/>
      <c r="H777" s="1"/>
      <c r="I777" s="1"/>
      <c r="J777" s="1"/>
      <c r="K777" s="1"/>
      <c r="L777" s="1"/>
      <c r="M777" s="1"/>
      <c r="N777" s="1"/>
      <c r="O777" s="1"/>
      <c r="P777" s="1"/>
      <c r="Q777" s="1"/>
      <c r="R777" s="1"/>
      <c r="S777" s="1"/>
      <c r="T777" s="1"/>
      <c r="U777" s="1"/>
    </row>
    <row r="778" ht="15.75" customHeight="1">
      <c r="A778" s="1"/>
      <c r="B778" s="1"/>
      <c r="C778" s="1"/>
      <c r="D778" s="1"/>
      <c r="E778" s="1"/>
      <c r="F778" s="1"/>
      <c r="G778" s="1"/>
      <c r="H778" s="1"/>
      <c r="I778" s="1"/>
      <c r="J778" s="1"/>
      <c r="K778" s="1"/>
      <c r="L778" s="1"/>
      <c r="M778" s="1"/>
      <c r="N778" s="1"/>
      <c r="O778" s="1"/>
      <c r="P778" s="1"/>
      <c r="Q778" s="1"/>
      <c r="R778" s="1"/>
      <c r="S778" s="1"/>
      <c r="T778" s="1"/>
      <c r="U778" s="1"/>
    </row>
    <row r="779" ht="15.75" customHeight="1">
      <c r="A779" s="1"/>
      <c r="B779" s="1"/>
      <c r="C779" s="1"/>
      <c r="D779" s="1"/>
      <c r="E779" s="1"/>
      <c r="F779" s="1"/>
      <c r="G779" s="1"/>
      <c r="H779" s="1"/>
      <c r="I779" s="1"/>
      <c r="J779" s="1"/>
      <c r="K779" s="1"/>
      <c r="L779" s="1"/>
      <c r="M779" s="1"/>
      <c r="N779" s="1"/>
      <c r="O779" s="1"/>
      <c r="P779" s="1"/>
      <c r="Q779" s="1"/>
      <c r="R779" s="1"/>
      <c r="S779" s="1"/>
      <c r="T779" s="1"/>
      <c r="U779" s="1"/>
    </row>
    <row r="780" ht="15.75" customHeight="1">
      <c r="A780" s="1"/>
      <c r="B780" s="1"/>
      <c r="C780" s="1"/>
      <c r="D780" s="1"/>
      <c r="E780" s="1"/>
      <c r="F780" s="1"/>
      <c r="G780" s="1"/>
      <c r="H780" s="1"/>
      <c r="I780" s="1"/>
      <c r="J780" s="1"/>
      <c r="K780" s="1"/>
      <c r="L780" s="1"/>
      <c r="M780" s="1"/>
      <c r="N780" s="1"/>
      <c r="O780" s="1"/>
      <c r="P780" s="1"/>
      <c r="Q780" s="1"/>
      <c r="R780" s="1"/>
      <c r="S780" s="1"/>
      <c r="T780" s="1"/>
      <c r="U780" s="1"/>
    </row>
    <row r="781" ht="15.75" customHeight="1">
      <c r="A781" s="1"/>
      <c r="B781" s="1"/>
      <c r="C781" s="1"/>
      <c r="D781" s="1"/>
      <c r="E781" s="1"/>
      <c r="F781" s="1"/>
      <c r="G781" s="1"/>
      <c r="H781" s="1"/>
      <c r="I781" s="1"/>
      <c r="J781" s="1"/>
      <c r="K781" s="1"/>
      <c r="L781" s="1"/>
      <c r="M781" s="1"/>
      <c r="N781" s="1"/>
      <c r="O781" s="1"/>
      <c r="P781" s="1"/>
      <c r="Q781" s="1"/>
      <c r="R781" s="1"/>
      <c r="S781" s="1"/>
      <c r="T781" s="1"/>
      <c r="U781" s="1"/>
    </row>
    <row r="782" ht="15.75" customHeight="1">
      <c r="A782" s="1"/>
      <c r="B782" s="1"/>
      <c r="C782" s="1"/>
      <c r="D782" s="1"/>
      <c r="E782" s="1"/>
      <c r="F782" s="1"/>
      <c r="G782" s="1"/>
      <c r="H782" s="1"/>
      <c r="I782" s="1"/>
      <c r="J782" s="1"/>
      <c r="K782" s="1"/>
      <c r="L782" s="1"/>
      <c r="M782" s="1"/>
      <c r="N782" s="1"/>
      <c r="O782" s="1"/>
      <c r="P782" s="1"/>
      <c r="Q782" s="1"/>
      <c r="R782" s="1"/>
      <c r="S782" s="1"/>
      <c r="T782" s="1"/>
      <c r="U782" s="1"/>
    </row>
    <row r="783" ht="15.75" customHeight="1">
      <c r="A783" s="1"/>
      <c r="B783" s="1"/>
      <c r="C783" s="1"/>
      <c r="D783" s="1"/>
      <c r="E783" s="1"/>
      <c r="F783" s="1"/>
      <c r="G783" s="1"/>
      <c r="H783" s="1"/>
      <c r="I783" s="1"/>
      <c r="J783" s="1"/>
      <c r="K783" s="1"/>
      <c r="L783" s="1"/>
      <c r="M783" s="1"/>
      <c r="N783" s="1"/>
      <c r="O783" s="1"/>
      <c r="P783" s="1"/>
      <c r="Q783" s="1"/>
      <c r="R783" s="1"/>
      <c r="S783" s="1"/>
      <c r="T783" s="1"/>
      <c r="U783" s="1"/>
    </row>
    <row r="784" ht="15.75" customHeight="1">
      <c r="A784" s="1"/>
      <c r="B784" s="1"/>
      <c r="C784" s="1"/>
      <c r="D784" s="1"/>
      <c r="E784" s="1"/>
      <c r="F784" s="1"/>
      <c r="G784" s="1"/>
      <c r="H784" s="1"/>
      <c r="I784" s="1"/>
      <c r="J784" s="1"/>
      <c r="K784" s="1"/>
      <c r="L784" s="1"/>
      <c r="M784" s="1"/>
      <c r="N784" s="1"/>
      <c r="O784" s="1"/>
      <c r="P784" s="1"/>
      <c r="Q784" s="1"/>
      <c r="R784" s="1"/>
      <c r="S784" s="1"/>
      <c r="T784" s="1"/>
      <c r="U784" s="1"/>
    </row>
    <row r="785" ht="15.75" customHeight="1">
      <c r="A785" s="1"/>
      <c r="B785" s="1"/>
      <c r="C785" s="1"/>
      <c r="D785" s="1"/>
      <c r="E785" s="1"/>
      <c r="F785" s="1"/>
      <c r="G785" s="1"/>
      <c r="H785" s="1"/>
      <c r="I785" s="1"/>
      <c r="J785" s="1"/>
      <c r="K785" s="1"/>
      <c r="L785" s="1"/>
      <c r="M785" s="1"/>
      <c r="N785" s="1"/>
      <c r="O785" s="1"/>
      <c r="P785" s="1"/>
      <c r="Q785" s="1"/>
      <c r="R785" s="1"/>
      <c r="S785" s="1"/>
      <c r="T785" s="1"/>
      <c r="U785" s="1"/>
    </row>
    <row r="786" ht="15.75" customHeight="1">
      <c r="A786" s="1"/>
      <c r="B786" s="1"/>
      <c r="C786" s="1"/>
      <c r="D786" s="1"/>
      <c r="E786" s="1"/>
      <c r="F786" s="1"/>
      <c r="G786" s="1"/>
      <c r="H786" s="1"/>
      <c r="I786" s="1"/>
      <c r="J786" s="1"/>
      <c r="K786" s="1"/>
      <c r="L786" s="1"/>
      <c r="M786" s="1"/>
      <c r="N786" s="1"/>
      <c r="O786" s="1"/>
      <c r="P786" s="1"/>
      <c r="Q786" s="1"/>
      <c r="R786" s="1"/>
      <c r="S786" s="1"/>
      <c r="T786" s="1"/>
      <c r="U786" s="1"/>
    </row>
    <row r="787" ht="15.75" customHeight="1">
      <c r="A787" s="1"/>
      <c r="B787" s="1"/>
      <c r="C787" s="1"/>
      <c r="D787" s="1"/>
      <c r="E787" s="1"/>
      <c r="F787" s="1"/>
      <c r="G787" s="1"/>
      <c r="H787" s="1"/>
      <c r="I787" s="1"/>
      <c r="J787" s="1"/>
      <c r="K787" s="1"/>
      <c r="L787" s="1"/>
      <c r="M787" s="1"/>
      <c r="N787" s="1"/>
      <c r="O787" s="1"/>
      <c r="P787" s="1"/>
      <c r="Q787" s="1"/>
      <c r="R787" s="1"/>
      <c r="S787" s="1"/>
      <c r="T787" s="1"/>
      <c r="U787" s="1"/>
    </row>
    <row r="788" ht="15.75" customHeight="1">
      <c r="A788" s="1"/>
      <c r="B788" s="1"/>
      <c r="C788" s="1"/>
      <c r="D788" s="1"/>
      <c r="E788" s="1"/>
      <c r="F788" s="1"/>
      <c r="G788" s="1"/>
      <c r="H788" s="1"/>
      <c r="I788" s="1"/>
      <c r="J788" s="1"/>
      <c r="K788" s="1"/>
      <c r="L788" s="1"/>
      <c r="M788" s="1"/>
      <c r="N788" s="1"/>
      <c r="O788" s="1"/>
      <c r="P788" s="1"/>
      <c r="Q788" s="1"/>
      <c r="R788" s="1"/>
      <c r="S788" s="1"/>
      <c r="T788" s="1"/>
      <c r="U788" s="1"/>
    </row>
    <row r="789" ht="15.75" customHeight="1">
      <c r="A789" s="1"/>
      <c r="B789" s="1"/>
      <c r="C789" s="1"/>
      <c r="D789" s="1"/>
      <c r="E789" s="1"/>
      <c r="F789" s="1"/>
      <c r="G789" s="1"/>
      <c r="H789" s="1"/>
      <c r="I789" s="1"/>
      <c r="J789" s="1"/>
      <c r="K789" s="1"/>
      <c r="L789" s="1"/>
      <c r="M789" s="1"/>
      <c r="N789" s="1"/>
      <c r="O789" s="1"/>
      <c r="P789" s="1"/>
      <c r="Q789" s="1"/>
      <c r="R789" s="1"/>
      <c r="S789" s="1"/>
      <c r="T789" s="1"/>
      <c r="U789" s="1"/>
    </row>
    <row r="790" ht="15.75" customHeight="1">
      <c r="A790" s="1"/>
      <c r="B790" s="1"/>
      <c r="C790" s="1"/>
      <c r="D790" s="1"/>
      <c r="E790" s="1"/>
      <c r="F790" s="1"/>
      <c r="G790" s="1"/>
      <c r="H790" s="1"/>
      <c r="I790" s="1"/>
      <c r="J790" s="1"/>
      <c r="K790" s="1"/>
      <c r="L790" s="1"/>
      <c r="M790" s="1"/>
      <c r="N790" s="1"/>
      <c r="O790" s="1"/>
      <c r="P790" s="1"/>
      <c r="Q790" s="1"/>
      <c r="R790" s="1"/>
      <c r="S790" s="1"/>
      <c r="T790" s="1"/>
      <c r="U790" s="1"/>
    </row>
    <row r="791" ht="15.75" customHeight="1">
      <c r="A791" s="1"/>
      <c r="B791" s="1"/>
      <c r="C791" s="1"/>
      <c r="D791" s="1"/>
      <c r="E791" s="1"/>
      <c r="F791" s="1"/>
      <c r="G791" s="1"/>
      <c r="H791" s="1"/>
      <c r="I791" s="1"/>
      <c r="J791" s="1"/>
      <c r="K791" s="1"/>
      <c r="L791" s="1"/>
      <c r="M791" s="1"/>
      <c r="N791" s="1"/>
      <c r="O791" s="1"/>
      <c r="P791" s="1"/>
      <c r="Q791" s="1"/>
      <c r="R791" s="1"/>
      <c r="S791" s="1"/>
      <c r="T791" s="1"/>
      <c r="U791" s="1"/>
    </row>
    <row r="792" ht="15.75" customHeight="1">
      <c r="A792" s="1"/>
      <c r="B792" s="1"/>
      <c r="C792" s="1"/>
      <c r="D792" s="1"/>
      <c r="E792" s="1"/>
      <c r="F792" s="1"/>
      <c r="G792" s="1"/>
      <c r="H792" s="1"/>
      <c r="I792" s="1"/>
      <c r="J792" s="1"/>
      <c r="K792" s="1"/>
      <c r="L792" s="1"/>
      <c r="M792" s="1"/>
      <c r="N792" s="1"/>
      <c r="O792" s="1"/>
      <c r="P792" s="1"/>
      <c r="Q792" s="1"/>
      <c r="R792" s="1"/>
      <c r="S792" s="1"/>
      <c r="T792" s="1"/>
      <c r="U792" s="1"/>
    </row>
    <row r="793" ht="15.75" customHeight="1">
      <c r="A793" s="1"/>
      <c r="B793" s="1"/>
      <c r="C793" s="1"/>
      <c r="D793" s="1"/>
      <c r="E793" s="1"/>
      <c r="F793" s="1"/>
      <c r="G793" s="1"/>
      <c r="H793" s="1"/>
      <c r="I793" s="1"/>
      <c r="J793" s="1"/>
      <c r="K793" s="1"/>
      <c r="L793" s="1"/>
      <c r="M793" s="1"/>
      <c r="N793" s="1"/>
      <c r="O793" s="1"/>
      <c r="P793" s="1"/>
      <c r="Q793" s="1"/>
      <c r="R793" s="1"/>
      <c r="S793" s="1"/>
      <c r="T793" s="1"/>
      <c r="U793" s="1"/>
    </row>
    <row r="794" ht="15.75" customHeight="1">
      <c r="A794" s="1"/>
      <c r="B794" s="1"/>
      <c r="C794" s="1"/>
      <c r="D794" s="1"/>
      <c r="E794" s="1"/>
      <c r="F794" s="1"/>
      <c r="G794" s="1"/>
      <c r="H794" s="1"/>
      <c r="I794" s="1"/>
      <c r="J794" s="1"/>
      <c r="K794" s="1"/>
      <c r="L794" s="1"/>
      <c r="M794" s="1"/>
      <c r="N794" s="1"/>
      <c r="O794" s="1"/>
      <c r="P794" s="1"/>
      <c r="Q794" s="1"/>
      <c r="R794" s="1"/>
      <c r="S794" s="1"/>
      <c r="T794" s="1"/>
      <c r="U794" s="1"/>
    </row>
    <row r="795" ht="15.75" customHeight="1">
      <c r="A795" s="1"/>
      <c r="B795" s="1"/>
      <c r="C795" s="1"/>
      <c r="D795" s="1"/>
      <c r="E795" s="1"/>
      <c r="F795" s="1"/>
      <c r="G795" s="1"/>
      <c r="H795" s="1"/>
      <c r="I795" s="1"/>
      <c r="J795" s="1"/>
      <c r="K795" s="1"/>
      <c r="L795" s="1"/>
      <c r="M795" s="1"/>
      <c r="N795" s="1"/>
      <c r="O795" s="1"/>
      <c r="P795" s="1"/>
      <c r="Q795" s="1"/>
      <c r="R795" s="1"/>
      <c r="S795" s="1"/>
      <c r="T795" s="1"/>
      <c r="U795" s="1"/>
    </row>
    <row r="796" ht="15.75" customHeight="1">
      <c r="A796" s="1"/>
      <c r="B796" s="1"/>
      <c r="C796" s="1"/>
      <c r="D796" s="1"/>
      <c r="E796" s="1"/>
      <c r="F796" s="1"/>
      <c r="G796" s="1"/>
      <c r="H796" s="1"/>
      <c r="I796" s="1"/>
      <c r="J796" s="1"/>
      <c r="K796" s="1"/>
      <c r="L796" s="1"/>
      <c r="M796" s="1"/>
      <c r="N796" s="1"/>
      <c r="O796" s="1"/>
      <c r="P796" s="1"/>
      <c r="Q796" s="1"/>
      <c r="R796" s="1"/>
      <c r="S796" s="1"/>
      <c r="T796" s="1"/>
      <c r="U796" s="1"/>
    </row>
    <row r="797" ht="15.75" customHeight="1">
      <c r="A797" s="1"/>
      <c r="B797" s="1"/>
      <c r="C797" s="1"/>
      <c r="D797" s="1"/>
      <c r="E797" s="1"/>
      <c r="F797" s="1"/>
      <c r="G797" s="1"/>
      <c r="H797" s="1"/>
      <c r="I797" s="1"/>
      <c r="J797" s="1"/>
      <c r="K797" s="1"/>
      <c r="L797" s="1"/>
      <c r="M797" s="1"/>
      <c r="N797" s="1"/>
      <c r="O797" s="1"/>
      <c r="P797" s="1"/>
      <c r="Q797" s="1"/>
      <c r="R797" s="1"/>
      <c r="S797" s="1"/>
      <c r="T797" s="1"/>
      <c r="U797" s="1"/>
    </row>
    <row r="798" ht="15.75" customHeight="1">
      <c r="A798" s="1"/>
      <c r="B798" s="1"/>
      <c r="C798" s="1"/>
      <c r="D798" s="1"/>
      <c r="E798" s="1"/>
      <c r="F798" s="1"/>
      <c r="G798" s="1"/>
      <c r="H798" s="1"/>
      <c r="I798" s="1"/>
      <c r="J798" s="1"/>
      <c r="K798" s="1"/>
      <c r="L798" s="1"/>
      <c r="M798" s="1"/>
      <c r="N798" s="1"/>
      <c r="O798" s="1"/>
      <c r="P798" s="1"/>
      <c r="Q798" s="1"/>
      <c r="R798" s="1"/>
      <c r="S798" s="1"/>
      <c r="T798" s="1"/>
      <c r="U798" s="1"/>
    </row>
    <row r="799" ht="15.75" customHeight="1">
      <c r="A799" s="1"/>
      <c r="B799" s="1"/>
      <c r="C799" s="1"/>
      <c r="D799" s="1"/>
      <c r="E799" s="1"/>
      <c r="F799" s="1"/>
      <c r="G799" s="1"/>
      <c r="H799" s="1"/>
      <c r="I799" s="1"/>
      <c r="J799" s="1"/>
      <c r="K799" s="1"/>
      <c r="L799" s="1"/>
      <c r="M799" s="1"/>
      <c r="N799" s="1"/>
      <c r="O799" s="1"/>
      <c r="P799" s="1"/>
      <c r="Q799" s="1"/>
      <c r="R799" s="1"/>
      <c r="S799" s="1"/>
      <c r="T799" s="1"/>
      <c r="U799" s="1"/>
    </row>
    <row r="800" ht="15.75" customHeight="1">
      <c r="A800" s="1"/>
      <c r="B800" s="1"/>
      <c r="C800" s="1"/>
      <c r="D800" s="1"/>
      <c r="E800" s="1"/>
      <c r="F800" s="1"/>
      <c r="G800" s="1"/>
      <c r="H800" s="1"/>
      <c r="I800" s="1"/>
      <c r="J800" s="1"/>
      <c r="K800" s="1"/>
      <c r="L800" s="1"/>
      <c r="M800" s="1"/>
      <c r="N800" s="1"/>
      <c r="O800" s="1"/>
      <c r="P800" s="1"/>
      <c r="Q800" s="1"/>
      <c r="R800" s="1"/>
      <c r="S800" s="1"/>
      <c r="T800" s="1"/>
      <c r="U800" s="1"/>
    </row>
    <row r="801" ht="15.75" customHeight="1">
      <c r="A801" s="1"/>
      <c r="B801" s="1"/>
      <c r="C801" s="1"/>
      <c r="D801" s="1"/>
      <c r="E801" s="1"/>
      <c r="F801" s="1"/>
      <c r="G801" s="1"/>
      <c r="H801" s="1"/>
      <c r="I801" s="1"/>
      <c r="J801" s="1"/>
      <c r="K801" s="1"/>
      <c r="L801" s="1"/>
      <c r="M801" s="1"/>
      <c r="N801" s="1"/>
      <c r="O801" s="1"/>
      <c r="P801" s="1"/>
      <c r="Q801" s="1"/>
      <c r="R801" s="1"/>
      <c r="S801" s="1"/>
      <c r="T801" s="1"/>
      <c r="U801" s="1"/>
    </row>
    <row r="802" ht="15.75" customHeight="1">
      <c r="A802" s="1"/>
      <c r="B802" s="1"/>
      <c r="C802" s="1"/>
      <c r="D802" s="1"/>
      <c r="E802" s="1"/>
      <c r="F802" s="1"/>
      <c r="G802" s="1"/>
      <c r="H802" s="1"/>
      <c r="I802" s="1"/>
      <c r="J802" s="1"/>
      <c r="K802" s="1"/>
      <c r="L802" s="1"/>
      <c r="M802" s="1"/>
      <c r="N802" s="1"/>
      <c r="O802" s="1"/>
      <c r="P802" s="1"/>
      <c r="Q802" s="1"/>
      <c r="R802" s="1"/>
      <c r="S802" s="1"/>
      <c r="T802" s="1"/>
      <c r="U802" s="1"/>
    </row>
    <row r="803" ht="15.75" customHeight="1">
      <c r="A803" s="1"/>
      <c r="B803" s="1"/>
      <c r="C803" s="1"/>
      <c r="D803" s="1"/>
      <c r="E803" s="1"/>
      <c r="F803" s="1"/>
      <c r="G803" s="1"/>
      <c r="H803" s="1"/>
      <c r="I803" s="1"/>
      <c r="J803" s="1"/>
      <c r="K803" s="1"/>
      <c r="L803" s="1"/>
      <c r="M803" s="1"/>
      <c r="N803" s="1"/>
      <c r="O803" s="1"/>
      <c r="P803" s="1"/>
      <c r="Q803" s="1"/>
      <c r="R803" s="1"/>
      <c r="S803" s="1"/>
      <c r="T803" s="1"/>
      <c r="U803" s="1"/>
    </row>
    <row r="804" ht="15.75" customHeight="1">
      <c r="A804" s="1"/>
      <c r="B804" s="1"/>
      <c r="C804" s="1"/>
      <c r="D804" s="1"/>
      <c r="E804" s="1"/>
      <c r="F804" s="1"/>
      <c r="G804" s="1"/>
      <c r="H804" s="1"/>
      <c r="I804" s="1"/>
      <c r="J804" s="1"/>
      <c r="K804" s="1"/>
      <c r="L804" s="1"/>
      <c r="M804" s="1"/>
      <c r="N804" s="1"/>
      <c r="O804" s="1"/>
      <c r="P804" s="1"/>
      <c r="Q804" s="1"/>
      <c r="R804" s="1"/>
      <c r="S804" s="1"/>
      <c r="T804" s="1"/>
      <c r="U804" s="1"/>
    </row>
    <row r="805" ht="15.75" customHeight="1">
      <c r="A805" s="1"/>
      <c r="B805" s="1"/>
      <c r="C805" s="1"/>
      <c r="D805" s="1"/>
      <c r="E805" s="1"/>
      <c r="F805" s="1"/>
      <c r="G805" s="1"/>
      <c r="H805" s="1"/>
      <c r="I805" s="1"/>
      <c r="J805" s="1"/>
      <c r="K805" s="1"/>
      <c r="L805" s="1"/>
      <c r="M805" s="1"/>
      <c r="N805" s="1"/>
      <c r="O805" s="1"/>
      <c r="P805" s="1"/>
      <c r="Q805" s="1"/>
      <c r="R805" s="1"/>
      <c r="S805" s="1"/>
      <c r="T805" s="1"/>
      <c r="U805" s="1"/>
    </row>
    <row r="806" ht="15.75" customHeight="1">
      <c r="A806" s="1"/>
      <c r="B806" s="1"/>
      <c r="C806" s="1"/>
      <c r="D806" s="1"/>
      <c r="E806" s="1"/>
      <c r="F806" s="1"/>
      <c r="G806" s="1"/>
      <c r="H806" s="1"/>
      <c r="I806" s="1"/>
      <c r="J806" s="1"/>
      <c r="K806" s="1"/>
      <c r="L806" s="1"/>
      <c r="M806" s="1"/>
      <c r="N806" s="1"/>
      <c r="O806" s="1"/>
      <c r="P806" s="1"/>
      <c r="Q806" s="1"/>
      <c r="R806" s="1"/>
      <c r="S806" s="1"/>
      <c r="T806" s="1"/>
      <c r="U806" s="1"/>
    </row>
    <row r="807" ht="15.75" customHeight="1">
      <c r="A807" s="1"/>
      <c r="B807" s="1"/>
      <c r="C807" s="1"/>
      <c r="D807" s="1"/>
      <c r="E807" s="1"/>
      <c r="F807" s="1"/>
      <c r="G807" s="1"/>
      <c r="H807" s="1"/>
      <c r="I807" s="1"/>
      <c r="J807" s="1"/>
      <c r="K807" s="1"/>
      <c r="L807" s="1"/>
      <c r="M807" s="1"/>
      <c r="N807" s="1"/>
      <c r="O807" s="1"/>
      <c r="P807" s="1"/>
      <c r="Q807" s="1"/>
      <c r="R807" s="1"/>
      <c r="S807" s="1"/>
      <c r="T807" s="1"/>
      <c r="U807" s="1"/>
    </row>
    <row r="808" ht="15.75" customHeight="1">
      <c r="A808" s="1"/>
      <c r="B808" s="1"/>
      <c r="C808" s="1"/>
      <c r="D808" s="1"/>
      <c r="E808" s="1"/>
      <c r="F808" s="1"/>
      <c r="G808" s="1"/>
      <c r="H808" s="1"/>
      <c r="I808" s="1"/>
      <c r="J808" s="1"/>
      <c r="K808" s="1"/>
      <c r="L808" s="1"/>
      <c r="M808" s="1"/>
      <c r="N808" s="1"/>
      <c r="O808" s="1"/>
      <c r="P808" s="1"/>
      <c r="Q808" s="1"/>
      <c r="R808" s="1"/>
      <c r="S808" s="1"/>
      <c r="T808" s="1"/>
      <c r="U808" s="1"/>
    </row>
    <row r="809" ht="15.75" customHeight="1">
      <c r="A809" s="1"/>
      <c r="B809" s="1"/>
      <c r="C809" s="1"/>
      <c r="D809" s="1"/>
      <c r="E809" s="1"/>
      <c r="F809" s="1"/>
      <c r="G809" s="1"/>
      <c r="H809" s="1"/>
      <c r="I809" s="1"/>
      <c r="J809" s="1"/>
      <c r="K809" s="1"/>
      <c r="L809" s="1"/>
      <c r="M809" s="1"/>
      <c r="N809" s="1"/>
      <c r="O809" s="1"/>
      <c r="P809" s="1"/>
      <c r="Q809" s="1"/>
      <c r="R809" s="1"/>
      <c r="S809" s="1"/>
      <c r="T809" s="1"/>
      <c r="U809" s="1"/>
    </row>
    <row r="810" ht="15.75" customHeight="1">
      <c r="A810" s="1"/>
      <c r="B810" s="1"/>
      <c r="C810" s="1"/>
      <c r="D810" s="1"/>
      <c r="E810" s="1"/>
      <c r="F810" s="1"/>
      <c r="G810" s="1"/>
      <c r="H810" s="1"/>
      <c r="I810" s="1"/>
      <c r="J810" s="1"/>
      <c r="K810" s="1"/>
      <c r="L810" s="1"/>
      <c r="M810" s="1"/>
      <c r="N810" s="1"/>
      <c r="O810" s="1"/>
      <c r="P810" s="1"/>
      <c r="Q810" s="1"/>
      <c r="R810" s="1"/>
      <c r="S810" s="1"/>
      <c r="T810" s="1"/>
      <c r="U810" s="1"/>
    </row>
    <row r="811" ht="15.75" customHeight="1">
      <c r="A811" s="1"/>
      <c r="B811" s="1"/>
      <c r="C811" s="1"/>
      <c r="D811" s="1"/>
      <c r="E811" s="1"/>
      <c r="F811" s="1"/>
      <c r="G811" s="1"/>
      <c r="H811" s="1"/>
      <c r="I811" s="1"/>
      <c r="J811" s="1"/>
      <c r="K811" s="1"/>
      <c r="L811" s="1"/>
      <c r="M811" s="1"/>
      <c r="N811" s="1"/>
      <c r="O811" s="1"/>
      <c r="P811" s="1"/>
      <c r="Q811" s="1"/>
      <c r="R811" s="1"/>
      <c r="S811" s="1"/>
      <c r="T811" s="1"/>
      <c r="U811" s="1"/>
    </row>
    <row r="812" ht="15.75" customHeight="1">
      <c r="A812" s="1"/>
      <c r="B812" s="1"/>
      <c r="C812" s="1"/>
      <c r="D812" s="1"/>
      <c r="E812" s="1"/>
      <c r="F812" s="1"/>
      <c r="G812" s="1"/>
      <c r="H812" s="1"/>
      <c r="I812" s="1"/>
      <c r="J812" s="1"/>
      <c r="K812" s="1"/>
      <c r="L812" s="1"/>
      <c r="M812" s="1"/>
      <c r="N812" s="1"/>
      <c r="O812" s="1"/>
      <c r="P812" s="1"/>
      <c r="Q812" s="1"/>
      <c r="R812" s="1"/>
      <c r="S812" s="1"/>
      <c r="T812" s="1"/>
      <c r="U812" s="1"/>
    </row>
    <row r="813" ht="15.75" customHeight="1">
      <c r="A813" s="1"/>
      <c r="B813" s="1"/>
      <c r="C813" s="1"/>
      <c r="D813" s="1"/>
      <c r="E813" s="1"/>
      <c r="F813" s="1"/>
      <c r="G813" s="1"/>
      <c r="H813" s="1"/>
      <c r="I813" s="1"/>
      <c r="J813" s="1"/>
      <c r="K813" s="1"/>
      <c r="L813" s="1"/>
      <c r="M813" s="1"/>
      <c r="N813" s="1"/>
      <c r="O813" s="1"/>
      <c r="P813" s="1"/>
      <c r="Q813" s="1"/>
      <c r="R813" s="1"/>
      <c r="S813" s="1"/>
      <c r="T813" s="1"/>
      <c r="U813" s="1"/>
    </row>
    <row r="814" ht="15.75" customHeight="1">
      <c r="A814" s="1"/>
      <c r="B814" s="1"/>
      <c r="C814" s="1"/>
      <c r="D814" s="1"/>
      <c r="E814" s="1"/>
      <c r="F814" s="1"/>
      <c r="G814" s="1"/>
      <c r="H814" s="1"/>
      <c r="I814" s="1"/>
      <c r="J814" s="1"/>
      <c r="K814" s="1"/>
      <c r="L814" s="1"/>
      <c r="M814" s="1"/>
      <c r="N814" s="1"/>
      <c r="O814" s="1"/>
      <c r="P814" s="1"/>
      <c r="Q814" s="1"/>
      <c r="R814" s="1"/>
      <c r="S814" s="1"/>
      <c r="T814" s="1"/>
      <c r="U814" s="1"/>
    </row>
    <row r="815" ht="15.75" customHeight="1">
      <c r="A815" s="1"/>
      <c r="B815" s="1"/>
      <c r="C815" s="1"/>
      <c r="D815" s="1"/>
      <c r="E815" s="1"/>
      <c r="F815" s="1"/>
      <c r="G815" s="1"/>
      <c r="H815" s="1"/>
      <c r="I815" s="1"/>
      <c r="J815" s="1"/>
      <c r="K815" s="1"/>
      <c r="L815" s="1"/>
      <c r="M815" s="1"/>
      <c r="N815" s="1"/>
      <c r="O815" s="1"/>
      <c r="P815" s="1"/>
      <c r="Q815" s="1"/>
      <c r="R815" s="1"/>
      <c r="S815" s="1"/>
      <c r="T815" s="1"/>
      <c r="U815" s="1"/>
    </row>
    <row r="816" ht="15.75" customHeight="1">
      <c r="A816" s="1"/>
      <c r="B816" s="1"/>
      <c r="C816" s="1"/>
      <c r="D816" s="1"/>
      <c r="E816" s="1"/>
      <c r="F816" s="1"/>
      <c r="G816" s="1"/>
      <c r="H816" s="1"/>
      <c r="I816" s="1"/>
      <c r="J816" s="1"/>
      <c r="K816" s="1"/>
      <c r="L816" s="1"/>
      <c r="M816" s="1"/>
      <c r="N816" s="1"/>
      <c r="O816" s="1"/>
      <c r="P816" s="1"/>
      <c r="Q816" s="1"/>
      <c r="R816" s="1"/>
      <c r="S816" s="1"/>
      <c r="T816" s="1"/>
      <c r="U816" s="1"/>
    </row>
    <row r="817" ht="15.75" customHeight="1">
      <c r="A817" s="1"/>
      <c r="B817" s="1"/>
      <c r="C817" s="1"/>
      <c r="D817" s="1"/>
      <c r="E817" s="1"/>
      <c r="F817" s="1"/>
      <c r="G817" s="1"/>
      <c r="H817" s="1"/>
      <c r="I817" s="1"/>
      <c r="J817" s="1"/>
      <c r="K817" s="1"/>
      <c r="L817" s="1"/>
      <c r="M817" s="1"/>
      <c r="N817" s="1"/>
      <c r="O817" s="1"/>
      <c r="P817" s="1"/>
      <c r="Q817" s="1"/>
      <c r="R817" s="1"/>
      <c r="S817" s="1"/>
      <c r="T817" s="1"/>
      <c r="U817" s="1"/>
    </row>
    <row r="818" ht="15.75" customHeight="1">
      <c r="A818" s="1"/>
      <c r="B818" s="1"/>
      <c r="C818" s="1"/>
      <c r="D818" s="1"/>
      <c r="E818" s="1"/>
      <c r="F818" s="1"/>
      <c r="G818" s="1"/>
      <c r="H818" s="1"/>
      <c r="I818" s="1"/>
      <c r="J818" s="1"/>
      <c r="K818" s="1"/>
      <c r="L818" s="1"/>
      <c r="M818" s="1"/>
      <c r="N818" s="1"/>
      <c r="O818" s="1"/>
      <c r="P818" s="1"/>
      <c r="Q818" s="1"/>
      <c r="R818" s="1"/>
      <c r="S818" s="1"/>
      <c r="T818" s="1"/>
      <c r="U818" s="1"/>
    </row>
    <row r="819" ht="15.75" customHeight="1">
      <c r="A819" s="1"/>
      <c r="B819" s="1"/>
      <c r="C819" s="1"/>
      <c r="D819" s="1"/>
      <c r="E819" s="1"/>
      <c r="F819" s="1"/>
      <c r="G819" s="1"/>
      <c r="H819" s="1"/>
      <c r="I819" s="1"/>
      <c r="J819" s="1"/>
      <c r="K819" s="1"/>
      <c r="L819" s="1"/>
      <c r="M819" s="1"/>
      <c r="N819" s="1"/>
      <c r="O819" s="1"/>
      <c r="P819" s="1"/>
      <c r="Q819" s="1"/>
      <c r="R819" s="1"/>
      <c r="S819" s="1"/>
      <c r="T819" s="1"/>
      <c r="U819" s="1"/>
    </row>
    <row r="820" ht="15.75" customHeight="1">
      <c r="A820" s="1"/>
      <c r="B820" s="1"/>
      <c r="C820" s="1"/>
      <c r="D820" s="1"/>
      <c r="E820" s="1"/>
      <c r="F820" s="1"/>
      <c r="G820" s="1"/>
      <c r="H820" s="1"/>
      <c r="I820" s="1"/>
      <c r="J820" s="1"/>
      <c r="K820" s="1"/>
      <c r="L820" s="1"/>
      <c r="M820" s="1"/>
      <c r="N820" s="1"/>
      <c r="O820" s="1"/>
      <c r="P820" s="1"/>
      <c r="Q820" s="1"/>
      <c r="R820" s="1"/>
      <c r="S820" s="1"/>
      <c r="T820" s="1"/>
      <c r="U820" s="1"/>
    </row>
    <row r="821" ht="15.75" customHeight="1">
      <c r="A821" s="1"/>
      <c r="B821" s="1"/>
      <c r="C821" s="1"/>
      <c r="D821" s="1"/>
      <c r="E821" s="1"/>
      <c r="F821" s="1"/>
      <c r="G821" s="1"/>
      <c r="H821" s="1"/>
      <c r="I821" s="1"/>
      <c r="J821" s="1"/>
      <c r="K821" s="1"/>
      <c r="L821" s="1"/>
      <c r="M821" s="1"/>
      <c r="N821" s="1"/>
      <c r="O821" s="1"/>
      <c r="P821" s="1"/>
      <c r="Q821" s="1"/>
      <c r="R821" s="1"/>
      <c r="S821" s="1"/>
      <c r="T821" s="1"/>
      <c r="U821" s="1"/>
    </row>
    <row r="822" ht="15.75" customHeight="1">
      <c r="A822" s="1"/>
      <c r="B822" s="1"/>
      <c r="C822" s="1"/>
      <c r="D822" s="1"/>
      <c r="E822" s="1"/>
      <c r="F822" s="1"/>
      <c r="G822" s="1"/>
      <c r="H822" s="1"/>
      <c r="I822" s="1"/>
      <c r="J822" s="1"/>
      <c r="K822" s="1"/>
      <c r="L822" s="1"/>
      <c r="M822" s="1"/>
      <c r="N822" s="1"/>
      <c r="O822" s="1"/>
      <c r="P822" s="1"/>
      <c r="Q822" s="1"/>
      <c r="R822" s="1"/>
      <c r="S822" s="1"/>
      <c r="T822" s="1"/>
      <c r="U822" s="1"/>
    </row>
    <row r="823" ht="15.75" customHeight="1">
      <c r="A823" s="1"/>
      <c r="B823" s="1"/>
      <c r="C823" s="1"/>
      <c r="D823" s="1"/>
      <c r="E823" s="1"/>
      <c r="F823" s="1"/>
      <c r="G823" s="1"/>
      <c r="H823" s="1"/>
      <c r="I823" s="1"/>
      <c r="J823" s="1"/>
      <c r="K823" s="1"/>
      <c r="L823" s="1"/>
      <c r="M823" s="1"/>
      <c r="N823" s="1"/>
      <c r="O823" s="1"/>
      <c r="P823" s="1"/>
      <c r="Q823" s="1"/>
      <c r="R823" s="1"/>
      <c r="S823" s="1"/>
      <c r="T823" s="1"/>
      <c r="U823" s="1"/>
    </row>
    <row r="824" ht="15.75" customHeight="1">
      <c r="A824" s="1"/>
      <c r="B824" s="1"/>
      <c r="C824" s="1"/>
      <c r="D824" s="1"/>
      <c r="E824" s="1"/>
      <c r="F824" s="1"/>
      <c r="G824" s="1"/>
      <c r="H824" s="1"/>
      <c r="I824" s="1"/>
      <c r="J824" s="1"/>
      <c r="K824" s="1"/>
      <c r="L824" s="1"/>
      <c r="M824" s="1"/>
      <c r="N824" s="1"/>
      <c r="O824" s="1"/>
      <c r="P824" s="1"/>
      <c r="Q824" s="1"/>
      <c r="R824" s="1"/>
      <c r="S824" s="1"/>
      <c r="T824" s="1"/>
      <c r="U824" s="1"/>
    </row>
    <row r="825" ht="15.75" customHeight="1">
      <c r="A825" s="1"/>
      <c r="B825" s="1"/>
      <c r="C825" s="1"/>
      <c r="D825" s="1"/>
      <c r="E825" s="1"/>
      <c r="F825" s="1"/>
      <c r="G825" s="1"/>
      <c r="H825" s="1"/>
      <c r="I825" s="1"/>
      <c r="J825" s="1"/>
      <c r="K825" s="1"/>
      <c r="L825" s="1"/>
      <c r="M825" s="1"/>
      <c r="N825" s="1"/>
      <c r="O825" s="1"/>
      <c r="P825" s="1"/>
      <c r="Q825" s="1"/>
      <c r="R825" s="1"/>
      <c r="S825" s="1"/>
      <c r="T825" s="1"/>
      <c r="U825" s="1"/>
    </row>
    <row r="826" ht="15.75" customHeight="1">
      <c r="A826" s="1"/>
      <c r="B826" s="1"/>
      <c r="C826" s="1"/>
      <c r="D826" s="1"/>
      <c r="E826" s="1"/>
      <c r="F826" s="1"/>
      <c r="G826" s="1"/>
      <c r="H826" s="1"/>
      <c r="I826" s="1"/>
      <c r="J826" s="1"/>
      <c r="K826" s="1"/>
      <c r="L826" s="1"/>
      <c r="M826" s="1"/>
      <c r="N826" s="1"/>
      <c r="O826" s="1"/>
      <c r="P826" s="1"/>
      <c r="Q826" s="1"/>
      <c r="R826" s="1"/>
      <c r="S826" s="1"/>
      <c r="T826" s="1"/>
      <c r="U826" s="1"/>
    </row>
    <row r="827" ht="15.75" customHeight="1">
      <c r="A827" s="1"/>
      <c r="B827" s="1"/>
      <c r="C827" s="1"/>
      <c r="D827" s="1"/>
      <c r="E827" s="1"/>
      <c r="F827" s="1"/>
      <c r="G827" s="1"/>
      <c r="H827" s="1"/>
      <c r="I827" s="1"/>
      <c r="J827" s="1"/>
      <c r="K827" s="1"/>
      <c r="L827" s="1"/>
      <c r="M827" s="1"/>
      <c r="N827" s="1"/>
      <c r="O827" s="1"/>
      <c r="P827" s="1"/>
      <c r="Q827" s="1"/>
      <c r="R827" s="1"/>
      <c r="S827" s="1"/>
      <c r="T827" s="1"/>
      <c r="U827" s="1"/>
    </row>
    <row r="828" ht="15.75" customHeight="1">
      <c r="A828" s="1"/>
      <c r="B828" s="1"/>
      <c r="C828" s="1"/>
      <c r="D828" s="1"/>
      <c r="E828" s="1"/>
      <c r="F828" s="1"/>
      <c r="G828" s="1"/>
      <c r="H828" s="1"/>
      <c r="I828" s="1"/>
      <c r="J828" s="1"/>
      <c r="K828" s="1"/>
      <c r="L828" s="1"/>
      <c r="M828" s="1"/>
      <c r="N828" s="1"/>
      <c r="O828" s="1"/>
      <c r="P828" s="1"/>
      <c r="Q828" s="1"/>
      <c r="R828" s="1"/>
      <c r="S828" s="1"/>
      <c r="T828" s="1"/>
      <c r="U828" s="1"/>
    </row>
    <row r="829" ht="15.75" customHeight="1">
      <c r="A829" s="1"/>
      <c r="B829" s="1"/>
      <c r="C829" s="1"/>
      <c r="D829" s="1"/>
      <c r="E829" s="1"/>
      <c r="F829" s="1"/>
      <c r="G829" s="1"/>
      <c r="H829" s="1"/>
      <c r="I829" s="1"/>
      <c r="J829" s="1"/>
      <c r="K829" s="1"/>
      <c r="L829" s="1"/>
      <c r="M829" s="1"/>
      <c r="N829" s="1"/>
      <c r="O829" s="1"/>
      <c r="P829" s="1"/>
      <c r="Q829" s="1"/>
      <c r="R829" s="1"/>
      <c r="S829" s="1"/>
      <c r="T829" s="1"/>
      <c r="U829" s="1"/>
    </row>
    <row r="830" ht="15.75" customHeight="1">
      <c r="A830" s="1"/>
      <c r="B830" s="1"/>
      <c r="C830" s="1"/>
      <c r="D830" s="1"/>
      <c r="E830" s="1"/>
      <c r="F830" s="1"/>
      <c r="G830" s="1"/>
      <c r="H830" s="1"/>
      <c r="I830" s="1"/>
      <c r="J830" s="1"/>
      <c r="K830" s="1"/>
      <c r="L830" s="1"/>
      <c r="M830" s="1"/>
      <c r="N830" s="1"/>
      <c r="O830" s="1"/>
      <c r="P830" s="1"/>
      <c r="Q830" s="1"/>
      <c r="R830" s="1"/>
      <c r="S830" s="1"/>
      <c r="T830" s="1"/>
      <c r="U830" s="1"/>
    </row>
    <row r="831" ht="15.75" customHeight="1">
      <c r="A831" s="1"/>
      <c r="B831" s="1"/>
      <c r="C831" s="1"/>
      <c r="D831" s="1"/>
      <c r="E831" s="1"/>
      <c r="F831" s="1"/>
      <c r="G831" s="1"/>
      <c r="H831" s="1"/>
      <c r="I831" s="1"/>
      <c r="J831" s="1"/>
      <c r="K831" s="1"/>
      <c r="L831" s="1"/>
      <c r="M831" s="1"/>
      <c r="N831" s="1"/>
      <c r="O831" s="1"/>
      <c r="P831" s="1"/>
      <c r="Q831" s="1"/>
      <c r="R831" s="1"/>
      <c r="S831" s="1"/>
      <c r="T831" s="1"/>
      <c r="U831" s="1"/>
    </row>
    <row r="832" ht="15.75" customHeight="1">
      <c r="A832" s="1"/>
      <c r="B832" s="1"/>
      <c r="C832" s="1"/>
      <c r="D832" s="1"/>
      <c r="E832" s="1"/>
      <c r="F832" s="1"/>
      <c r="G832" s="1"/>
      <c r="H832" s="1"/>
      <c r="I832" s="1"/>
      <c r="J832" s="1"/>
      <c r="K832" s="1"/>
      <c r="L832" s="1"/>
      <c r="M832" s="1"/>
      <c r="N832" s="1"/>
      <c r="O832" s="1"/>
      <c r="P832" s="1"/>
      <c r="Q832" s="1"/>
      <c r="R832" s="1"/>
      <c r="S832" s="1"/>
      <c r="T832" s="1"/>
      <c r="U832" s="1"/>
    </row>
    <row r="833" ht="15.75" customHeight="1">
      <c r="A833" s="1"/>
      <c r="B833" s="1"/>
      <c r="C833" s="1"/>
      <c r="D833" s="1"/>
      <c r="E833" s="1"/>
      <c r="F833" s="1"/>
      <c r="G833" s="1"/>
      <c r="H833" s="1"/>
      <c r="I833" s="1"/>
      <c r="J833" s="1"/>
      <c r="K833" s="1"/>
      <c r="L833" s="1"/>
      <c r="M833" s="1"/>
      <c r="N833" s="1"/>
      <c r="O833" s="1"/>
      <c r="P833" s="1"/>
      <c r="Q833" s="1"/>
      <c r="R833" s="1"/>
      <c r="S833" s="1"/>
      <c r="T833" s="1"/>
      <c r="U833" s="1"/>
    </row>
    <row r="834" ht="15.75" customHeight="1">
      <c r="A834" s="1"/>
      <c r="B834" s="1"/>
      <c r="C834" s="1"/>
      <c r="D834" s="1"/>
      <c r="E834" s="1"/>
      <c r="F834" s="1"/>
      <c r="G834" s="1"/>
      <c r="H834" s="1"/>
      <c r="I834" s="1"/>
      <c r="J834" s="1"/>
      <c r="K834" s="1"/>
      <c r="L834" s="1"/>
      <c r="M834" s="1"/>
      <c r="N834" s="1"/>
      <c r="O834" s="1"/>
      <c r="P834" s="1"/>
      <c r="Q834" s="1"/>
      <c r="R834" s="1"/>
      <c r="S834" s="1"/>
      <c r="T834" s="1"/>
      <c r="U834" s="1"/>
    </row>
    <row r="835" ht="15.75" customHeight="1">
      <c r="A835" s="1"/>
      <c r="B835" s="1"/>
      <c r="C835" s="1"/>
      <c r="D835" s="1"/>
      <c r="E835" s="1"/>
      <c r="F835" s="1"/>
      <c r="G835" s="1"/>
      <c r="H835" s="1"/>
      <c r="I835" s="1"/>
      <c r="J835" s="1"/>
      <c r="K835" s="1"/>
      <c r="L835" s="1"/>
      <c r="M835" s="1"/>
      <c r="N835" s="1"/>
      <c r="O835" s="1"/>
      <c r="P835" s="1"/>
      <c r="Q835" s="1"/>
      <c r="R835" s="1"/>
      <c r="S835" s="1"/>
      <c r="T835" s="1"/>
      <c r="U835" s="1"/>
    </row>
    <row r="836" ht="15.75" customHeight="1">
      <c r="A836" s="1"/>
      <c r="B836" s="1"/>
      <c r="C836" s="1"/>
      <c r="D836" s="1"/>
      <c r="E836" s="1"/>
      <c r="F836" s="1"/>
      <c r="G836" s="1"/>
      <c r="H836" s="1"/>
      <c r="I836" s="1"/>
      <c r="J836" s="1"/>
      <c r="K836" s="1"/>
      <c r="L836" s="1"/>
      <c r="M836" s="1"/>
      <c r="N836" s="1"/>
      <c r="O836" s="1"/>
      <c r="P836" s="1"/>
      <c r="Q836" s="1"/>
      <c r="R836" s="1"/>
      <c r="S836" s="1"/>
      <c r="T836" s="1"/>
      <c r="U836" s="1"/>
    </row>
    <row r="837" ht="15.75" customHeight="1">
      <c r="A837" s="1"/>
      <c r="B837" s="1"/>
      <c r="C837" s="1"/>
      <c r="D837" s="1"/>
      <c r="E837" s="1"/>
      <c r="F837" s="1"/>
      <c r="G837" s="1"/>
      <c r="H837" s="1"/>
      <c r="I837" s="1"/>
      <c r="J837" s="1"/>
      <c r="K837" s="1"/>
      <c r="L837" s="1"/>
      <c r="M837" s="1"/>
      <c r="N837" s="1"/>
      <c r="O837" s="1"/>
      <c r="P837" s="1"/>
      <c r="Q837" s="1"/>
      <c r="R837" s="1"/>
      <c r="S837" s="1"/>
      <c r="T837" s="1"/>
      <c r="U837" s="1"/>
    </row>
    <row r="838" ht="15.75" customHeight="1">
      <c r="A838" s="1"/>
      <c r="B838" s="1"/>
      <c r="C838" s="1"/>
      <c r="D838" s="1"/>
      <c r="E838" s="1"/>
      <c r="F838" s="1"/>
      <c r="G838" s="1"/>
      <c r="H838" s="1"/>
      <c r="I838" s="1"/>
      <c r="J838" s="1"/>
      <c r="K838" s="1"/>
      <c r="L838" s="1"/>
      <c r="M838" s="1"/>
      <c r="N838" s="1"/>
      <c r="O838" s="1"/>
      <c r="P838" s="1"/>
      <c r="Q838" s="1"/>
      <c r="R838" s="1"/>
      <c r="S838" s="1"/>
      <c r="T838" s="1"/>
      <c r="U838" s="1"/>
    </row>
    <row r="839" ht="15.75" customHeight="1">
      <c r="A839" s="1"/>
      <c r="B839" s="1"/>
      <c r="C839" s="1"/>
      <c r="D839" s="1"/>
      <c r="E839" s="1"/>
      <c r="F839" s="1"/>
      <c r="G839" s="1"/>
      <c r="H839" s="1"/>
      <c r="I839" s="1"/>
      <c r="J839" s="1"/>
      <c r="K839" s="1"/>
      <c r="L839" s="1"/>
      <c r="M839" s="1"/>
      <c r="N839" s="1"/>
      <c r="O839" s="1"/>
      <c r="P839" s="1"/>
      <c r="Q839" s="1"/>
      <c r="R839" s="1"/>
      <c r="S839" s="1"/>
      <c r="T839" s="1"/>
      <c r="U839" s="1"/>
    </row>
    <row r="840" ht="15.75" customHeight="1">
      <c r="A840" s="1"/>
      <c r="B840" s="1"/>
      <c r="C840" s="1"/>
      <c r="D840" s="1"/>
      <c r="E840" s="1"/>
      <c r="F840" s="1"/>
      <c r="G840" s="1"/>
      <c r="H840" s="1"/>
      <c r="I840" s="1"/>
      <c r="J840" s="1"/>
      <c r="K840" s="1"/>
      <c r="L840" s="1"/>
      <c r="M840" s="1"/>
      <c r="N840" s="1"/>
      <c r="O840" s="1"/>
      <c r="P840" s="1"/>
      <c r="Q840" s="1"/>
      <c r="R840" s="1"/>
      <c r="S840" s="1"/>
      <c r="T840" s="1"/>
      <c r="U840" s="1"/>
    </row>
    <row r="841" ht="15.75" customHeight="1">
      <c r="A841" s="1"/>
      <c r="B841" s="1"/>
      <c r="C841" s="1"/>
      <c r="D841" s="1"/>
      <c r="E841" s="1"/>
      <c r="F841" s="1"/>
      <c r="G841" s="1"/>
      <c r="H841" s="1"/>
      <c r="I841" s="1"/>
      <c r="J841" s="1"/>
      <c r="K841" s="1"/>
      <c r="L841" s="1"/>
      <c r="M841" s="1"/>
      <c r="N841" s="1"/>
      <c r="O841" s="1"/>
      <c r="P841" s="1"/>
      <c r="Q841" s="1"/>
      <c r="R841" s="1"/>
      <c r="S841" s="1"/>
      <c r="T841" s="1"/>
      <c r="U841" s="1"/>
    </row>
    <row r="842" ht="15.75" customHeight="1">
      <c r="A842" s="1"/>
      <c r="B842" s="1"/>
      <c r="C842" s="1"/>
      <c r="D842" s="1"/>
      <c r="E842" s="1"/>
      <c r="F842" s="1"/>
      <c r="G842" s="1"/>
      <c r="H842" s="1"/>
      <c r="I842" s="1"/>
      <c r="J842" s="1"/>
      <c r="K842" s="1"/>
      <c r="L842" s="1"/>
      <c r="M842" s="1"/>
      <c r="N842" s="1"/>
      <c r="O842" s="1"/>
      <c r="P842" s="1"/>
      <c r="Q842" s="1"/>
      <c r="R842" s="1"/>
      <c r="S842" s="1"/>
      <c r="T842" s="1"/>
      <c r="U842" s="1"/>
    </row>
    <row r="843" ht="15.75" customHeight="1">
      <c r="A843" s="1"/>
      <c r="B843" s="1"/>
      <c r="C843" s="1"/>
      <c r="D843" s="1"/>
      <c r="E843" s="1"/>
      <c r="F843" s="1"/>
      <c r="G843" s="1"/>
      <c r="H843" s="1"/>
      <c r="I843" s="1"/>
      <c r="J843" s="1"/>
      <c r="K843" s="1"/>
      <c r="L843" s="1"/>
      <c r="M843" s="1"/>
      <c r="N843" s="1"/>
      <c r="O843" s="1"/>
      <c r="P843" s="1"/>
      <c r="Q843" s="1"/>
      <c r="R843" s="1"/>
      <c r="S843" s="1"/>
      <c r="T843" s="1"/>
      <c r="U843" s="1"/>
    </row>
    <row r="844" ht="15.75" customHeight="1">
      <c r="A844" s="1"/>
      <c r="B844" s="1"/>
      <c r="C844" s="1"/>
      <c r="D844" s="1"/>
      <c r="E844" s="1"/>
      <c r="F844" s="1"/>
      <c r="G844" s="1"/>
      <c r="H844" s="1"/>
      <c r="I844" s="1"/>
      <c r="J844" s="1"/>
      <c r="K844" s="1"/>
      <c r="L844" s="1"/>
      <c r="M844" s="1"/>
      <c r="N844" s="1"/>
      <c r="O844" s="1"/>
      <c r="P844" s="1"/>
      <c r="Q844" s="1"/>
      <c r="R844" s="1"/>
      <c r="S844" s="1"/>
      <c r="T844" s="1"/>
      <c r="U844" s="1"/>
    </row>
    <row r="845" ht="15.75" customHeight="1">
      <c r="A845" s="1"/>
      <c r="B845" s="1"/>
      <c r="C845" s="1"/>
      <c r="D845" s="1"/>
      <c r="E845" s="1"/>
      <c r="F845" s="1"/>
      <c r="G845" s="1"/>
      <c r="H845" s="1"/>
      <c r="I845" s="1"/>
      <c r="J845" s="1"/>
      <c r="K845" s="1"/>
      <c r="L845" s="1"/>
      <c r="M845" s="1"/>
      <c r="N845" s="1"/>
      <c r="O845" s="1"/>
      <c r="P845" s="1"/>
      <c r="Q845" s="1"/>
      <c r="R845" s="1"/>
      <c r="S845" s="1"/>
      <c r="T845" s="1"/>
      <c r="U845" s="1"/>
    </row>
    <row r="846" ht="15.75" customHeight="1">
      <c r="A846" s="1"/>
      <c r="B846" s="1"/>
      <c r="C846" s="1"/>
      <c r="D846" s="1"/>
      <c r="E846" s="1"/>
      <c r="F846" s="1"/>
      <c r="G846" s="1"/>
      <c r="H846" s="1"/>
      <c r="I846" s="1"/>
      <c r="J846" s="1"/>
      <c r="K846" s="1"/>
      <c r="L846" s="1"/>
      <c r="M846" s="1"/>
      <c r="N846" s="1"/>
      <c r="O846" s="1"/>
      <c r="P846" s="1"/>
      <c r="Q846" s="1"/>
      <c r="R846" s="1"/>
      <c r="S846" s="1"/>
      <c r="T846" s="1"/>
      <c r="U846" s="1"/>
    </row>
    <row r="847" ht="15.75" customHeight="1">
      <c r="A847" s="1"/>
      <c r="B847" s="1"/>
      <c r="C847" s="1"/>
      <c r="D847" s="1"/>
      <c r="E847" s="1"/>
      <c r="F847" s="1"/>
      <c r="G847" s="1"/>
      <c r="H847" s="1"/>
      <c r="I847" s="1"/>
      <c r="J847" s="1"/>
      <c r="K847" s="1"/>
      <c r="L847" s="1"/>
      <c r="M847" s="1"/>
      <c r="N847" s="1"/>
      <c r="O847" s="1"/>
      <c r="P847" s="1"/>
      <c r="Q847" s="1"/>
      <c r="R847" s="1"/>
      <c r="S847" s="1"/>
      <c r="T847" s="1"/>
      <c r="U847" s="1"/>
    </row>
    <row r="848" ht="15.75" customHeight="1">
      <c r="A848" s="1"/>
      <c r="B848" s="1"/>
      <c r="C848" s="1"/>
      <c r="D848" s="1"/>
      <c r="E848" s="1"/>
      <c r="F848" s="1"/>
      <c r="G848" s="1"/>
      <c r="H848" s="1"/>
      <c r="I848" s="1"/>
      <c r="J848" s="1"/>
      <c r="K848" s="1"/>
      <c r="L848" s="1"/>
      <c r="M848" s="1"/>
      <c r="N848" s="1"/>
      <c r="O848" s="1"/>
      <c r="P848" s="1"/>
      <c r="Q848" s="1"/>
      <c r="R848" s="1"/>
      <c r="S848" s="1"/>
      <c r="T848" s="1"/>
      <c r="U848" s="1"/>
    </row>
    <row r="849" ht="15.75" customHeight="1">
      <c r="A849" s="1"/>
      <c r="B849" s="1"/>
      <c r="C849" s="1"/>
      <c r="D849" s="1"/>
      <c r="E849" s="1"/>
      <c r="F849" s="1"/>
      <c r="G849" s="1"/>
      <c r="H849" s="1"/>
      <c r="I849" s="1"/>
      <c r="J849" s="1"/>
      <c r="K849" s="1"/>
      <c r="L849" s="1"/>
      <c r="M849" s="1"/>
      <c r="N849" s="1"/>
      <c r="O849" s="1"/>
      <c r="P849" s="1"/>
      <c r="Q849" s="1"/>
      <c r="R849" s="1"/>
      <c r="S849" s="1"/>
      <c r="T849" s="1"/>
      <c r="U849" s="1"/>
    </row>
    <row r="850" ht="15.75" customHeight="1">
      <c r="A850" s="1"/>
      <c r="B850" s="1"/>
      <c r="C850" s="1"/>
      <c r="D850" s="1"/>
      <c r="E850" s="1"/>
      <c r="F850" s="1"/>
      <c r="G850" s="1"/>
      <c r="H850" s="1"/>
      <c r="I850" s="1"/>
      <c r="J850" s="1"/>
      <c r="K850" s="1"/>
      <c r="L850" s="1"/>
      <c r="M850" s="1"/>
      <c r="N850" s="1"/>
      <c r="O850" s="1"/>
      <c r="P850" s="1"/>
      <c r="Q850" s="1"/>
      <c r="R850" s="1"/>
      <c r="S850" s="1"/>
      <c r="T850" s="1"/>
      <c r="U850" s="1"/>
    </row>
    <row r="851" ht="15.75" customHeight="1">
      <c r="A851" s="1"/>
      <c r="B851" s="1"/>
      <c r="C851" s="1"/>
      <c r="D851" s="1"/>
      <c r="E851" s="1"/>
      <c r="F851" s="1"/>
      <c r="G851" s="1"/>
      <c r="H851" s="1"/>
      <c r="I851" s="1"/>
      <c r="J851" s="1"/>
      <c r="K851" s="1"/>
      <c r="L851" s="1"/>
      <c r="M851" s="1"/>
      <c r="N851" s="1"/>
      <c r="O851" s="1"/>
      <c r="P851" s="1"/>
      <c r="Q851" s="1"/>
      <c r="R851" s="1"/>
      <c r="S851" s="1"/>
      <c r="T851" s="1"/>
      <c r="U851" s="1"/>
    </row>
    <row r="852" ht="15.75" customHeight="1">
      <c r="A852" s="1"/>
      <c r="B852" s="1"/>
      <c r="C852" s="1"/>
      <c r="D852" s="1"/>
      <c r="E852" s="1"/>
      <c r="F852" s="1"/>
      <c r="G852" s="1"/>
      <c r="H852" s="1"/>
      <c r="I852" s="1"/>
      <c r="J852" s="1"/>
      <c r="K852" s="1"/>
      <c r="L852" s="1"/>
      <c r="M852" s="1"/>
      <c r="N852" s="1"/>
      <c r="O852" s="1"/>
      <c r="P852" s="1"/>
      <c r="Q852" s="1"/>
      <c r="R852" s="1"/>
      <c r="S852" s="1"/>
      <c r="T852" s="1"/>
      <c r="U852" s="1"/>
    </row>
    <row r="853" ht="15.75" customHeight="1">
      <c r="A853" s="1"/>
      <c r="B853" s="1"/>
      <c r="C853" s="1"/>
      <c r="D853" s="1"/>
      <c r="E853" s="1"/>
      <c r="F853" s="1"/>
      <c r="G853" s="1"/>
      <c r="H853" s="1"/>
      <c r="I853" s="1"/>
      <c r="J853" s="1"/>
      <c r="K853" s="1"/>
      <c r="L853" s="1"/>
      <c r="M853" s="1"/>
      <c r="N853" s="1"/>
      <c r="O853" s="1"/>
      <c r="P853" s="1"/>
      <c r="Q853" s="1"/>
      <c r="R853" s="1"/>
      <c r="S853" s="1"/>
      <c r="T853" s="1"/>
      <c r="U853" s="1"/>
    </row>
    <row r="854" ht="15.75" customHeight="1">
      <c r="A854" s="1"/>
      <c r="B854" s="1"/>
      <c r="C854" s="1"/>
      <c r="D854" s="1"/>
      <c r="E854" s="1"/>
      <c r="F854" s="1"/>
      <c r="G854" s="1"/>
      <c r="H854" s="1"/>
      <c r="I854" s="1"/>
      <c r="J854" s="1"/>
      <c r="K854" s="1"/>
      <c r="L854" s="1"/>
      <c r="M854" s="1"/>
      <c r="N854" s="1"/>
      <c r="O854" s="1"/>
      <c r="P854" s="1"/>
      <c r="Q854" s="1"/>
      <c r="R854" s="1"/>
      <c r="S854" s="1"/>
      <c r="T854" s="1"/>
      <c r="U854" s="1"/>
    </row>
    <row r="855" ht="15.75" customHeight="1">
      <c r="A855" s="1"/>
      <c r="B855" s="1"/>
      <c r="C855" s="1"/>
      <c r="D855" s="1"/>
      <c r="E855" s="1"/>
      <c r="F855" s="1"/>
      <c r="G855" s="1"/>
      <c r="H855" s="1"/>
      <c r="I855" s="1"/>
      <c r="J855" s="1"/>
      <c r="K855" s="1"/>
      <c r="L855" s="1"/>
      <c r="M855" s="1"/>
      <c r="N855" s="1"/>
      <c r="O855" s="1"/>
      <c r="P855" s="1"/>
      <c r="Q855" s="1"/>
      <c r="R855" s="1"/>
      <c r="S855" s="1"/>
      <c r="T855" s="1"/>
      <c r="U855" s="1"/>
    </row>
    <row r="856" ht="15.75" customHeight="1">
      <c r="A856" s="1"/>
      <c r="B856" s="1"/>
      <c r="C856" s="1"/>
      <c r="D856" s="1"/>
      <c r="E856" s="1"/>
      <c r="F856" s="1"/>
      <c r="G856" s="1"/>
      <c r="H856" s="1"/>
      <c r="I856" s="1"/>
      <c r="J856" s="1"/>
      <c r="K856" s="1"/>
      <c r="L856" s="1"/>
      <c r="M856" s="1"/>
      <c r="N856" s="1"/>
      <c r="O856" s="1"/>
      <c r="P856" s="1"/>
      <c r="Q856" s="1"/>
      <c r="R856" s="1"/>
      <c r="S856" s="1"/>
      <c r="T856" s="1"/>
      <c r="U856" s="1"/>
    </row>
    <row r="857" ht="15.75" customHeight="1">
      <c r="A857" s="1"/>
      <c r="B857" s="1"/>
      <c r="C857" s="1"/>
      <c r="D857" s="1"/>
      <c r="E857" s="1"/>
      <c r="F857" s="1"/>
      <c r="G857" s="1"/>
      <c r="H857" s="1"/>
      <c r="I857" s="1"/>
      <c r="J857" s="1"/>
      <c r="K857" s="1"/>
      <c r="L857" s="1"/>
      <c r="M857" s="1"/>
      <c r="N857" s="1"/>
      <c r="O857" s="1"/>
      <c r="P857" s="1"/>
      <c r="Q857" s="1"/>
      <c r="R857" s="1"/>
      <c r="S857" s="1"/>
      <c r="T857" s="1"/>
      <c r="U857" s="1"/>
    </row>
    <row r="858" ht="15.75" customHeight="1">
      <c r="A858" s="1"/>
      <c r="B858" s="1"/>
      <c r="C858" s="1"/>
      <c r="D858" s="1"/>
      <c r="E858" s="1"/>
      <c r="F858" s="1"/>
      <c r="G858" s="1"/>
      <c r="H858" s="1"/>
      <c r="I858" s="1"/>
      <c r="J858" s="1"/>
      <c r="K858" s="1"/>
      <c r="L858" s="1"/>
      <c r="M858" s="1"/>
      <c r="N858" s="1"/>
      <c r="O858" s="1"/>
      <c r="P858" s="1"/>
      <c r="Q858" s="1"/>
      <c r="R858" s="1"/>
      <c r="S858" s="1"/>
      <c r="T858" s="1"/>
      <c r="U858" s="1"/>
    </row>
    <row r="859" ht="15.75" customHeight="1">
      <c r="A859" s="1"/>
      <c r="B859" s="1"/>
      <c r="C859" s="1"/>
      <c r="D859" s="1"/>
      <c r="E859" s="1"/>
      <c r="F859" s="1"/>
      <c r="G859" s="1"/>
      <c r="H859" s="1"/>
      <c r="I859" s="1"/>
      <c r="J859" s="1"/>
      <c r="K859" s="1"/>
      <c r="L859" s="1"/>
      <c r="M859" s="1"/>
      <c r="N859" s="1"/>
      <c r="O859" s="1"/>
      <c r="P859" s="1"/>
      <c r="Q859" s="1"/>
      <c r="R859" s="1"/>
      <c r="S859" s="1"/>
      <c r="T859" s="1"/>
      <c r="U859" s="1"/>
    </row>
    <row r="860" ht="15.75" customHeight="1">
      <c r="A860" s="1"/>
      <c r="B860" s="1"/>
      <c r="C860" s="1"/>
      <c r="D860" s="1"/>
      <c r="E860" s="1"/>
      <c r="F860" s="1"/>
      <c r="G860" s="1"/>
      <c r="H860" s="1"/>
      <c r="I860" s="1"/>
      <c r="J860" s="1"/>
      <c r="K860" s="1"/>
      <c r="L860" s="1"/>
      <c r="M860" s="1"/>
      <c r="N860" s="1"/>
      <c r="O860" s="1"/>
      <c r="P860" s="1"/>
      <c r="Q860" s="1"/>
      <c r="R860" s="1"/>
      <c r="S860" s="1"/>
      <c r="T860" s="1"/>
      <c r="U860" s="1"/>
    </row>
    <row r="861" ht="15.75" customHeight="1">
      <c r="A861" s="1"/>
      <c r="B861" s="1"/>
      <c r="C861" s="1"/>
      <c r="D861" s="1"/>
      <c r="E861" s="1"/>
      <c r="F861" s="1"/>
      <c r="G861" s="1"/>
      <c r="H861" s="1"/>
      <c r="I861" s="1"/>
      <c r="J861" s="1"/>
      <c r="K861" s="1"/>
      <c r="L861" s="1"/>
      <c r="M861" s="1"/>
      <c r="N861" s="1"/>
      <c r="O861" s="1"/>
      <c r="P861" s="1"/>
      <c r="Q861" s="1"/>
      <c r="R861" s="1"/>
      <c r="S861" s="1"/>
      <c r="T861" s="1"/>
      <c r="U861" s="1"/>
    </row>
    <row r="862" ht="15.75" customHeight="1">
      <c r="A862" s="1"/>
      <c r="B862" s="1"/>
      <c r="C862" s="1"/>
      <c r="D862" s="1"/>
      <c r="E862" s="1"/>
      <c r="F862" s="1"/>
      <c r="G862" s="1"/>
      <c r="H862" s="1"/>
      <c r="I862" s="1"/>
      <c r="J862" s="1"/>
      <c r="K862" s="1"/>
      <c r="L862" s="1"/>
      <c r="M862" s="1"/>
      <c r="N862" s="1"/>
      <c r="O862" s="1"/>
      <c r="P862" s="1"/>
      <c r="Q862" s="1"/>
      <c r="R862" s="1"/>
      <c r="S862" s="1"/>
      <c r="T862" s="1"/>
      <c r="U862" s="1"/>
    </row>
    <row r="863" ht="15.75" customHeight="1">
      <c r="A863" s="1"/>
      <c r="B863" s="1"/>
      <c r="C863" s="1"/>
      <c r="D863" s="1"/>
      <c r="E863" s="1"/>
      <c r="F863" s="1"/>
      <c r="G863" s="1"/>
      <c r="H863" s="1"/>
      <c r="I863" s="1"/>
      <c r="J863" s="1"/>
      <c r="K863" s="1"/>
      <c r="L863" s="1"/>
      <c r="M863" s="1"/>
      <c r="N863" s="1"/>
      <c r="O863" s="1"/>
      <c r="P863" s="1"/>
      <c r="Q863" s="1"/>
      <c r="R863" s="1"/>
      <c r="S863" s="1"/>
      <c r="T863" s="1"/>
      <c r="U863" s="1"/>
    </row>
    <row r="864" ht="15.75" customHeight="1">
      <c r="A864" s="1"/>
      <c r="B864" s="1"/>
      <c r="C864" s="1"/>
      <c r="D864" s="1"/>
      <c r="E864" s="1"/>
      <c r="F864" s="1"/>
      <c r="G864" s="1"/>
      <c r="H864" s="1"/>
      <c r="I864" s="1"/>
      <c r="J864" s="1"/>
      <c r="K864" s="1"/>
      <c r="L864" s="1"/>
      <c r="M864" s="1"/>
      <c r="N864" s="1"/>
      <c r="O864" s="1"/>
      <c r="P864" s="1"/>
      <c r="Q864" s="1"/>
      <c r="R864" s="1"/>
      <c r="S864" s="1"/>
      <c r="T864" s="1"/>
      <c r="U864" s="1"/>
    </row>
    <row r="865" ht="15.75" customHeight="1">
      <c r="A865" s="1"/>
      <c r="B865" s="1"/>
      <c r="C865" s="1"/>
      <c r="D865" s="1"/>
      <c r="E865" s="1"/>
      <c r="F865" s="1"/>
      <c r="G865" s="1"/>
      <c r="H865" s="1"/>
      <c r="I865" s="1"/>
      <c r="J865" s="1"/>
      <c r="K865" s="1"/>
      <c r="L865" s="1"/>
      <c r="M865" s="1"/>
      <c r="N865" s="1"/>
      <c r="O865" s="1"/>
      <c r="P865" s="1"/>
      <c r="Q865" s="1"/>
      <c r="R865" s="1"/>
      <c r="S865" s="1"/>
      <c r="T865" s="1"/>
      <c r="U865" s="1"/>
    </row>
    <row r="866" ht="15.75" customHeight="1">
      <c r="A866" s="1"/>
      <c r="B866" s="1"/>
      <c r="C866" s="1"/>
      <c r="D866" s="1"/>
      <c r="E866" s="1"/>
      <c r="F866" s="1"/>
      <c r="G866" s="1"/>
      <c r="H866" s="1"/>
      <c r="I866" s="1"/>
      <c r="J866" s="1"/>
      <c r="K866" s="1"/>
      <c r="L866" s="1"/>
      <c r="M866" s="1"/>
      <c r="N866" s="1"/>
      <c r="O866" s="1"/>
      <c r="P866" s="1"/>
      <c r="Q866" s="1"/>
      <c r="R866" s="1"/>
      <c r="S866" s="1"/>
      <c r="T866" s="1"/>
      <c r="U866" s="1"/>
    </row>
    <row r="867" ht="15.75" customHeight="1">
      <c r="A867" s="1"/>
      <c r="B867" s="1"/>
      <c r="C867" s="1"/>
      <c r="D867" s="1"/>
      <c r="E867" s="1"/>
      <c r="F867" s="1"/>
      <c r="G867" s="1"/>
      <c r="H867" s="1"/>
      <c r="I867" s="1"/>
      <c r="J867" s="1"/>
      <c r="K867" s="1"/>
      <c r="L867" s="1"/>
      <c r="M867" s="1"/>
      <c r="N867" s="1"/>
      <c r="O867" s="1"/>
      <c r="P867" s="1"/>
      <c r="Q867" s="1"/>
      <c r="R867" s="1"/>
      <c r="S867" s="1"/>
      <c r="T867" s="1"/>
      <c r="U867" s="1"/>
    </row>
    <row r="868" ht="15.75" customHeight="1">
      <c r="A868" s="1"/>
      <c r="B868" s="1"/>
      <c r="C868" s="1"/>
      <c r="D868" s="1"/>
      <c r="E868" s="1"/>
      <c r="F868" s="1"/>
      <c r="G868" s="1"/>
      <c r="H868" s="1"/>
      <c r="I868" s="1"/>
      <c r="J868" s="1"/>
      <c r="K868" s="1"/>
      <c r="L868" s="1"/>
      <c r="M868" s="1"/>
      <c r="N868" s="1"/>
      <c r="O868" s="1"/>
      <c r="P868" s="1"/>
      <c r="Q868" s="1"/>
      <c r="R868" s="1"/>
      <c r="S868" s="1"/>
      <c r="T868" s="1"/>
      <c r="U868" s="1"/>
    </row>
    <row r="869" ht="15.75" customHeight="1">
      <c r="A869" s="1"/>
      <c r="B869" s="1"/>
      <c r="C869" s="1"/>
      <c r="D869" s="1"/>
      <c r="E869" s="1"/>
      <c r="F869" s="1"/>
      <c r="G869" s="1"/>
      <c r="H869" s="1"/>
      <c r="I869" s="1"/>
      <c r="J869" s="1"/>
      <c r="K869" s="1"/>
      <c r="L869" s="1"/>
      <c r="M869" s="1"/>
      <c r="N869" s="1"/>
      <c r="O869" s="1"/>
      <c r="P869" s="1"/>
      <c r="Q869" s="1"/>
      <c r="R869" s="1"/>
      <c r="S869" s="1"/>
      <c r="T869" s="1"/>
      <c r="U869" s="1"/>
    </row>
    <row r="870" ht="15.75" customHeight="1">
      <c r="A870" s="1"/>
      <c r="B870" s="1"/>
      <c r="C870" s="1"/>
      <c r="D870" s="1"/>
      <c r="E870" s="1"/>
      <c r="F870" s="1"/>
      <c r="G870" s="1"/>
      <c r="H870" s="1"/>
      <c r="I870" s="1"/>
      <c r="J870" s="1"/>
      <c r="K870" s="1"/>
      <c r="L870" s="1"/>
      <c r="M870" s="1"/>
      <c r="N870" s="1"/>
      <c r="O870" s="1"/>
      <c r="P870" s="1"/>
      <c r="Q870" s="1"/>
      <c r="R870" s="1"/>
      <c r="S870" s="1"/>
      <c r="T870" s="1"/>
      <c r="U870" s="1"/>
    </row>
    <row r="871" ht="15.75" customHeight="1">
      <c r="A871" s="1"/>
      <c r="B871" s="1"/>
      <c r="C871" s="1"/>
      <c r="D871" s="1"/>
      <c r="E871" s="1"/>
      <c r="F871" s="1"/>
      <c r="G871" s="1"/>
      <c r="H871" s="1"/>
      <c r="I871" s="1"/>
      <c r="J871" s="1"/>
      <c r="K871" s="1"/>
      <c r="L871" s="1"/>
      <c r="M871" s="1"/>
      <c r="N871" s="1"/>
      <c r="O871" s="1"/>
      <c r="P871" s="1"/>
      <c r="Q871" s="1"/>
      <c r="R871" s="1"/>
      <c r="S871" s="1"/>
      <c r="T871" s="1"/>
      <c r="U871" s="1"/>
    </row>
    <row r="872" ht="15.75" customHeight="1">
      <c r="A872" s="1"/>
      <c r="B872" s="1"/>
      <c r="C872" s="1"/>
      <c r="D872" s="1"/>
      <c r="E872" s="1"/>
      <c r="F872" s="1"/>
      <c r="G872" s="1"/>
      <c r="H872" s="1"/>
      <c r="I872" s="1"/>
      <c r="J872" s="1"/>
      <c r="K872" s="1"/>
      <c r="L872" s="1"/>
      <c r="M872" s="1"/>
      <c r="N872" s="1"/>
      <c r="O872" s="1"/>
      <c r="P872" s="1"/>
      <c r="Q872" s="1"/>
      <c r="R872" s="1"/>
      <c r="S872" s="1"/>
      <c r="T872" s="1"/>
      <c r="U872" s="1"/>
    </row>
    <row r="873" ht="15.75" customHeight="1">
      <c r="A873" s="1"/>
      <c r="B873" s="1"/>
      <c r="C873" s="1"/>
      <c r="D873" s="1"/>
      <c r="E873" s="1"/>
      <c r="F873" s="1"/>
      <c r="G873" s="1"/>
      <c r="H873" s="1"/>
      <c r="I873" s="1"/>
      <c r="J873" s="1"/>
      <c r="K873" s="1"/>
      <c r="L873" s="1"/>
      <c r="M873" s="1"/>
      <c r="N873" s="1"/>
      <c r="O873" s="1"/>
      <c r="P873" s="1"/>
      <c r="Q873" s="1"/>
      <c r="R873" s="1"/>
      <c r="S873" s="1"/>
      <c r="T873" s="1"/>
      <c r="U873" s="1"/>
    </row>
    <row r="874" ht="15.75" customHeight="1">
      <c r="A874" s="1"/>
      <c r="B874" s="1"/>
      <c r="C874" s="1"/>
      <c r="D874" s="1"/>
      <c r="E874" s="1"/>
      <c r="F874" s="1"/>
      <c r="G874" s="1"/>
      <c r="H874" s="1"/>
      <c r="I874" s="1"/>
      <c r="J874" s="1"/>
      <c r="K874" s="1"/>
      <c r="L874" s="1"/>
      <c r="M874" s="1"/>
      <c r="N874" s="1"/>
      <c r="O874" s="1"/>
      <c r="P874" s="1"/>
      <c r="Q874" s="1"/>
      <c r="R874" s="1"/>
      <c r="S874" s="1"/>
      <c r="T874" s="1"/>
      <c r="U874" s="1"/>
    </row>
    <row r="875" ht="15.75" customHeight="1">
      <c r="A875" s="1"/>
      <c r="B875" s="1"/>
      <c r="C875" s="1"/>
      <c r="D875" s="1"/>
      <c r="E875" s="1"/>
      <c r="F875" s="1"/>
      <c r="G875" s="1"/>
      <c r="H875" s="1"/>
      <c r="I875" s="1"/>
      <c r="J875" s="1"/>
      <c r="K875" s="1"/>
      <c r="L875" s="1"/>
      <c r="M875" s="1"/>
      <c r="N875" s="1"/>
      <c r="O875" s="1"/>
      <c r="P875" s="1"/>
      <c r="Q875" s="1"/>
      <c r="R875" s="1"/>
      <c r="S875" s="1"/>
      <c r="T875" s="1"/>
      <c r="U875" s="1"/>
    </row>
    <row r="876" ht="15.75" customHeight="1">
      <c r="A876" s="1"/>
      <c r="B876" s="1"/>
      <c r="C876" s="1"/>
      <c r="D876" s="1"/>
      <c r="E876" s="1"/>
      <c r="F876" s="1"/>
      <c r="G876" s="1"/>
      <c r="H876" s="1"/>
      <c r="I876" s="1"/>
      <c r="J876" s="1"/>
      <c r="K876" s="1"/>
      <c r="L876" s="1"/>
      <c r="M876" s="1"/>
      <c r="N876" s="1"/>
      <c r="O876" s="1"/>
      <c r="P876" s="1"/>
      <c r="Q876" s="1"/>
      <c r="R876" s="1"/>
      <c r="S876" s="1"/>
      <c r="T876" s="1"/>
      <c r="U876" s="1"/>
    </row>
    <row r="877" ht="15.75" customHeight="1">
      <c r="A877" s="1"/>
      <c r="B877" s="1"/>
      <c r="C877" s="1"/>
      <c r="D877" s="1"/>
      <c r="E877" s="1"/>
      <c r="F877" s="1"/>
      <c r="G877" s="1"/>
      <c r="H877" s="1"/>
      <c r="I877" s="1"/>
      <c r="J877" s="1"/>
      <c r="K877" s="1"/>
      <c r="L877" s="1"/>
      <c r="M877" s="1"/>
      <c r="N877" s="1"/>
      <c r="O877" s="1"/>
      <c r="P877" s="1"/>
      <c r="Q877" s="1"/>
      <c r="R877" s="1"/>
      <c r="S877" s="1"/>
      <c r="T877" s="1"/>
      <c r="U877" s="1"/>
    </row>
    <row r="878" ht="15.75" customHeight="1">
      <c r="A878" s="1"/>
      <c r="B878" s="1"/>
      <c r="C878" s="1"/>
      <c r="D878" s="1"/>
      <c r="E878" s="1"/>
      <c r="F878" s="1"/>
      <c r="G878" s="1"/>
      <c r="H878" s="1"/>
      <c r="I878" s="1"/>
      <c r="J878" s="1"/>
      <c r="K878" s="1"/>
      <c r="L878" s="1"/>
      <c r="M878" s="1"/>
      <c r="N878" s="1"/>
      <c r="O878" s="1"/>
      <c r="P878" s="1"/>
      <c r="Q878" s="1"/>
      <c r="R878" s="1"/>
      <c r="S878" s="1"/>
      <c r="T878" s="1"/>
      <c r="U878" s="1"/>
    </row>
    <row r="879" ht="15.75" customHeight="1">
      <c r="A879" s="1"/>
      <c r="B879" s="1"/>
      <c r="C879" s="1"/>
      <c r="D879" s="1"/>
      <c r="E879" s="1"/>
      <c r="F879" s="1"/>
      <c r="G879" s="1"/>
      <c r="H879" s="1"/>
      <c r="I879" s="1"/>
      <c r="J879" s="1"/>
      <c r="K879" s="1"/>
      <c r="L879" s="1"/>
      <c r="M879" s="1"/>
      <c r="N879" s="1"/>
      <c r="O879" s="1"/>
      <c r="P879" s="1"/>
      <c r="Q879" s="1"/>
      <c r="R879" s="1"/>
      <c r="S879" s="1"/>
      <c r="T879" s="1"/>
      <c r="U879" s="1"/>
    </row>
    <row r="880" ht="15.75" customHeight="1">
      <c r="A880" s="1"/>
      <c r="B880" s="1"/>
      <c r="C880" s="1"/>
      <c r="D880" s="1"/>
      <c r="E880" s="1"/>
      <c r="F880" s="1"/>
      <c r="G880" s="1"/>
      <c r="H880" s="1"/>
      <c r="I880" s="1"/>
      <c r="J880" s="1"/>
      <c r="K880" s="1"/>
      <c r="L880" s="1"/>
      <c r="M880" s="1"/>
      <c r="N880" s="1"/>
      <c r="O880" s="1"/>
      <c r="P880" s="1"/>
      <c r="Q880" s="1"/>
      <c r="R880" s="1"/>
      <c r="S880" s="1"/>
      <c r="T880" s="1"/>
      <c r="U880" s="1"/>
    </row>
    <row r="881" ht="15.75" customHeight="1">
      <c r="A881" s="1"/>
      <c r="B881" s="1"/>
      <c r="C881" s="1"/>
      <c r="D881" s="1"/>
      <c r="E881" s="1"/>
      <c r="F881" s="1"/>
      <c r="G881" s="1"/>
      <c r="H881" s="1"/>
      <c r="I881" s="1"/>
      <c r="J881" s="1"/>
      <c r="K881" s="1"/>
      <c r="L881" s="1"/>
      <c r="M881" s="1"/>
      <c r="N881" s="1"/>
      <c r="O881" s="1"/>
      <c r="P881" s="1"/>
      <c r="Q881" s="1"/>
      <c r="R881" s="1"/>
      <c r="S881" s="1"/>
      <c r="T881" s="1"/>
      <c r="U881" s="1"/>
    </row>
    <row r="882" ht="15.75" customHeight="1">
      <c r="A882" s="1"/>
      <c r="B882" s="1"/>
      <c r="C882" s="1"/>
      <c r="D882" s="1"/>
      <c r="E882" s="1"/>
      <c r="F882" s="1"/>
      <c r="G882" s="1"/>
      <c r="H882" s="1"/>
      <c r="I882" s="1"/>
      <c r="J882" s="1"/>
      <c r="K882" s="1"/>
      <c r="L882" s="1"/>
      <c r="M882" s="1"/>
      <c r="N882" s="1"/>
      <c r="O882" s="1"/>
      <c r="P882" s="1"/>
      <c r="Q882" s="1"/>
      <c r="R882" s="1"/>
      <c r="S882" s="1"/>
      <c r="T882" s="1"/>
      <c r="U882" s="1"/>
    </row>
    <row r="883" ht="15.75" customHeight="1">
      <c r="A883" s="1"/>
      <c r="B883" s="1"/>
      <c r="C883" s="1"/>
      <c r="D883" s="1"/>
      <c r="E883" s="1"/>
      <c r="F883" s="1"/>
      <c r="G883" s="1"/>
      <c r="H883" s="1"/>
      <c r="I883" s="1"/>
      <c r="J883" s="1"/>
      <c r="K883" s="1"/>
      <c r="L883" s="1"/>
      <c r="M883" s="1"/>
      <c r="N883" s="1"/>
      <c r="O883" s="1"/>
      <c r="P883" s="1"/>
      <c r="Q883" s="1"/>
      <c r="R883" s="1"/>
      <c r="S883" s="1"/>
      <c r="T883" s="1"/>
      <c r="U883" s="1"/>
    </row>
    <row r="884" ht="15.75" customHeight="1">
      <c r="A884" s="1"/>
      <c r="B884" s="1"/>
      <c r="C884" s="1"/>
      <c r="D884" s="1"/>
      <c r="E884" s="1"/>
      <c r="F884" s="1"/>
      <c r="G884" s="1"/>
      <c r="H884" s="1"/>
      <c r="I884" s="1"/>
      <c r="J884" s="1"/>
      <c r="K884" s="1"/>
      <c r="L884" s="1"/>
      <c r="M884" s="1"/>
      <c r="N884" s="1"/>
      <c r="O884" s="1"/>
      <c r="P884" s="1"/>
      <c r="Q884" s="1"/>
      <c r="R884" s="1"/>
      <c r="S884" s="1"/>
      <c r="T884" s="1"/>
      <c r="U884" s="1"/>
    </row>
    <row r="885" ht="15.75" customHeight="1">
      <c r="A885" s="1"/>
      <c r="B885" s="1"/>
      <c r="C885" s="1"/>
      <c r="D885" s="1"/>
      <c r="E885" s="1"/>
      <c r="F885" s="1"/>
      <c r="G885" s="1"/>
      <c r="H885" s="1"/>
      <c r="I885" s="1"/>
      <c r="J885" s="1"/>
      <c r="K885" s="1"/>
      <c r="L885" s="1"/>
      <c r="M885" s="1"/>
      <c r="N885" s="1"/>
      <c r="O885" s="1"/>
      <c r="P885" s="1"/>
      <c r="Q885" s="1"/>
      <c r="R885" s="1"/>
      <c r="S885" s="1"/>
      <c r="T885" s="1"/>
      <c r="U885" s="1"/>
    </row>
    <row r="886" ht="15.75" customHeight="1">
      <c r="A886" s="1"/>
      <c r="B886" s="1"/>
      <c r="C886" s="1"/>
      <c r="D886" s="1"/>
      <c r="E886" s="1"/>
      <c r="F886" s="1"/>
      <c r="G886" s="1"/>
      <c r="H886" s="1"/>
      <c r="I886" s="1"/>
      <c r="J886" s="1"/>
      <c r="K886" s="1"/>
      <c r="L886" s="1"/>
      <c r="M886" s="1"/>
      <c r="N886" s="1"/>
      <c r="O886" s="1"/>
      <c r="P886" s="1"/>
      <c r="Q886" s="1"/>
      <c r="R886" s="1"/>
      <c r="S886" s="1"/>
      <c r="T886" s="1"/>
      <c r="U886" s="1"/>
    </row>
    <row r="887" ht="15.75" customHeight="1">
      <c r="A887" s="1"/>
      <c r="B887" s="1"/>
      <c r="C887" s="1"/>
      <c r="D887" s="1"/>
      <c r="E887" s="1"/>
      <c r="F887" s="1"/>
      <c r="G887" s="1"/>
      <c r="H887" s="1"/>
      <c r="I887" s="1"/>
      <c r="J887" s="1"/>
      <c r="K887" s="1"/>
      <c r="L887" s="1"/>
      <c r="M887" s="1"/>
      <c r="N887" s="1"/>
      <c r="O887" s="1"/>
      <c r="P887" s="1"/>
      <c r="Q887" s="1"/>
      <c r="R887" s="1"/>
      <c r="S887" s="1"/>
      <c r="T887" s="1"/>
      <c r="U887" s="1"/>
    </row>
    <row r="888" ht="15.75" customHeight="1">
      <c r="A888" s="1"/>
      <c r="B888" s="1"/>
      <c r="C888" s="1"/>
      <c r="D888" s="1"/>
      <c r="E888" s="1"/>
      <c r="F888" s="1"/>
      <c r="G888" s="1"/>
      <c r="H888" s="1"/>
      <c r="I888" s="1"/>
      <c r="J888" s="1"/>
      <c r="K888" s="1"/>
      <c r="L888" s="1"/>
      <c r="M888" s="1"/>
      <c r="N888" s="1"/>
      <c r="O888" s="1"/>
      <c r="P888" s="1"/>
      <c r="Q888" s="1"/>
      <c r="R888" s="1"/>
      <c r="S888" s="1"/>
      <c r="T888" s="1"/>
      <c r="U888" s="1"/>
    </row>
    <row r="889" ht="15.75" customHeight="1">
      <c r="A889" s="1"/>
      <c r="B889" s="1"/>
      <c r="C889" s="1"/>
      <c r="D889" s="1"/>
      <c r="E889" s="1"/>
      <c r="F889" s="1"/>
      <c r="G889" s="1"/>
      <c r="H889" s="1"/>
      <c r="I889" s="1"/>
      <c r="J889" s="1"/>
      <c r="K889" s="1"/>
      <c r="L889" s="1"/>
      <c r="M889" s="1"/>
      <c r="N889" s="1"/>
      <c r="O889" s="1"/>
      <c r="P889" s="1"/>
      <c r="Q889" s="1"/>
      <c r="R889" s="1"/>
      <c r="S889" s="1"/>
      <c r="T889" s="1"/>
      <c r="U889" s="1"/>
    </row>
    <row r="890" ht="15.75" customHeight="1">
      <c r="A890" s="1"/>
      <c r="B890" s="1"/>
      <c r="C890" s="1"/>
      <c r="D890" s="1"/>
      <c r="E890" s="1"/>
      <c r="F890" s="1"/>
      <c r="G890" s="1"/>
      <c r="H890" s="1"/>
      <c r="I890" s="1"/>
      <c r="J890" s="1"/>
      <c r="K890" s="1"/>
      <c r="L890" s="1"/>
      <c r="M890" s="1"/>
      <c r="N890" s="1"/>
      <c r="O890" s="1"/>
      <c r="P890" s="1"/>
      <c r="Q890" s="1"/>
      <c r="R890" s="1"/>
      <c r="S890" s="1"/>
      <c r="T890" s="1"/>
      <c r="U890" s="1"/>
    </row>
    <row r="891" ht="15.75" customHeight="1">
      <c r="A891" s="1"/>
      <c r="B891" s="1"/>
      <c r="C891" s="1"/>
      <c r="D891" s="1"/>
      <c r="E891" s="1"/>
      <c r="F891" s="1"/>
      <c r="G891" s="1"/>
      <c r="H891" s="1"/>
      <c r="I891" s="1"/>
      <c r="J891" s="1"/>
      <c r="K891" s="1"/>
      <c r="L891" s="1"/>
      <c r="M891" s="1"/>
      <c r="N891" s="1"/>
      <c r="O891" s="1"/>
      <c r="P891" s="1"/>
      <c r="Q891" s="1"/>
      <c r="R891" s="1"/>
      <c r="S891" s="1"/>
      <c r="T891" s="1"/>
      <c r="U891" s="1"/>
    </row>
    <row r="892" ht="15.75" customHeight="1">
      <c r="A892" s="1"/>
      <c r="B892" s="1"/>
      <c r="C892" s="1"/>
      <c r="D892" s="1"/>
      <c r="E892" s="1"/>
      <c r="F892" s="1"/>
      <c r="G892" s="1"/>
      <c r="H892" s="1"/>
      <c r="I892" s="1"/>
      <c r="J892" s="1"/>
      <c r="K892" s="1"/>
      <c r="L892" s="1"/>
      <c r="M892" s="1"/>
      <c r="N892" s="1"/>
      <c r="O892" s="1"/>
      <c r="P892" s="1"/>
      <c r="Q892" s="1"/>
      <c r="R892" s="1"/>
      <c r="S892" s="1"/>
      <c r="T892" s="1"/>
      <c r="U892" s="1"/>
    </row>
    <row r="893" ht="15.75" customHeight="1">
      <c r="A893" s="1"/>
      <c r="B893" s="1"/>
      <c r="C893" s="1"/>
      <c r="D893" s="1"/>
      <c r="E893" s="1"/>
      <c r="F893" s="1"/>
      <c r="G893" s="1"/>
      <c r="H893" s="1"/>
      <c r="I893" s="1"/>
      <c r="J893" s="1"/>
      <c r="K893" s="1"/>
      <c r="L893" s="1"/>
      <c r="M893" s="1"/>
      <c r="N893" s="1"/>
      <c r="O893" s="1"/>
      <c r="P893" s="1"/>
      <c r="Q893" s="1"/>
      <c r="R893" s="1"/>
      <c r="S893" s="1"/>
      <c r="T893" s="1"/>
      <c r="U893" s="1"/>
    </row>
    <row r="894" ht="15.75" customHeight="1">
      <c r="A894" s="1"/>
      <c r="B894" s="1"/>
      <c r="C894" s="1"/>
      <c r="D894" s="1"/>
      <c r="E894" s="1"/>
      <c r="F894" s="1"/>
      <c r="G894" s="1"/>
      <c r="H894" s="1"/>
      <c r="I894" s="1"/>
      <c r="J894" s="1"/>
      <c r="K894" s="1"/>
      <c r="L894" s="1"/>
      <c r="M894" s="1"/>
      <c r="N894" s="1"/>
      <c r="O894" s="1"/>
      <c r="P894" s="1"/>
      <c r="Q894" s="1"/>
      <c r="R894" s="1"/>
      <c r="S894" s="1"/>
      <c r="T894" s="1"/>
      <c r="U894" s="1"/>
    </row>
    <row r="895" ht="15.75" customHeight="1">
      <c r="A895" s="1"/>
      <c r="B895" s="1"/>
      <c r="C895" s="1"/>
      <c r="D895" s="1"/>
      <c r="E895" s="1"/>
      <c r="F895" s="1"/>
      <c r="G895" s="1"/>
      <c r="H895" s="1"/>
      <c r="I895" s="1"/>
      <c r="J895" s="1"/>
      <c r="K895" s="1"/>
      <c r="L895" s="1"/>
      <c r="M895" s="1"/>
      <c r="N895" s="1"/>
      <c r="O895" s="1"/>
      <c r="P895" s="1"/>
      <c r="Q895" s="1"/>
      <c r="R895" s="1"/>
      <c r="S895" s="1"/>
      <c r="T895" s="1"/>
      <c r="U895" s="1"/>
    </row>
    <row r="896" ht="15.75" customHeight="1">
      <c r="A896" s="1"/>
      <c r="B896" s="1"/>
      <c r="C896" s="1"/>
      <c r="D896" s="1"/>
      <c r="E896" s="1"/>
      <c r="F896" s="1"/>
      <c r="G896" s="1"/>
      <c r="H896" s="1"/>
      <c r="I896" s="1"/>
      <c r="J896" s="1"/>
      <c r="K896" s="1"/>
      <c r="L896" s="1"/>
      <c r="M896" s="1"/>
      <c r="N896" s="1"/>
      <c r="O896" s="1"/>
      <c r="P896" s="1"/>
      <c r="Q896" s="1"/>
      <c r="R896" s="1"/>
      <c r="S896" s="1"/>
      <c r="T896" s="1"/>
      <c r="U896" s="1"/>
    </row>
    <row r="897" ht="15.75" customHeight="1">
      <c r="A897" s="1"/>
      <c r="B897" s="1"/>
      <c r="C897" s="1"/>
      <c r="D897" s="1"/>
      <c r="E897" s="1"/>
      <c r="F897" s="1"/>
      <c r="G897" s="1"/>
      <c r="H897" s="1"/>
      <c r="I897" s="1"/>
      <c r="J897" s="1"/>
      <c r="K897" s="1"/>
      <c r="L897" s="1"/>
      <c r="M897" s="1"/>
      <c r="N897" s="1"/>
      <c r="O897" s="1"/>
      <c r="P897" s="1"/>
      <c r="Q897" s="1"/>
      <c r="R897" s="1"/>
      <c r="S897" s="1"/>
      <c r="T897" s="1"/>
      <c r="U897" s="1"/>
    </row>
    <row r="898" ht="15.75" customHeight="1">
      <c r="A898" s="1"/>
      <c r="B898" s="1"/>
      <c r="C898" s="1"/>
      <c r="D898" s="1"/>
      <c r="E898" s="1"/>
      <c r="F898" s="1"/>
      <c r="G898" s="1"/>
      <c r="H898" s="1"/>
      <c r="I898" s="1"/>
      <c r="J898" s="1"/>
      <c r="K898" s="1"/>
      <c r="L898" s="1"/>
      <c r="M898" s="1"/>
      <c r="N898" s="1"/>
      <c r="O898" s="1"/>
      <c r="P898" s="1"/>
      <c r="Q898" s="1"/>
      <c r="R898" s="1"/>
      <c r="S898" s="1"/>
      <c r="T898" s="1"/>
      <c r="U898" s="1"/>
    </row>
    <row r="899" ht="15.75" customHeight="1">
      <c r="A899" s="1"/>
      <c r="B899" s="1"/>
      <c r="C899" s="1"/>
      <c r="D899" s="1"/>
      <c r="E899" s="1"/>
      <c r="F899" s="1"/>
      <c r="G899" s="1"/>
      <c r="H899" s="1"/>
      <c r="I899" s="1"/>
      <c r="J899" s="1"/>
      <c r="K899" s="1"/>
      <c r="L899" s="1"/>
      <c r="M899" s="1"/>
      <c r="N899" s="1"/>
      <c r="O899" s="1"/>
      <c r="P899" s="1"/>
      <c r="Q899" s="1"/>
      <c r="R899" s="1"/>
      <c r="S899" s="1"/>
      <c r="T899" s="1"/>
      <c r="U899" s="1"/>
    </row>
    <row r="900" ht="15.75" customHeight="1">
      <c r="A900" s="1"/>
      <c r="B900" s="1"/>
      <c r="C900" s="1"/>
      <c r="D900" s="1"/>
      <c r="E900" s="1"/>
      <c r="F900" s="1"/>
      <c r="G900" s="1"/>
      <c r="H900" s="1"/>
      <c r="I900" s="1"/>
      <c r="J900" s="1"/>
      <c r="K900" s="1"/>
      <c r="L900" s="1"/>
      <c r="M900" s="1"/>
      <c r="N900" s="1"/>
      <c r="O900" s="1"/>
      <c r="P900" s="1"/>
      <c r="Q900" s="1"/>
      <c r="R900" s="1"/>
      <c r="S900" s="1"/>
      <c r="T900" s="1"/>
      <c r="U900" s="1"/>
    </row>
    <row r="901" ht="15.75" customHeight="1">
      <c r="A901" s="1"/>
      <c r="B901" s="1"/>
      <c r="C901" s="1"/>
      <c r="D901" s="1"/>
      <c r="E901" s="1"/>
      <c r="F901" s="1"/>
      <c r="G901" s="1"/>
      <c r="H901" s="1"/>
      <c r="I901" s="1"/>
      <c r="J901" s="1"/>
      <c r="K901" s="1"/>
      <c r="L901" s="1"/>
      <c r="M901" s="1"/>
      <c r="N901" s="1"/>
      <c r="O901" s="1"/>
      <c r="P901" s="1"/>
      <c r="Q901" s="1"/>
      <c r="R901" s="1"/>
      <c r="S901" s="1"/>
      <c r="T901" s="1"/>
      <c r="U901" s="1"/>
    </row>
    <row r="902" ht="15.75" customHeight="1">
      <c r="A902" s="1"/>
      <c r="B902" s="1"/>
      <c r="C902" s="1"/>
      <c r="D902" s="1"/>
      <c r="E902" s="1"/>
      <c r="F902" s="1"/>
      <c r="G902" s="1"/>
      <c r="H902" s="1"/>
      <c r="I902" s="1"/>
      <c r="J902" s="1"/>
      <c r="K902" s="1"/>
      <c r="L902" s="1"/>
      <c r="M902" s="1"/>
      <c r="N902" s="1"/>
      <c r="O902" s="1"/>
      <c r="P902" s="1"/>
      <c r="Q902" s="1"/>
      <c r="R902" s="1"/>
      <c r="S902" s="1"/>
      <c r="T902" s="1"/>
      <c r="U902" s="1"/>
    </row>
    <row r="903" ht="15.75" customHeight="1">
      <c r="A903" s="1"/>
      <c r="B903" s="1"/>
      <c r="C903" s="1"/>
      <c r="D903" s="1"/>
      <c r="E903" s="1"/>
      <c r="F903" s="1"/>
      <c r="G903" s="1"/>
      <c r="H903" s="1"/>
      <c r="I903" s="1"/>
      <c r="J903" s="1"/>
      <c r="K903" s="1"/>
      <c r="L903" s="1"/>
      <c r="M903" s="1"/>
      <c r="N903" s="1"/>
      <c r="O903" s="1"/>
      <c r="P903" s="1"/>
      <c r="Q903" s="1"/>
      <c r="R903" s="1"/>
      <c r="S903" s="1"/>
      <c r="T903" s="1"/>
      <c r="U903" s="1"/>
    </row>
    <row r="904" ht="15.75" customHeight="1">
      <c r="A904" s="1"/>
      <c r="B904" s="1"/>
      <c r="C904" s="1"/>
      <c r="D904" s="1"/>
      <c r="E904" s="1"/>
      <c r="F904" s="1"/>
      <c r="G904" s="1"/>
      <c r="H904" s="1"/>
      <c r="I904" s="1"/>
      <c r="J904" s="1"/>
      <c r="K904" s="1"/>
      <c r="L904" s="1"/>
      <c r="M904" s="1"/>
      <c r="N904" s="1"/>
      <c r="O904" s="1"/>
      <c r="P904" s="1"/>
      <c r="Q904" s="1"/>
      <c r="R904" s="1"/>
      <c r="S904" s="1"/>
      <c r="T904" s="1"/>
      <c r="U904" s="1"/>
    </row>
    <row r="905" ht="15.75" customHeight="1">
      <c r="A905" s="1"/>
      <c r="B905" s="1"/>
      <c r="C905" s="1"/>
      <c r="D905" s="1"/>
      <c r="E905" s="1"/>
      <c r="F905" s="1"/>
      <c r="G905" s="1"/>
      <c r="H905" s="1"/>
      <c r="I905" s="1"/>
      <c r="J905" s="1"/>
      <c r="K905" s="1"/>
      <c r="L905" s="1"/>
      <c r="M905" s="1"/>
      <c r="N905" s="1"/>
      <c r="O905" s="1"/>
      <c r="P905" s="1"/>
      <c r="Q905" s="1"/>
      <c r="R905" s="1"/>
      <c r="S905" s="1"/>
      <c r="T905" s="1"/>
      <c r="U905" s="1"/>
    </row>
    <row r="906" ht="15.75" customHeight="1">
      <c r="A906" s="1"/>
      <c r="B906" s="1"/>
      <c r="C906" s="1"/>
      <c r="D906" s="1"/>
      <c r="E906" s="1"/>
      <c r="F906" s="1"/>
      <c r="G906" s="1"/>
      <c r="H906" s="1"/>
      <c r="I906" s="1"/>
      <c r="J906" s="1"/>
      <c r="K906" s="1"/>
      <c r="L906" s="1"/>
      <c r="M906" s="1"/>
      <c r="N906" s="1"/>
      <c r="O906" s="1"/>
      <c r="P906" s="1"/>
      <c r="Q906" s="1"/>
      <c r="R906" s="1"/>
      <c r="S906" s="1"/>
      <c r="T906" s="1"/>
      <c r="U906" s="1"/>
    </row>
    <row r="907" ht="15.75" customHeight="1">
      <c r="A907" s="1"/>
      <c r="B907" s="1"/>
      <c r="C907" s="1"/>
      <c r="D907" s="1"/>
      <c r="E907" s="1"/>
      <c r="F907" s="1"/>
      <c r="G907" s="1"/>
      <c r="H907" s="1"/>
      <c r="I907" s="1"/>
      <c r="J907" s="1"/>
      <c r="K907" s="1"/>
      <c r="L907" s="1"/>
      <c r="M907" s="1"/>
      <c r="N907" s="1"/>
      <c r="O907" s="1"/>
      <c r="P907" s="1"/>
      <c r="Q907" s="1"/>
      <c r="R907" s="1"/>
      <c r="S907" s="1"/>
      <c r="T907" s="1"/>
      <c r="U907" s="1"/>
    </row>
    <row r="908" ht="15.75" customHeight="1">
      <c r="A908" s="1"/>
      <c r="B908" s="1"/>
      <c r="C908" s="1"/>
      <c r="D908" s="1"/>
      <c r="E908" s="1"/>
      <c r="F908" s="1"/>
      <c r="G908" s="1"/>
      <c r="H908" s="1"/>
      <c r="I908" s="1"/>
      <c r="J908" s="1"/>
      <c r="K908" s="1"/>
      <c r="L908" s="1"/>
      <c r="M908" s="1"/>
      <c r="N908" s="1"/>
      <c r="O908" s="1"/>
      <c r="P908" s="1"/>
      <c r="Q908" s="1"/>
      <c r="R908" s="1"/>
      <c r="S908" s="1"/>
      <c r="T908" s="1"/>
      <c r="U908" s="1"/>
    </row>
    <row r="909" ht="15.75" customHeight="1">
      <c r="A909" s="1"/>
      <c r="B909" s="1"/>
      <c r="C909" s="1"/>
      <c r="D909" s="1"/>
      <c r="E909" s="1"/>
      <c r="F909" s="1"/>
      <c r="G909" s="1"/>
      <c r="H909" s="1"/>
      <c r="I909" s="1"/>
      <c r="J909" s="1"/>
      <c r="K909" s="1"/>
      <c r="L909" s="1"/>
      <c r="M909" s="1"/>
      <c r="N909" s="1"/>
      <c r="O909" s="1"/>
      <c r="P909" s="1"/>
      <c r="Q909" s="1"/>
      <c r="R909" s="1"/>
      <c r="S909" s="1"/>
      <c r="T909" s="1"/>
      <c r="U909" s="1"/>
    </row>
    <row r="910" ht="15.75" customHeight="1">
      <c r="A910" s="1"/>
      <c r="B910" s="1"/>
      <c r="C910" s="1"/>
      <c r="D910" s="1"/>
      <c r="E910" s="1"/>
      <c r="F910" s="1"/>
      <c r="G910" s="1"/>
      <c r="H910" s="1"/>
      <c r="I910" s="1"/>
      <c r="J910" s="1"/>
      <c r="K910" s="1"/>
      <c r="L910" s="1"/>
      <c r="M910" s="1"/>
      <c r="N910" s="1"/>
      <c r="O910" s="1"/>
      <c r="P910" s="1"/>
      <c r="Q910" s="1"/>
      <c r="R910" s="1"/>
      <c r="S910" s="1"/>
      <c r="T910" s="1"/>
      <c r="U910" s="1"/>
    </row>
    <row r="911" ht="15.75" customHeight="1">
      <c r="A911" s="1"/>
      <c r="B911" s="1"/>
      <c r="C911" s="1"/>
      <c r="D911" s="1"/>
      <c r="E911" s="1"/>
      <c r="F911" s="1"/>
      <c r="G911" s="1"/>
      <c r="H911" s="1"/>
      <c r="I911" s="1"/>
      <c r="J911" s="1"/>
      <c r="K911" s="1"/>
      <c r="L911" s="1"/>
      <c r="M911" s="1"/>
      <c r="N911" s="1"/>
      <c r="O911" s="1"/>
      <c r="P911" s="1"/>
      <c r="Q911" s="1"/>
      <c r="R911" s="1"/>
      <c r="S911" s="1"/>
      <c r="T911" s="1"/>
      <c r="U911" s="1"/>
    </row>
    <row r="912" ht="15.75" customHeight="1">
      <c r="A912" s="1"/>
      <c r="B912" s="1"/>
      <c r="C912" s="1"/>
      <c r="D912" s="1"/>
      <c r="E912" s="1"/>
      <c r="F912" s="1"/>
      <c r="G912" s="1"/>
      <c r="H912" s="1"/>
      <c r="I912" s="1"/>
      <c r="J912" s="1"/>
      <c r="K912" s="1"/>
      <c r="L912" s="1"/>
      <c r="M912" s="1"/>
      <c r="N912" s="1"/>
      <c r="O912" s="1"/>
      <c r="P912" s="1"/>
      <c r="Q912" s="1"/>
      <c r="R912" s="1"/>
      <c r="S912" s="1"/>
      <c r="T912" s="1"/>
      <c r="U912" s="1"/>
    </row>
    <row r="913" ht="15.75" customHeight="1">
      <c r="A913" s="1"/>
      <c r="B913" s="1"/>
      <c r="C913" s="1"/>
      <c r="D913" s="1"/>
      <c r="E913" s="1"/>
      <c r="F913" s="1"/>
      <c r="G913" s="1"/>
      <c r="H913" s="1"/>
      <c r="I913" s="1"/>
      <c r="J913" s="1"/>
      <c r="K913" s="1"/>
      <c r="L913" s="1"/>
      <c r="M913" s="1"/>
      <c r="N913" s="1"/>
      <c r="O913" s="1"/>
      <c r="P913" s="1"/>
      <c r="Q913" s="1"/>
      <c r="R913" s="1"/>
      <c r="S913" s="1"/>
      <c r="T913" s="1"/>
      <c r="U913" s="1"/>
    </row>
    <row r="914" ht="15.75" customHeight="1">
      <c r="A914" s="1"/>
      <c r="B914" s="1"/>
      <c r="C914" s="1"/>
      <c r="D914" s="1"/>
      <c r="E914" s="1"/>
      <c r="F914" s="1"/>
      <c r="G914" s="1"/>
      <c r="H914" s="1"/>
      <c r="I914" s="1"/>
      <c r="J914" s="1"/>
      <c r="K914" s="1"/>
      <c r="L914" s="1"/>
      <c r="M914" s="1"/>
      <c r="N914" s="1"/>
      <c r="O914" s="1"/>
      <c r="P914" s="1"/>
      <c r="Q914" s="1"/>
      <c r="R914" s="1"/>
      <c r="S914" s="1"/>
      <c r="T914" s="1"/>
      <c r="U914" s="1"/>
    </row>
    <row r="915" ht="15.75" customHeight="1">
      <c r="A915" s="1"/>
      <c r="B915" s="1"/>
      <c r="C915" s="1"/>
      <c r="D915" s="1"/>
      <c r="E915" s="1"/>
      <c r="F915" s="1"/>
      <c r="G915" s="1"/>
      <c r="H915" s="1"/>
      <c r="I915" s="1"/>
      <c r="J915" s="1"/>
      <c r="K915" s="1"/>
      <c r="L915" s="1"/>
      <c r="M915" s="1"/>
      <c r="N915" s="1"/>
      <c r="O915" s="1"/>
      <c r="P915" s="1"/>
      <c r="Q915" s="1"/>
      <c r="R915" s="1"/>
      <c r="S915" s="1"/>
      <c r="T915" s="1"/>
      <c r="U915" s="1"/>
    </row>
    <row r="916" ht="15.75" customHeight="1">
      <c r="A916" s="1"/>
      <c r="B916" s="1"/>
      <c r="C916" s="1"/>
      <c r="D916" s="1"/>
      <c r="E916" s="1"/>
      <c r="F916" s="1"/>
      <c r="G916" s="1"/>
      <c r="H916" s="1"/>
      <c r="I916" s="1"/>
      <c r="J916" s="1"/>
      <c r="K916" s="1"/>
      <c r="L916" s="1"/>
      <c r="M916" s="1"/>
      <c r="N916" s="1"/>
      <c r="O916" s="1"/>
      <c r="P916" s="1"/>
      <c r="Q916" s="1"/>
      <c r="R916" s="1"/>
      <c r="S916" s="1"/>
      <c r="T916" s="1"/>
      <c r="U916" s="1"/>
    </row>
    <row r="917" ht="15.75" customHeight="1">
      <c r="A917" s="1"/>
      <c r="B917" s="1"/>
      <c r="C917" s="1"/>
      <c r="D917" s="1"/>
      <c r="E917" s="1"/>
      <c r="F917" s="1"/>
      <c r="G917" s="1"/>
      <c r="H917" s="1"/>
      <c r="I917" s="1"/>
      <c r="J917" s="1"/>
      <c r="K917" s="1"/>
      <c r="L917" s="1"/>
      <c r="M917" s="1"/>
      <c r="N917" s="1"/>
      <c r="O917" s="1"/>
      <c r="P917" s="1"/>
      <c r="Q917" s="1"/>
      <c r="R917" s="1"/>
      <c r="S917" s="1"/>
      <c r="T917" s="1"/>
      <c r="U917" s="1"/>
    </row>
    <row r="918" ht="15.75" customHeight="1">
      <c r="A918" s="1"/>
      <c r="B918" s="1"/>
      <c r="C918" s="1"/>
      <c r="D918" s="1"/>
      <c r="E918" s="1"/>
      <c r="F918" s="1"/>
      <c r="G918" s="1"/>
      <c r="H918" s="1"/>
      <c r="I918" s="1"/>
      <c r="J918" s="1"/>
      <c r="K918" s="1"/>
      <c r="L918" s="1"/>
      <c r="M918" s="1"/>
      <c r="N918" s="1"/>
      <c r="O918" s="1"/>
      <c r="P918" s="1"/>
      <c r="Q918" s="1"/>
      <c r="R918" s="1"/>
      <c r="S918" s="1"/>
      <c r="T918" s="1"/>
      <c r="U918" s="1"/>
    </row>
    <row r="919" ht="15.75" customHeight="1">
      <c r="A919" s="1"/>
      <c r="B919" s="1"/>
      <c r="C919" s="1"/>
      <c r="D919" s="1"/>
      <c r="E919" s="1"/>
      <c r="F919" s="1"/>
      <c r="G919" s="1"/>
      <c r="H919" s="1"/>
      <c r="I919" s="1"/>
      <c r="J919" s="1"/>
      <c r="K919" s="1"/>
      <c r="L919" s="1"/>
      <c r="M919" s="1"/>
      <c r="N919" s="1"/>
      <c r="O919" s="1"/>
      <c r="P919" s="1"/>
      <c r="Q919" s="1"/>
      <c r="R919" s="1"/>
      <c r="S919" s="1"/>
      <c r="T919" s="1"/>
      <c r="U919" s="1"/>
    </row>
    <row r="920" ht="15.75" customHeight="1">
      <c r="A920" s="1"/>
      <c r="B920" s="1"/>
      <c r="C920" s="1"/>
      <c r="D920" s="1"/>
      <c r="E920" s="1"/>
      <c r="F920" s="1"/>
      <c r="G920" s="1"/>
      <c r="H920" s="1"/>
      <c r="I920" s="1"/>
      <c r="J920" s="1"/>
      <c r="K920" s="1"/>
      <c r="L920" s="1"/>
      <c r="M920" s="1"/>
      <c r="N920" s="1"/>
      <c r="O920" s="1"/>
      <c r="P920" s="1"/>
      <c r="Q920" s="1"/>
      <c r="R920" s="1"/>
      <c r="S920" s="1"/>
      <c r="T920" s="1"/>
      <c r="U920" s="1"/>
    </row>
    <row r="921" ht="15.75" customHeight="1">
      <c r="A921" s="1"/>
      <c r="B921" s="1"/>
      <c r="C921" s="1"/>
      <c r="D921" s="1"/>
      <c r="E921" s="1"/>
      <c r="F921" s="1"/>
      <c r="G921" s="1"/>
      <c r="H921" s="1"/>
      <c r="I921" s="1"/>
      <c r="J921" s="1"/>
      <c r="K921" s="1"/>
      <c r="L921" s="1"/>
      <c r="M921" s="1"/>
      <c r="N921" s="1"/>
      <c r="O921" s="1"/>
      <c r="P921" s="1"/>
      <c r="Q921" s="1"/>
      <c r="R921" s="1"/>
      <c r="S921" s="1"/>
      <c r="T921" s="1"/>
      <c r="U921" s="1"/>
    </row>
    <row r="922" ht="15.75" customHeight="1">
      <c r="A922" s="1"/>
      <c r="B922" s="1"/>
      <c r="C922" s="1"/>
      <c r="D922" s="1"/>
      <c r="E922" s="1"/>
      <c r="F922" s="1"/>
      <c r="G922" s="1"/>
      <c r="H922" s="1"/>
      <c r="I922" s="1"/>
      <c r="J922" s="1"/>
      <c r="K922" s="1"/>
      <c r="L922" s="1"/>
      <c r="M922" s="1"/>
      <c r="N922" s="1"/>
      <c r="O922" s="1"/>
      <c r="P922" s="1"/>
      <c r="Q922" s="1"/>
      <c r="R922" s="1"/>
      <c r="S922" s="1"/>
      <c r="T922" s="1"/>
      <c r="U922" s="1"/>
    </row>
    <row r="923" ht="15.75" customHeight="1">
      <c r="A923" s="1"/>
      <c r="B923" s="1"/>
      <c r="C923" s="1"/>
      <c r="D923" s="1"/>
      <c r="E923" s="1"/>
      <c r="F923" s="1"/>
      <c r="G923" s="1"/>
      <c r="H923" s="1"/>
      <c r="I923" s="1"/>
      <c r="J923" s="1"/>
      <c r="K923" s="1"/>
      <c r="L923" s="1"/>
      <c r="M923" s="1"/>
      <c r="N923" s="1"/>
      <c r="O923" s="1"/>
      <c r="P923" s="1"/>
      <c r="Q923" s="1"/>
      <c r="R923" s="1"/>
      <c r="S923" s="1"/>
      <c r="T923" s="1"/>
      <c r="U923" s="1"/>
    </row>
    <row r="924" ht="15.75" customHeight="1">
      <c r="A924" s="1"/>
      <c r="B924" s="1"/>
      <c r="C924" s="1"/>
      <c r="D924" s="1"/>
      <c r="E924" s="1"/>
      <c r="F924" s="1"/>
      <c r="G924" s="1"/>
      <c r="H924" s="1"/>
      <c r="I924" s="1"/>
      <c r="J924" s="1"/>
      <c r="K924" s="1"/>
      <c r="L924" s="1"/>
      <c r="M924" s="1"/>
      <c r="N924" s="1"/>
      <c r="O924" s="1"/>
      <c r="P924" s="1"/>
      <c r="Q924" s="1"/>
      <c r="R924" s="1"/>
      <c r="S924" s="1"/>
      <c r="T924" s="1"/>
      <c r="U924" s="1"/>
    </row>
    <row r="925" ht="15.75" customHeight="1">
      <c r="A925" s="1"/>
      <c r="B925" s="1"/>
      <c r="C925" s="1"/>
      <c r="D925" s="1"/>
      <c r="E925" s="1"/>
      <c r="F925" s="1"/>
      <c r="G925" s="1"/>
      <c r="H925" s="1"/>
      <c r="I925" s="1"/>
      <c r="J925" s="1"/>
      <c r="K925" s="1"/>
      <c r="L925" s="1"/>
      <c r="M925" s="1"/>
      <c r="N925" s="1"/>
      <c r="O925" s="1"/>
      <c r="P925" s="1"/>
      <c r="Q925" s="1"/>
      <c r="R925" s="1"/>
      <c r="S925" s="1"/>
      <c r="T925" s="1"/>
      <c r="U925" s="1"/>
    </row>
    <row r="926" ht="15.75" customHeight="1">
      <c r="A926" s="1"/>
      <c r="B926" s="1"/>
      <c r="C926" s="1"/>
      <c r="D926" s="1"/>
      <c r="E926" s="1"/>
      <c r="F926" s="1"/>
      <c r="G926" s="1"/>
      <c r="H926" s="1"/>
      <c r="I926" s="1"/>
      <c r="J926" s="1"/>
      <c r="K926" s="1"/>
      <c r="L926" s="1"/>
      <c r="M926" s="1"/>
      <c r="N926" s="1"/>
      <c r="O926" s="1"/>
      <c r="P926" s="1"/>
      <c r="Q926" s="1"/>
      <c r="R926" s="1"/>
      <c r="S926" s="1"/>
      <c r="T926" s="1"/>
      <c r="U926" s="1"/>
    </row>
    <row r="927" ht="15.75" customHeight="1">
      <c r="A927" s="1"/>
      <c r="B927" s="1"/>
      <c r="C927" s="1"/>
      <c r="D927" s="1"/>
      <c r="E927" s="1"/>
      <c r="F927" s="1"/>
      <c r="G927" s="1"/>
      <c r="H927" s="1"/>
      <c r="I927" s="1"/>
      <c r="J927" s="1"/>
      <c r="K927" s="1"/>
      <c r="L927" s="1"/>
      <c r="M927" s="1"/>
      <c r="N927" s="1"/>
      <c r="O927" s="1"/>
      <c r="P927" s="1"/>
      <c r="Q927" s="1"/>
      <c r="R927" s="1"/>
      <c r="S927" s="1"/>
      <c r="T927" s="1"/>
      <c r="U927" s="1"/>
    </row>
    <row r="928" ht="15.75" customHeight="1">
      <c r="A928" s="1"/>
      <c r="B928" s="1"/>
      <c r="C928" s="1"/>
      <c r="D928" s="1"/>
      <c r="E928" s="1"/>
      <c r="F928" s="1"/>
      <c r="G928" s="1"/>
      <c r="H928" s="1"/>
      <c r="I928" s="1"/>
      <c r="J928" s="1"/>
      <c r="K928" s="1"/>
      <c r="L928" s="1"/>
      <c r="M928" s="1"/>
      <c r="N928" s="1"/>
      <c r="O928" s="1"/>
      <c r="P928" s="1"/>
      <c r="Q928" s="1"/>
      <c r="R928" s="1"/>
      <c r="S928" s="1"/>
      <c r="T928" s="1"/>
      <c r="U928" s="1"/>
    </row>
    <row r="929" ht="15.75" customHeight="1">
      <c r="A929" s="1"/>
      <c r="B929" s="1"/>
      <c r="C929" s="1"/>
      <c r="D929" s="1"/>
      <c r="E929" s="1"/>
      <c r="F929" s="1"/>
      <c r="G929" s="1"/>
      <c r="H929" s="1"/>
      <c r="I929" s="1"/>
      <c r="J929" s="1"/>
      <c r="K929" s="1"/>
      <c r="L929" s="1"/>
      <c r="M929" s="1"/>
      <c r="N929" s="1"/>
      <c r="O929" s="1"/>
      <c r="P929" s="1"/>
      <c r="Q929" s="1"/>
      <c r="R929" s="1"/>
      <c r="S929" s="1"/>
      <c r="T929" s="1"/>
      <c r="U929" s="1"/>
    </row>
    <row r="930" ht="15.75" customHeight="1">
      <c r="A930" s="1"/>
      <c r="B930" s="1"/>
      <c r="C930" s="1"/>
      <c r="D930" s="1"/>
      <c r="E930" s="1"/>
      <c r="F930" s="1"/>
      <c r="G930" s="1"/>
      <c r="H930" s="1"/>
      <c r="I930" s="1"/>
      <c r="J930" s="1"/>
      <c r="K930" s="1"/>
      <c r="L930" s="1"/>
      <c r="M930" s="1"/>
      <c r="N930" s="1"/>
      <c r="O930" s="1"/>
      <c r="P930" s="1"/>
      <c r="Q930" s="1"/>
      <c r="R930" s="1"/>
      <c r="S930" s="1"/>
      <c r="T930" s="1"/>
      <c r="U930" s="1"/>
    </row>
    <row r="931" ht="15.75" customHeight="1">
      <c r="A931" s="1"/>
      <c r="B931" s="1"/>
      <c r="C931" s="1"/>
      <c r="D931" s="1"/>
      <c r="E931" s="1"/>
      <c r="F931" s="1"/>
      <c r="G931" s="1"/>
      <c r="H931" s="1"/>
      <c r="I931" s="1"/>
      <c r="J931" s="1"/>
      <c r="K931" s="1"/>
      <c r="L931" s="1"/>
      <c r="M931" s="1"/>
      <c r="N931" s="1"/>
      <c r="O931" s="1"/>
      <c r="P931" s="1"/>
      <c r="Q931" s="1"/>
      <c r="R931" s="1"/>
      <c r="S931" s="1"/>
      <c r="T931" s="1"/>
      <c r="U931" s="1"/>
    </row>
    <row r="932" ht="15.75" customHeight="1">
      <c r="A932" s="1"/>
      <c r="B932" s="1"/>
      <c r="C932" s="1"/>
      <c r="D932" s="1"/>
      <c r="E932" s="1"/>
      <c r="F932" s="1"/>
      <c r="G932" s="1"/>
      <c r="H932" s="1"/>
      <c r="I932" s="1"/>
      <c r="J932" s="1"/>
      <c r="K932" s="1"/>
      <c r="L932" s="1"/>
      <c r="M932" s="1"/>
      <c r="N932" s="1"/>
      <c r="O932" s="1"/>
      <c r="P932" s="1"/>
      <c r="Q932" s="1"/>
      <c r="R932" s="1"/>
      <c r="S932" s="1"/>
      <c r="T932" s="1"/>
      <c r="U932" s="1"/>
    </row>
    <row r="933" ht="15.75" customHeight="1">
      <c r="A933" s="1"/>
      <c r="B933" s="1"/>
      <c r="C933" s="1"/>
      <c r="D933" s="1"/>
      <c r="E933" s="1"/>
      <c r="F933" s="1"/>
      <c r="G933" s="1"/>
      <c r="H933" s="1"/>
      <c r="I933" s="1"/>
      <c r="J933" s="1"/>
      <c r="K933" s="1"/>
      <c r="L933" s="1"/>
      <c r="M933" s="1"/>
      <c r="N933" s="1"/>
      <c r="O933" s="1"/>
      <c r="P933" s="1"/>
      <c r="Q933" s="1"/>
      <c r="R933" s="1"/>
      <c r="S933" s="1"/>
      <c r="T933" s="1"/>
      <c r="U933" s="1"/>
    </row>
    <row r="934" ht="15.75" customHeight="1">
      <c r="A934" s="1"/>
      <c r="B934" s="1"/>
      <c r="C934" s="1"/>
      <c r="D934" s="1"/>
      <c r="E934" s="1"/>
      <c r="F934" s="1"/>
      <c r="G934" s="1"/>
      <c r="H934" s="1"/>
      <c r="I934" s="1"/>
      <c r="J934" s="1"/>
      <c r="K934" s="1"/>
      <c r="L934" s="1"/>
      <c r="M934" s="1"/>
      <c r="N934" s="1"/>
      <c r="O934" s="1"/>
      <c r="P934" s="1"/>
      <c r="Q934" s="1"/>
      <c r="R934" s="1"/>
      <c r="S934" s="1"/>
      <c r="T934" s="1"/>
      <c r="U934" s="1"/>
    </row>
    <row r="935" ht="15.75" customHeight="1">
      <c r="A935" s="1"/>
      <c r="B935" s="1"/>
      <c r="C935" s="1"/>
      <c r="D935" s="1"/>
      <c r="E935" s="1"/>
      <c r="F935" s="1"/>
      <c r="G935" s="1"/>
      <c r="H935" s="1"/>
      <c r="I935" s="1"/>
      <c r="J935" s="1"/>
      <c r="K935" s="1"/>
      <c r="L935" s="1"/>
      <c r="M935" s="1"/>
      <c r="N935" s="1"/>
      <c r="O935" s="1"/>
      <c r="P935" s="1"/>
      <c r="Q935" s="1"/>
      <c r="R935" s="1"/>
      <c r="S935" s="1"/>
      <c r="T935" s="1"/>
      <c r="U935" s="1"/>
    </row>
    <row r="936" ht="15.75" customHeight="1">
      <c r="A936" s="1"/>
      <c r="B936" s="1"/>
      <c r="C936" s="1"/>
      <c r="D936" s="1"/>
      <c r="E936" s="1"/>
      <c r="F936" s="1"/>
      <c r="G936" s="1"/>
      <c r="H936" s="1"/>
      <c r="I936" s="1"/>
      <c r="J936" s="1"/>
      <c r="K936" s="1"/>
      <c r="L936" s="1"/>
      <c r="M936" s="1"/>
      <c r="N936" s="1"/>
      <c r="O936" s="1"/>
      <c r="P936" s="1"/>
      <c r="Q936" s="1"/>
      <c r="R936" s="1"/>
      <c r="S936" s="1"/>
      <c r="T936" s="1"/>
      <c r="U936" s="1"/>
    </row>
    <row r="937" ht="15.75" customHeight="1">
      <c r="A937" s="1"/>
      <c r="B937" s="1"/>
      <c r="C937" s="1"/>
      <c r="D937" s="1"/>
      <c r="E937" s="1"/>
      <c r="F937" s="1"/>
      <c r="G937" s="1"/>
      <c r="H937" s="1"/>
      <c r="I937" s="1"/>
      <c r="J937" s="1"/>
      <c r="K937" s="1"/>
      <c r="L937" s="1"/>
      <c r="M937" s="1"/>
      <c r="N937" s="1"/>
      <c r="O937" s="1"/>
      <c r="P937" s="1"/>
      <c r="Q937" s="1"/>
      <c r="R937" s="1"/>
      <c r="S937" s="1"/>
      <c r="T937" s="1"/>
      <c r="U937" s="1"/>
    </row>
    <row r="938" ht="15.75" customHeight="1">
      <c r="A938" s="1"/>
      <c r="B938" s="1"/>
      <c r="C938" s="1"/>
      <c r="D938" s="1"/>
      <c r="E938" s="1"/>
      <c r="F938" s="1"/>
      <c r="G938" s="1"/>
      <c r="H938" s="1"/>
      <c r="I938" s="1"/>
      <c r="J938" s="1"/>
      <c r="K938" s="1"/>
      <c r="L938" s="1"/>
      <c r="M938" s="1"/>
      <c r="N938" s="1"/>
      <c r="O938" s="1"/>
      <c r="P938" s="1"/>
      <c r="Q938" s="1"/>
      <c r="R938" s="1"/>
      <c r="S938" s="1"/>
      <c r="T938" s="1"/>
      <c r="U938" s="1"/>
    </row>
    <row r="939" ht="15.75" customHeight="1">
      <c r="A939" s="1"/>
      <c r="B939" s="1"/>
      <c r="C939" s="1"/>
      <c r="D939" s="1"/>
      <c r="E939" s="1"/>
      <c r="F939" s="1"/>
      <c r="G939" s="1"/>
      <c r="H939" s="1"/>
      <c r="I939" s="1"/>
      <c r="J939" s="1"/>
      <c r="K939" s="1"/>
      <c r="L939" s="1"/>
      <c r="M939" s="1"/>
      <c r="N939" s="1"/>
      <c r="O939" s="1"/>
      <c r="P939" s="1"/>
      <c r="Q939" s="1"/>
      <c r="R939" s="1"/>
      <c r="S939" s="1"/>
      <c r="T939" s="1"/>
      <c r="U939" s="1"/>
    </row>
    <row r="940" ht="15.75" customHeight="1">
      <c r="A940" s="1"/>
      <c r="B940" s="1"/>
      <c r="C940" s="1"/>
      <c r="D940" s="1"/>
      <c r="E940" s="1"/>
      <c r="F940" s="1"/>
      <c r="G940" s="1"/>
      <c r="H940" s="1"/>
      <c r="I940" s="1"/>
      <c r="J940" s="1"/>
      <c r="K940" s="1"/>
      <c r="L940" s="1"/>
      <c r="M940" s="1"/>
      <c r="N940" s="1"/>
      <c r="O940" s="1"/>
      <c r="P940" s="1"/>
      <c r="Q940" s="1"/>
      <c r="R940" s="1"/>
      <c r="S940" s="1"/>
      <c r="T940" s="1"/>
      <c r="U940" s="1"/>
    </row>
    <row r="941" ht="15.75" customHeight="1">
      <c r="A941" s="1"/>
      <c r="B941" s="1"/>
      <c r="C941" s="1"/>
      <c r="D941" s="1"/>
      <c r="E941" s="1"/>
      <c r="F941" s="1"/>
      <c r="G941" s="1"/>
      <c r="H941" s="1"/>
      <c r="I941" s="1"/>
      <c r="J941" s="1"/>
      <c r="K941" s="1"/>
      <c r="L941" s="1"/>
      <c r="M941" s="1"/>
      <c r="N941" s="1"/>
      <c r="O941" s="1"/>
      <c r="P941" s="1"/>
      <c r="Q941" s="1"/>
      <c r="R941" s="1"/>
      <c r="S941" s="1"/>
      <c r="T941" s="1"/>
      <c r="U941" s="1"/>
    </row>
    <row r="942" ht="15.75" customHeight="1">
      <c r="A942" s="1"/>
      <c r="B942" s="1"/>
      <c r="C942" s="1"/>
      <c r="D942" s="1"/>
      <c r="E942" s="1"/>
      <c r="F942" s="1"/>
      <c r="G942" s="1"/>
      <c r="H942" s="1"/>
      <c r="I942" s="1"/>
      <c r="J942" s="1"/>
      <c r="K942" s="1"/>
      <c r="L942" s="1"/>
      <c r="M942" s="1"/>
      <c r="N942" s="1"/>
      <c r="O942" s="1"/>
      <c r="P942" s="1"/>
      <c r="Q942" s="1"/>
      <c r="R942" s="1"/>
      <c r="S942" s="1"/>
      <c r="T942" s="1"/>
      <c r="U942" s="1"/>
    </row>
    <row r="943" ht="15.75" customHeight="1">
      <c r="A943" s="1"/>
      <c r="B943" s="1"/>
      <c r="C943" s="1"/>
      <c r="D943" s="1"/>
      <c r="E943" s="1"/>
      <c r="F943" s="1"/>
      <c r="G943" s="1"/>
      <c r="H943" s="1"/>
      <c r="I943" s="1"/>
      <c r="J943" s="1"/>
      <c r="K943" s="1"/>
      <c r="L943" s="1"/>
      <c r="M943" s="1"/>
      <c r="N943" s="1"/>
      <c r="O943" s="1"/>
      <c r="P943" s="1"/>
      <c r="Q943" s="1"/>
      <c r="R943" s="1"/>
      <c r="S943" s="1"/>
      <c r="T943" s="1"/>
      <c r="U943" s="1"/>
    </row>
    <row r="944" ht="15.75" customHeight="1">
      <c r="A944" s="1"/>
      <c r="B944" s="1"/>
      <c r="C944" s="1"/>
      <c r="D944" s="1"/>
      <c r="E944" s="1"/>
      <c r="F944" s="1"/>
      <c r="G944" s="1"/>
      <c r="H944" s="1"/>
      <c r="I944" s="1"/>
      <c r="J944" s="1"/>
      <c r="K944" s="1"/>
      <c r="L944" s="1"/>
      <c r="M944" s="1"/>
      <c r="N944" s="1"/>
      <c r="O944" s="1"/>
      <c r="P944" s="1"/>
      <c r="Q944" s="1"/>
      <c r="R944" s="1"/>
      <c r="S944" s="1"/>
      <c r="T944" s="1"/>
      <c r="U944" s="1"/>
    </row>
    <row r="945" ht="15.75" customHeight="1">
      <c r="A945" s="1"/>
      <c r="B945" s="1"/>
      <c r="C945" s="1"/>
      <c r="D945" s="1"/>
      <c r="E945" s="1"/>
      <c r="F945" s="1"/>
      <c r="G945" s="1"/>
      <c r="H945" s="1"/>
      <c r="I945" s="1"/>
      <c r="J945" s="1"/>
      <c r="K945" s="1"/>
      <c r="L945" s="1"/>
      <c r="M945" s="1"/>
      <c r="N945" s="1"/>
      <c r="O945" s="1"/>
      <c r="P945" s="1"/>
      <c r="Q945" s="1"/>
      <c r="R945" s="1"/>
      <c r="S945" s="1"/>
      <c r="T945" s="1"/>
      <c r="U945" s="1"/>
    </row>
    <row r="946" ht="15.75" customHeight="1">
      <c r="A946" s="1"/>
      <c r="B946" s="1"/>
      <c r="C946" s="1"/>
      <c r="D946" s="1"/>
      <c r="E946" s="1"/>
      <c r="F946" s="1"/>
      <c r="G946" s="1"/>
      <c r="H946" s="1"/>
      <c r="I946" s="1"/>
      <c r="J946" s="1"/>
      <c r="K946" s="1"/>
      <c r="L946" s="1"/>
      <c r="M946" s="1"/>
      <c r="N946" s="1"/>
      <c r="O946" s="1"/>
      <c r="P946" s="1"/>
      <c r="Q946" s="1"/>
      <c r="R946" s="1"/>
      <c r="S946" s="1"/>
      <c r="T946" s="1"/>
      <c r="U946" s="1"/>
    </row>
    <row r="947" ht="15.75" customHeight="1">
      <c r="A947" s="1"/>
      <c r="B947" s="1"/>
      <c r="C947" s="1"/>
      <c r="D947" s="1"/>
      <c r="E947" s="1"/>
      <c r="F947" s="1"/>
      <c r="G947" s="1"/>
      <c r="H947" s="1"/>
      <c r="I947" s="1"/>
      <c r="J947" s="1"/>
      <c r="K947" s="1"/>
      <c r="L947" s="1"/>
      <c r="M947" s="1"/>
      <c r="N947" s="1"/>
      <c r="O947" s="1"/>
      <c r="P947" s="1"/>
      <c r="Q947" s="1"/>
      <c r="R947" s="1"/>
      <c r="S947" s="1"/>
      <c r="T947" s="1"/>
      <c r="U947" s="1"/>
    </row>
    <row r="948" ht="15.75" customHeight="1">
      <c r="A948" s="1"/>
      <c r="B948" s="1"/>
      <c r="C948" s="1"/>
      <c r="D948" s="1"/>
      <c r="E948" s="1"/>
      <c r="F948" s="1"/>
      <c r="G948" s="1"/>
      <c r="H948" s="1"/>
      <c r="I948" s="1"/>
      <c r="J948" s="1"/>
      <c r="K948" s="1"/>
      <c r="L948" s="1"/>
      <c r="M948" s="1"/>
      <c r="N948" s="1"/>
      <c r="O948" s="1"/>
      <c r="P948" s="1"/>
      <c r="Q948" s="1"/>
      <c r="R948" s="1"/>
      <c r="S948" s="1"/>
      <c r="T948" s="1"/>
      <c r="U948" s="1"/>
    </row>
    <row r="949" ht="15.75" customHeight="1">
      <c r="A949" s="1"/>
      <c r="B949" s="1"/>
      <c r="C949" s="1"/>
      <c r="D949" s="1"/>
      <c r="E949" s="1"/>
      <c r="F949" s="1"/>
      <c r="G949" s="1"/>
      <c r="H949" s="1"/>
      <c r="I949" s="1"/>
      <c r="J949" s="1"/>
      <c r="K949" s="1"/>
      <c r="L949" s="1"/>
      <c r="M949" s="1"/>
      <c r="N949" s="1"/>
      <c r="O949" s="1"/>
      <c r="P949" s="1"/>
      <c r="Q949" s="1"/>
      <c r="R949" s="1"/>
      <c r="S949" s="1"/>
      <c r="T949" s="1"/>
      <c r="U949" s="1"/>
    </row>
    <row r="950" ht="15.75" customHeight="1">
      <c r="A950" s="1"/>
      <c r="B950" s="1"/>
      <c r="C950" s="1"/>
      <c r="D950" s="1"/>
      <c r="E950" s="1"/>
      <c r="F950" s="1"/>
      <c r="G950" s="1"/>
      <c r="H950" s="1"/>
      <c r="I950" s="1"/>
      <c r="J950" s="1"/>
      <c r="K950" s="1"/>
      <c r="L950" s="1"/>
      <c r="M950" s="1"/>
      <c r="N950" s="1"/>
      <c r="O950" s="1"/>
      <c r="P950" s="1"/>
      <c r="Q950" s="1"/>
      <c r="R950" s="1"/>
      <c r="S950" s="1"/>
      <c r="T950" s="1"/>
      <c r="U950" s="1"/>
    </row>
    <row r="951" ht="15.75" customHeight="1">
      <c r="A951" s="1"/>
      <c r="B951" s="1"/>
      <c r="C951" s="1"/>
      <c r="D951" s="1"/>
      <c r="E951" s="1"/>
      <c r="F951" s="1"/>
      <c r="G951" s="1"/>
      <c r="H951" s="1"/>
      <c r="I951" s="1"/>
      <c r="J951" s="1"/>
      <c r="K951" s="1"/>
      <c r="L951" s="1"/>
      <c r="M951" s="1"/>
      <c r="N951" s="1"/>
      <c r="O951" s="1"/>
      <c r="P951" s="1"/>
      <c r="Q951" s="1"/>
      <c r="R951" s="1"/>
      <c r="S951" s="1"/>
      <c r="T951" s="1"/>
      <c r="U951" s="1"/>
    </row>
    <row r="952" ht="15.75" customHeight="1">
      <c r="A952" s="1"/>
      <c r="B952" s="1"/>
      <c r="C952" s="1"/>
      <c r="D952" s="1"/>
      <c r="E952" s="1"/>
      <c r="F952" s="1"/>
      <c r="G952" s="1"/>
      <c r="H952" s="1"/>
      <c r="I952" s="1"/>
      <c r="J952" s="1"/>
      <c r="K952" s="1"/>
      <c r="L952" s="1"/>
      <c r="M952" s="1"/>
      <c r="N952" s="1"/>
      <c r="O952" s="1"/>
      <c r="P952" s="1"/>
      <c r="Q952" s="1"/>
      <c r="R952" s="1"/>
      <c r="S952" s="1"/>
      <c r="T952" s="1"/>
      <c r="U952" s="1"/>
    </row>
    <row r="953" ht="15.75" customHeight="1">
      <c r="A953" s="1"/>
      <c r="B953" s="1"/>
      <c r="C953" s="1"/>
      <c r="D953" s="1"/>
      <c r="E953" s="1"/>
      <c r="F953" s="1"/>
      <c r="G953" s="1"/>
      <c r="H953" s="1"/>
      <c r="I953" s="1"/>
      <c r="J953" s="1"/>
      <c r="K953" s="1"/>
      <c r="L953" s="1"/>
      <c r="M953" s="1"/>
      <c r="N953" s="1"/>
      <c r="O953" s="1"/>
      <c r="P953" s="1"/>
      <c r="Q953" s="1"/>
      <c r="R953" s="1"/>
      <c r="S953" s="1"/>
      <c r="T953" s="1"/>
      <c r="U953" s="1"/>
    </row>
    <row r="954" ht="15.75" customHeight="1">
      <c r="A954" s="1"/>
      <c r="B954" s="1"/>
      <c r="C954" s="1"/>
      <c r="D954" s="1"/>
      <c r="E954" s="1"/>
      <c r="F954" s="1"/>
      <c r="G954" s="1"/>
      <c r="H954" s="1"/>
      <c r="I954" s="1"/>
      <c r="J954" s="1"/>
      <c r="K954" s="1"/>
      <c r="L954" s="1"/>
      <c r="M954" s="1"/>
      <c r="N954" s="1"/>
      <c r="O954" s="1"/>
      <c r="P954" s="1"/>
      <c r="Q954" s="1"/>
      <c r="R954" s="1"/>
      <c r="S954" s="1"/>
      <c r="T954" s="1"/>
      <c r="U954" s="1"/>
    </row>
    <row r="955" ht="15.75" customHeight="1">
      <c r="A955" s="1"/>
      <c r="B955" s="1"/>
      <c r="C955" s="1"/>
      <c r="D955" s="1"/>
      <c r="E955" s="1"/>
      <c r="F955" s="1"/>
      <c r="G955" s="1"/>
      <c r="H955" s="1"/>
      <c r="I955" s="1"/>
      <c r="J955" s="1"/>
      <c r="K955" s="1"/>
      <c r="L955" s="1"/>
      <c r="M955" s="1"/>
      <c r="N955" s="1"/>
      <c r="O955" s="1"/>
      <c r="P955" s="1"/>
      <c r="Q955" s="1"/>
      <c r="R955" s="1"/>
      <c r="S955" s="1"/>
      <c r="T955" s="1"/>
      <c r="U955" s="1"/>
    </row>
    <row r="956" ht="15.75" customHeight="1">
      <c r="A956" s="1"/>
      <c r="B956" s="1"/>
      <c r="C956" s="1"/>
      <c r="D956" s="1"/>
      <c r="E956" s="1"/>
      <c r="F956" s="1"/>
      <c r="G956" s="1"/>
      <c r="H956" s="1"/>
      <c r="I956" s="1"/>
      <c r="J956" s="1"/>
      <c r="K956" s="1"/>
      <c r="L956" s="1"/>
      <c r="M956" s="1"/>
      <c r="N956" s="1"/>
      <c r="O956" s="1"/>
      <c r="P956" s="1"/>
      <c r="Q956" s="1"/>
      <c r="R956" s="1"/>
      <c r="S956" s="1"/>
      <c r="T956" s="1"/>
      <c r="U956" s="1"/>
    </row>
    <row r="957" ht="15.75" customHeight="1">
      <c r="A957" s="1"/>
      <c r="B957" s="1"/>
      <c r="C957" s="1"/>
      <c r="D957" s="1"/>
      <c r="E957" s="1"/>
      <c r="F957" s="1"/>
      <c r="G957" s="1"/>
      <c r="H957" s="1"/>
      <c r="I957" s="1"/>
      <c r="J957" s="1"/>
      <c r="K957" s="1"/>
      <c r="L957" s="1"/>
      <c r="M957" s="1"/>
      <c r="N957" s="1"/>
      <c r="O957" s="1"/>
      <c r="P957" s="1"/>
      <c r="Q957" s="1"/>
      <c r="R957" s="1"/>
      <c r="S957" s="1"/>
      <c r="T957" s="1"/>
      <c r="U957" s="1"/>
    </row>
    <row r="958" ht="15.75" customHeight="1">
      <c r="A958" s="1"/>
      <c r="B958" s="1"/>
      <c r="C958" s="1"/>
      <c r="D958" s="1"/>
      <c r="E958" s="1"/>
      <c r="F958" s="1"/>
      <c r="G958" s="1"/>
      <c r="H958" s="1"/>
      <c r="I958" s="1"/>
      <c r="J958" s="1"/>
      <c r="K958" s="1"/>
      <c r="L958" s="1"/>
      <c r="M958" s="1"/>
      <c r="N958" s="1"/>
      <c r="O958" s="1"/>
      <c r="P958" s="1"/>
      <c r="Q958" s="1"/>
      <c r="R958" s="1"/>
      <c r="S958" s="1"/>
      <c r="T958" s="1"/>
      <c r="U958" s="1"/>
    </row>
    <row r="959" ht="15.75" customHeight="1">
      <c r="A959" s="1"/>
      <c r="B959" s="1"/>
      <c r="C959" s="1"/>
      <c r="D959" s="1"/>
      <c r="E959" s="1"/>
      <c r="F959" s="1"/>
      <c r="G959" s="1"/>
      <c r="H959" s="1"/>
      <c r="I959" s="1"/>
      <c r="J959" s="1"/>
      <c r="K959" s="1"/>
      <c r="L959" s="1"/>
      <c r="M959" s="1"/>
      <c r="N959" s="1"/>
      <c r="O959" s="1"/>
      <c r="P959" s="1"/>
      <c r="Q959" s="1"/>
      <c r="R959" s="1"/>
      <c r="S959" s="1"/>
      <c r="T959" s="1"/>
      <c r="U959" s="1"/>
    </row>
    <row r="960" ht="15.75" customHeight="1">
      <c r="A960" s="1"/>
      <c r="B960" s="1"/>
      <c r="C960" s="1"/>
      <c r="D960" s="1"/>
      <c r="E960" s="1"/>
      <c r="F960" s="1"/>
      <c r="G960" s="1"/>
      <c r="H960" s="1"/>
      <c r="I960" s="1"/>
      <c r="J960" s="1"/>
      <c r="K960" s="1"/>
      <c r="L960" s="1"/>
      <c r="M960" s="1"/>
      <c r="N960" s="1"/>
      <c r="O960" s="1"/>
      <c r="P960" s="1"/>
      <c r="Q960" s="1"/>
      <c r="R960" s="1"/>
      <c r="S960" s="1"/>
      <c r="T960" s="1"/>
      <c r="U960" s="1"/>
    </row>
    <row r="961" ht="15.75" customHeight="1">
      <c r="A961" s="1"/>
      <c r="B961" s="1"/>
      <c r="C961" s="1"/>
      <c r="D961" s="1"/>
      <c r="E961" s="1"/>
      <c r="F961" s="1"/>
      <c r="G961" s="1"/>
      <c r="H961" s="1"/>
      <c r="I961" s="1"/>
      <c r="J961" s="1"/>
      <c r="K961" s="1"/>
      <c r="L961" s="1"/>
      <c r="M961" s="1"/>
      <c r="N961" s="1"/>
      <c r="O961" s="1"/>
      <c r="P961" s="1"/>
      <c r="Q961" s="1"/>
      <c r="R961" s="1"/>
      <c r="S961" s="1"/>
      <c r="T961" s="1"/>
      <c r="U961" s="1"/>
    </row>
    <row r="962" ht="15.75" customHeight="1">
      <c r="A962" s="1"/>
      <c r="B962" s="1"/>
      <c r="C962" s="1"/>
      <c r="D962" s="1"/>
      <c r="E962" s="1"/>
      <c r="F962" s="1"/>
      <c r="G962" s="1"/>
      <c r="H962" s="1"/>
      <c r="I962" s="1"/>
      <c r="J962" s="1"/>
      <c r="K962" s="1"/>
      <c r="L962" s="1"/>
      <c r="M962" s="1"/>
      <c r="N962" s="1"/>
      <c r="O962" s="1"/>
      <c r="P962" s="1"/>
      <c r="Q962" s="1"/>
      <c r="R962" s="1"/>
      <c r="S962" s="1"/>
      <c r="T962" s="1"/>
      <c r="U962" s="1"/>
    </row>
    <row r="963" ht="15.75" customHeight="1">
      <c r="A963" s="1"/>
      <c r="B963" s="1"/>
      <c r="C963" s="1"/>
      <c r="D963" s="1"/>
      <c r="E963" s="1"/>
      <c r="F963" s="1"/>
      <c r="G963" s="1"/>
      <c r="H963" s="1"/>
      <c r="I963" s="1"/>
      <c r="J963" s="1"/>
      <c r="K963" s="1"/>
      <c r="L963" s="1"/>
      <c r="M963" s="1"/>
      <c r="N963" s="1"/>
      <c r="O963" s="1"/>
      <c r="P963" s="1"/>
      <c r="Q963" s="1"/>
      <c r="R963" s="1"/>
      <c r="S963" s="1"/>
      <c r="T963" s="1"/>
      <c r="U963" s="1"/>
    </row>
    <row r="964" ht="15.75" customHeight="1">
      <c r="A964" s="1"/>
      <c r="B964" s="1"/>
      <c r="C964" s="1"/>
      <c r="D964" s="1"/>
      <c r="E964" s="1"/>
      <c r="F964" s="1"/>
      <c r="G964" s="1"/>
      <c r="H964" s="1"/>
      <c r="I964" s="1"/>
      <c r="J964" s="1"/>
      <c r="K964" s="1"/>
      <c r="L964" s="1"/>
      <c r="M964" s="1"/>
      <c r="N964" s="1"/>
      <c r="O964" s="1"/>
      <c r="P964" s="1"/>
      <c r="Q964" s="1"/>
      <c r="R964" s="1"/>
      <c r="S964" s="1"/>
      <c r="T964" s="1"/>
      <c r="U964" s="1"/>
    </row>
    <row r="965" ht="15.75" customHeight="1">
      <c r="A965" s="1"/>
      <c r="B965" s="1"/>
      <c r="C965" s="1"/>
      <c r="D965" s="1"/>
      <c r="E965" s="1"/>
      <c r="F965" s="1"/>
      <c r="G965" s="1"/>
      <c r="H965" s="1"/>
      <c r="I965" s="1"/>
      <c r="J965" s="1"/>
      <c r="K965" s="1"/>
      <c r="L965" s="1"/>
      <c r="M965" s="1"/>
      <c r="N965" s="1"/>
      <c r="O965" s="1"/>
      <c r="P965" s="1"/>
      <c r="Q965" s="1"/>
      <c r="R965" s="1"/>
      <c r="S965" s="1"/>
      <c r="T965" s="1"/>
      <c r="U965" s="1"/>
    </row>
    <row r="966" ht="15.75" customHeight="1">
      <c r="A966" s="1"/>
      <c r="B966" s="1"/>
      <c r="C966" s="1"/>
      <c r="D966" s="1"/>
      <c r="E966" s="1"/>
      <c r="F966" s="1"/>
      <c r="G966" s="1"/>
      <c r="H966" s="1"/>
      <c r="I966" s="1"/>
      <c r="J966" s="1"/>
      <c r="K966" s="1"/>
      <c r="L966" s="1"/>
      <c r="M966" s="1"/>
      <c r="N966" s="1"/>
      <c r="O966" s="1"/>
      <c r="P966" s="1"/>
      <c r="Q966" s="1"/>
      <c r="R966" s="1"/>
      <c r="S966" s="1"/>
      <c r="T966" s="1"/>
      <c r="U966" s="1"/>
    </row>
    <row r="967" ht="15.75" customHeight="1">
      <c r="A967" s="1"/>
      <c r="B967" s="1"/>
      <c r="C967" s="1"/>
      <c r="D967" s="1"/>
      <c r="E967" s="1"/>
      <c r="F967" s="1"/>
      <c r="G967" s="1"/>
      <c r="H967" s="1"/>
      <c r="I967" s="1"/>
      <c r="J967" s="1"/>
      <c r="K967" s="1"/>
      <c r="L967" s="1"/>
      <c r="M967" s="1"/>
      <c r="N967" s="1"/>
      <c r="O967" s="1"/>
      <c r="P967" s="1"/>
      <c r="Q967" s="1"/>
      <c r="R967" s="1"/>
      <c r="S967" s="1"/>
      <c r="T967" s="1"/>
      <c r="U967" s="1"/>
    </row>
    <row r="968" ht="15.75" customHeight="1">
      <c r="A968" s="1"/>
      <c r="B968" s="1"/>
      <c r="C968" s="1"/>
      <c r="D968" s="1"/>
      <c r="E968" s="1"/>
      <c r="F968" s="1"/>
      <c r="G968" s="1"/>
      <c r="H968" s="1"/>
      <c r="I968" s="1"/>
      <c r="J968" s="1"/>
      <c r="K968" s="1"/>
      <c r="L968" s="1"/>
      <c r="M968" s="1"/>
      <c r="N968" s="1"/>
      <c r="O968" s="1"/>
      <c r="P968" s="1"/>
      <c r="Q968" s="1"/>
      <c r="R968" s="1"/>
      <c r="S968" s="1"/>
      <c r="T968" s="1"/>
      <c r="U968" s="1"/>
    </row>
    <row r="969" ht="15.75" customHeight="1">
      <c r="A969" s="1"/>
      <c r="B969" s="1"/>
      <c r="C969" s="1"/>
      <c r="D969" s="1"/>
      <c r="E969" s="1"/>
      <c r="F969" s="1"/>
      <c r="G969" s="1"/>
      <c r="H969" s="1"/>
      <c r="I969" s="1"/>
      <c r="J969" s="1"/>
      <c r="K969" s="1"/>
      <c r="L969" s="1"/>
      <c r="M969" s="1"/>
      <c r="N969" s="1"/>
      <c r="O969" s="1"/>
      <c r="P969" s="1"/>
      <c r="Q969" s="1"/>
      <c r="R969" s="1"/>
      <c r="S969" s="1"/>
      <c r="T969" s="1"/>
      <c r="U969" s="1"/>
    </row>
    <row r="970" ht="15.75" customHeight="1">
      <c r="A970" s="1"/>
      <c r="B970" s="1"/>
      <c r="C970" s="1"/>
      <c r="D970" s="1"/>
      <c r="E970" s="1"/>
      <c r="F970" s="1"/>
      <c r="G970" s="1"/>
      <c r="H970" s="1"/>
      <c r="I970" s="1"/>
      <c r="J970" s="1"/>
      <c r="K970" s="1"/>
      <c r="L970" s="1"/>
      <c r="M970" s="1"/>
      <c r="N970" s="1"/>
      <c r="O970" s="1"/>
      <c r="P970" s="1"/>
      <c r="Q970" s="1"/>
      <c r="R970" s="1"/>
      <c r="S970" s="1"/>
      <c r="T970" s="1"/>
      <c r="U970" s="1"/>
    </row>
    <row r="971" ht="15.75" customHeight="1">
      <c r="A971" s="1"/>
      <c r="B971" s="1"/>
      <c r="C971" s="1"/>
      <c r="D971" s="1"/>
      <c r="E971" s="1"/>
      <c r="F971" s="1"/>
      <c r="G971" s="1"/>
      <c r="H971" s="1"/>
      <c r="I971" s="1"/>
      <c r="J971" s="1"/>
      <c r="K971" s="1"/>
      <c r="L971" s="1"/>
      <c r="M971" s="1"/>
      <c r="N971" s="1"/>
      <c r="O971" s="1"/>
      <c r="P971" s="1"/>
      <c r="Q971" s="1"/>
      <c r="R971" s="1"/>
      <c r="S971" s="1"/>
      <c r="T971" s="1"/>
      <c r="U971" s="1"/>
    </row>
    <row r="972" ht="15.75" customHeight="1">
      <c r="A972" s="1"/>
      <c r="B972" s="1"/>
      <c r="C972" s="1"/>
      <c r="D972" s="1"/>
      <c r="E972" s="1"/>
      <c r="F972" s="1"/>
      <c r="G972" s="1"/>
      <c r="H972" s="1"/>
      <c r="I972" s="1"/>
      <c r="J972" s="1"/>
      <c r="K972" s="1"/>
      <c r="L972" s="1"/>
      <c r="M972" s="1"/>
      <c r="N972" s="1"/>
      <c r="O972" s="1"/>
      <c r="P972" s="1"/>
      <c r="Q972" s="1"/>
      <c r="R972" s="1"/>
      <c r="S972" s="1"/>
      <c r="T972" s="1"/>
      <c r="U972" s="1"/>
    </row>
    <row r="973" ht="15.75" customHeight="1">
      <c r="A973" s="1"/>
      <c r="B973" s="1"/>
      <c r="C973" s="1"/>
      <c r="D973" s="1"/>
      <c r="E973" s="1"/>
      <c r="F973" s="1"/>
      <c r="G973" s="1"/>
      <c r="H973" s="1"/>
      <c r="I973" s="1"/>
      <c r="J973" s="1"/>
      <c r="K973" s="1"/>
      <c r="L973" s="1"/>
      <c r="M973" s="1"/>
      <c r="N973" s="1"/>
      <c r="O973" s="1"/>
      <c r="P973" s="1"/>
      <c r="Q973" s="1"/>
      <c r="R973" s="1"/>
      <c r="S973" s="1"/>
      <c r="T973" s="1"/>
      <c r="U973" s="1"/>
    </row>
    <row r="974" ht="15.75" customHeight="1">
      <c r="A974" s="1"/>
      <c r="B974" s="1"/>
      <c r="C974" s="1"/>
      <c r="D974" s="1"/>
      <c r="E974" s="1"/>
      <c r="F974" s="1"/>
      <c r="G974" s="1"/>
      <c r="H974" s="1"/>
      <c r="I974" s="1"/>
      <c r="J974" s="1"/>
      <c r="K974" s="1"/>
      <c r="L974" s="1"/>
      <c r="M974" s="1"/>
      <c r="N974" s="1"/>
      <c r="O974" s="1"/>
      <c r="P974" s="1"/>
      <c r="Q974" s="1"/>
      <c r="R974" s="1"/>
      <c r="S974" s="1"/>
      <c r="T974" s="1"/>
      <c r="U974" s="1"/>
    </row>
    <row r="975" ht="15.75" customHeight="1">
      <c r="A975" s="1"/>
      <c r="B975" s="1"/>
      <c r="C975" s="1"/>
      <c r="D975" s="1"/>
      <c r="E975" s="1"/>
      <c r="F975" s="1"/>
      <c r="G975" s="1"/>
      <c r="H975" s="1"/>
      <c r="I975" s="1"/>
      <c r="J975" s="1"/>
      <c r="K975" s="1"/>
      <c r="L975" s="1"/>
      <c r="M975" s="1"/>
      <c r="N975" s="1"/>
      <c r="O975" s="1"/>
      <c r="P975" s="1"/>
      <c r="Q975" s="1"/>
      <c r="R975" s="1"/>
      <c r="S975" s="1"/>
      <c r="T975" s="1"/>
      <c r="U975" s="1"/>
    </row>
    <row r="976" ht="15.75" customHeight="1">
      <c r="A976" s="1"/>
      <c r="B976" s="1"/>
      <c r="C976" s="1"/>
      <c r="D976" s="1"/>
      <c r="E976" s="1"/>
      <c r="F976" s="1"/>
      <c r="G976" s="1"/>
      <c r="H976" s="1"/>
      <c r="I976" s="1"/>
      <c r="J976" s="1"/>
      <c r="K976" s="1"/>
      <c r="L976" s="1"/>
      <c r="M976" s="1"/>
      <c r="N976" s="1"/>
      <c r="O976" s="1"/>
      <c r="P976" s="1"/>
      <c r="Q976" s="1"/>
      <c r="R976" s="1"/>
      <c r="S976" s="1"/>
      <c r="T976" s="1"/>
      <c r="U976" s="1"/>
    </row>
    <row r="977" ht="15.75" customHeight="1">
      <c r="A977" s="1"/>
      <c r="B977" s="1"/>
      <c r="C977" s="1"/>
      <c r="D977" s="1"/>
      <c r="E977" s="1"/>
      <c r="F977" s="1"/>
      <c r="G977" s="1"/>
      <c r="H977" s="1"/>
      <c r="I977" s="1"/>
      <c r="J977" s="1"/>
      <c r="K977" s="1"/>
      <c r="L977" s="1"/>
      <c r="M977" s="1"/>
      <c r="N977" s="1"/>
      <c r="O977" s="1"/>
      <c r="P977" s="1"/>
      <c r="Q977" s="1"/>
      <c r="R977" s="1"/>
      <c r="S977" s="1"/>
      <c r="T977" s="1"/>
      <c r="U977" s="1"/>
    </row>
    <row r="978" ht="15.75" customHeight="1">
      <c r="A978" s="1"/>
      <c r="B978" s="1"/>
      <c r="C978" s="1"/>
      <c r="D978" s="1"/>
      <c r="E978" s="1"/>
      <c r="F978" s="1"/>
      <c r="G978" s="1"/>
      <c r="H978" s="1"/>
      <c r="I978" s="1"/>
      <c r="J978" s="1"/>
      <c r="K978" s="1"/>
      <c r="L978" s="1"/>
      <c r="M978" s="1"/>
      <c r="N978" s="1"/>
      <c r="O978" s="1"/>
      <c r="P978" s="1"/>
      <c r="Q978" s="1"/>
      <c r="R978" s="1"/>
      <c r="S978" s="1"/>
      <c r="T978" s="1"/>
      <c r="U978" s="1"/>
    </row>
    <row r="979" ht="15.75" customHeight="1">
      <c r="A979" s="1"/>
      <c r="B979" s="1"/>
      <c r="C979" s="1"/>
      <c r="D979" s="1"/>
      <c r="E979" s="1"/>
      <c r="F979" s="1"/>
      <c r="G979" s="1"/>
      <c r="H979" s="1"/>
      <c r="I979" s="1"/>
      <c r="J979" s="1"/>
      <c r="K979" s="1"/>
      <c r="L979" s="1"/>
      <c r="M979" s="1"/>
      <c r="N979" s="1"/>
      <c r="O979" s="1"/>
      <c r="P979" s="1"/>
      <c r="Q979" s="1"/>
      <c r="R979" s="1"/>
      <c r="S979" s="1"/>
      <c r="T979" s="1"/>
      <c r="U979" s="1"/>
    </row>
    <row r="980" ht="15.75" customHeight="1">
      <c r="A980" s="1"/>
      <c r="B980" s="1"/>
      <c r="C980" s="1"/>
      <c r="D980" s="1"/>
      <c r="E980" s="1"/>
      <c r="F980" s="1"/>
      <c r="G980" s="1"/>
      <c r="H980" s="1"/>
      <c r="I980" s="1"/>
      <c r="J980" s="1"/>
      <c r="K980" s="1"/>
      <c r="L980" s="1"/>
      <c r="M980" s="1"/>
      <c r="N980" s="1"/>
      <c r="O980" s="1"/>
      <c r="P980" s="1"/>
      <c r="Q980" s="1"/>
      <c r="R980" s="1"/>
      <c r="S980" s="1"/>
      <c r="T980" s="1"/>
      <c r="U980" s="1"/>
    </row>
    <row r="981" ht="15.75" customHeight="1">
      <c r="A981" s="1"/>
      <c r="B981" s="1"/>
      <c r="C981" s="1"/>
      <c r="D981" s="1"/>
      <c r="E981" s="1"/>
      <c r="F981" s="1"/>
      <c r="G981" s="1"/>
      <c r="H981" s="1"/>
      <c r="I981" s="1"/>
      <c r="J981" s="1"/>
      <c r="K981" s="1"/>
      <c r="L981" s="1"/>
      <c r="M981" s="1"/>
      <c r="N981" s="1"/>
      <c r="O981" s="1"/>
      <c r="P981" s="1"/>
      <c r="Q981" s="1"/>
      <c r="R981" s="1"/>
      <c r="S981" s="1"/>
      <c r="T981" s="1"/>
      <c r="U981" s="1"/>
    </row>
    <row r="982" ht="15.75" customHeight="1">
      <c r="A982" s="1"/>
      <c r="B982" s="1"/>
      <c r="C982" s="1"/>
      <c r="D982" s="1"/>
      <c r="E982" s="1"/>
      <c r="F982" s="1"/>
      <c r="G982" s="1"/>
      <c r="H982" s="1"/>
      <c r="I982" s="1"/>
      <c r="J982" s="1"/>
      <c r="K982" s="1"/>
      <c r="L982" s="1"/>
      <c r="M982" s="1"/>
      <c r="N982" s="1"/>
      <c r="O982" s="1"/>
      <c r="P982" s="1"/>
      <c r="Q982" s="1"/>
      <c r="R982" s="1"/>
      <c r="S982" s="1"/>
      <c r="T982" s="1"/>
      <c r="U982" s="1"/>
    </row>
    <row r="983" ht="15.75" customHeight="1">
      <c r="A983" s="1"/>
      <c r="B983" s="1"/>
      <c r="C983" s="1"/>
      <c r="D983" s="1"/>
      <c r="E983" s="1"/>
      <c r="F983" s="1"/>
      <c r="G983" s="1"/>
      <c r="H983" s="1"/>
      <c r="I983" s="1"/>
      <c r="J983" s="1"/>
      <c r="K983" s="1"/>
      <c r="L983" s="1"/>
      <c r="M983" s="1"/>
      <c r="N983" s="1"/>
      <c r="O983" s="1"/>
      <c r="P983" s="1"/>
      <c r="Q983" s="1"/>
      <c r="R983" s="1"/>
      <c r="S983" s="1"/>
      <c r="T983" s="1"/>
      <c r="U983" s="1"/>
    </row>
    <row r="984" ht="15.75" customHeight="1">
      <c r="A984" s="1"/>
      <c r="B984" s="1"/>
      <c r="C984" s="1"/>
      <c r="D984" s="1"/>
      <c r="E984" s="1"/>
      <c r="F984" s="1"/>
      <c r="G984" s="1"/>
      <c r="H984" s="1"/>
      <c r="I984" s="1"/>
      <c r="J984" s="1"/>
      <c r="K984" s="1"/>
      <c r="L984" s="1"/>
      <c r="M984" s="1"/>
      <c r="N984" s="1"/>
      <c r="O984" s="1"/>
      <c r="P984" s="1"/>
      <c r="Q984" s="1"/>
      <c r="R984" s="1"/>
      <c r="S984" s="1"/>
      <c r="T984" s="1"/>
      <c r="U984" s="1"/>
    </row>
    <row r="985" ht="15.75" customHeight="1">
      <c r="A985" s="1"/>
      <c r="B985" s="1"/>
      <c r="C985" s="1"/>
      <c r="D985" s="1"/>
      <c r="E985" s="1"/>
      <c r="F985" s="1"/>
      <c r="G985" s="1"/>
      <c r="H985" s="1"/>
      <c r="I985" s="1"/>
      <c r="J985" s="1"/>
      <c r="K985" s="1"/>
      <c r="L985" s="1"/>
      <c r="M985" s="1"/>
      <c r="N985" s="1"/>
      <c r="O985" s="1"/>
      <c r="P985" s="1"/>
      <c r="Q985" s="1"/>
      <c r="R985" s="1"/>
      <c r="S985" s="1"/>
      <c r="T985" s="1"/>
      <c r="U985" s="1"/>
    </row>
    <row r="986" ht="15.75" customHeight="1">
      <c r="A986" s="1"/>
      <c r="B986" s="1"/>
      <c r="C986" s="1"/>
      <c r="D986" s="1"/>
      <c r="E986" s="1"/>
      <c r="F986" s="1"/>
      <c r="G986" s="1"/>
      <c r="H986" s="1"/>
      <c r="I986" s="1"/>
      <c r="J986" s="1"/>
      <c r="K986" s="1"/>
      <c r="L986" s="1"/>
      <c r="M986" s="1"/>
      <c r="N986" s="1"/>
      <c r="O986" s="1"/>
      <c r="P986" s="1"/>
      <c r="Q986" s="1"/>
      <c r="R986" s="1"/>
      <c r="S986" s="1"/>
      <c r="T986" s="1"/>
      <c r="U986" s="1"/>
    </row>
    <row r="987" ht="15.75" customHeight="1">
      <c r="A987" s="1"/>
      <c r="B987" s="1"/>
      <c r="C987" s="1"/>
      <c r="D987" s="1"/>
      <c r="E987" s="1"/>
      <c r="F987" s="1"/>
      <c r="G987" s="1"/>
      <c r="H987" s="1"/>
      <c r="I987" s="1"/>
      <c r="J987" s="1"/>
      <c r="K987" s="1"/>
      <c r="L987" s="1"/>
      <c r="M987" s="1"/>
      <c r="N987" s="1"/>
      <c r="O987" s="1"/>
      <c r="P987" s="1"/>
      <c r="Q987" s="1"/>
      <c r="R987" s="1"/>
      <c r="S987" s="1"/>
      <c r="T987" s="1"/>
      <c r="U987" s="1"/>
    </row>
    <row r="988" ht="15.75" customHeight="1">
      <c r="A988" s="1"/>
      <c r="B988" s="1"/>
      <c r="C988" s="1"/>
      <c r="D988" s="1"/>
      <c r="E988" s="1"/>
      <c r="F988" s="1"/>
      <c r="G988" s="1"/>
      <c r="H988" s="1"/>
      <c r="I988" s="1"/>
      <c r="J988" s="1"/>
      <c r="K988" s="1"/>
      <c r="L988" s="1"/>
      <c r="M988" s="1"/>
      <c r="N988" s="1"/>
      <c r="O988" s="1"/>
      <c r="P988" s="1"/>
      <c r="Q988" s="1"/>
      <c r="R988" s="1"/>
      <c r="S988" s="1"/>
      <c r="T988" s="1"/>
      <c r="U988" s="1"/>
    </row>
    <row r="989" ht="15.75" customHeight="1">
      <c r="A989" s="1"/>
      <c r="B989" s="1"/>
      <c r="C989" s="1"/>
      <c r="D989" s="1"/>
      <c r="E989" s="1"/>
      <c r="F989" s="1"/>
      <c r="G989" s="1"/>
      <c r="H989" s="1"/>
      <c r="I989" s="1"/>
      <c r="J989" s="1"/>
      <c r="K989" s="1"/>
      <c r="L989" s="1"/>
      <c r="M989" s="1"/>
      <c r="N989" s="1"/>
      <c r="O989" s="1"/>
      <c r="P989" s="1"/>
      <c r="Q989" s="1"/>
      <c r="R989" s="1"/>
      <c r="S989" s="1"/>
      <c r="T989" s="1"/>
      <c r="U989" s="1"/>
    </row>
    <row r="990" ht="15.75" customHeight="1">
      <c r="A990" s="1"/>
      <c r="B990" s="1"/>
      <c r="C990" s="1"/>
      <c r="D990" s="1"/>
      <c r="E990" s="1"/>
      <c r="F990" s="1"/>
      <c r="G990" s="1"/>
      <c r="H990" s="1"/>
      <c r="I990" s="1"/>
      <c r="J990" s="1"/>
      <c r="K990" s="1"/>
      <c r="L990" s="1"/>
      <c r="M990" s="1"/>
      <c r="N990" s="1"/>
      <c r="O990" s="1"/>
      <c r="P990" s="1"/>
      <c r="Q990" s="1"/>
      <c r="R990" s="1"/>
      <c r="S990" s="1"/>
      <c r="T990" s="1"/>
      <c r="U990" s="1"/>
    </row>
    <row r="991" ht="15.75" customHeight="1">
      <c r="A991" s="1"/>
      <c r="B991" s="1"/>
      <c r="C991" s="1"/>
      <c r="D991" s="1"/>
      <c r="E991" s="1"/>
      <c r="F991" s="1"/>
      <c r="G991" s="1"/>
      <c r="H991" s="1"/>
      <c r="I991" s="1"/>
      <c r="J991" s="1"/>
      <c r="K991" s="1"/>
      <c r="L991" s="1"/>
      <c r="M991" s="1"/>
      <c r="N991" s="1"/>
      <c r="O991" s="1"/>
      <c r="P991" s="1"/>
      <c r="Q991" s="1"/>
      <c r="R991" s="1"/>
      <c r="S991" s="1"/>
      <c r="T991" s="1"/>
      <c r="U991" s="1"/>
    </row>
    <row r="992" ht="15.75" customHeight="1">
      <c r="A992" s="1"/>
      <c r="B992" s="1"/>
      <c r="C992" s="1"/>
      <c r="D992" s="1"/>
      <c r="E992" s="1"/>
      <c r="F992" s="1"/>
      <c r="G992" s="1"/>
      <c r="H992" s="1"/>
      <c r="I992" s="1"/>
      <c r="J992" s="1"/>
      <c r="K992" s="1"/>
      <c r="L992" s="1"/>
      <c r="M992" s="1"/>
      <c r="N992" s="1"/>
      <c r="O992" s="1"/>
      <c r="P992" s="1"/>
      <c r="Q992" s="1"/>
      <c r="R992" s="1"/>
      <c r="S992" s="1"/>
      <c r="T992" s="1"/>
      <c r="U992" s="1"/>
    </row>
    <row r="993" ht="15.75" customHeight="1">
      <c r="A993" s="1"/>
      <c r="B993" s="1"/>
      <c r="C993" s="1"/>
      <c r="D993" s="1"/>
      <c r="E993" s="1"/>
      <c r="F993" s="1"/>
      <c r="G993" s="1"/>
      <c r="H993" s="1"/>
      <c r="I993" s="1"/>
      <c r="J993" s="1"/>
      <c r="K993" s="1"/>
      <c r="L993" s="1"/>
      <c r="M993" s="1"/>
      <c r="N993" s="1"/>
      <c r="O993" s="1"/>
      <c r="P993" s="1"/>
      <c r="Q993" s="1"/>
      <c r="R993" s="1"/>
      <c r="S993" s="1"/>
      <c r="T993" s="1"/>
      <c r="U993" s="1"/>
    </row>
    <row r="994" ht="15.75" customHeight="1">
      <c r="A994" s="1"/>
      <c r="B994" s="1"/>
      <c r="C994" s="1"/>
      <c r="D994" s="1"/>
      <c r="E994" s="1"/>
      <c r="F994" s="1"/>
      <c r="G994" s="1"/>
      <c r="H994" s="1"/>
      <c r="I994" s="1"/>
      <c r="J994" s="1"/>
      <c r="K994" s="1"/>
      <c r="L994" s="1"/>
      <c r="M994" s="1"/>
      <c r="N994" s="1"/>
      <c r="O994" s="1"/>
      <c r="P994" s="1"/>
      <c r="Q994" s="1"/>
      <c r="R994" s="1"/>
      <c r="S994" s="1"/>
      <c r="T994" s="1"/>
      <c r="U994" s="1"/>
    </row>
    <row r="995" ht="15.75" customHeight="1">
      <c r="A995" s="1"/>
      <c r="B995" s="1"/>
      <c r="C995" s="1"/>
      <c r="D995" s="1"/>
      <c r="E995" s="1"/>
      <c r="F995" s="1"/>
      <c r="G995" s="1"/>
      <c r="H995" s="1"/>
      <c r="I995" s="1"/>
      <c r="J995" s="1"/>
      <c r="K995" s="1"/>
      <c r="L995" s="1"/>
      <c r="M995" s="1"/>
      <c r="N995" s="1"/>
      <c r="O995" s="1"/>
      <c r="P995" s="1"/>
      <c r="Q995" s="1"/>
      <c r="R995" s="1"/>
      <c r="S995" s="1"/>
      <c r="T995" s="1"/>
      <c r="U995" s="1"/>
    </row>
    <row r="996" ht="15.75" customHeight="1">
      <c r="A996" s="1"/>
      <c r="B996" s="1"/>
      <c r="C996" s="1"/>
      <c r="D996" s="1"/>
      <c r="E996" s="1"/>
      <c r="F996" s="1"/>
      <c r="G996" s="1"/>
      <c r="H996" s="1"/>
      <c r="I996" s="1"/>
      <c r="J996" s="1"/>
      <c r="K996" s="1"/>
      <c r="L996" s="1"/>
      <c r="M996" s="1"/>
      <c r="N996" s="1"/>
      <c r="O996" s="1"/>
      <c r="P996" s="1"/>
      <c r="Q996" s="1"/>
      <c r="R996" s="1"/>
      <c r="S996" s="1"/>
      <c r="T996" s="1"/>
      <c r="U996" s="1"/>
    </row>
    <row r="997" ht="15.75" customHeight="1">
      <c r="A997" s="1"/>
      <c r="B997" s="1"/>
      <c r="C997" s="1"/>
      <c r="D997" s="1"/>
      <c r="E997" s="1"/>
      <c r="F997" s="1"/>
      <c r="G997" s="1"/>
      <c r="H997" s="1"/>
      <c r="I997" s="1"/>
      <c r="J997" s="1"/>
      <c r="K997" s="1"/>
      <c r="L997" s="1"/>
      <c r="M997" s="1"/>
      <c r="N997" s="1"/>
      <c r="O997" s="1"/>
      <c r="P997" s="1"/>
      <c r="Q997" s="1"/>
      <c r="R997" s="1"/>
      <c r="S997" s="1"/>
      <c r="T997" s="1"/>
      <c r="U997" s="1"/>
    </row>
    <row r="998" ht="15.75" customHeight="1">
      <c r="A998" s="1"/>
      <c r="B998" s="1"/>
      <c r="C998" s="1"/>
      <c r="D998" s="1"/>
      <c r="E998" s="1"/>
      <c r="F998" s="1"/>
      <c r="G998" s="1"/>
      <c r="H998" s="1"/>
      <c r="I998" s="1"/>
      <c r="J998" s="1"/>
      <c r="K998" s="1"/>
      <c r="L998" s="1"/>
      <c r="M998" s="1"/>
      <c r="N998" s="1"/>
      <c r="O998" s="1"/>
      <c r="P998" s="1"/>
      <c r="Q998" s="1"/>
      <c r="R998" s="1"/>
      <c r="S998" s="1"/>
      <c r="T998" s="1"/>
      <c r="U998" s="1"/>
    </row>
    <row r="999" ht="15.75" customHeight="1">
      <c r="A999" s="1"/>
      <c r="B999" s="1"/>
      <c r="C999" s="1"/>
      <c r="D999" s="1"/>
      <c r="E999" s="1"/>
      <c r="F999" s="1"/>
      <c r="G999" s="1"/>
      <c r="H999" s="1"/>
      <c r="I999" s="1"/>
      <c r="J999" s="1"/>
      <c r="K999" s="1"/>
      <c r="L999" s="1"/>
      <c r="M999" s="1"/>
      <c r="N999" s="1"/>
      <c r="O999" s="1"/>
      <c r="P999" s="1"/>
      <c r="Q999" s="1"/>
      <c r="R999" s="1"/>
      <c r="S999" s="1"/>
      <c r="T999" s="1"/>
      <c r="U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row>
  </sheetData>
  <mergeCells count="7">
    <mergeCell ref="B9:I9"/>
    <mergeCell ref="A21:A22"/>
    <mergeCell ref="B31:I33"/>
    <mergeCell ref="B36:I37"/>
    <mergeCell ref="B40:I42"/>
    <mergeCell ref="B45:I46"/>
    <mergeCell ref="B49:I51"/>
  </mergeCells>
  <conditionalFormatting sqref="C12:I12">
    <cfRule type="cellIs" dxfId="0" priority="1" operator="lessThan">
      <formula>0</formula>
    </cfRule>
  </conditionalFormatting>
  <conditionalFormatting sqref="C16:I18">
    <cfRule type="cellIs" dxfId="0" priority="2" operator="lessThan">
      <formula>0</formula>
    </cfRule>
  </conditionalFormatting>
  <conditionalFormatting sqref="C44:I44">
    <cfRule type="cellIs" dxfId="0" priority="3" operator="lessThan">
      <formula>0</formula>
    </cfRule>
  </conditionalFormatting>
  <conditionalFormatting sqref="C48:I48">
    <cfRule type="cellIs" dxfId="0" priority="4" operator="lessThan">
      <formula>0</formula>
    </cfRule>
  </conditionalFormatting>
  <hyperlinks>
    <hyperlink r:id="rId2" ref="B56"/>
  </hyperlinks>
  <printOptions/>
  <pageMargins bottom="0.75" footer="0.0" header="0.0" left="0.7" right="0.7" top="0.75"/>
  <pageSetup orientation="landscape"/>
  <drawing r:id="rId3"/>
  <legacyDrawing r:id="rId4"/>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86"/>
    <col customWidth="1" min="2" max="3" width="25.86"/>
    <col customWidth="1" min="4" max="4" width="26.71"/>
    <col customWidth="1" min="5" max="5" width="25.86"/>
    <col customWidth="1" min="6" max="6" width="21.86"/>
    <col customWidth="1" min="7" max="7" width="24.14"/>
    <col customWidth="1" min="8" max="8" width="26.43"/>
    <col customWidth="1" min="9" max="9" width="22.86"/>
    <col customWidth="1" min="10" max="29" width="11.43"/>
  </cols>
  <sheetData>
    <row r="1" ht="12.0" customHeight="1">
      <c r="A1" s="1413" t="s">
        <v>782</v>
      </c>
      <c r="B1" s="1413"/>
      <c r="C1" s="1414"/>
      <c r="D1" s="1414"/>
      <c r="E1" s="1414"/>
      <c r="F1" s="1414"/>
      <c r="G1" s="1414"/>
      <c r="H1" s="1414"/>
      <c r="I1" s="1414"/>
      <c r="J1" s="1414"/>
      <c r="K1" s="1414"/>
      <c r="L1" s="1414"/>
      <c r="M1" s="1211"/>
      <c r="N1" s="1211"/>
      <c r="O1" s="1211"/>
      <c r="P1" s="1211"/>
      <c r="Q1" s="1211"/>
      <c r="R1" s="1211"/>
      <c r="S1" s="1211"/>
      <c r="T1" s="1211"/>
      <c r="U1" s="1211"/>
      <c r="V1" s="1211"/>
      <c r="W1" s="1211"/>
      <c r="X1" s="1211"/>
      <c r="Y1" s="1211"/>
      <c r="Z1" s="1211"/>
      <c r="AA1" s="1211"/>
      <c r="AB1" s="1211"/>
      <c r="AC1" s="1211"/>
    </row>
    <row r="2" ht="12.0" customHeight="1">
      <c r="A2" s="1415" t="s">
        <v>783</v>
      </c>
      <c r="B2" s="1416">
        <v>42735.0</v>
      </c>
      <c r="C2" s="1414"/>
      <c r="D2" s="1414"/>
      <c r="E2" s="1414"/>
      <c r="F2" s="1414"/>
      <c r="G2" s="1414"/>
      <c r="H2" s="1414"/>
      <c r="I2" s="1414"/>
      <c r="J2" s="1414"/>
      <c r="K2" s="1414"/>
      <c r="L2" s="1414"/>
      <c r="M2" s="1211"/>
      <c r="N2" s="1211"/>
      <c r="O2" s="1211"/>
      <c r="P2" s="1211"/>
      <c r="Q2" s="1211"/>
      <c r="R2" s="1211"/>
      <c r="S2" s="1211"/>
      <c r="T2" s="1211"/>
      <c r="U2" s="1211"/>
      <c r="V2" s="1211"/>
      <c r="W2" s="1211"/>
      <c r="X2" s="1211"/>
      <c r="Y2" s="1211"/>
      <c r="Z2" s="1211"/>
      <c r="AA2" s="1211"/>
      <c r="AB2" s="1211"/>
      <c r="AC2" s="1211"/>
    </row>
    <row r="3" ht="12.0" customHeight="1">
      <c r="A3" s="1417" t="s">
        <v>784</v>
      </c>
      <c r="B3" s="1417"/>
      <c r="C3" s="1211"/>
      <c r="D3" s="1211"/>
      <c r="E3" s="1418">
        <v>0.0472</v>
      </c>
      <c r="F3" s="1224" t="s">
        <v>785</v>
      </c>
      <c r="G3" s="1211"/>
      <c r="H3" s="1211"/>
      <c r="I3" s="1211"/>
      <c r="J3" s="1211"/>
      <c r="K3" s="1211"/>
      <c r="L3" s="1211"/>
      <c r="M3" s="1211"/>
      <c r="N3" s="1211"/>
      <c r="O3" s="1211"/>
      <c r="P3" s="1211"/>
      <c r="Q3" s="1211"/>
      <c r="R3" s="1211"/>
      <c r="S3" s="1211"/>
      <c r="T3" s="1211"/>
      <c r="U3" s="1211"/>
      <c r="V3" s="1211"/>
      <c r="W3" s="1211"/>
      <c r="X3" s="1211"/>
      <c r="Y3" s="1211"/>
      <c r="Z3" s="1211"/>
      <c r="AA3" s="1211"/>
      <c r="AB3" s="1211"/>
      <c r="AC3" s="1211"/>
    </row>
    <row r="4" ht="12.0" customHeight="1">
      <c r="A4" s="1417" t="s">
        <v>786</v>
      </c>
      <c r="B4" s="1417"/>
      <c r="C4" s="1211"/>
      <c r="D4" s="1211"/>
      <c r="E4" s="1213" t="s">
        <v>645</v>
      </c>
      <c r="F4" s="1419"/>
      <c r="G4" s="1419"/>
      <c r="H4" s="1211"/>
      <c r="I4" s="1211"/>
      <c r="J4" s="1211"/>
      <c r="K4" s="1211"/>
      <c r="L4" s="1211"/>
      <c r="M4" s="1211"/>
      <c r="N4" s="1211"/>
      <c r="O4" s="1211"/>
      <c r="P4" s="1211"/>
      <c r="Q4" s="1211"/>
      <c r="R4" s="1211"/>
      <c r="S4" s="1211"/>
      <c r="T4" s="1211"/>
      <c r="U4" s="1211"/>
      <c r="V4" s="1211"/>
      <c r="W4" s="1211"/>
      <c r="X4" s="1211"/>
      <c r="Y4" s="1211"/>
      <c r="Z4" s="1211"/>
      <c r="AA4" s="1211"/>
      <c r="AB4" s="1211"/>
      <c r="AC4" s="1211"/>
    </row>
    <row r="5" ht="12.0" customHeight="1">
      <c r="A5" s="1417" t="s">
        <v>787</v>
      </c>
      <c r="B5" s="1417"/>
      <c r="C5" s="1211"/>
      <c r="D5" s="1211"/>
      <c r="E5" s="1420">
        <v>1.095923288144416</v>
      </c>
      <c r="F5" s="1421" t="s">
        <v>785</v>
      </c>
      <c r="G5" s="1419"/>
      <c r="H5" s="1211"/>
      <c r="I5" s="1211"/>
      <c r="J5" s="1211"/>
      <c r="K5" s="1211"/>
      <c r="L5" s="1211"/>
      <c r="M5" s="1211"/>
      <c r="N5" s="1211"/>
      <c r="O5" s="1211"/>
      <c r="P5" s="1211"/>
      <c r="Q5" s="1211"/>
      <c r="R5" s="1211"/>
      <c r="S5" s="1211"/>
      <c r="T5" s="1211"/>
      <c r="U5" s="1211"/>
      <c r="V5" s="1211"/>
      <c r="W5" s="1211"/>
      <c r="X5" s="1211"/>
      <c r="Y5" s="1211"/>
      <c r="Z5" s="1211"/>
      <c r="AA5" s="1211"/>
      <c r="AB5" s="1211"/>
      <c r="AC5" s="1211"/>
    </row>
    <row r="6" ht="12.0" customHeight="1">
      <c r="A6" s="1417"/>
      <c r="B6" s="1417"/>
      <c r="C6" s="1211"/>
      <c r="D6" s="1211"/>
      <c r="E6" s="1211"/>
      <c r="F6" s="1211"/>
      <c r="G6" s="1211"/>
      <c r="H6" s="1211"/>
      <c r="I6" s="1211"/>
      <c r="J6" s="1211"/>
      <c r="K6" s="1211"/>
      <c r="L6" s="1211"/>
      <c r="M6" s="1211"/>
      <c r="N6" s="1211"/>
      <c r="O6" s="1211"/>
      <c r="P6" s="1211"/>
      <c r="Q6" s="1211"/>
      <c r="R6" s="1211"/>
      <c r="S6" s="1211"/>
      <c r="T6" s="1211"/>
      <c r="U6" s="1211"/>
      <c r="V6" s="1211"/>
      <c r="W6" s="1211"/>
      <c r="X6" s="1211"/>
      <c r="Y6" s="1211"/>
      <c r="Z6" s="1211"/>
      <c r="AA6" s="1211"/>
      <c r="AB6" s="1211"/>
      <c r="AC6" s="1211"/>
    </row>
    <row r="7" ht="12.0" customHeight="1">
      <c r="A7" s="1422" t="s">
        <v>788</v>
      </c>
      <c r="B7" s="1423" t="s">
        <v>789</v>
      </c>
      <c r="C7" s="1424" t="s">
        <v>790</v>
      </c>
      <c r="D7" s="1425" t="s">
        <v>791</v>
      </c>
      <c r="E7" s="1425" t="s">
        <v>792</v>
      </c>
      <c r="F7" s="1425" t="s">
        <v>793</v>
      </c>
      <c r="G7" s="1426" t="s">
        <v>794</v>
      </c>
      <c r="H7" s="1425" t="s">
        <v>795</v>
      </c>
      <c r="I7" s="1427" t="s">
        <v>796</v>
      </c>
      <c r="J7" s="1224" t="s">
        <v>797</v>
      </c>
      <c r="K7" s="1210"/>
      <c r="L7" s="1210"/>
      <c r="M7" s="1210"/>
      <c r="N7" s="1210"/>
      <c r="O7" s="1210"/>
      <c r="P7" s="1210"/>
      <c r="Q7" s="1210"/>
      <c r="R7" s="1210"/>
      <c r="S7" s="1210"/>
      <c r="T7" s="1210"/>
      <c r="U7" s="1210"/>
      <c r="V7" s="1210"/>
      <c r="W7" s="1210"/>
      <c r="X7" s="1210"/>
      <c r="Y7" s="1210"/>
      <c r="Z7" s="1210"/>
      <c r="AA7" s="1210"/>
      <c r="AB7" s="1210"/>
      <c r="AC7" s="1210"/>
    </row>
    <row r="8" ht="12.0" hidden="1" customHeight="1">
      <c r="A8" s="1428" t="s">
        <v>798</v>
      </c>
      <c r="B8" s="1429" t="s">
        <v>799</v>
      </c>
      <c r="C8" s="1430" t="s">
        <v>800</v>
      </c>
      <c r="D8" s="1431">
        <f t="shared" ref="D8:D164" si="1">VLOOKUP(C8,$J$9:$K$31,2,FALSE)/10000</f>
        <v>0.004384889817</v>
      </c>
      <c r="E8" s="1431">
        <f t="shared" ref="E8:E164" si="2">$E$3+F8</f>
        <v>0.05200550287</v>
      </c>
      <c r="F8" s="1431">
        <f t="shared" ref="F8:F164" si="3">IF($E$4="Yes",D8*$E$5,D8)</f>
        <v>0.004805502866</v>
      </c>
      <c r="G8" s="1431">
        <v>0.0046</v>
      </c>
      <c r="H8" s="1431">
        <f t="shared" ref="H8:H164" si="4">IF(I8="NA","NA",$E$3+I8)</f>
        <v>0.05224124713</v>
      </c>
      <c r="I8" s="1432">
        <f t="shared" ref="I8:I164" si="5">IF(G8="NA","NA",G8*$E$5)</f>
        <v>0.005041247125</v>
      </c>
      <c r="J8" s="1433" t="s">
        <v>801</v>
      </c>
      <c r="K8" s="1433" t="s">
        <v>802</v>
      </c>
      <c r="L8" s="1211"/>
      <c r="M8" s="1211"/>
      <c r="N8" s="1211"/>
      <c r="O8" s="1211"/>
      <c r="P8" s="1211"/>
      <c r="Q8" s="1211"/>
      <c r="R8" s="1211"/>
      <c r="S8" s="1211"/>
      <c r="T8" s="1211"/>
      <c r="U8" s="1211"/>
      <c r="V8" s="1211"/>
      <c r="W8" s="1211"/>
      <c r="X8" s="1211"/>
      <c r="Y8" s="1211"/>
      <c r="Z8" s="1211"/>
      <c r="AA8" s="1211"/>
      <c r="AB8" s="1211"/>
      <c r="AC8" s="1211"/>
    </row>
    <row r="9" ht="12.0" hidden="1" customHeight="1">
      <c r="A9" s="1428" t="s">
        <v>803</v>
      </c>
      <c r="B9" s="1429" t="s">
        <v>804</v>
      </c>
      <c r="C9" s="1430" t="s">
        <v>805</v>
      </c>
      <c r="D9" s="1431">
        <f t="shared" si="1"/>
        <v>0.03978290943</v>
      </c>
      <c r="E9" s="1431">
        <f t="shared" si="2"/>
        <v>0.09079901691</v>
      </c>
      <c r="F9" s="1431">
        <f t="shared" si="3"/>
        <v>0.04359901691</v>
      </c>
      <c r="G9" s="1431" t="s">
        <v>113</v>
      </c>
      <c r="H9" s="1431" t="str">
        <f t="shared" si="4"/>
        <v>NA</v>
      </c>
      <c r="I9" s="1432" t="str">
        <f t="shared" si="5"/>
        <v>NA</v>
      </c>
      <c r="J9" s="1213" t="s">
        <v>806</v>
      </c>
      <c r="K9" s="1434">
        <f t="shared" ref="K9:K26" si="6">C189</f>
        <v>62.18571013</v>
      </c>
      <c r="L9" s="1211"/>
      <c r="M9" s="1211"/>
      <c r="N9" s="1211"/>
      <c r="O9" s="1211"/>
      <c r="P9" s="1211"/>
      <c r="Q9" s="1211"/>
      <c r="R9" s="1211"/>
      <c r="S9" s="1211"/>
      <c r="T9" s="1211"/>
      <c r="U9" s="1211"/>
      <c r="V9" s="1211"/>
      <c r="W9" s="1211"/>
      <c r="X9" s="1211"/>
      <c r="Y9" s="1211"/>
      <c r="Z9" s="1211"/>
      <c r="AA9" s="1211"/>
      <c r="AB9" s="1211"/>
      <c r="AC9" s="1211"/>
    </row>
    <row r="10" ht="12.0" hidden="1" customHeight="1">
      <c r="A10" s="1428" t="s">
        <v>807</v>
      </c>
      <c r="B10" s="1429" t="s">
        <v>808</v>
      </c>
      <c r="C10" s="1430" t="s">
        <v>809</v>
      </c>
      <c r="D10" s="1431">
        <f t="shared" si="1"/>
        <v>0.06625169887</v>
      </c>
      <c r="E10" s="1431">
        <f t="shared" si="2"/>
        <v>0.1198067797</v>
      </c>
      <c r="F10" s="1431">
        <f t="shared" si="3"/>
        <v>0.07260677967</v>
      </c>
      <c r="G10" s="1431" t="s">
        <v>113</v>
      </c>
      <c r="H10" s="1431" t="str">
        <f t="shared" si="4"/>
        <v>NA</v>
      </c>
      <c r="I10" s="1432" t="str">
        <f t="shared" si="5"/>
        <v>NA</v>
      </c>
      <c r="J10" s="1213" t="s">
        <v>810</v>
      </c>
      <c r="K10" s="1434">
        <f t="shared" si="6"/>
        <v>74.94175324</v>
      </c>
      <c r="L10" s="1211"/>
      <c r="M10" s="1211"/>
      <c r="N10" s="1211"/>
      <c r="O10" s="1211"/>
      <c r="P10" s="1211"/>
      <c r="Q10" s="1211"/>
      <c r="R10" s="1211"/>
      <c r="S10" s="1211"/>
      <c r="T10" s="1211"/>
      <c r="U10" s="1211"/>
      <c r="V10" s="1211"/>
      <c r="W10" s="1211"/>
      <c r="X10" s="1211"/>
      <c r="Y10" s="1211"/>
      <c r="Z10" s="1211"/>
      <c r="AA10" s="1211"/>
      <c r="AB10" s="1211"/>
      <c r="AC10" s="1211"/>
    </row>
    <row r="11" ht="12.0" hidden="1" customHeight="1">
      <c r="A11" s="1428" t="s">
        <v>811</v>
      </c>
      <c r="B11" s="1429" t="s">
        <v>789</v>
      </c>
      <c r="C11" s="1430" t="s">
        <v>809</v>
      </c>
      <c r="D11" s="1431">
        <f t="shared" si="1"/>
        <v>0.06625169887</v>
      </c>
      <c r="E11" s="1431">
        <f t="shared" si="2"/>
        <v>0.1198067797</v>
      </c>
      <c r="F11" s="1431">
        <f t="shared" si="3"/>
        <v>0.07260677967</v>
      </c>
      <c r="G11" s="1431">
        <v>0.0727</v>
      </c>
      <c r="H11" s="1431">
        <f t="shared" si="4"/>
        <v>0.126873623</v>
      </c>
      <c r="I11" s="1432">
        <f t="shared" si="5"/>
        <v>0.07967362305</v>
      </c>
      <c r="J11" s="1213" t="s">
        <v>812</v>
      </c>
      <c r="K11" s="1434">
        <f t="shared" si="6"/>
        <v>106.0346083</v>
      </c>
      <c r="L11" s="1211"/>
      <c r="M11" s="1211"/>
      <c r="N11" s="1211"/>
      <c r="O11" s="1211"/>
      <c r="P11" s="1211"/>
      <c r="Q11" s="1211"/>
      <c r="R11" s="1211"/>
      <c r="S11" s="1211"/>
      <c r="T11" s="1211"/>
      <c r="U11" s="1211"/>
      <c r="V11" s="1211"/>
      <c r="W11" s="1211"/>
      <c r="X11" s="1211"/>
      <c r="Y11" s="1211"/>
      <c r="Z11" s="1211"/>
      <c r="AA11" s="1211"/>
      <c r="AB11" s="1211"/>
      <c r="AC11" s="1211"/>
    </row>
    <row r="12" ht="12.0" hidden="1" customHeight="1">
      <c r="A12" s="1428" t="s">
        <v>813</v>
      </c>
      <c r="B12" s="1429" t="s">
        <v>814</v>
      </c>
      <c r="C12" s="1430" t="s">
        <v>815</v>
      </c>
      <c r="D12" s="1431">
        <f t="shared" si="1"/>
        <v>0.1060346083</v>
      </c>
      <c r="E12" s="1431">
        <f t="shared" si="2"/>
        <v>0.1634057966</v>
      </c>
      <c r="F12" s="1431">
        <f t="shared" si="3"/>
        <v>0.1162057966</v>
      </c>
      <c r="G12" s="1431" t="s">
        <v>113</v>
      </c>
      <c r="H12" s="1431" t="str">
        <f t="shared" si="4"/>
        <v>NA</v>
      </c>
      <c r="I12" s="1432" t="str">
        <f t="shared" si="5"/>
        <v>NA</v>
      </c>
      <c r="J12" s="1213" t="s">
        <v>816</v>
      </c>
      <c r="K12" s="1434">
        <f t="shared" si="6"/>
        <v>35.07911854</v>
      </c>
      <c r="L12" s="1211"/>
      <c r="M12" s="1211"/>
      <c r="N12" s="1211"/>
      <c r="O12" s="1211"/>
      <c r="P12" s="1211"/>
      <c r="Q12" s="1211"/>
      <c r="R12" s="1211"/>
      <c r="S12" s="1211"/>
      <c r="T12" s="1211"/>
      <c r="U12" s="1211"/>
      <c r="V12" s="1211"/>
      <c r="W12" s="1211"/>
      <c r="X12" s="1211"/>
      <c r="Y12" s="1211"/>
      <c r="Z12" s="1211"/>
      <c r="AA12" s="1211"/>
      <c r="AB12" s="1211"/>
      <c r="AC12" s="1211"/>
    </row>
    <row r="13" ht="12.0" hidden="1" customHeight="1">
      <c r="A13" s="1428" t="s">
        <v>817</v>
      </c>
      <c r="B13" s="1429" t="s">
        <v>804</v>
      </c>
      <c r="C13" s="1430" t="s">
        <v>818</v>
      </c>
      <c r="D13" s="1431">
        <f t="shared" si="1"/>
        <v>0.03181038249</v>
      </c>
      <c r="E13" s="1431">
        <f t="shared" si="2"/>
        <v>0.08206173898</v>
      </c>
      <c r="F13" s="1431">
        <f t="shared" si="3"/>
        <v>0.03486173898</v>
      </c>
      <c r="G13" s="1431" t="s">
        <v>113</v>
      </c>
      <c r="H13" s="1431" t="str">
        <f t="shared" si="4"/>
        <v>NA</v>
      </c>
      <c r="I13" s="1432" t="str">
        <f t="shared" si="5"/>
        <v>NA</v>
      </c>
      <c r="J13" s="1213" t="s">
        <v>800</v>
      </c>
      <c r="K13" s="1434">
        <f t="shared" si="6"/>
        <v>43.84889817</v>
      </c>
      <c r="L13" s="1211"/>
      <c r="M13" s="1211"/>
      <c r="N13" s="1211"/>
      <c r="O13" s="1211"/>
      <c r="P13" s="1211"/>
      <c r="Q13" s="1211"/>
      <c r="R13" s="1211"/>
      <c r="S13" s="1211"/>
      <c r="T13" s="1211"/>
      <c r="U13" s="1211"/>
      <c r="V13" s="1211"/>
      <c r="W13" s="1211"/>
      <c r="X13" s="1211"/>
      <c r="Y13" s="1211"/>
      <c r="Z13" s="1211"/>
      <c r="AA13" s="1211"/>
      <c r="AB13" s="1211"/>
      <c r="AC13" s="1211"/>
    </row>
    <row r="14" ht="12.0" hidden="1" customHeight="1">
      <c r="A14" s="1428" t="s">
        <v>819</v>
      </c>
      <c r="B14" s="1429" t="s">
        <v>820</v>
      </c>
      <c r="C14" s="1430" t="s">
        <v>821</v>
      </c>
      <c r="D14" s="1431">
        <f t="shared" si="1"/>
        <v>0.01411137268</v>
      </c>
      <c r="E14" s="1431">
        <f t="shared" si="2"/>
        <v>0.06266498195</v>
      </c>
      <c r="F14" s="1431">
        <f t="shared" si="3"/>
        <v>0.01546498195</v>
      </c>
      <c r="G14" s="1431" t="s">
        <v>113</v>
      </c>
      <c r="H14" s="1431" t="str">
        <f t="shared" si="4"/>
        <v>NA</v>
      </c>
      <c r="I14" s="1432" t="str">
        <f t="shared" si="5"/>
        <v>NA</v>
      </c>
      <c r="J14" s="1213" t="s">
        <v>822</v>
      </c>
      <c r="K14" s="1434">
        <f t="shared" si="6"/>
        <v>53.4159305</v>
      </c>
      <c r="L14" s="1211"/>
      <c r="M14" s="1211"/>
      <c r="N14" s="1211"/>
      <c r="O14" s="1211"/>
      <c r="P14" s="1211"/>
      <c r="Q14" s="1211"/>
      <c r="R14" s="1211"/>
      <c r="S14" s="1211"/>
      <c r="T14" s="1211"/>
      <c r="U14" s="1211"/>
      <c r="V14" s="1211"/>
      <c r="W14" s="1211"/>
      <c r="X14" s="1211"/>
      <c r="Y14" s="1211"/>
      <c r="Z14" s="1211"/>
      <c r="AA14" s="1211"/>
      <c r="AB14" s="1211"/>
      <c r="AC14" s="1211"/>
    </row>
    <row r="15" ht="12.0" hidden="1" customHeight="1">
      <c r="A15" s="1428" t="s">
        <v>823</v>
      </c>
      <c r="B15" s="1429" t="s">
        <v>824</v>
      </c>
      <c r="C15" s="1430" t="s">
        <v>825</v>
      </c>
      <c r="D15" s="1431">
        <f t="shared" si="1"/>
        <v>0</v>
      </c>
      <c r="E15" s="1431">
        <f t="shared" si="2"/>
        <v>0.0472</v>
      </c>
      <c r="F15" s="1431">
        <f t="shared" si="3"/>
        <v>0</v>
      </c>
      <c r="G15" s="1431">
        <v>0.0</v>
      </c>
      <c r="H15" s="1431">
        <f t="shared" si="4"/>
        <v>0.0472</v>
      </c>
      <c r="I15" s="1432">
        <f t="shared" si="5"/>
        <v>0</v>
      </c>
      <c r="J15" s="1213" t="s">
        <v>825</v>
      </c>
      <c r="K15" s="1434">
        <f t="shared" si="6"/>
        <v>0</v>
      </c>
      <c r="L15" s="1211"/>
      <c r="M15" s="1211"/>
      <c r="N15" s="1211"/>
      <c r="O15" s="1211"/>
      <c r="P15" s="1211"/>
      <c r="Q15" s="1211"/>
      <c r="R15" s="1211"/>
      <c r="S15" s="1211"/>
      <c r="T15" s="1211"/>
      <c r="U15" s="1211"/>
      <c r="V15" s="1211"/>
      <c r="W15" s="1211"/>
      <c r="X15" s="1211"/>
      <c r="Y15" s="1211"/>
      <c r="Z15" s="1211"/>
      <c r="AA15" s="1211"/>
      <c r="AB15" s="1211"/>
      <c r="AC15" s="1211"/>
    </row>
    <row r="16" ht="12.0" hidden="1" customHeight="1">
      <c r="A16" s="1428" t="s">
        <v>826</v>
      </c>
      <c r="B16" s="1429" t="s">
        <v>808</v>
      </c>
      <c r="C16" s="1430" t="s">
        <v>816</v>
      </c>
      <c r="D16" s="1431">
        <f t="shared" si="1"/>
        <v>0.003507911854</v>
      </c>
      <c r="E16" s="1431">
        <f t="shared" si="2"/>
        <v>0.05104440229</v>
      </c>
      <c r="F16" s="1431">
        <f t="shared" si="3"/>
        <v>0.003844402293</v>
      </c>
      <c r="G16" s="1431">
        <v>0.0</v>
      </c>
      <c r="H16" s="1431">
        <f t="shared" si="4"/>
        <v>0.0472</v>
      </c>
      <c r="I16" s="1432">
        <f t="shared" si="5"/>
        <v>0</v>
      </c>
      <c r="J16" s="1213" t="s">
        <v>805</v>
      </c>
      <c r="K16" s="1434">
        <f t="shared" si="6"/>
        <v>397.8290943</v>
      </c>
      <c r="L16" s="1211"/>
      <c r="M16" s="1211"/>
      <c r="N16" s="1211"/>
      <c r="O16" s="1211"/>
      <c r="P16" s="1211"/>
      <c r="Q16" s="1211"/>
      <c r="R16" s="1211"/>
      <c r="S16" s="1211"/>
      <c r="T16" s="1211"/>
      <c r="U16" s="1211"/>
      <c r="V16" s="1211"/>
      <c r="W16" s="1211"/>
      <c r="X16" s="1211"/>
      <c r="Y16" s="1211"/>
      <c r="Z16" s="1211"/>
      <c r="AA16" s="1211"/>
      <c r="AB16" s="1211"/>
      <c r="AC16" s="1211"/>
    </row>
    <row r="17" ht="12.0" hidden="1" customHeight="1">
      <c r="A17" s="1428" t="s">
        <v>827</v>
      </c>
      <c r="B17" s="1429" t="s">
        <v>804</v>
      </c>
      <c r="C17" s="1430" t="s">
        <v>828</v>
      </c>
      <c r="D17" s="1431">
        <f t="shared" si="1"/>
        <v>0.02654851471</v>
      </c>
      <c r="E17" s="1431">
        <f t="shared" si="2"/>
        <v>0.07629513554</v>
      </c>
      <c r="F17" s="1431">
        <f t="shared" si="3"/>
        <v>0.02909513554</v>
      </c>
      <c r="G17" s="1431" t="s">
        <v>113</v>
      </c>
      <c r="H17" s="1431" t="str">
        <f t="shared" si="4"/>
        <v>NA</v>
      </c>
      <c r="I17" s="1432" t="str">
        <f t="shared" si="5"/>
        <v>NA</v>
      </c>
      <c r="J17" s="1213" t="s">
        <v>829</v>
      </c>
      <c r="K17" s="1434">
        <f t="shared" si="6"/>
        <v>486.3241433</v>
      </c>
      <c r="L17" s="1211"/>
      <c r="M17" s="1211"/>
      <c r="N17" s="1211"/>
      <c r="O17" s="1211"/>
      <c r="P17" s="1211"/>
      <c r="Q17" s="1211"/>
      <c r="R17" s="1211"/>
      <c r="S17" s="1211"/>
      <c r="T17" s="1211"/>
      <c r="U17" s="1211"/>
      <c r="V17" s="1211"/>
      <c r="W17" s="1211"/>
      <c r="X17" s="1211"/>
      <c r="Y17" s="1211"/>
      <c r="Z17" s="1211"/>
      <c r="AA17" s="1211"/>
      <c r="AB17" s="1211"/>
      <c r="AC17" s="1211"/>
    </row>
    <row r="18" ht="12.0" hidden="1" customHeight="1">
      <c r="A18" s="1428" t="s">
        <v>830</v>
      </c>
      <c r="B18" s="1429" t="s">
        <v>820</v>
      </c>
      <c r="C18" s="1430" t="s">
        <v>828</v>
      </c>
      <c r="D18" s="1431">
        <f t="shared" si="1"/>
        <v>0.02654851471</v>
      </c>
      <c r="E18" s="1431">
        <f t="shared" si="2"/>
        <v>0.07629513554</v>
      </c>
      <c r="F18" s="1431">
        <f t="shared" si="3"/>
        <v>0.02909513554</v>
      </c>
      <c r="G18" s="1431" t="s">
        <v>113</v>
      </c>
      <c r="H18" s="1431" t="str">
        <f t="shared" si="4"/>
        <v>NA</v>
      </c>
      <c r="I18" s="1432" t="str">
        <f t="shared" si="5"/>
        <v>NA</v>
      </c>
      <c r="J18" s="1213" t="s">
        <v>831</v>
      </c>
      <c r="K18" s="1434">
        <f t="shared" si="6"/>
        <v>574.8191924</v>
      </c>
      <c r="L18" s="1211"/>
      <c r="M18" s="1211"/>
      <c r="N18" s="1211"/>
      <c r="O18" s="1211"/>
      <c r="P18" s="1211"/>
      <c r="Q18" s="1211"/>
      <c r="R18" s="1211"/>
      <c r="S18" s="1211"/>
      <c r="T18" s="1211"/>
      <c r="U18" s="1211"/>
      <c r="V18" s="1211"/>
      <c r="W18" s="1211"/>
      <c r="X18" s="1211"/>
      <c r="Y18" s="1211"/>
      <c r="Z18" s="1211"/>
      <c r="AA18" s="1211"/>
      <c r="AB18" s="1211"/>
      <c r="AC18" s="1211"/>
    </row>
    <row r="19" ht="12.0" hidden="1" customHeight="1">
      <c r="A19" s="1428" t="s">
        <v>832</v>
      </c>
      <c r="B19" s="1429" t="s">
        <v>799</v>
      </c>
      <c r="C19" s="1430" t="s">
        <v>829</v>
      </c>
      <c r="D19" s="1431">
        <f t="shared" si="1"/>
        <v>0.04863241433</v>
      </c>
      <c r="E19" s="1431">
        <f t="shared" si="2"/>
        <v>0.1004973954</v>
      </c>
      <c r="F19" s="1431">
        <f t="shared" si="3"/>
        <v>0.05329739543</v>
      </c>
      <c r="G19" s="1431">
        <v>0.0295</v>
      </c>
      <c r="H19" s="1431">
        <f t="shared" si="4"/>
        <v>0.079529737</v>
      </c>
      <c r="I19" s="1432">
        <f t="shared" si="5"/>
        <v>0.032329737</v>
      </c>
      <c r="J19" s="1213" t="s">
        <v>833</v>
      </c>
      <c r="K19" s="1434">
        <f t="shared" si="6"/>
        <v>220.8389962</v>
      </c>
      <c r="L19" s="1211"/>
      <c r="M19" s="1211"/>
      <c r="N19" s="1211"/>
      <c r="O19" s="1211"/>
      <c r="P19" s="1211"/>
      <c r="Q19" s="1211"/>
      <c r="R19" s="1211"/>
      <c r="S19" s="1211"/>
      <c r="T19" s="1211"/>
      <c r="U19" s="1211"/>
      <c r="V19" s="1211"/>
      <c r="W19" s="1211"/>
      <c r="X19" s="1211"/>
      <c r="Y19" s="1211"/>
      <c r="Z19" s="1211"/>
      <c r="AA19" s="1211"/>
      <c r="AB19" s="1211"/>
      <c r="AC19" s="1211"/>
    </row>
    <row r="20" ht="12.0" hidden="1" customHeight="1">
      <c r="A20" s="1428" t="s">
        <v>834</v>
      </c>
      <c r="B20" s="1429" t="s">
        <v>835</v>
      </c>
      <c r="C20" s="1430" t="s">
        <v>818</v>
      </c>
      <c r="D20" s="1431">
        <f t="shared" si="1"/>
        <v>0.03181038249</v>
      </c>
      <c r="E20" s="1431">
        <f t="shared" si="2"/>
        <v>0.08206173898</v>
      </c>
      <c r="F20" s="1431">
        <f t="shared" si="3"/>
        <v>0.03486173898</v>
      </c>
      <c r="G20" s="1431" t="s">
        <v>113</v>
      </c>
      <c r="H20" s="1431" t="str">
        <f t="shared" si="4"/>
        <v>NA</v>
      </c>
      <c r="I20" s="1432" t="str">
        <f t="shared" si="5"/>
        <v>NA</v>
      </c>
      <c r="J20" s="1213" t="s">
        <v>828</v>
      </c>
      <c r="K20" s="1434">
        <f t="shared" si="6"/>
        <v>265.4851471</v>
      </c>
      <c r="L20" s="1211"/>
      <c r="M20" s="1211"/>
      <c r="N20" s="1211"/>
      <c r="O20" s="1211"/>
      <c r="P20" s="1211"/>
      <c r="Q20" s="1211"/>
      <c r="R20" s="1211"/>
      <c r="S20" s="1211"/>
      <c r="T20" s="1211"/>
      <c r="U20" s="1211"/>
      <c r="V20" s="1211"/>
      <c r="W20" s="1211"/>
      <c r="X20" s="1211"/>
      <c r="Y20" s="1211"/>
      <c r="Z20" s="1211"/>
      <c r="AA20" s="1211"/>
      <c r="AB20" s="1211"/>
      <c r="AC20" s="1211"/>
    </row>
    <row r="21" ht="12.0" hidden="1" customHeight="1">
      <c r="A21" s="1428" t="s">
        <v>836</v>
      </c>
      <c r="B21" s="1429" t="s">
        <v>820</v>
      </c>
      <c r="C21" s="1430" t="s">
        <v>809</v>
      </c>
      <c r="D21" s="1431">
        <f t="shared" si="1"/>
        <v>0.06625169887</v>
      </c>
      <c r="E21" s="1431">
        <f t="shared" si="2"/>
        <v>0.1198067797</v>
      </c>
      <c r="F21" s="1431">
        <f t="shared" si="3"/>
        <v>0.07260677967</v>
      </c>
      <c r="G21" s="1431" t="s">
        <v>113</v>
      </c>
      <c r="H21" s="1431" t="str">
        <f t="shared" si="4"/>
        <v>NA</v>
      </c>
      <c r="I21" s="1432" t="str">
        <f t="shared" si="5"/>
        <v>NA</v>
      </c>
      <c r="J21" s="1213" t="s">
        <v>818</v>
      </c>
      <c r="K21" s="1434">
        <f t="shared" si="6"/>
        <v>318.1038249</v>
      </c>
      <c r="L21" s="1211"/>
      <c r="M21" s="1211"/>
      <c r="N21" s="1211"/>
      <c r="O21" s="1211"/>
      <c r="P21" s="1211"/>
      <c r="Q21" s="1211"/>
      <c r="R21" s="1211"/>
      <c r="S21" s="1211"/>
      <c r="T21" s="1211"/>
      <c r="U21" s="1211"/>
      <c r="V21" s="1211"/>
      <c r="W21" s="1211"/>
      <c r="X21" s="1211"/>
      <c r="Y21" s="1211"/>
      <c r="Z21" s="1211"/>
      <c r="AA21" s="1211"/>
      <c r="AB21" s="1211"/>
      <c r="AC21" s="1211"/>
    </row>
    <row r="22" ht="12.0" hidden="1" customHeight="1">
      <c r="A22" s="1428" t="s">
        <v>837</v>
      </c>
      <c r="B22" s="1429" t="s">
        <v>804</v>
      </c>
      <c r="C22" s="1430" t="s">
        <v>831</v>
      </c>
      <c r="D22" s="1431">
        <f t="shared" si="1"/>
        <v>0.05748191924</v>
      </c>
      <c r="E22" s="1431">
        <f t="shared" si="2"/>
        <v>0.1101957739</v>
      </c>
      <c r="F22" s="1431">
        <f t="shared" si="3"/>
        <v>0.06299577394</v>
      </c>
      <c r="G22" s="1431" t="s">
        <v>113</v>
      </c>
      <c r="H22" s="1431" t="str">
        <f t="shared" si="4"/>
        <v>NA</v>
      </c>
      <c r="I22" s="1432" t="str">
        <f t="shared" si="5"/>
        <v>NA</v>
      </c>
      <c r="J22" s="1213" t="s">
        <v>821</v>
      </c>
      <c r="K22" s="1434">
        <f t="shared" si="6"/>
        <v>141.1137268</v>
      </c>
      <c r="L22" s="1211"/>
      <c r="M22" s="1211"/>
      <c r="N22" s="1211"/>
      <c r="O22" s="1211"/>
      <c r="P22" s="1211"/>
      <c r="Q22" s="1211"/>
      <c r="R22" s="1211"/>
      <c r="S22" s="1211"/>
      <c r="T22" s="1211"/>
      <c r="U22" s="1211"/>
      <c r="V22" s="1211"/>
      <c r="W22" s="1211"/>
      <c r="X22" s="1211"/>
      <c r="Y22" s="1211"/>
      <c r="Z22" s="1211"/>
      <c r="AA22" s="1211"/>
      <c r="AB22" s="1211"/>
      <c r="AC22" s="1211"/>
    </row>
    <row r="23" ht="12.0" hidden="1" customHeight="1">
      <c r="A23" s="1428" t="s">
        <v>838</v>
      </c>
      <c r="B23" s="1429" t="s">
        <v>808</v>
      </c>
      <c r="C23" s="1430" t="s">
        <v>822</v>
      </c>
      <c r="D23" s="1431">
        <f t="shared" si="1"/>
        <v>0.00534159305</v>
      </c>
      <c r="E23" s="1431">
        <f t="shared" si="2"/>
        <v>0.05305397622</v>
      </c>
      <c r="F23" s="1431">
        <f t="shared" si="3"/>
        <v>0.005853976219</v>
      </c>
      <c r="G23" s="1431">
        <v>4.000000000000002E-4</v>
      </c>
      <c r="H23" s="1431">
        <f t="shared" si="4"/>
        <v>0.04763836932</v>
      </c>
      <c r="I23" s="1432">
        <f t="shared" si="5"/>
        <v>0.0004383693153</v>
      </c>
      <c r="J23" s="1213" t="s">
        <v>839</v>
      </c>
      <c r="K23" s="1434">
        <f t="shared" si="6"/>
        <v>168.2203184</v>
      </c>
      <c r="L23" s="1211"/>
      <c r="M23" s="1211"/>
      <c r="N23" s="1211"/>
      <c r="O23" s="1211"/>
      <c r="P23" s="1211"/>
      <c r="Q23" s="1211"/>
      <c r="R23" s="1211"/>
      <c r="S23" s="1211"/>
      <c r="T23" s="1211"/>
      <c r="U23" s="1211"/>
      <c r="V23" s="1211"/>
      <c r="W23" s="1211"/>
      <c r="X23" s="1211"/>
      <c r="Y23" s="1211"/>
      <c r="Z23" s="1211"/>
      <c r="AA23" s="1211"/>
      <c r="AB23" s="1211"/>
      <c r="AC23" s="1211"/>
    </row>
    <row r="24" ht="12.0" hidden="1" customHeight="1">
      <c r="A24" s="1428" t="s">
        <v>840</v>
      </c>
      <c r="B24" s="1429" t="s">
        <v>814</v>
      </c>
      <c r="C24" s="1430" t="s">
        <v>841</v>
      </c>
      <c r="D24" s="1431">
        <f t="shared" si="1"/>
        <v>0.08833559849</v>
      </c>
      <c r="E24" s="1431">
        <f t="shared" si="2"/>
        <v>0.1440090396</v>
      </c>
      <c r="F24" s="1431">
        <f t="shared" si="3"/>
        <v>0.09680903956</v>
      </c>
      <c r="G24" s="1431" t="s">
        <v>113</v>
      </c>
      <c r="H24" s="1431" t="str">
        <f t="shared" si="4"/>
        <v>NA</v>
      </c>
      <c r="I24" s="1432" t="str">
        <f t="shared" si="5"/>
        <v>NA</v>
      </c>
      <c r="J24" s="1213" t="s">
        <v>842</v>
      </c>
      <c r="K24" s="1434">
        <f t="shared" si="6"/>
        <v>194.5296573</v>
      </c>
      <c r="L24" s="1211"/>
      <c r="M24" s="1211"/>
      <c r="N24" s="1211"/>
      <c r="O24" s="1211"/>
      <c r="P24" s="1211"/>
      <c r="Q24" s="1211"/>
      <c r="R24" s="1211"/>
      <c r="S24" s="1211"/>
      <c r="T24" s="1211"/>
      <c r="U24" s="1211"/>
      <c r="V24" s="1211"/>
      <c r="W24" s="1211"/>
      <c r="X24" s="1211"/>
      <c r="Y24" s="1211"/>
      <c r="Z24" s="1211"/>
      <c r="AA24" s="1211"/>
      <c r="AB24" s="1211"/>
      <c r="AC24" s="1211"/>
    </row>
    <row r="25" ht="12.0" hidden="1" customHeight="1">
      <c r="A25" s="1428" t="s">
        <v>843</v>
      </c>
      <c r="B25" s="1429" t="s">
        <v>789</v>
      </c>
      <c r="C25" s="1430" t="s">
        <v>829</v>
      </c>
      <c r="D25" s="1431">
        <f t="shared" si="1"/>
        <v>0.04863241433</v>
      </c>
      <c r="E25" s="1431">
        <f t="shared" si="2"/>
        <v>0.1004973954</v>
      </c>
      <c r="F25" s="1431">
        <f t="shared" si="3"/>
        <v>0.05329739543</v>
      </c>
      <c r="G25" s="1431" t="s">
        <v>113</v>
      </c>
      <c r="H25" s="1431" t="str">
        <f t="shared" si="4"/>
        <v>NA</v>
      </c>
      <c r="I25" s="1432" t="str">
        <f t="shared" si="5"/>
        <v>NA</v>
      </c>
      <c r="J25" s="1213" t="s">
        <v>38</v>
      </c>
      <c r="K25" s="1434">
        <f t="shared" si="6"/>
        <v>1750</v>
      </c>
      <c r="L25" s="1211"/>
      <c r="M25" s="1211"/>
      <c r="N25" s="1211"/>
      <c r="O25" s="1211"/>
      <c r="P25" s="1211"/>
      <c r="Q25" s="1211"/>
      <c r="R25" s="1211"/>
      <c r="S25" s="1211"/>
      <c r="T25" s="1211"/>
      <c r="U25" s="1211"/>
      <c r="V25" s="1211"/>
      <c r="W25" s="1211"/>
      <c r="X25" s="1211"/>
      <c r="Y25" s="1211"/>
      <c r="Z25" s="1211"/>
      <c r="AA25" s="1211"/>
      <c r="AB25" s="1211"/>
      <c r="AC25" s="1211"/>
    </row>
    <row r="26" ht="12.0" hidden="1" customHeight="1">
      <c r="A26" s="1428" t="s">
        <v>844</v>
      </c>
      <c r="B26" s="1429" t="s">
        <v>820</v>
      </c>
      <c r="C26" s="1430" t="s">
        <v>810</v>
      </c>
      <c r="D26" s="1431">
        <f t="shared" si="1"/>
        <v>0.007494175324</v>
      </c>
      <c r="E26" s="1431">
        <f t="shared" si="2"/>
        <v>0.05541304126</v>
      </c>
      <c r="F26" s="1431">
        <f t="shared" si="3"/>
        <v>0.008213041263</v>
      </c>
      <c r="G26" s="1431" t="s">
        <v>113</v>
      </c>
      <c r="H26" s="1431" t="str">
        <f t="shared" si="4"/>
        <v>NA</v>
      </c>
      <c r="I26" s="1432" t="str">
        <f t="shared" si="5"/>
        <v>NA</v>
      </c>
      <c r="J26" s="1213" t="s">
        <v>815</v>
      </c>
      <c r="K26" s="1434">
        <f t="shared" si="6"/>
        <v>1060.346083</v>
      </c>
      <c r="L26" s="1211"/>
      <c r="M26" s="1211"/>
      <c r="N26" s="1211"/>
      <c r="O26" s="1211"/>
      <c r="P26" s="1211"/>
      <c r="Q26" s="1211"/>
      <c r="R26" s="1211"/>
      <c r="S26" s="1211"/>
      <c r="T26" s="1211"/>
      <c r="U26" s="1211"/>
      <c r="V26" s="1211"/>
      <c r="W26" s="1211"/>
      <c r="X26" s="1211"/>
      <c r="Y26" s="1211"/>
      <c r="Z26" s="1211"/>
      <c r="AA26" s="1211"/>
      <c r="AB26" s="1211"/>
      <c r="AC26" s="1211"/>
    </row>
    <row r="27" ht="12.0" hidden="1" customHeight="1">
      <c r="A27" s="1428" t="s">
        <v>845</v>
      </c>
      <c r="B27" s="1429" t="s">
        <v>814</v>
      </c>
      <c r="C27" s="1430" t="s">
        <v>829</v>
      </c>
      <c r="D27" s="1431">
        <f t="shared" si="1"/>
        <v>0.04863241433</v>
      </c>
      <c r="E27" s="1431">
        <f t="shared" si="2"/>
        <v>0.1004973954</v>
      </c>
      <c r="F27" s="1431">
        <f t="shared" si="3"/>
        <v>0.05329739543</v>
      </c>
      <c r="G27" s="1431" t="s">
        <v>113</v>
      </c>
      <c r="H27" s="1431" t="str">
        <f t="shared" si="4"/>
        <v>NA</v>
      </c>
      <c r="I27" s="1432" t="str">
        <f t="shared" si="5"/>
        <v>NA</v>
      </c>
      <c r="J27" s="1213" t="str">
        <f t="shared" ref="J27:K27" si="7">B207</f>
        <v>Caa1</v>
      </c>
      <c r="K27" s="1434">
        <f t="shared" si="7"/>
        <v>662.5169887</v>
      </c>
      <c r="L27" s="1211"/>
      <c r="M27" s="1211"/>
      <c r="N27" s="1211"/>
      <c r="O27" s="1211"/>
      <c r="P27" s="1211"/>
      <c r="Q27" s="1211"/>
      <c r="R27" s="1211"/>
      <c r="S27" s="1211"/>
      <c r="T27" s="1211"/>
      <c r="U27" s="1211"/>
      <c r="V27" s="1211"/>
      <c r="W27" s="1211"/>
      <c r="X27" s="1211"/>
      <c r="Y27" s="1211"/>
      <c r="Z27" s="1211"/>
      <c r="AA27" s="1211"/>
      <c r="AB27" s="1211"/>
      <c r="AC27" s="1211"/>
    </row>
    <row r="28" ht="12.0" hidden="1" customHeight="1">
      <c r="A28" s="1428" t="s">
        <v>846</v>
      </c>
      <c r="B28" s="1429" t="s">
        <v>804</v>
      </c>
      <c r="C28" s="1430" t="s">
        <v>831</v>
      </c>
      <c r="D28" s="1431">
        <f t="shared" si="1"/>
        <v>0.05748191924</v>
      </c>
      <c r="E28" s="1431">
        <f t="shared" si="2"/>
        <v>0.1101957739</v>
      </c>
      <c r="F28" s="1431">
        <f t="shared" si="3"/>
        <v>0.06299577394</v>
      </c>
      <c r="G28" s="1431" t="s">
        <v>113</v>
      </c>
      <c r="H28" s="1431" t="str">
        <f t="shared" si="4"/>
        <v>NA</v>
      </c>
      <c r="I28" s="1432" t="str">
        <f t="shared" si="5"/>
        <v>NA</v>
      </c>
      <c r="J28" s="1213" t="str">
        <f t="shared" ref="J28:K28" si="8">B208</f>
        <v>Caa2</v>
      </c>
      <c r="K28" s="1434">
        <f t="shared" si="8"/>
        <v>795.6581886</v>
      </c>
      <c r="L28" s="1211"/>
      <c r="M28" s="1211"/>
      <c r="N28" s="1211"/>
      <c r="O28" s="1211"/>
      <c r="P28" s="1211"/>
      <c r="Q28" s="1211"/>
      <c r="R28" s="1211"/>
      <c r="S28" s="1211"/>
      <c r="T28" s="1211"/>
      <c r="U28" s="1211"/>
      <c r="V28" s="1211"/>
      <c r="W28" s="1211"/>
      <c r="X28" s="1211"/>
      <c r="Y28" s="1211"/>
      <c r="Z28" s="1211"/>
      <c r="AA28" s="1211"/>
      <c r="AB28" s="1211"/>
      <c r="AC28" s="1211"/>
    </row>
    <row r="29" ht="12.0" hidden="1" customHeight="1">
      <c r="A29" s="1428" t="s">
        <v>847</v>
      </c>
      <c r="B29" s="1429" t="s">
        <v>789</v>
      </c>
      <c r="C29" s="1430" t="s">
        <v>810</v>
      </c>
      <c r="D29" s="1431">
        <f t="shared" si="1"/>
        <v>0.007494175324</v>
      </c>
      <c r="E29" s="1431">
        <f t="shared" si="2"/>
        <v>0.05541304126</v>
      </c>
      <c r="F29" s="1431">
        <f t="shared" si="3"/>
        <v>0.008213041263</v>
      </c>
      <c r="G29" s="1431" t="s">
        <v>113</v>
      </c>
      <c r="H29" s="1431" t="str">
        <f t="shared" si="4"/>
        <v>NA</v>
      </c>
      <c r="I29" s="1432" t="str">
        <f t="shared" si="5"/>
        <v>NA</v>
      </c>
      <c r="J29" s="1213" t="str">
        <f t="shared" ref="J29:K29" si="9">B209</f>
        <v>Caa3</v>
      </c>
      <c r="K29" s="1434">
        <f t="shared" si="9"/>
        <v>883.3559849</v>
      </c>
      <c r="L29" s="1211"/>
      <c r="M29" s="1211"/>
      <c r="N29" s="1211"/>
      <c r="O29" s="1211"/>
      <c r="P29" s="1211"/>
      <c r="Q29" s="1211"/>
      <c r="R29" s="1211"/>
      <c r="S29" s="1211"/>
      <c r="T29" s="1211"/>
      <c r="U29" s="1211"/>
      <c r="V29" s="1211"/>
      <c r="W29" s="1211"/>
      <c r="X29" s="1211"/>
      <c r="Y29" s="1211"/>
      <c r="Z29" s="1211"/>
      <c r="AA29" s="1211"/>
      <c r="AB29" s="1211"/>
      <c r="AC29" s="1211"/>
    </row>
    <row r="30" ht="12.0" hidden="1" customHeight="1">
      <c r="A30" s="1428" t="s">
        <v>848</v>
      </c>
      <c r="B30" s="1429" t="s">
        <v>814</v>
      </c>
      <c r="C30" s="1430" t="s">
        <v>828</v>
      </c>
      <c r="D30" s="1431">
        <f t="shared" si="1"/>
        <v>0.02654851471</v>
      </c>
      <c r="E30" s="1431">
        <f t="shared" si="2"/>
        <v>0.07629513554</v>
      </c>
      <c r="F30" s="1431">
        <f t="shared" si="3"/>
        <v>0.02909513554</v>
      </c>
      <c r="G30" s="1431">
        <v>0.0192</v>
      </c>
      <c r="H30" s="1431">
        <f t="shared" si="4"/>
        <v>0.06824172713</v>
      </c>
      <c r="I30" s="1432">
        <f t="shared" si="5"/>
        <v>0.02104172713</v>
      </c>
      <c r="J30" s="1213" t="s">
        <v>849</v>
      </c>
      <c r="K30" s="1435" t="str">
        <f>C210</f>
        <v>NA</v>
      </c>
      <c r="L30" s="1211"/>
      <c r="M30" s="1211"/>
      <c r="N30" s="1211"/>
      <c r="O30" s="1211"/>
      <c r="P30" s="1211"/>
      <c r="Q30" s="1211"/>
      <c r="R30" s="1211"/>
      <c r="S30" s="1211"/>
      <c r="T30" s="1211"/>
      <c r="U30" s="1211"/>
      <c r="V30" s="1211"/>
      <c r="W30" s="1211"/>
      <c r="X30" s="1211"/>
      <c r="Y30" s="1211"/>
      <c r="Z30" s="1211"/>
      <c r="AA30" s="1211"/>
      <c r="AB30" s="1211"/>
      <c r="AC30" s="1211"/>
    </row>
    <row r="31" ht="12.0" hidden="1" customHeight="1">
      <c r="A31" s="1428" t="s">
        <v>850</v>
      </c>
      <c r="B31" s="1429" t="s">
        <v>804</v>
      </c>
      <c r="C31" s="1430" t="s">
        <v>821</v>
      </c>
      <c r="D31" s="1431">
        <f t="shared" si="1"/>
        <v>0.01411137268</v>
      </c>
      <c r="E31" s="1431">
        <f t="shared" si="2"/>
        <v>0.06266498195</v>
      </c>
      <c r="F31" s="1431">
        <f t="shared" si="3"/>
        <v>0.01546498195</v>
      </c>
      <c r="G31" s="1431">
        <v>0.0047</v>
      </c>
      <c r="H31" s="1431">
        <f t="shared" si="4"/>
        <v>0.05235083945</v>
      </c>
      <c r="I31" s="1432">
        <f t="shared" si="5"/>
        <v>0.005150839454</v>
      </c>
      <c r="J31" s="1211"/>
      <c r="K31" s="1211"/>
      <c r="L31" s="1211"/>
      <c r="M31" s="1211"/>
      <c r="N31" s="1211"/>
      <c r="O31" s="1211"/>
      <c r="P31" s="1211"/>
      <c r="Q31" s="1211"/>
      <c r="R31" s="1211"/>
      <c r="S31" s="1211"/>
      <c r="T31" s="1211"/>
      <c r="U31" s="1211"/>
      <c r="V31" s="1211"/>
      <c r="W31" s="1211"/>
      <c r="X31" s="1211"/>
      <c r="Y31" s="1211"/>
      <c r="Z31" s="1211"/>
      <c r="AA31" s="1211"/>
      <c r="AB31" s="1211"/>
      <c r="AC31" s="1211"/>
    </row>
    <row r="32" ht="12.0" hidden="1" customHeight="1">
      <c r="A32" s="1428" t="s">
        <v>851</v>
      </c>
      <c r="B32" s="1429" t="s">
        <v>789</v>
      </c>
      <c r="C32" s="1430" t="s">
        <v>829</v>
      </c>
      <c r="D32" s="1431">
        <f t="shared" si="1"/>
        <v>0.04863241433</v>
      </c>
      <c r="E32" s="1431">
        <f t="shared" si="2"/>
        <v>0.1004973954</v>
      </c>
      <c r="F32" s="1431">
        <f t="shared" si="3"/>
        <v>0.05329739543</v>
      </c>
      <c r="G32" s="1431" t="s">
        <v>113</v>
      </c>
      <c r="H32" s="1431" t="str">
        <f t="shared" si="4"/>
        <v>NA</v>
      </c>
      <c r="I32" s="1432" t="str">
        <f t="shared" si="5"/>
        <v>NA</v>
      </c>
      <c r="J32" s="1211"/>
      <c r="K32" s="1211"/>
      <c r="L32" s="1211"/>
      <c r="M32" s="1211"/>
      <c r="N32" s="1211"/>
      <c r="O32" s="1211"/>
      <c r="P32" s="1211"/>
      <c r="Q32" s="1211"/>
      <c r="R32" s="1211"/>
      <c r="S32" s="1211"/>
      <c r="T32" s="1211"/>
      <c r="U32" s="1211"/>
      <c r="V32" s="1211"/>
      <c r="W32" s="1211"/>
      <c r="X32" s="1211"/>
      <c r="Y32" s="1211"/>
      <c r="Z32" s="1211"/>
      <c r="AA32" s="1211"/>
      <c r="AB32" s="1211"/>
      <c r="AC32" s="1211"/>
    </row>
    <row r="33" ht="12.0" hidden="1" customHeight="1">
      <c r="A33" s="1428" t="s">
        <v>852</v>
      </c>
      <c r="B33" s="1429" t="s">
        <v>835</v>
      </c>
      <c r="C33" s="1430" t="s">
        <v>829</v>
      </c>
      <c r="D33" s="1431">
        <f t="shared" si="1"/>
        <v>0.04863241433</v>
      </c>
      <c r="E33" s="1431">
        <f t="shared" si="2"/>
        <v>0.1004973954</v>
      </c>
      <c r="F33" s="1431">
        <f t="shared" si="3"/>
        <v>0.05329739543</v>
      </c>
      <c r="G33" s="1431" t="s">
        <v>113</v>
      </c>
      <c r="H33" s="1431" t="str">
        <f t="shared" si="4"/>
        <v>NA</v>
      </c>
      <c r="I33" s="1432" t="str">
        <f t="shared" si="5"/>
        <v>NA</v>
      </c>
      <c r="J33" s="1211"/>
      <c r="K33" s="1211"/>
      <c r="L33" s="1211"/>
      <c r="M33" s="1211"/>
      <c r="N33" s="1211"/>
      <c r="O33" s="1211"/>
      <c r="P33" s="1211"/>
      <c r="Q33" s="1211"/>
      <c r="R33" s="1211"/>
      <c r="S33" s="1211"/>
      <c r="T33" s="1211"/>
      <c r="U33" s="1211"/>
      <c r="V33" s="1211"/>
      <c r="W33" s="1211"/>
      <c r="X33" s="1211"/>
      <c r="Y33" s="1211"/>
      <c r="Z33" s="1211"/>
      <c r="AA33" s="1211"/>
      <c r="AB33" s="1211"/>
      <c r="AC33" s="1211"/>
    </row>
    <row r="34" ht="12.0" hidden="1" customHeight="1">
      <c r="A34" s="1428" t="s">
        <v>853</v>
      </c>
      <c r="B34" s="1429" t="s">
        <v>789</v>
      </c>
      <c r="C34" s="1430" t="s">
        <v>829</v>
      </c>
      <c r="D34" s="1431">
        <f t="shared" si="1"/>
        <v>0.04863241433</v>
      </c>
      <c r="E34" s="1431">
        <f t="shared" si="2"/>
        <v>0.1004973954</v>
      </c>
      <c r="F34" s="1431">
        <f t="shared" si="3"/>
        <v>0.05329739543</v>
      </c>
      <c r="G34" s="1431">
        <v>0.05640000000000001</v>
      </c>
      <c r="H34" s="1431">
        <f t="shared" si="4"/>
        <v>0.1090100735</v>
      </c>
      <c r="I34" s="1432">
        <f t="shared" si="5"/>
        <v>0.06181007345</v>
      </c>
      <c r="J34" s="1211"/>
      <c r="K34" s="1211"/>
      <c r="L34" s="1211"/>
      <c r="M34" s="1211"/>
      <c r="N34" s="1211"/>
      <c r="O34" s="1211"/>
      <c r="P34" s="1211"/>
      <c r="Q34" s="1211"/>
      <c r="R34" s="1211"/>
      <c r="S34" s="1211"/>
      <c r="T34" s="1211"/>
      <c r="U34" s="1211"/>
      <c r="V34" s="1211"/>
      <c r="W34" s="1211"/>
      <c r="X34" s="1211"/>
      <c r="Y34" s="1211"/>
      <c r="Z34" s="1211"/>
      <c r="AA34" s="1211"/>
      <c r="AB34" s="1211"/>
      <c r="AC34" s="1211"/>
    </row>
    <row r="35" ht="12.0" hidden="1" customHeight="1">
      <c r="A35" s="1428" t="s">
        <v>854</v>
      </c>
      <c r="B35" s="1429" t="s">
        <v>855</v>
      </c>
      <c r="C35" s="1430" t="s">
        <v>825</v>
      </c>
      <c r="D35" s="1431">
        <f t="shared" si="1"/>
        <v>0</v>
      </c>
      <c r="E35" s="1431">
        <f t="shared" si="2"/>
        <v>0.0472</v>
      </c>
      <c r="F35" s="1431">
        <f t="shared" si="3"/>
        <v>0</v>
      </c>
      <c r="G35" s="1431">
        <v>0.0019</v>
      </c>
      <c r="H35" s="1431">
        <f t="shared" si="4"/>
        <v>0.04928225425</v>
      </c>
      <c r="I35" s="1432">
        <f t="shared" si="5"/>
        <v>0.002082254247</v>
      </c>
      <c r="J35" s="1211"/>
      <c r="K35" s="1211"/>
      <c r="L35" s="1211"/>
      <c r="M35" s="1211"/>
      <c r="N35" s="1211"/>
      <c r="O35" s="1211"/>
      <c r="P35" s="1211"/>
      <c r="Q35" s="1211"/>
      <c r="R35" s="1211"/>
      <c r="S35" s="1211"/>
      <c r="T35" s="1211"/>
      <c r="U35" s="1211"/>
      <c r="V35" s="1211"/>
      <c r="W35" s="1211"/>
      <c r="X35" s="1211"/>
      <c r="Y35" s="1211"/>
      <c r="Z35" s="1211"/>
      <c r="AA35" s="1211"/>
      <c r="AB35" s="1211"/>
      <c r="AC35" s="1211"/>
    </row>
    <row r="36" ht="12.0" hidden="1" customHeight="1">
      <c r="A36" s="1428" t="s">
        <v>856</v>
      </c>
      <c r="B36" s="1429" t="s">
        <v>789</v>
      </c>
      <c r="C36" s="1430" t="s">
        <v>829</v>
      </c>
      <c r="D36" s="1431">
        <f t="shared" si="1"/>
        <v>0.04863241433</v>
      </c>
      <c r="E36" s="1431">
        <f t="shared" si="2"/>
        <v>0.1004973954</v>
      </c>
      <c r="F36" s="1431">
        <f t="shared" si="3"/>
        <v>0.05329739543</v>
      </c>
      <c r="G36" s="1431" t="s">
        <v>113</v>
      </c>
      <c r="H36" s="1431" t="str">
        <f t="shared" si="4"/>
        <v>NA</v>
      </c>
      <c r="I36" s="1432" t="str">
        <f t="shared" si="5"/>
        <v>NA</v>
      </c>
      <c r="J36" s="1211"/>
      <c r="K36" s="1211"/>
      <c r="L36" s="1211"/>
      <c r="M36" s="1211"/>
      <c r="N36" s="1211"/>
      <c r="O36" s="1211"/>
      <c r="P36" s="1211"/>
      <c r="Q36" s="1211"/>
      <c r="R36" s="1211"/>
      <c r="S36" s="1211"/>
      <c r="T36" s="1211"/>
      <c r="U36" s="1211"/>
      <c r="V36" s="1211"/>
      <c r="W36" s="1211"/>
      <c r="X36" s="1211"/>
      <c r="Y36" s="1211"/>
      <c r="Z36" s="1211"/>
      <c r="AA36" s="1211"/>
      <c r="AB36" s="1211"/>
      <c r="AC36" s="1211"/>
    </row>
    <row r="37" ht="12.0" hidden="1" customHeight="1">
      <c r="A37" s="1428" t="s">
        <v>857</v>
      </c>
      <c r="B37" s="1429" t="s">
        <v>820</v>
      </c>
      <c r="C37" s="1430" t="s">
        <v>822</v>
      </c>
      <c r="D37" s="1431">
        <f t="shared" si="1"/>
        <v>0.00534159305</v>
      </c>
      <c r="E37" s="1431">
        <f t="shared" si="2"/>
        <v>0.05305397622</v>
      </c>
      <c r="F37" s="1431">
        <f t="shared" si="3"/>
        <v>0.005853976219</v>
      </c>
      <c r="G37" s="1431" t="s">
        <v>113</v>
      </c>
      <c r="H37" s="1431" t="str">
        <f t="shared" si="4"/>
        <v>NA</v>
      </c>
      <c r="I37" s="1432" t="str">
        <f t="shared" si="5"/>
        <v>NA</v>
      </c>
      <c r="J37" s="1211"/>
      <c r="K37" s="1211"/>
      <c r="L37" s="1211"/>
      <c r="M37" s="1211"/>
      <c r="N37" s="1211"/>
      <c r="O37" s="1211"/>
      <c r="P37" s="1211"/>
      <c r="Q37" s="1211"/>
      <c r="R37" s="1211"/>
      <c r="S37" s="1211"/>
      <c r="T37" s="1211"/>
      <c r="U37" s="1211"/>
      <c r="V37" s="1211"/>
      <c r="W37" s="1211"/>
      <c r="X37" s="1211"/>
      <c r="Y37" s="1211"/>
      <c r="Z37" s="1211"/>
      <c r="AA37" s="1211"/>
      <c r="AB37" s="1211"/>
      <c r="AC37" s="1211"/>
    </row>
    <row r="38" ht="12.0" hidden="1" customHeight="1">
      <c r="A38" s="1428" t="s">
        <v>858</v>
      </c>
      <c r="B38" s="1429" t="s">
        <v>814</v>
      </c>
      <c r="C38" s="1430" t="s">
        <v>806</v>
      </c>
      <c r="D38" s="1431">
        <f t="shared" si="1"/>
        <v>0.006218571013</v>
      </c>
      <c r="E38" s="1431">
        <f t="shared" si="2"/>
        <v>0.05401507679</v>
      </c>
      <c r="F38" s="1431">
        <f t="shared" si="3"/>
        <v>0.006815076792</v>
      </c>
      <c r="G38" s="1431">
        <v>0.006699999999999999</v>
      </c>
      <c r="H38" s="1431">
        <f t="shared" si="4"/>
        <v>0.05454268603</v>
      </c>
      <c r="I38" s="1432">
        <f t="shared" si="5"/>
        <v>0.007342686031</v>
      </c>
      <c r="J38" s="1211"/>
      <c r="K38" s="1211"/>
      <c r="L38" s="1211"/>
      <c r="M38" s="1211"/>
      <c r="N38" s="1211"/>
      <c r="O38" s="1211"/>
      <c r="P38" s="1211"/>
      <c r="Q38" s="1211"/>
      <c r="R38" s="1211"/>
      <c r="S38" s="1211"/>
      <c r="T38" s="1211"/>
      <c r="U38" s="1211"/>
      <c r="V38" s="1211"/>
      <c r="W38" s="1211"/>
      <c r="X38" s="1211"/>
      <c r="Y38" s="1211"/>
      <c r="Z38" s="1211"/>
      <c r="AA38" s="1211"/>
      <c r="AB38" s="1211"/>
      <c r="AC38" s="1211"/>
    </row>
    <row r="39" ht="12.0" hidden="1" customHeight="1">
      <c r="A39" s="1428" t="s">
        <v>859</v>
      </c>
      <c r="B39" s="1429" t="s">
        <v>835</v>
      </c>
      <c r="C39" s="1430" t="s">
        <v>806</v>
      </c>
      <c r="D39" s="1431">
        <f t="shared" si="1"/>
        <v>0.006218571013</v>
      </c>
      <c r="E39" s="1431">
        <f t="shared" si="2"/>
        <v>0.05401507679</v>
      </c>
      <c r="F39" s="1431">
        <f t="shared" si="3"/>
        <v>0.006815076792</v>
      </c>
      <c r="G39" s="1431">
        <v>0.0033</v>
      </c>
      <c r="H39" s="1431">
        <f t="shared" si="4"/>
        <v>0.05081654685</v>
      </c>
      <c r="I39" s="1432">
        <f t="shared" si="5"/>
        <v>0.003616546851</v>
      </c>
      <c r="J39" s="1211"/>
      <c r="K39" s="1211"/>
      <c r="L39" s="1211"/>
      <c r="M39" s="1211"/>
      <c r="N39" s="1211"/>
      <c r="O39" s="1211"/>
      <c r="P39" s="1211"/>
      <c r="Q39" s="1211"/>
      <c r="R39" s="1211"/>
      <c r="S39" s="1211"/>
      <c r="T39" s="1211"/>
      <c r="U39" s="1211"/>
      <c r="V39" s="1211"/>
      <c r="W39" s="1211"/>
      <c r="X39" s="1211"/>
      <c r="Y39" s="1211"/>
      <c r="Z39" s="1211"/>
      <c r="AA39" s="1211"/>
      <c r="AB39" s="1211"/>
      <c r="AC39" s="1211"/>
    </row>
    <row r="40" ht="12.0" hidden="1" customHeight="1">
      <c r="A40" s="1428" t="s">
        <v>860</v>
      </c>
      <c r="B40" s="1429" t="s">
        <v>814</v>
      </c>
      <c r="C40" s="1430" t="s">
        <v>839</v>
      </c>
      <c r="D40" s="1431">
        <f t="shared" si="1"/>
        <v>0.01682203184</v>
      </c>
      <c r="E40" s="1431">
        <f t="shared" si="2"/>
        <v>0.06563565645</v>
      </c>
      <c r="F40" s="1431">
        <f t="shared" si="3"/>
        <v>0.01843565645</v>
      </c>
      <c r="G40" s="1431">
        <v>0.0129</v>
      </c>
      <c r="H40" s="1431">
        <f t="shared" si="4"/>
        <v>0.06133741042</v>
      </c>
      <c r="I40" s="1432">
        <f t="shared" si="5"/>
        <v>0.01413741042</v>
      </c>
      <c r="J40" s="1211"/>
      <c r="K40" s="1211"/>
      <c r="L40" s="1211"/>
      <c r="M40" s="1211"/>
      <c r="N40" s="1211"/>
      <c r="O40" s="1211"/>
      <c r="P40" s="1211"/>
      <c r="Q40" s="1211"/>
      <c r="R40" s="1211"/>
      <c r="S40" s="1211"/>
      <c r="T40" s="1211"/>
      <c r="U40" s="1211"/>
      <c r="V40" s="1211"/>
      <c r="W40" s="1211"/>
      <c r="X40" s="1211"/>
      <c r="Y40" s="1211"/>
      <c r="Z40" s="1211"/>
      <c r="AA40" s="1211"/>
      <c r="AB40" s="1211"/>
      <c r="AC40" s="1211"/>
    </row>
    <row r="41" ht="12.0" hidden="1" customHeight="1">
      <c r="A41" s="1428" t="s">
        <v>861</v>
      </c>
      <c r="B41" s="1429" t="s">
        <v>789</v>
      </c>
      <c r="C41" s="1430" t="s">
        <v>809</v>
      </c>
      <c r="D41" s="1431">
        <f t="shared" si="1"/>
        <v>0.06625169887</v>
      </c>
      <c r="E41" s="1431">
        <f t="shared" si="2"/>
        <v>0.1198067797</v>
      </c>
      <c r="F41" s="1431">
        <f t="shared" si="3"/>
        <v>0.07260677967</v>
      </c>
      <c r="G41" s="1431" t="s">
        <v>113</v>
      </c>
      <c r="H41" s="1431" t="str">
        <f t="shared" si="4"/>
        <v>NA</v>
      </c>
      <c r="I41" s="1432" t="str">
        <f t="shared" si="5"/>
        <v>NA</v>
      </c>
      <c r="J41" s="1211"/>
      <c r="K41" s="1211"/>
      <c r="L41" s="1211"/>
      <c r="M41" s="1211"/>
      <c r="N41" s="1211"/>
      <c r="O41" s="1211"/>
      <c r="P41" s="1211"/>
      <c r="Q41" s="1211"/>
      <c r="R41" s="1211"/>
      <c r="S41" s="1211"/>
      <c r="T41" s="1211"/>
      <c r="U41" s="1211"/>
      <c r="V41" s="1211"/>
      <c r="W41" s="1211"/>
      <c r="X41" s="1211"/>
      <c r="Y41" s="1211"/>
      <c r="Z41" s="1211"/>
      <c r="AA41" s="1211"/>
      <c r="AB41" s="1211"/>
      <c r="AC41" s="1211"/>
    </row>
    <row r="42" ht="12.0" hidden="1" customHeight="1">
      <c r="A42" s="1428" t="s">
        <v>862</v>
      </c>
      <c r="B42" s="1429" t="s">
        <v>789</v>
      </c>
      <c r="C42" s="1430" t="s">
        <v>863</v>
      </c>
      <c r="D42" s="1431">
        <f t="shared" si="1"/>
        <v>0.07956581886</v>
      </c>
      <c r="E42" s="1431">
        <f t="shared" si="2"/>
        <v>0.1343980338</v>
      </c>
      <c r="F42" s="1431">
        <f t="shared" si="3"/>
        <v>0.08719803383</v>
      </c>
      <c r="G42" s="1431" t="s">
        <v>113</v>
      </c>
      <c r="H42" s="1431" t="str">
        <f t="shared" si="4"/>
        <v>NA</v>
      </c>
      <c r="I42" s="1432" t="str">
        <f t="shared" si="5"/>
        <v>NA</v>
      </c>
      <c r="J42" s="1211"/>
      <c r="K42" s="1211"/>
      <c r="L42" s="1211"/>
      <c r="M42" s="1211"/>
      <c r="N42" s="1211"/>
      <c r="O42" s="1211"/>
      <c r="P42" s="1211"/>
      <c r="Q42" s="1211"/>
      <c r="R42" s="1211"/>
      <c r="S42" s="1211"/>
      <c r="T42" s="1211"/>
      <c r="U42" s="1211"/>
      <c r="V42" s="1211"/>
      <c r="W42" s="1211"/>
      <c r="X42" s="1211"/>
      <c r="Y42" s="1211"/>
      <c r="Z42" s="1211"/>
      <c r="AA42" s="1211"/>
      <c r="AB42" s="1211"/>
      <c r="AC42" s="1211"/>
    </row>
    <row r="43" ht="12.0" hidden="1" customHeight="1">
      <c r="A43" s="1428" t="s">
        <v>864</v>
      </c>
      <c r="B43" s="1429" t="s">
        <v>824</v>
      </c>
      <c r="C43" s="1430" t="s">
        <v>805</v>
      </c>
      <c r="D43" s="1431">
        <f t="shared" si="1"/>
        <v>0.03978290943</v>
      </c>
      <c r="E43" s="1431">
        <f t="shared" si="2"/>
        <v>0.09079901691</v>
      </c>
      <c r="F43" s="1431">
        <f t="shared" si="3"/>
        <v>0.04359901691</v>
      </c>
      <c r="G43" s="1431" t="s">
        <v>113</v>
      </c>
      <c r="H43" s="1431" t="str">
        <f t="shared" si="4"/>
        <v>NA</v>
      </c>
      <c r="I43" s="1432" t="str">
        <f t="shared" si="5"/>
        <v>NA</v>
      </c>
      <c r="J43" s="1211"/>
      <c r="K43" s="1211"/>
      <c r="L43" s="1211"/>
      <c r="M43" s="1211"/>
      <c r="N43" s="1211"/>
      <c r="O43" s="1211"/>
      <c r="P43" s="1211"/>
      <c r="Q43" s="1211"/>
      <c r="R43" s="1211"/>
      <c r="S43" s="1211"/>
      <c r="T43" s="1211"/>
      <c r="U43" s="1211"/>
      <c r="V43" s="1211"/>
      <c r="W43" s="1211"/>
      <c r="X43" s="1211"/>
      <c r="Y43" s="1211"/>
      <c r="Z43" s="1211"/>
      <c r="AA43" s="1211"/>
      <c r="AB43" s="1211"/>
      <c r="AC43" s="1211"/>
    </row>
    <row r="44" ht="12.0" hidden="1" customHeight="1">
      <c r="A44" s="1428" t="s">
        <v>865</v>
      </c>
      <c r="B44" s="1429" t="s">
        <v>814</v>
      </c>
      <c r="C44" s="1430" t="s">
        <v>829</v>
      </c>
      <c r="D44" s="1431">
        <f t="shared" si="1"/>
        <v>0.04863241433</v>
      </c>
      <c r="E44" s="1431">
        <f t="shared" si="2"/>
        <v>0.1004973954</v>
      </c>
      <c r="F44" s="1431">
        <f t="shared" si="3"/>
        <v>0.05329739543</v>
      </c>
      <c r="G44" s="1431">
        <v>0.059</v>
      </c>
      <c r="H44" s="1431">
        <f t="shared" si="4"/>
        <v>0.111859474</v>
      </c>
      <c r="I44" s="1432">
        <f t="shared" si="5"/>
        <v>0.064659474</v>
      </c>
      <c r="J44" s="1211"/>
      <c r="K44" s="1211"/>
      <c r="L44" s="1211"/>
      <c r="M44" s="1211"/>
      <c r="N44" s="1211"/>
      <c r="O44" s="1211"/>
      <c r="P44" s="1211"/>
      <c r="Q44" s="1211"/>
      <c r="R44" s="1211"/>
      <c r="S44" s="1211"/>
      <c r="T44" s="1211"/>
      <c r="U44" s="1211"/>
      <c r="V44" s="1211"/>
      <c r="W44" s="1211"/>
      <c r="X44" s="1211"/>
      <c r="Y44" s="1211"/>
      <c r="Z44" s="1211"/>
      <c r="AA44" s="1211"/>
      <c r="AB44" s="1211"/>
      <c r="AC44" s="1211"/>
    </row>
    <row r="45" ht="12.0" hidden="1" customHeight="1">
      <c r="A45" s="1428" t="s">
        <v>866</v>
      </c>
      <c r="B45" s="1429" t="s">
        <v>789</v>
      </c>
      <c r="C45" s="1430" t="s">
        <v>818</v>
      </c>
      <c r="D45" s="1431">
        <f t="shared" si="1"/>
        <v>0.03181038249</v>
      </c>
      <c r="E45" s="1431">
        <f t="shared" si="2"/>
        <v>0.08206173898</v>
      </c>
      <c r="F45" s="1431">
        <f t="shared" si="3"/>
        <v>0.03486173898</v>
      </c>
      <c r="G45" s="1431" t="s">
        <v>113</v>
      </c>
      <c r="H45" s="1431" t="str">
        <f t="shared" si="4"/>
        <v>NA</v>
      </c>
      <c r="I45" s="1432" t="str">
        <f t="shared" si="5"/>
        <v>NA</v>
      </c>
      <c r="J45" s="1211"/>
      <c r="K45" s="1211"/>
      <c r="L45" s="1211"/>
      <c r="M45" s="1211"/>
      <c r="N45" s="1211"/>
      <c r="O45" s="1211"/>
      <c r="P45" s="1211"/>
      <c r="Q45" s="1211"/>
      <c r="R45" s="1211"/>
      <c r="S45" s="1211"/>
      <c r="T45" s="1211"/>
      <c r="U45" s="1211"/>
      <c r="V45" s="1211"/>
      <c r="W45" s="1211"/>
      <c r="X45" s="1211"/>
      <c r="Y45" s="1211"/>
      <c r="Z45" s="1211"/>
      <c r="AA45" s="1211"/>
      <c r="AB45" s="1211"/>
      <c r="AC45" s="1211"/>
    </row>
    <row r="46" ht="12.0" hidden="1" customHeight="1">
      <c r="A46" s="1428" t="s">
        <v>867</v>
      </c>
      <c r="B46" s="1429" t="s">
        <v>804</v>
      </c>
      <c r="C46" s="1430" t="s">
        <v>833</v>
      </c>
      <c r="D46" s="1431">
        <f t="shared" si="1"/>
        <v>0.02208389962</v>
      </c>
      <c r="E46" s="1431">
        <f t="shared" si="2"/>
        <v>0.07140225989</v>
      </c>
      <c r="F46" s="1431">
        <f t="shared" si="3"/>
        <v>0.02420225989</v>
      </c>
      <c r="G46" s="1431">
        <v>0.0105</v>
      </c>
      <c r="H46" s="1431">
        <f t="shared" si="4"/>
        <v>0.05870719453</v>
      </c>
      <c r="I46" s="1432">
        <f t="shared" si="5"/>
        <v>0.01150719453</v>
      </c>
      <c r="J46" s="1211"/>
      <c r="K46" s="1211"/>
      <c r="L46" s="1211"/>
      <c r="M46" s="1211"/>
      <c r="N46" s="1211"/>
      <c r="O46" s="1211"/>
      <c r="P46" s="1211"/>
      <c r="Q46" s="1211"/>
      <c r="R46" s="1211"/>
      <c r="S46" s="1211"/>
      <c r="T46" s="1211"/>
      <c r="U46" s="1211"/>
      <c r="V46" s="1211"/>
      <c r="W46" s="1211"/>
      <c r="X46" s="1211"/>
      <c r="Y46" s="1211"/>
      <c r="Z46" s="1211"/>
      <c r="AA46" s="1211"/>
      <c r="AB46" s="1211"/>
      <c r="AC46" s="1211"/>
    </row>
    <row r="47" ht="12.0" hidden="1" customHeight="1">
      <c r="A47" s="1428" t="s">
        <v>868</v>
      </c>
      <c r="B47" s="1429" t="s">
        <v>820</v>
      </c>
      <c r="C47" s="1430" t="s">
        <v>863</v>
      </c>
      <c r="D47" s="1431">
        <f t="shared" si="1"/>
        <v>0.07956581886</v>
      </c>
      <c r="E47" s="1431">
        <f t="shared" si="2"/>
        <v>0.1343980338</v>
      </c>
      <c r="F47" s="1431">
        <f t="shared" si="3"/>
        <v>0.08719803383</v>
      </c>
      <c r="G47" s="1431" t="s">
        <v>113</v>
      </c>
      <c r="H47" s="1431" t="str">
        <f t="shared" si="4"/>
        <v>NA</v>
      </c>
      <c r="I47" s="1432" t="str">
        <f t="shared" si="5"/>
        <v>NA</v>
      </c>
      <c r="J47" s="1211"/>
      <c r="K47" s="1211"/>
      <c r="L47" s="1211"/>
      <c r="M47" s="1211"/>
      <c r="N47" s="1211"/>
      <c r="O47" s="1211"/>
      <c r="P47" s="1211"/>
      <c r="Q47" s="1211"/>
      <c r="R47" s="1211"/>
      <c r="S47" s="1211"/>
      <c r="T47" s="1211"/>
      <c r="U47" s="1211"/>
      <c r="V47" s="1211"/>
      <c r="W47" s="1211"/>
      <c r="X47" s="1211"/>
      <c r="Y47" s="1211"/>
      <c r="Z47" s="1211"/>
      <c r="AA47" s="1211"/>
      <c r="AB47" s="1211"/>
      <c r="AC47" s="1211"/>
    </row>
    <row r="48" ht="12.0" hidden="1" customHeight="1">
      <c r="A48" s="1428" t="s">
        <v>869</v>
      </c>
      <c r="B48" s="1429" t="s">
        <v>820</v>
      </c>
      <c r="C48" s="1430" t="s">
        <v>812</v>
      </c>
      <c r="D48" s="1431">
        <f t="shared" si="1"/>
        <v>0.01060346083</v>
      </c>
      <c r="E48" s="1431">
        <f t="shared" si="2"/>
        <v>0.05882057966</v>
      </c>
      <c r="F48" s="1431">
        <f t="shared" si="3"/>
        <v>0.01162057966</v>
      </c>
      <c r="G48" s="1431" t="s">
        <v>113</v>
      </c>
      <c r="H48" s="1431" t="str">
        <f t="shared" si="4"/>
        <v>NA</v>
      </c>
      <c r="I48" s="1432" t="str">
        <f t="shared" si="5"/>
        <v>NA</v>
      </c>
      <c r="J48" s="1211"/>
      <c r="K48" s="1211"/>
      <c r="L48" s="1211"/>
      <c r="M48" s="1211"/>
      <c r="N48" s="1211"/>
      <c r="O48" s="1211"/>
      <c r="P48" s="1211"/>
      <c r="Q48" s="1211"/>
      <c r="R48" s="1211"/>
      <c r="S48" s="1211"/>
      <c r="T48" s="1211"/>
      <c r="U48" s="1211"/>
      <c r="V48" s="1211"/>
      <c r="W48" s="1211"/>
      <c r="X48" s="1211"/>
      <c r="Y48" s="1211"/>
      <c r="Z48" s="1211"/>
      <c r="AA48" s="1211"/>
      <c r="AB48" s="1211"/>
      <c r="AC48" s="1211"/>
    </row>
    <row r="49" ht="12.0" hidden="1" customHeight="1">
      <c r="A49" s="1428" t="s">
        <v>870</v>
      </c>
      <c r="B49" s="1429" t="s">
        <v>808</v>
      </c>
      <c r="C49" s="1430" t="s">
        <v>828</v>
      </c>
      <c r="D49" s="1431">
        <f t="shared" si="1"/>
        <v>0.02654851471</v>
      </c>
      <c r="E49" s="1431">
        <f t="shared" si="2"/>
        <v>0.07629513554</v>
      </c>
      <c r="F49" s="1431">
        <f t="shared" si="3"/>
        <v>0.02909513554</v>
      </c>
      <c r="G49" s="1431">
        <v>0.009600000000000001</v>
      </c>
      <c r="H49" s="1431">
        <f t="shared" si="4"/>
        <v>0.05772086357</v>
      </c>
      <c r="I49" s="1432">
        <f t="shared" si="5"/>
        <v>0.01052086357</v>
      </c>
      <c r="J49" s="1211"/>
      <c r="K49" s="1211"/>
      <c r="L49" s="1211"/>
      <c r="M49" s="1211"/>
      <c r="N49" s="1211"/>
      <c r="O49" s="1211"/>
      <c r="P49" s="1211"/>
      <c r="Q49" s="1211"/>
      <c r="R49" s="1211"/>
      <c r="S49" s="1211"/>
      <c r="T49" s="1211"/>
      <c r="U49" s="1211"/>
      <c r="V49" s="1211"/>
      <c r="W49" s="1211"/>
      <c r="X49" s="1211"/>
      <c r="Y49" s="1211"/>
      <c r="Z49" s="1211"/>
      <c r="AA49" s="1211"/>
      <c r="AB49" s="1211"/>
      <c r="AC49" s="1211"/>
    </row>
    <row r="50" ht="12.0" hidden="1" customHeight="1">
      <c r="A50" s="1428" t="s">
        <v>871</v>
      </c>
      <c r="B50" s="1429" t="s">
        <v>804</v>
      </c>
      <c r="C50" s="1430" t="s">
        <v>822</v>
      </c>
      <c r="D50" s="1431">
        <f t="shared" si="1"/>
        <v>0.00534159305</v>
      </c>
      <c r="E50" s="1431">
        <f t="shared" si="2"/>
        <v>0.05305397622</v>
      </c>
      <c r="F50" s="1431">
        <f t="shared" si="3"/>
        <v>0.005853976219</v>
      </c>
      <c r="G50" s="1431">
        <v>0.0028</v>
      </c>
      <c r="H50" s="1431">
        <f t="shared" si="4"/>
        <v>0.05026858521</v>
      </c>
      <c r="I50" s="1432">
        <f t="shared" si="5"/>
        <v>0.003068585207</v>
      </c>
      <c r="J50" s="1211"/>
      <c r="K50" s="1211"/>
      <c r="L50" s="1211"/>
      <c r="M50" s="1211"/>
      <c r="N50" s="1211"/>
      <c r="O50" s="1211"/>
      <c r="P50" s="1211"/>
      <c r="Q50" s="1211"/>
      <c r="R50" s="1211"/>
      <c r="S50" s="1211"/>
      <c r="T50" s="1211"/>
      <c r="U50" s="1211"/>
      <c r="V50" s="1211"/>
      <c r="W50" s="1211"/>
      <c r="X50" s="1211"/>
      <c r="Y50" s="1211"/>
      <c r="Z50" s="1211"/>
      <c r="AA50" s="1211"/>
      <c r="AB50" s="1211"/>
      <c r="AC50" s="1211"/>
    </row>
    <row r="51" ht="12.0" hidden="1" customHeight="1">
      <c r="A51" s="1428" t="s">
        <v>872</v>
      </c>
      <c r="B51" s="1429" t="s">
        <v>808</v>
      </c>
      <c r="C51" s="1430" t="s">
        <v>825</v>
      </c>
      <c r="D51" s="1431">
        <f t="shared" si="1"/>
        <v>0</v>
      </c>
      <c r="E51" s="1431">
        <f t="shared" si="2"/>
        <v>0.0472</v>
      </c>
      <c r="F51" s="1431">
        <f t="shared" si="3"/>
        <v>0</v>
      </c>
      <c r="G51" s="1431">
        <v>0.0</v>
      </c>
      <c r="H51" s="1431">
        <f t="shared" si="4"/>
        <v>0.0472</v>
      </c>
      <c r="I51" s="1432">
        <f t="shared" si="5"/>
        <v>0</v>
      </c>
      <c r="J51" s="1211"/>
      <c r="K51" s="1211"/>
      <c r="L51" s="1211"/>
      <c r="M51" s="1211"/>
      <c r="N51" s="1211"/>
      <c r="O51" s="1211"/>
      <c r="P51" s="1211"/>
      <c r="Q51" s="1211"/>
      <c r="R51" s="1211"/>
      <c r="S51" s="1211"/>
      <c r="T51" s="1211"/>
      <c r="U51" s="1211"/>
      <c r="V51" s="1211"/>
      <c r="W51" s="1211"/>
      <c r="X51" s="1211"/>
      <c r="Y51" s="1211"/>
      <c r="Z51" s="1211"/>
      <c r="AA51" s="1211"/>
      <c r="AB51" s="1211"/>
      <c r="AC51" s="1211"/>
    </row>
    <row r="52" ht="12.0" hidden="1" customHeight="1">
      <c r="A52" s="1428" t="s">
        <v>873</v>
      </c>
      <c r="B52" s="1429" t="s">
        <v>820</v>
      </c>
      <c r="C52" s="1430" t="s">
        <v>818</v>
      </c>
      <c r="D52" s="1431">
        <f t="shared" si="1"/>
        <v>0.03181038249</v>
      </c>
      <c r="E52" s="1431">
        <f t="shared" si="2"/>
        <v>0.08206173898</v>
      </c>
      <c r="F52" s="1431">
        <f t="shared" si="3"/>
        <v>0.03486173898</v>
      </c>
      <c r="G52" s="1431" t="s">
        <v>113</v>
      </c>
      <c r="H52" s="1431" t="str">
        <f t="shared" si="4"/>
        <v>NA</v>
      </c>
      <c r="I52" s="1432" t="str">
        <f t="shared" si="5"/>
        <v>NA</v>
      </c>
      <c r="J52" s="1211"/>
      <c r="K52" s="1211"/>
      <c r="L52" s="1211"/>
      <c r="M52" s="1211"/>
      <c r="N52" s="1211"/>
      <c r="O52" s="1211"/>
      <c r="P52" s="1211"/>
      <c r="Q52" s="1211"/>
      <c r="R52" s="1211"/>
      <c r="S52" s="1211"/>
      <c r="T52" s="1211"/>
      <c r="U52" s="1211"/>
      <c r="V52" s="1211"/>
      <c r="W52" s="1211"/>
      <c r="X52" s="1211"/>
      <c r="Y52" s="1211"/>
      <c r="Z52" s="1211"/>
      <c r="AA52" s="1211"/>
      <c r="AB52" s="1211"/>
      <c r="AC52" s="1211"/>
    </row>
    <row r="53" ht="12.0" hidden="1" customHeight="1">
      <c r="A53" s="1428" t="s">
        <v>874</v>
      </c>
      <c r="B53" s="1429" t="s">
        <v>814</v>
      </c>
      <c r="C53" s="1430" t="s">
        <v>841</v>
      </c>
      <c r="D53" s="1431">
        <f t="shared" si="1"/>
        <v>0.08833559849</v>
      </c>
      <c r="E53" s="1431">
        <f t="shared" si="2"/>
        <v>0.1440090396</v>
      </c>
      <c r="F53" s="1431">
        <f t="shared" si="3"/>
        <v>0.09680903956</v>
      </c>
      <c r="G53" s="1431" t="s">
        <v>113</v>
      </c>
      <c r="H53" s="1431" t="str">
        <f t="shared" si="4"/>
        <v>NA</v>
      </c>
      <c r="I53" s="1432" t="str">
        <f t="shared" si="5"/>
        <v>NA</v>
      </c>
      <c r="J53" s="1211"/>
      <c r="K53" s="1211"/>
      <c r="L53" s="1211"/>
      <c r="M53" s="1211"/>
      <c r="N53" s="1211"/>
      <c r="O53" s="1211"/>
      <c r="P53" s="1211"/>
      <c r="Q53" s="1211"/>
      <c r="R53" s="1211"/>
      <c r="S53" s="1211"/>
      <c r="T53" s="1211"/>
      <c r="U53" s="1211"/>
      <c r="V53" s="1211"/>
      <c r="W53" s="1211"/>
      <c r="X53" s="1211"/>
      <c r="Y53" s="1211"/>
      <c r="Z53" s="1211"/>
      <c r="AA53" s="1211"/>
      <c r="AB53" s="1211"/>
      <c r="AC53" s="1211"/>
    </row>
    <row r="54" ht="12.0" hidden="1" customHeight="1">
      <c r="A54" s="1428" t="s">
        <v>875</v>
      </c>
      <c r="B54" s="1429" t="s">
        <v>789</v>
      </c>
      <c r="C54" s="1430" t="s">
        <v>829</v>
      </c>
      <c r="D54" s="1431">
        <f t="shared" si="1"/>
        <v>0.04863241433</v>
      </c>
      <c r="E54" s="1431">
        <f t="shared" si="2"/>
        <v>0.1004973954</v>
      </c>
      <c r="F54" s="1431">
        <f t="shared" si="3"/>
        <v>0.05329739543</v>
      </c>
      <c r="G54" s="1431">
        <v>0.03850000000000001</v>
      </c>
      <c r="H54" s="1431">
        <f t="shared" si="4"/>
        <v>0.08939304659</v>
      </c>
      <c r="I54" s="1432">
        <f t="shared" si="5"/>
        <v>0.04219304659</v>
      </c>
      <c r="J54" s="1211"/>
      <c r="K54" s="1211"/>
      <c r="L54" s="1211"/>
      <c r="M54" s="1211"/>
      <c r="N54" s="1211"/>
      <c r="O54" s="1211"/>
      <c r="P54" s="1211"/>
      <c r="Q54" s="1211"/>
      <c r="R54" s="1211"/>
      <c r="S54" s="1211"/>
      <c r="T54" s="1211"/>
      <c r="U54" s="1211"/>
      <c r="V54" s="1211"/>
      <c r="W54" s="1211"/>
      <c r="X54" s="1211"/>
      <c r="Y54" s="1211"/>
      <c r="Z54" s="1211"/>
      <c r="AA54" s="1211"/>
      <c r="AB54" s="1211"/>
      <c r="AC54" s="1211"/>
    </row>
    <row r="55" ht="12.0" hidden="1" customHeight="1">
      <c r="A55" s="1428" t="s">
        <v>876</v>
      </c>
      <c r="B55" s="1429" t="s">
        <v>814</v>
      </c>
      <c r="C55" s="1430" t="s">
        <v>831</v>
      </c>
      <c r="D55" s="1431">
        <f t="shared" si="1"/>
        <v>0.05748191924</v>
      </c>
      <c r="E55" s="1431">
        <f t="shared" si="2"/>
        <v>0.1101957739</v>
      </c>
      <c r="F55" s="1431">
        <f t="shared" si="3"/>
        <v>0.06299577394</v>
      </c>
      <c r="G55" s="1431">
        <v>0.0755</v>
      </c>
      <c r="H55" s="1431">
        <f t="shared" si="4"/>
        <v>0.1299422083</v>
      </c>
      <c r="I55" s="1432">
        <f t="shared" si="5"/>
        <v>0.08274220825</v>
      </c>
      <c r="J55" s="1211"/>
      <c r="K55" s="1211"/>
      <c r="L55" s="1211"/>
      <c r="M55" s="1211"/>
      <c r="N55" s="1211"/>
      <c r="O55" s="1211"/>
      <c r="P55" s="1211"/>
      <c r="Q55" s="1211"/>
      <c r="R55" s="1211"/>
      <c r="S55" s="1211"/>
      <c r="T55" s="1211"/>
      <c r="U55" s="1211"/>
      <c r="V55" s="1211"/>
      <c r="W55" s="1211"/>
      <c r="X55" s="1211"/>
      <c r="Y55" s="1211"/>
      <c r="Z55" s="1211"/>
      <c r="AA55" s="1211"/>
      <c r="AB55" s="1211"/>
      <c r="AC55" s="1211"/>
    </row>
    <row r="56" ht="12.0" hidden="1" customHeight="1">
      <c r="A56" s="1428" t="s">
        <v>877</v>
      </c>
      <c r="B56" s="1429" t="s">
        <v>804</v>
      </c>
      <c r="C56" s="1430" t="s">
        <v>806</v>
      </c>
      <c r="D56" s="1431">
        <f t="shared" si="1"/>
        <v>0.006218571013</v>
      </c>
      <c r="E56" s="1431">
        <f t="shared" si="2"/>
        <v>0.05401507679</v>
      </c>
      <c r="F56" s="1431">
        <f t="shared" si="3"/>
        <v>0.006815076792</v>
      </c>
      <c r="G56" s="1431">
        <v>0.0047</v>
      </c>
      <c r="H56" s="1431">
        <f t="shared" si="4"/>
        <v>0.05235083945</v>
      </c>
      <c r="I56" s="1432">
        <f t="shared" si="5"/>
        <v>0.005150839454</v>
      </c>
      <c r="J56" s="1211"/>
      <c r="K56" s="1211"/>
      <c r="L56" s="1211"/>
      <c r="M56" s="1211"/>
      <c r="N56" s="1211"/>
      <c r="O56" s="1211"/>
      <c r="P56" s="1211"/>
      <c r="Q56" s="1211"/>
      <c r="R56" s="1211"/>
      <c r="S56" s="1211"/>
      <c r="T56" s="1211"/>
      <c r="U56" s="1211"/>
      <c r="V56" s="1211"/>
      <c r="W56" s="1211"/>
      <c r="X56" s="1211"/>
      <c r="Y56" s="1211"/>
      <c r="Z56" s="1211"/>
      <c r="AA56" s="1211"/>
      <c r="AB56" s="1211"/>
      <c r="AC56" s="1211"/>
    </row>
    <row r="57" ht="12.0" hidden="1" customHeight="1">
      <c r="A57" s="1428" t="s">
        <v>878</v>
      </c>
      <c r="B57" s="1429" t="s">
        <v>789</v>
      </c>
      <c r="C57" s="1430" t="s">
        <v>829</v>
      </c>
      <c r="D57" s="1431">
        <f t="shared" si="1"/>
        <v>0.04863241433</v>
      </c>
      <c r="E57" s="1431">
        <f t="shared" si="2"/>
        <v>0.1004973954</v>
      </c>
      <c r="F57" s="1431">
        <f t="shared" si="3"/>
        <v>0.05329739543</v>
      </c>
      <c r="G57" s="1431" t="s">
        <v>113</v>
      </c>
      <c r="H57" s="1431" t="str">
        <f t="shared" si="4"/>
        <v>NA</v>
      </c>
      <c r="I57" s="1432" t="str">
        <f t="shared" si="5"/>
        <v>NA</v>
      </c>
      <c r="J57" s="1211"/>
      <c r="K57" s="1211"/>
      <c r="L57" s="1211"/>
      <c r="M57" s="1211"/>
      <c r="N57" s="1211"/>
      <c r="O57" s="1211"/>
      <c r="P57" s="1211"/>
      <c r="Q57" s="1211"/>
      <c r="R57" s="1211"/>
      <c r="S57" s="1211"/>
      <c r="T57" s="1211"/>
      <c r="U57" s="1211"/>
      <c r="V57" s="1211"/>
      <c r="W57" s="1211"/>
      <c r="X57" s="1211"/>
      <c r="Y57" s="1211"/>
      <c r="Z57" s="1211"/>
      <c r="AA57" s="1211"/>
      <c r="AB57" s="1211"/>
      <c r="AC57" s="1211"/>
    </row>
    <row r="58" ht="12.0" hidden="1" customHeight="1">
      <c r="A58" s="1428" t="s">
        <v>879</v>
      </c>
      <c r="B58" s="1429" t="s">
        <v>835</v>
      </c>
      <c r="C58" s="1430" t="s">
        <v>818</v>
      </c>
      <c r="D58" s="1431">
        <f t="shared" si="1"/>
        <v>0.03181038249</v>
      </c>
      <c r="E58" s="1431">
        <f t="shared" si="2"/>
        <v>0.08206173898</v>
      </c>
      <c r="F58" s="1431">
        <f t="shared" si="3"/>
        <v>0.03486173898</v>
      </c>
      <c r="G58" s="1431" t="s">
        <v>113</v>
      </c>
      <c r="H58" s="1431" t="str">
        <f t="shared" si="4"/>
        <v>NA</v>
      </c>
      <c r="I58" s="1432" t="str">
        <f t="shared" si="5"/>
        <v>NA</v>
      </c>
      <c r="J58" s="1211"/>
      <c r="K58" s="1211"/>
      <c r="L58" s="1211"/>
      <c r="M58" s="1211"/>
      <c r="N58" s="1211"/>
      <c r="O58" s="1211"/>
      <c r="P58" s="1211"/>
      <c r="Q58" s="1211"/>
      <c r="R58" s="1211"/>
      <c r="S58" s="1211"/>
      <c r="T58" s="1211"/>
      <c r="U58" s="1211"/>
      <c r="V58" s="1211"/>
      <c r="W58" s="1211"/>
      <c r="X58" s="1211"/>
      <c r="Y58" s="1211"/>
      <c r="Z58" s="1211"/>
      <c r="AA58" s="1211"/>
      <c r="AB58" s="1211"/>
      <c r="AC58" s="1211"/>
    </row>
    <row r="59" ht="12.0" hidden="1" customHeight="1">
      <c r="A59" s="1428" t="s">
        <v>880</v>
      </c>
      <c r="B59" s="1429" t="s">
        <v>808</v>
      </c>
      <c r="C59" s="1430" t="s">
        <v>816</v>
      </c>
      <c r="D59" s="1431">
        <f t="shared" si="1"/>
        <v>0.003507911854</v>
      </c>
      <c r="E59" s="1431">
        <f t="shared" si="2"/>
        <v>0.05104440229</v>
      </c>
      <c r="F59" s="1431">
        <f t="shared" si="3"/>
        <v>0.003844402293</v>
      </c>
      <c r="G59" s="1431">
        <v>2.000000000000001E-4</v>
      </c>
      <c r="H59" s="1431">
        <f t="shared" si="4"/>
        <v>0.04741918466</v>
      </c>
      <c r="I59" s="1432">
        <f t="shared" si="5"/>
        <v>0.0002191846576</v>
      </c>
      <c r="J59" s="1211"/>
      <c r="K59" s="1211"/>
      <c r="L59" s="1211"/>
      <c r="M59" s="1211"/>
      <c r="N59" s="1211"/>
      <c r="O59" s="1211"/>
      <c r="P59" s="1211"/>
      <c r="Q59" s="1211"/>
      <c r="R59" s="1211"/>
      <c r="S59" s="1211"/>
      <c r="T59" s="1211"/>
      <c r="U59" s="1211"/>
      <c r="V59" s="1211"/>
      <c r="W59" s="1211"/>
      <c r="X59" s="1211"/>
      <c r="Y59" s="1211"/>
      <c r="Z59" s="1211"/>
      <c r="AA59" s="1211"/>
      <c r="AB59" s="1211"/>
      <c r="AC59" s="1211"/>
    </row>
    <row r="60" ht="12.0" hidden="1" customHeight="1">
      <c r="A60" s="1428" t="s">
        <v>881</v>
      </c>
      <c r="B60" s="1429" t="s">
        <v>808</v>
      </c>
      <c r="C60" s="1430" t="s">
        <v>800</v>
      </c>
      <c r="D60" s="1431">
        <f t="shared" si="1"/>
        <v>0.004384889817</v>
      </c>
      <c r="E60" s="1431">
        <f t="shared" si="2"/>
        <v>0.05200550287</v>
      </c>
      <c r="F60" s="1431">
        <f t="shared" si="3"/>
        <v>0.004805502866</v>
      </c>
      <c r="G60" s="1431">
        <v>9.000000000000002E-4</v>
      </c>
      <c r="H60" s="1431">
        <f t="shared" si="4"/>
        <v>0.04818633096</v>
      </c>
      <c r="I60" s="1432">
        <f t="shared" si="5"/>
        <v>0.0009863309593</v>
      </c>
      <c r="J60" s="1211"/>
      <c r="K60" s="1211"/>
      <c r="L60" s="1211"/>
      <c r="M60" s="1211"/>
      <c r="N60" s="1211"/>
      <c r="O60" s="1211"/>
      <c r="P60" s="1211"/>
      <c r="Q60" s="1211"/>
      <c r="R60" s="1211"/>
      <c r="S60" s="1211"/>
      <c r="T60" s="1211"/>
      <c r="U60" s="1211"/>
      <c r="V60" s="1211"/>
      <c r="W60" s="1211"/>
      <c r="X60" s="1211"/>
      <c r="Y60" s="1211"/>
      <c r="Z60" s="1211"/>
      <c r="AA60" s="1211"/>
      <c r="AB60" s="1211"/>
      <c r="AC60" s="1211"/>
    </row>
    <row r="61" ht="12.0" hidden="1" customHeight="1">
      <c r="A61" s="1428" t="s">
        <v>882</v>
      </c>
      <c r="B61" s="1429" t="s">
        <v>789</v>
      </c>
      <c r="C61" s="1430" t="s">
        <v>809</v>
      </c>
      <c r="D61" s="1431">
        <f t="shared" si="1"/>
        <v>0.06625169887</v>
      </c>
      <c r="E61" s="1431">
        <f t="shared" si="2"/>
        <v>0.1198067797</v>
      </c>
      <c r="F61" s="1431">
        <f t="shared" si="3"/>
        <v>0.07260677967</v>
      </c>
      <c r="G61" s="1431" t="s">
        <v>113</v>
      </c>
      <c r="H61" s="1431" t="str">
        <f t="shared" si="4"/>
        <v>NA</v>
      </c>
      <c r="I61" s="1432" t="str">
        <f t="shared" si="5"/>
        <v>NA</v>
      </c>
      <c r="J61" s="1211"/>
      <c r="K61" s="1211"/>
      <c r="L61" s="1211"/>
      <c r="M61" s="1211"/>
      <c r="N61" s="1211"/>
      <c r="O61" s="1211"/>
      <c r="P61" s="1211"/>
      <c r="Q61" s="1211"/>
      <c r="R61" s="1211"/>
      <c r="S61" s="1211"/>
      <c r="T61" s="1211"/>
      <c r="U61" s="1211"/>
      <c r="V61" s="1211"/>
      <c r="W61" s="1211"/>
      <c r="X61" s="1211"/>
      <c r="Y61" s="1211"/>
      <c r="Z61" s="1211"/>
      <c r="AA61" s="1211"/>
      <c r="AB61" s="1211"/>
      <c r="AC61" s="1211"/>
    </row>
    <row r="62" ht="12.0" hidden="1" customHeight="1">
      <c r="A62" s="1428" t="s">
        <v>883</v>
      </c>
      <c r="B62" s="1429" t="s">
        <v>804</v>
      </c>
      <c r="C62" s="1430" t="s">
        <v>828</v>
      </c>
      <c r="D62" s="1431">
        <f t="shared" si="1"/>
        <v>0.02654851471</v>
      </c>
      <c r="E62" s="1431">
        <f t="shared" si="2"/>
        <v>0.07629513554</v>
      </c>
      <c r="F62" s="1431">
        <f t="shared" si="3"/>
        <v>0.02909513554</v>
      </c>
      <c r="G62" s="1431" t="s">
        <v>113</v>
      </c>
      <c r="H62" s="1431" t="str">
        <f t="shared" si="4"/>
        <v>NA</v>
      </c>
      <c r="I62" s="1432" t="str">
        <f t="shared" si="5"/>
        <v>NA</v>
      </c>
      <c r="J62" s="1211"/>
      <c r="K62" s="1211"/>
      <c r="L62" s="1211"/>
      <c r="M62" s="1211"/>
      <c r="N62" s="1211"/>
      <c r="O62" s="1211"/>
      <c r="P62" s="1211"/>
      <c r="Q62" s="1211"/>
      <c r="R62" s="1211"/>
      <c r="S62" s="1211"/>
      <c r="T62" s="1211"/>
      <c r="U62" s="1211"/>
      <c r="V62" s="1211"/>
      <c r="W62" s="1211"/>
      <c r="X62" s="1211"/>
      <c r="Y62" s="1211"/>
      <c r="Z62" s="1211"/>
      <c r="AA62" s="1211"/>
      <c r="AB62" s="1211"/>
      <c r="AC62" s="1211"/>
    </row>
    <row r="63" ht="12.0" hidden="1" customHeight="1">
      <c r="A63" s="1428" t="s">
        <v>884</v>
      </c>
      <c r="B63" s="1429" t="s">
        <v>808</v>
      </c>
      <c r="C63" s="1430" t="s">
        <v>825</v>
      </c>
      <c r="D63" s="1431">
        <f t="shared" si="1"/>
        <v>0</v>
      </c>
      <c r="E63" s="1431">
        <f t="shared" si="2"/>
        <v>0.0472</v>
      </c>
      <c r="F63" s="1431">
        <f t="shared" si="3"/>
        <v>0</v>
      </c>
      <c r="G63" s="1431">
        <v>0.0</v>
      </c>
      <c r="H63" s="1431">
        <f t="shared" si="4"/>
        <v>0.0472</v>
      </c>
      <c r="I63" s="1432">
        <f t="shared" si="5"/>
        <v>0</v>
      </c>
      <c r="J63" s="1211"/>
      <c r="K63" s="1211"/>
      <c r="L63" s="1211"/>
      <c r="M63" s="1211"/>
      <c r="N63" s="1211"/>
      <c r="O63" s="1211"/>
      <c r="P63" s="1211"/>
      <c r="Q63" s="1211"/>
      <c r="R63" s="1211"/>
      <c r="S63" s="1211"/>
      <c r="T63" s="1211"/>
      <c r="U63" s="1211"/>
      <c r="V63" s="1211"/>
      <c r="W63" s="1211"/>
      <c r="X63" s="1211"/>
      <c r="Y63" s="1211"/>
      <c r="Z63" s="1211"/>
      <c r="AA63" s="1211"/>
      <c r="AB63" s="1211"/>
      <c r="AC63" s="1211"/>
    </row>
    <row r="64" ht="12.0" hidden="1" customHeight="1">
      <c r="A64" s="1428" t="s">
        <v>885</v>
      </c>
      <c r="B64" s="1429" t="s">
        <v>789</v>
      </c>
      <c r="C64" s="1430" t="s">
        <v>831</v>
      </c>
      <c r="D64" s="1431">
        <f t="shared" si="1"/>
        <v>0.05748191924</v>
      </c>
      <c r="E64" s="1431">
        <f t="shared" si="2"/>
        <v>0.1101957739</v>
      </c>
      <c r="F64" s="1431">
        <f t="shared" si="3"/>
        <v>0.06299577394</v>
      </c>
      <c r="G64" s="1431" t="s">
        <v>113</v>
      </c>
      <c r="H64" s="1431" t="str">
        <f t="shared" si="4"/>
        <v>NA</v>
      </c>
      <c r="I64" s="1432" t="str">
        <f t="shared" si="5"/>
        <v>NA</v>
      </c>
      <c r="J64" s="1211"/>
      <c r="K64" s="1211"/>
      <c r="L64" s="1211"/>
      <c r="M64" s="1211"/>
      <c r="N64" s="1211"/>
      <c r="O64" s="1211"/>
      <c r="P64" s="1211"/>
      <c r="Q64" s="1211"/>
      <c r="R64" s="1211"/>
      <c r="S64" s="1211"/>
      <c r="T64" s="1211"/>
      <c r="U64" s="1211"/>
      <c r="V64" s="1211"/>
      <c r="W64" s="1211"/>
      <c r="X64" s="1211"/>
      <c r="Y64" s="1211"/>
      <c r="Z64" s="1211"/>
      <c r="AA64" s="1211"/>
      <c r="AB64" s="1211"/>
      <c r="AC64" s="1211"/>
    </row>
    <row r="65" ht="12.0" hidden="1" customHeight="1">
      <c r="A65" s="1428" t="s">
        <v>886</v>
      </c>
      <c r="B65" s="1429" t="s">
        <v>808</v>
      </c>
      <c r="C65" s="1430" t="s">
        <v>818</v>
      </c>
      <c r="D65" s="1431">
        <f t="shared" si="1"/>
        <v>0.03181038249</v>
      </c>
      <c r="E65" s="1431">
        <f t="shared" si="2"/>
        <v>0.08206173898</v>
      </c>
      <c r="F65" s="1431">
        <f t="shared" si="3"/>
        <v>0.03486173898</v>
      </c>
      <c r="G65" s="1431">
        <v>0.0138</v>
      </c>
      <c r="H65" s="1431">
        <f t="shared" si="4"/>
        <v>0.06232374138</v>
      </c>
      <c r="I65" s="1432">
        <f t="shared" si="5"/>
        <v>0.01512374138</v>
      </c>
      <c r="J65" s="1211"/>
      <c r="K65" s="1211"/>
      <c r="L65" s="1211"/>
      <c r="M65" s="1211"/>
      <c r="N65" s="1211"/>
      <c r="O65" s="1211"/>
      <c r="P65" s="1211"/>
      <c r="Q65" s="1211"/>
      <c r="R65" s="1211"/>
      <c r="S65" s="1211"/>
      <c r="T65" s="1211"/>
      <c r="U65" s="1211"/>
      <c r="V65" s="1211"/>
      <c r="W65" s="1211"/>
      <c r="X65" s="1211"/>
      <c r="Y65" s="1211"/>
      <c r="Z65" s="1211"/>
      <c r="AA65" s="1211"/>
      <c r="AB65" s="1211"/>
      <c r="AC65" s="1211"/>
    </row>
    <row r="66" ht="12.0" hidden="1" customHeight="1">
      <c r="A66" s="1428" t="s">
        <v>887</v>
      </c>
      <c r="B66" s="1429" t="s">
        <v>814</v>
      </c>
      <c r="C66" s="1430" t="s">
        <v>833</v>
      </c>
      <c r="D66" s="1431">
        <f t="shared" si="1"/>
        <v>0.02208389962</v>
      </c>
      <c r="E66" s="1431">
        <f t="shared" si="2"/>
        <v>0.07140225989</v>
      </c>
      <c r="F66" s="1431">
        <f t="shared" si="3"/>
        <v>0.02420225989</v>
      </c>
      <c r="G66" s="1431" t="s">
        <v>113</v>
      </c>
      <c r="H66" s="1431" t="str">
        <f t="shared" si="4"/>
        <v>NA</v>
      </c>
      <c r="I66" s="1432" t="str">
        <f t="shared" si="5"/>
        <v>NA</v>
      </c>
      <c r="J66" s="1211"/>
      <c r="K66" s="1211"/>
      <c r="L66" s="1211"/>
      <c r="M66" s="1211"/>
      <c r="N66" s="1211"/>
      <c r="O66" s="1211"/>
      <c r="P66" s="1211"/>
      <c r="Q66" s="1211"/>
      <c r="R66" s="1211"/>
      <c r="S66" s="1211"/>
      <c r="T66" s="1211"/>
      <c r="U66" s="1211"/>
      <c r="V66" s="1211"/>
      <c r="W66" s="1211"/>
      <c r="X66" s="1211"/>
      <c r="Y66" s="1211"/>
      <c r="Z66" s="1211"/>
      <c r="AA66" s="1211"/>
      <c r="AB66" s="1211"/>
      <c r="AC66" s="1211"/>
    </row>
    <row r="67" ht="12.0" hidden="1" customHeight="1">
      <c r="A67" s="1428" t="s">
        <v>888</v>
      </c>
      <c r="B67" s="1429" t="s">
        <v>808</v>
      </c>
      <c r="C67" s="1430" t="s">
        <v>825</v>
      </c>
      <c r="D67" s="1431">
        <f t="shared" si="1"/>
        <v>0</v>
      </c>
      <c r="E67" s="1431">
        <f t="shared" si="2"/>
        <v>0.0472</v>
      </c>
      <c r="F67" s="1431">
        <f t="shared" si="3"/>
        <v>0</v>
      </c>
      <c r="G67" s="1431" t="s">
        <v>113</v>
      </c>
      <c r="H67" s="1431" t="str">
        <f t="shared" si="4"/>
        <v>NA</v>
      </c>
      <c r="I67" s="1432" t="str">
        <f t="shared" si="5"/>
        <v>NA</v>
      </c>
      <c r="J67" s="1211"/>
      <c r="K67" s="1211"/>
      <c r="L67" s="1211"/>
      <c r="M67" s="1211"/>
      <c r="N67" s="1211"/>
      <c r="O67" s="1211"/>
      <c r="P67" s="1211"/>
      <c r="Q67" s="1211"/>
      <c r="R67" s="1211"/>
      <c r="S67" s="1211"/>
      <c r="T67" s="1211"/>
      <c r="U67" s="1211"/>
      <c r="V67" s="1211"/>
      <c r="W67" s="1211"/>
      <c r="X67" s="1211"/>
      <c r="Y67" s="1211"/>
      <c r="Z67" s="1211"/>
      <c r="AA67" s="1211"/>
      <c r="AB67" s="1211"/>
      <c r="AC67" s="1211"/>
    </row>
    <row r="68" ht="12.0" hidden="1" customHeight="1">
      <c r="A68" s="1428" t="s">
        <v>889</v>
      </c>
      <c r="B68" s="1429" t="s">
        <v>814</v>
      </c>
      <c r="C68" s="1430" t="s">
        <v>805</v>
      </c>
      <c r="D68" s="1431">
        <f t="shared" si="1"/>
        <v>0.03978290943</v>
      </c>
      <c r="E68" s="1431">
        <f t="shared" si="2"/>
        <v>0.09079901691</v>
      </c>
      <c r="F68" s="1431">
        <f t="shared" si="3"/>
        <v>0.04359901691</v>
      </c>
      <c r="G68" s="1431" t="s">
        <v>113</v>
      </c>
      <c r="H68" s="1431" t="str">
        <f t="shared" si="4"/>
        <v>NA</v>
      </c>
      <c r="I68" s="1432" t="str">
        <f t="shared" si="5"/>
        <v>NA</v>
      </c>
      <c r="J68" s="1211"/>
      <c r="K68" s="1211"/>
      <c r="L68" s="1211"/>
      <c r="M68" s="1211"/>
      <c r="N68" s="1211"/>
      <c r="O68" s="1211"/>
      <c r="P68" s="1211"/>
      <c r="Q68" s="1211"/>
      <c r="R68" s="1211"/>
      <c r="S68" s="1211"/>
      <c r="T68" s="1211"/>
      <c r="U68" s="1211"/>
      <c r="V68" s="1211"/>
      <c r="W68" s="1211"/>
      <c r="X68" s="1211"/>
      <c r="Y68" s="1211"/>
      <c r="Z68" s="1211"/>
      <c r="AA68" s="1211"/>
      <c r="AB68" s="1211"/>
      <c r="AC68" s="1211"/>
    </row>
    <row r="69" ht="12.0" hidden="1" customHeight="1">
      <c r="A69" s="1428" t="s">
        <v>890</v>
      </c>
      <c r="B69" s="1429" t="s">
        <v>835</v>
      </c>
      <c r="C69" s="1430" t="s">
        <v>822</v>
      </c>
      <c r="D69" s="1431">
        <f t="shared" si="1"/>
        <v>0.00534159305</v>
      </c>
      <c r="E69" s="1431">
        <f t="shared" si="2"/>
        <v>0.05305397622</v>
      </c>
      <c r="F69" s="1431">
        <f t="shared" si="3"/>
        <v>0.005853976219</v>
      </c>
      <c r="G69" s="1431">
        <v>0.005</v>
      </c>
      <c r="H69" s="1431">
        <f t="shared" si="4"/>
        <v>0.05267961644</v>
      </c>
      <c r="I69" s="1432">
        <f t="shared" si="5"/>
        <v>0.005479616441</v>
      </c>
      <c r="J69" s="1211"/>
      <c r="K69" s="1211"/>
      <c r="L69" s="1211"/>
      <c r="M69" s="1211"/>
      <c r="N69" s="1211"/>
      <c r="O69" s="1211"/>
      <c r="P69" s="1211"/>
      <c r="Q69" s="1211"/>
      <c r="R69" s="1211"/>
      <c r="S69" s="1211"/>
      <c r="T69" s="1211"/>
      <c r="U69" s="1211"/>
      <c r="V69" s="1211"/>
      <c r="W69" s="1211"/>
      <c r="X69" s="1211"/>
      <c r="Y69" s="1211"/>
      <c r="Z69" s="1211"/>
      <c r="AA69" s="1211"/>
      <c r="AB69" s="1211"/>
      <c r="AC69" s="1211"/>
    </row>
    <row r="70" ht="12.0" hidden="1" customHeight="1">
      <c r="A70" s="1428" t="s">
        <v>891</v>
      </c>
      <c r="B70" s="1429" t="s">
        <v>804</v>
      </c>
      <c r="C70" s="1430" t="s">
        <v>842</v>
      </c>
      <c r="D70" s="1431">
        <f t="shared" si="1"/>
        <v>0.01945296573</v>
      </c>
      <c r="E70" s="1431">
        <f t="shared" si="2"/>
        <v>0.06851895817</v>
      </c>
      <c r="F70" s="1431">
        <f t="shared" si="3"/>
        <v>0.02131895817</v>
      </c>
      <c r="G70" s="1431">
        <v>0.0071</v>
      </c>
      <c r="H70" s="1431">
        <f t="shared" si="4"/>
        <v>0.05498105535</v>
      </c>
      <c r="I70" s="1432">
        <f t="shared" si="5"/>
        <v>0.007781055346</v>
      </c>
      <c r="J70" s="1211"/>
      <c r="K70" s="1211"/>
      <c r="L70" s="1211"/>
      <c r="M70" s="1211"/>
      <c r="N70" s="1211"/>
      <c r="O70" s="1211"/>
      <c r="P70" s="1211"/>
      <c r="Q70" s="1211"/>
      <c r="R70" s="1211"/>
      <c r="S70" s="1211"/>
      <c r="T70" s="1211"/>
      <c r="U70" s="1211"/>
      <c r="V70" s="1211"/>
      <c r="W70" s="1211"/>
      <c r="X70" s="1211"/>
      <c r="Y70" s="1211"/>
      <c r="Z70" s="1211"/>
      <c r="AA70" s="1211"/>
      <c r="AB70" s="1211"/>
      <c r="AC70" s="1211"/>
    </row>
    <row r="71" ht="12.0" hidden="1" customHeight="1">
      <c r="A71" s="1428" t="s">
        <v>892</v>
      </c>
      <c r="B71" s="1429" t="s">
        <v>808</v>
      </c>
      <c r="C71" s="1430" t="s">
        <v>810</v>
      </c>
      <c r="D71" s="1431">
        <f t="shared" si="1"/>
        <v>0.007494175324</v>
      </c>
      <c r="E71" s="1431">
        <f t="shared" si="2"/>
        <v>0.05541304126</v>
      </c>
      <c r="F71" s="1431">
        <f t="shared" si="3"/>
        <v>0.008213041263</v>
      </c>
      <c r="G71" s="1431">
        <v>0.006200000000000001</v>
      </c>
      <c r="H71" s="1431">
        <f t="shared" si="4"/>
        <v>0.05399472439</v>
      </c>
      <c r="I71" s="1432">
        <f t="shared" si="5"/>
        <v>0.006794724386</v>
      </c>
      <c r="J71" s="1211"/>
      <c r="K71" s="1211"/>
      <c r="L71" s="1211"/>
      <c r="M71" s="1211"/>
      <c r="N71" s="1211"/>
      <c r="O71" s="1211"/>
      <c r="P71" s="1211"/>
      <c r="Q71" s="1211"/>
      <c r="R71" s="1211"/>
      <c r="S71" s="1211"/>
      <c r="T71" s="1211"/>
      <c r="U71" s="1211"/>
      <c r="V71" s="1211"/>
      <c r="W71" s="1211"/>
      <c r="X71" s="1211"/>
      <c r="Y71" s="1211"/>
      <c r="Z71" s="1211"/>
      <c r="AA71" s="1211"/>
      <c r="AB71" s="1211"/>
      <c r="AC71" s="1211"/>
    </row>
    <row r="72" ht="12.0" hidden="1" customHeight="1">
      <c r="A72" s="1428" t="s">
        <v>893</v>
      </c>
      <c r="B72" s="1429" t="s">
        <v>835</v>
      </c>
      <c r="C72" s="1430" t="s">
        <v>842</v>
      </c>
      <c r="D72" s="1431">
        <f t="shared" si="1"/>
        <v>0.01945296573</v>
      </c>
      <c r="E72" s="1431">
        <f t="shared" si="2"/>
        <v>0.06851895817</v>
      </c>
      <c r="F72" s="1431">
        <f t="shared" si="3"/>
        <v>0.02131895817</v>
      </c>
      <c r="G72" s="1431">
        <v>0.0101</v>
      </c>
      <c r="H72" s="1431">
        <f t="shared" si="4"/>
        <v>0.05826882521</v>
      </c>
      <c r="I72" s="1432">
        <f t="shared" si="5"/>
        <v>0.01106882521</v>
      </c>
      <c r="J72" s="1211"/>
      <c r="K72" s="1211"/>
      <c r="L72" s="1211"/>
      <c r="M72" s="1211"/>
      <c r="N72" s="1211"/>
      <c r="O72" s="1211"/>
      <c r="P72" s="1211"/>
      <c r="Q72" s="1211"/>
      <c r="R72" s="1211"/>
      <c r="S72" s="1211"/>
      <c r="T72" s="1211"/>
      <c r="U72" s="1211"/>
      <c r="V72" s="1211"/>
      <c r="W72" s="1211"/>
      <c r="X72" s="1211"/>
      <c r="Y72" s="1211"/>
      <c r="Z72" s="1211"/>
      <c r="AA72" s="1211"/>
      <c r="AB72" s="1211"/>
      <c r="AC72" s="1211"/>
    </row>
    <row r="73" ht="12.0" hidden="1" customHeight="1">
      <c r="A73" s="1428" t="s">
        <v>894</v>
      </c>
      <c r="B73" s="1429" t="s">
        <v>835</v>
      </c>
      <c r="C73" s="1430" t="s">
        <v>839</v>
      </c>
      <c r="D73" s="1431">
        <f t="shared" si="1"/>
        <v>0.01682203184</v>
      </c>
      <c r="E73" s="1431">
        <f t="shared" si="2"/>
        <v>0.06563565645</v>
      </c>
      <c r="F73" s="1431">
        <f t="shared" si="3"/>
        <v>0.01843565645</v>
      </c>
      <c r="G73" s="1431">
        <v>0.0105</v>
      </c>
      <c r="H73" s="1431">
        <f t="shared" si="4"/>
        <v>0.05870719453</v>
      </c>
      <c r="I73" s="1432">
        <f t="shared" si="5"/>
        <v>0.01150719453</v>
      </c>
      <c r="J73" s="1211"/>
      <c r="K73" s="1211"/>
      <c r="L73" s="1211"/>
      <c r="M73" s="1211"/>
      <c r="N73" s="1211"/>
      <c r="O73" s="1211"/>
      <c r="P73" s="1211"/>
      <c r="Q73" s="1211"/>
      <c r="R73" s="1211"/>
      <c r="S73" s="1211"/>
      <c r="T73" s="1211"/>
      <c r="U73" s="1211"/>
      <c r="V73" s="1211"/>
      <c r="W73" s="1211"/>
      <c r="X73" s="1211"/>
      <c r="Y73" s="1211"/>
      <c r="Z73" s="1211"/>
      <c r="AA73" s="1211"/>
      <c r="AB73" s="1211"/>
      <c r="AC73" s="1211"/>
    </row>
    <row r="74" ht="12.0" hidden="1" customHeight="1">
      <c r="A74" s="1428" t="s">
        <v>895</v>
      </c>
      <c r="B74" s="1429" t="s">
        <v>799</v>
      </c>
      <c r="C74" s="1430" t="s">
        <v>809</v>
      </c>
      <c r="D74" s="1431">
        <f t="shared" si="1"/>
        <v>0.06625169887</v>
      </c>
      <c r="E74" s="1431">
        <f t="shared" si="2"/>
        <v>0.1198067797</v>
      </c>
      <c r="F74" s="1431">
        <f t="shared" si="3"/>
        <v>0.07260677967</v>
      </c>
      <c r="G74" s="1431">
        <v>0.0675</v>
      </c>
      <c r="H74" s="1431">
        <f t="shared" si="4"/>
        <v>0.1211748219</v>
      </c>
      <c r="I74" s="1432">
        <f t="shared" si="5"/>
        <v>0.07397482195</v>
      </c>
      <c r="J74" s="1211"/>
      <c r="K74" s="1211"/>
      <c r="L74" s="1211"/>
      <c r="M74" s="1211"/>
      <c r="N74" s="1211"/>
      <c r="O74" s="1211"/>
      <c r="P74" s="1211"/>
      <c r="Q74" s="1211"/>
      <c r="R74" s="1211"/>
      <c r="S74" s="1211"/>
      <c r="T74" s="1211"/>
      <c r="U74" s="1211"/>
      <c r="V74" s="1211"/>
      <c r="W74" s="1211"/>
      <c r="X74" s="1211"/>
      <c r="Y74" s="1211"/>
      <c r="Z74" s="1211"/>
      <c r="AA74" s="1211"/>
      <c r="AB74" s="1211"/>
      <c r="AC74" s="1211"/>
    </row>
    <row r="75" ht="12.0" hidden="1" customHeight="1">
      <c r="A75" s="1428" t="s">
        <v>896</v>
      </c>
      <c r="B75" s="1429" t="s">
        <v>808</v>
      </c>
      <c r="C75" s="1430" t="s">
        <v>810</v>
      </c>
      <c r="D75" s="1431">
        <f t="shared" si="1"/>
        <v>0.007494175324</v>
      </c>
      <c r="E75" s="1431">
        <f t="shared" si="2"/>
        <v>0.05541304126</v>
      </c>
      <c r="F75" s="1431">
        <f t="shared" si="3"/>
        <v>0.008213041263</v>
      </c>
      <c r="G75" s="1431">
        <v>9.000000000000002E-4</v>
      </c>
      <c r="H75" s="1431">
        <f t="shared" si="4"/>
        <v>0.04818633096</v>
      </c>
      <c r="I75" s="1432">
        <f t="shared" si="5"/>
        <v>0.0009863309593</v>
      </c>
      <c r="J75" s="1211"/>
      <c r="K75" s="1211"/>
      <c r="L75" s="1211"/>
      <c r="M75" s="1211"/>
      <c r="N75" s="1211"/>
      <c r="O75" s="1211"/>
      <c r="P75" s="1211"/>
      <c r="Q75" s="1211"/>
      <c r="R75" s="1211"/>
      <c r="S75" s="1211"/>
      <c r="T75" s="1211"/>
      <c r="U75" s="1211"/>
      <c r="V75" s="1211"/>
      <c r="W75" s="1211"/>
      <c r="X75" s="1211"/>
      <c r="Y75" s="1211"/>
      <c r="Z75" s="1211"/>
      <c r="AA75" s="1211"/>
      <c r="AB75" s="1211"/>
      <c r="AC75" s="1211"/>
    </row>
    <row r="76" ht="12.0" hidden="1" customHeight="1">
      <c r="A76" s="1428" t="s">
        <v>897</v>
      </c>
      <c r="B76" s="1429" t="s">
        <v>808</v>
      </c>
      <c r="C76" s="1430" t="s">
        <v>822</v>
      </c>
      <c r="D76" s="1431">
        <f t="shared" si="1"/>
        <v>0.00534159305</v>
      </c>
      <c r="E76" s="1431">
        <f t="shared" si="2"/>
        <v>0.05305397622</v>
      </c>
      <c r="F76" s="1431">
        <f t="shared" si="3"/>
        <v>0.005853976219</v>
      </c>
      <c r="G76" s="1431" t="s">
        <v>113</v>
      </c>
      <c r="H76" s="1431" t="str">
        <f t="shared" si="4"/>
        <v>NA</v>
      </c>
      <c r="I76" s="1432" t="str">
        <f t="shared" si="5"/>
        <v>NA</v>
      </c>
      <c r="J76" s="1211"/>
      <c r="K76" s="1211"/>
      <c r="L76" s="1211"/>
      <c r="M76" s="1211"/>
      <c r="N76" s="1211"/>
      <c r="O76" s="1211"/>
      <c r="P76" s="1211"/>
      <c r="Q76" s="1211"/>
      <c r="R76" s="1211"/>
      <c r="S76" s="1211"/>
      <c r="T76" s="1211"/>
      <c r="U76" s="1211"/>
      <c r="V76" s="1211"/>
      <c r="W76" s="1211"/>
      <c r="X76" s="1211"/>
      <c r="Y76" s="1211"/>
      <c r="Z76" s="1211"/>
      <c r="AA76" s="1211"/>
      <c r="AB76" s="1211"/>
      <c r="AC76" s="1211"/>
    </row>
    <row r="77" ht="12.0" hidden="1" customHeight="1">
      <c r="A77" s="1428" t="s">
        <v>898</v>
      </c>
      <c r="B77" s="1429" t="s">
        <v>799</v>
      </c>
      <c r="C77" s="1430" t="s">
        <v>806</v>
      </c>
      <c r="D77" s="1431">
        <f t="shared" si="1"/>
        <v>0.006218571013</v>
      </c>
      <c r="E77" s="1431">
        <f t="shared" si="2"/>
        <v>0.05401507679</v>
      </c>
      <c r="F77" s="1431">
        <f t="shared" si="3"/>
        <v>0.006815076792</v>
      </c>
      <c r="G77" s="1431">
        <v>0.0054</v>
      </c>
      <c r="H77" s="1431">
        <f t="shared" si="4"/>
        <v>0.05311798576</v>
      </c>
      <c r="I77" s="1432">
        <f t="shared" si="5"/>
        <v>0.005917985756</v>
      </c>
      <c r="J77" s="1211"/>
      <c r="K77" s="1211"/>
      <c r="L77" s="1211"/>
      <c r="M77" s="1211"/>
      <c r="N77" s="1211"/>
      <c r="O77" s="1211"/>
      <c r="P77" s="1211"/>
      <c r="Q77" s="1211"/>
      <c r="R77" s="1211"/>
      <c r="S77" s="1211"/>
      <c r="T77" s="1211"/>
      <c r="U77" s="1211"/>
      <c r="V77" s="1211"/>
      <c r="W77" s="1211"/>
      <c r="X77" s="1211"/>
      <c r="Y77" s="1211"/>
      <c r="Z77" s="1211"/>
      <c r="AA77" s="1211"/>
      <c r="AB77" s="1211"/>
      <c r="AC77" s="1211"/>
    </row>
    <row r="78" ht="12.0" hidden="1" customHeight="1">
      <c r="A78" s="1428" t="s">
        <v>899</v>
      </c>
      <c r="B78" s="1429" t="s">
        <v>808</v>
      </c>
      <c r="C78" s="1430" t="s">
        <v>842</v>
      </c>
      <c r="D78" s="1431">
        <f t="shared" si="1"/>
        <v>0.01945296573</v>
      </c>
      <c r="E78" s="1431">
        <f t="shared" si="2"/>
        <v>0.06851895817</v>
      </c>
      <c r="F78" s="1431">
        <f t="shared" si="3"/>
        <v>0.02131895817</v>
      </c>
      <c r="G78" s="1431">
        <v>0.012</v>
      </c>
      <c r="H78" s="1431">
        <f t="shared" si="4"/>
        <v>0.06035107946</v>
      </c>
      <c r="I78" s="1432">
        <f t="shared" si="5"/>
        <v>0.01315107946</v>
      </c>
      <c r="J78" s="1211"/>
      <c r="K78" s="1211"/>
      <c r="L78" s="1211"/>
      <c r="M78" s="1211"/>
      <c r="N78" s="1211"/>
      <c r="O78" s="1211"/>
      <c r="P78" s="1211"/>
      <c r="Q78" s="1211"/>
      <c r="R78" s="1211"/>
      <c r="S78" s="1211"/>
      <c r="T78" s="1211"/>
      <c r="U78" s="1211"/>
      <c r="V78" s="1211"/>
      <c r="W78" s="1211"/>
      <c r="X78" s="1211"/>
      <c r="Y78" s="1211"/>
      <c r="Z78" s="1211"/>
      <c r="AA78" s="1211"/>
      <c r="AB78" s="1211"/>
      <c r="AC78" s="1211"/>
    </row>
    <row r="79" ht="12.0" hidden="1" customHeight="1">
      <c r="A79" s="1428" t="s">
        <v>900</v>
      </c>
      <c r="B79" s="1429" t="s">
        <v>820</v>
      </c>
      <c r="C79" s="1430" t="s">
        <v>829</v>
      </c>
      <c r="D79" s="1431">
        <f t="shared" si="1"/>
        <v>0.04863241433</v>
      </c>
      <c r="E79" s="1431">
        <f t="shared" si="2"/>
        <v>0.1004973954</v>
      </c>
      <c r="F79" s="1431">
        <f t="shared" si="3"/>
        <v>0.05329739543</v>
      </c>
      <c r="G79" s="1431" t="s">
        <v>113</v>
      </c>
      <c r="H79" s="1431" t="str">
        <f t="shared" si="4"/>
        <v>NA</v>
      </c>
      <c r="I79" s="1432" t="str">
        <f t="shared" si="5"/>
        <v>NA</v>
      </c>
      <c r="J79" s="1211"/>
      <c r="K79" s="1211"/>
      <c r="L79" s="1211"/>
      <c r="M79" s="1211"/>
      <c r="N79" s="1211"/>
      <c r="O79" s="1211"/>
      <c r="P79" s="1211"/>
      <c r="Q79" s="1211"/>
      <c r="R79" s="1211"/>
      <c r="S79" s="1211"/>
      <c r="T79" s="1211"/>
      <c r="U79" s="1211"/>
      <c r="V79" s="1211"/>
      <c r="W79" s="1211"/>
      <c r="X79" s="1211"/>
      <c r="Y79" s="1211"/>
      <c r="Z79" s="1211"/>
      <c r="AA79" s="1211"/>
      <c r="AB79" s="1211"/>
      <c r="AC79" s="1211"/>
    </row>
    <row r="80" ht="12.0" hidden="1" customHeight="1">
      <c r="A80" s="1428" t="s">
        <v>901</v>
      </c>
      <c r="B80" s="1429" t="s">
        <v>835</v>
      </c>
      <c r="C80" s="1430" t="s">
        <v>806</v>
      </c>
      <c r="D80" s="1431">
        <f t="shared" si="1"/>
        <v>0.006218571013</v>
      </c>
      <c r="E80" s="1431">
        <f t="shared" si="2"/>
        <v>0.05401507679</v>
      </c>
      <c r="F80" s="1431">
        <f t="shared" si="3"/>
        <v>0.006815076792</v>
      </c>
      <c r="G80" s="1431">
        <v>5.0E-4</v>
      </c>
      <c r="H80" s="1431">
        <f t="shared" si="4"/>
        <v>0.04774796164</v>
      </c>
      <c r="I80" s="1432">
        <f t="shared" si="5"/>
        <v>0.0005479616441</v>
      </c>
      <c r="J80" s="1211"/>
      <c r="K80" s="1211"/>
      <c r="L80" s="1211"/>
      <c r="M80" s="1211"/>
      <c r="N80" s="1211"/>
      <c r="O80" s="1211"/>
      <c r="P80" s="1211"/>
      <c r="Q80" s="1211"/>
      <c r="R80" s="1211"/>
      <c r="S80" s="1211"/>
      <c r="T80" s="1211"/>
      <c r="U80" s="1211"/>
      <c r="V80" s="1211"/>
      <c r="W80" s="1211"/>
      <c r="X80" s="1211"/>
      <c r="Y80" s="1211"/>
      <c r="Z80" s="1211"/>
      <c r="AA80" s="1211"/>
      <c r="AB80" s="1211"/>
      <c r="AC80" s="1211"/>
    </row>
    <row r="81" ht="12.0" hidden="1" customHeight="1">
      <c r="A81" s="1428" t="s">
        <v>902</v>
      </c>
      <c r="B81" s="1429" t="s">
        <v>808</v>
      </c>
      <c r="C81" s="1430" t="s">
        <v>825</v>
      </c>
      <c r="D81" s="1431">
        <f t="shared" si="1"/>
        <v>0</v>
      </c>
      <c r="E81" s="1431">
        <f t="shared" si="2"/>
        <v>0.0472</v>
      </c>
      <c r="F81" s="1431">
        <f t="shared" si="3"/>
        <v>0</v>
      </c>
      <c r="G81" s="1431" t="s">
        <v>113</v>
      </c>
      <c r="H81" s="1431" t="str">
        <f t="shared" si="4"/>
        <v>NA</v>
      </c>
      <c r="I81" s="1432" t="str">
        <f t="shared" si="5"/>
        <v>NA</v>
      </c>
      <c r="J81" s="1211"/>
      <c r="K81" s="1211"/>
      <c r="L81" s="1211"/>
      <c r="M81" s="1211"/>
      <c r="N81" s="1211"/>
      <c r="O81" s="1211"/>
      <c r="P81" s="1211"/>
      <c r="Q81" s="1211"/>
      <c r="R81" s="1211"/>
      <c r="S81" s="1211"/>
      <c r="T81" s="1211"/>
      <c r="U81" s="1211"/>
      <c r="V81" s="1211"/>
      <c r="W81" s="1211"/>
      <c r="X81" s="1211"/>
      <c r="Y81" s="1211"/>
      <c r="Z81" s="1211"/>
      <c r="AA81" s="1211"/>
      <c r="AB81" s="1211"/>
      <c r="AC81" s="1211"/>
    </row>
    <row r="82" ht="12.0" hidden="1" customHeight="1">
      <c r="A82" s="1428" t="s">
        <v>903</v>
      </c>
      <c r="B82" s="1429" t="s">
        <v>799</v>
      </c>
      <c r="C82" s="1430" t="s">
        <v>805</v>
      </c>
      <c r="D82" s="1431">
        <f t="shared" si="1"/>
        <v>0.03978290943</v>
      </c>
      <c r="E82" s="1431">
        <f t="shared" si="2"/>
        <v>0.09079901691</v>
      </c>
      <c r="F82" s="1431">
        <f t="shared" si="3"/>
        <v>0.04359901691</v>
      </c>
      <c r="G82" s="1431" t="s">
        <v>113</v>
      </c>
      <c r="H82" s="1431" t="str">
        <f t="shared" si="4"/>
        <v>NA</v>
      </c>
      <c r="I82" s="1432" t="str">
        <f t="shared" si="5"/>
        <v>NA</v>
      </c>
      <c r="J82" s="1211"/>
      <c r="K82" s="1211"/>
      <c r="L82" s="1211"/>
      <c r="M82" s="1211"/>
      <c r="N82" s="1211"/>
      <c r="O82" s="1211"/>
      <c r="P82" s="1211"/>
      <c r="Q82" s="1211"/>
      <c r="R82" s="1211"/>
      <c r="S82" s="1211"/>
      <c r="T82" s="1211"/>
      <c r="U82" s="1211"/>
      <c r="V82" s="1211"/>
      <c r="W82" s="1211"/>
      <c r="X82" s="1211"/>
      <c r="Y82" s="1211"/>
      <c r="Z82" s="1211"/>
      <c r="AA82" s="1211"/>
      <c r="AB82" s="1211"/>
      <c r="AC82" s="1211"/>
    </row>
    <row r="83" ht="12.0" hidden="1" customHeight="1">
      <c r="A83" s="1428" t="s">
        <v>904</v>
      </c>
      <c r="B83" s="1429" t="s">
        <v>804</v>
      </c>
      <c r="C83" s="1430" t="s">
        <v>842</v>
      </c>
      <c r="D83" s="1431">
        <f t="shared" si="1"/>
        <v>0.01945296573</v>
      </c>
      <c r="E83" s="1431">
        <f t="shared" si="2"/>
        <v>0.06851895817</v>
      </c>
      <c r="F83" s="1431">
        <f t="shared" si="3"/>
        <v>0.02131895817</v>
      </c>
      <c r="G83" s="1431">
        <v>0.007299999999999999</v>
      </c>
      <c r="H83" s="1431">
        <f t="shared" si="4"/>
        <v>0.05520024</v>
      </c>
      <c r="I83" s="1432">
        <f t="shared" si="5"/>
        <v>0.008000240003</v>
      </c>
      <c r="J83" s="1211"/>
      <c r="K83" s="1211"/>
      <c r="L83" s="1211"/>
      <c r="M83" s="1211"/>
      <c r="N83" s="1211"/>
      <c r="O83" s="1211"/>
      <c r="P83" s="1211"/>
      <c r="Q83" s="1211"/>
      <c r="R83" s="1211"/>
      <c r="S83" s="1211"/>
      <c r="T83" s="1211"/>
      <c r="U83" s="1211"/>
      <c r="V83" s="1211"/>
      <c r="W83" s="1211"/>
      <c r="X83" s="1211"/>
      <c r="Y83" s="1211"/>
      <c r="Z83" s="1211"/>
      <c r="AA83" s="1211"/>
      <c r="AB83" s="1211"/>
      <c r="AC83" s="1211"/>
    </row>
    <row r="84" ht="12.0" hidden="1" customHeight="1">
      <c r="A84" s="1428" t="s">
        <v>905</v>
      </c>
      <c r="B84" s="1429" t="s">
        <v>789</v>
      </c>
      <c r="C84" s="1430" t="s">
        <v>829</v>
      </c>
      <c r="D84" s="1431">
        <f t="shared" si="1"/>
        <v>0.04863241433</v>
      </c>
      <c r="E84" s="1431">
        <f t="shared" si="2"/>
        <v>0.1004973954</v>
      </c>
      <c r="F84" s="1431">
        <f t="shared" si="3"/>
        <v>0.05329739543</v>
      </c>
      <c r="G84" s="1431">
        <v>0.0383</v>
      </c>
      <c r="H84" s="1431">
        <f t="shared" si="4"/>
        <v>0.08917386194</v>
      </c>
      <c r="I84" s="1432">
        <f t="shared" si="5"/>
        <v>0.04197386194</v>
      </c>
      <c r="J84" s="1211"/>
      <c r="K84" s="1211"/>
      <c r="L84" s="1211"/>
      <c r="M84" s="1211"/>
      <c r="N84" s="1211"/>
      <c r="O84" s="1211"/>
      <c r="P84" s="1211"/>
      <c r="Q84" s="1211"/>
      <c r="R84" s="1211"/>
      <c r="S84" s="1211"/>
      <c r="T84" s="1211"/>
      <c r="U84" s="1211"/>
      <c r="V84" s="1211"/>
      <c r="W84" s="1211"/>
      <c r="X84" s="1211"/>
      <c r="Y84" s="1211"/>
      <c r="Z84" s="1211"/>
      <c r="AA84" s="1211"/>
      <c r="AB84" s="1211"/>
      <c r="AC84" s="1211"/>
    </row>
    <row r="85" ht="12.0" hidden="1" customHeight="1">
      <c r="A85" s="1428" t="s">
        <v>906</v>
      </c>
      <c r="B85" s="1429" t="s">
        <v>835</v>
      </c>
      <c r="C85" s="1430" t="s">
        <v>800</v>
      </c>
      <c r="D85" s="1431">
        <f t="shared" si="1"/>
        <v>0.004384889817</v>
      </c>
      <c r="E85" s="1431">
        <f t="shared" si="2"/>
        <v>0.05200550287</v>
      </c>
      <c r="F85" s="1431">
        <f t="shared" si="3"/>
        <v>0.004805502866</v>
      </c>
      <c r="G85" s="1431">
        <v>0.0019</v>
      </c>
      <c r="H85" s="1431">
        <f t="shared" si="4"/>
        <v>0.04928225425</v>
      </c>
      <c r="I85" s="1432">
        <f t="shared" si="5"/>
        <v>0.002082254247</v>
      </c>
      <c r="J85" s="1211"/>
      <c r="K85" s="1211"/>
      <c r="L85" s="1211"/>
      <c r="M85" s="1211"/>
      <c r="N85" s="1211"/>
      <c r="O85" s="1211"/>
      <c r="P85" s="1211"/>
      <c r="Q85" s="1211"/>
      <c r="R85" s="1211"/>
      <c r="S85" s="1211"/>
      <c r="T85" s="1211"/>
      <c r="U85" s="1211"/>
      <c r="V85" s="1211"/>
      <c r="W85" s="1211"/>
      <c r="X85" s="1211"/>
      <c r="Y85" s="1211"/>
      <c r="Z85" s="1211"/>
      <c r="AA85" s="1211"/>
      <c r="AB85" s="1211"/>
      <c r="AC85" s="1211"/>
    </row>
    <row r="86" ht="12.0" hidden="1" customHeight="1">
      <c r="A86" s="1428" t="s">
        <v>907</v>
      </c>
      <c r="B86" s="1429" t="s">
        <v>799</v>
      </c>
      <c r="C86" s="1430" t="s">
        <v>806</v>
      </c>
      <c r="D86" s="1431">
        <f t="shared" si="1"/>
        <v>0.006218571013</v>
      </c>
      <c r="E86" s="1431">
        <f t="shared" si="2"/>
        <v>0.05401507679</v>
      </c>
      <c r="F86" s="1431">
        <f t="shared" si="3"/>
        <v>0.006815076792</v>
      </c>
      <c r="G86" s="1431">
        <v>0.0052</v>
      </c>
      <c r="H86" s="1431">
        <f t="shared" si="4"/>
        <v>0.0528988011</v>
      </c>
      <c r="I86" s="1432">
        <f t="shared" si="5"/>
        <v>0.005698801098</v>
      </c>
      <c r="J86" s="1211"/>
      <c r="K86" s="1211"/>
      <c r="L86" s="1211"/>
      <c r="M86" s="1211"/>
      <c r="N86" s="1211"/>
      <c r="O86" s="1211"/>
      <c r="P86" s="1211"/>
      <c r="Q86" s="1211"/>
      <c r="R86" s="1211"/>
      <c r="S86" s="1211"/>
      <c r="T86" s="1211"/>
      <c r="U86" s="1211"/>
      <c r="V86" s="1211"/>
      <c r="W86" s="1211"/>
      <c r="X86" s="1211"/>
      <c r="Y86" s="1211"/>
      <c r="Z86" s="1211"/>
      <c r="AA86" s="1211"/>
      <c r="AB86" s="1211"/>
      <c r="AC86" s="1211"/>
    </row>
    <row r="87" ht="12.0" hidden="1" customHeight="1">
      <c r="A87" s="1428" t="s">
        <v>908</v>
      </c>
      <c r="B87" s="1429" t="s">
        <v>804</v>
      </c>
      <c r="C87" s="1430" t="s">
        <v>829</v>
      </c>
      <c r="D87" s="1431">
        <f t="shared" si="1"/>
        <v>0.04863241433</v>
      </c>
      <c r="E87" s="1431">
        <f t="shared" si="2"/>
        <v>0.1004973954</v>
      </c>
      <c r="F87" s="1431">
        <f t="shared" si="3"/>
        <v>0.05329739543</v>
      </c>
      <c r="G87" s="1431" t="s">
        <v>113</v>
      </c>
      <c r="H87" s="1431" t="str">
        <f t="shared" si="4"/>
        <v>NA</v>
      </c>
      <c r="I87" s="1432" t="str">
        <f t="shared" si="5"/>
        <v>NA</v>
      </c>
      <c r="J87" s="1211"/>
      <c r="K87" s="1211"/>
      <c r="L87" s="1211"/>
      <c r="M87" s="1211"/>
      <c r="N87" s="1211"/>
      <c r="O87" s="1211"/>
      <c r="P87" s="1211"/>
      <c r="Q87" s="1211"/>
      <c r="R87" s="1211"/>
      <c r="S87" s="1211"/>
      <c r="T87" s="1211"/>
      <c r="U87" s="1211"/>
      <c r="V87" s="1211"/>
      <c r="W87" s="1211"/>
      <c r="X87" s="1211"/>
      <c r="Y87" s="1211"/>
      <c r="Z87" s="1211"/>
      <c r="AA87" s="1211"/>
      <c r="AB87" s="1211"/>
      <c r="AC87" s="1211"/>
    </row>
    <row r="88" ht="12.0" hidden="1" customHeight="1">
      <c r="A88" s="1428" t="s">
        <v>909</v>
      </c>
      <c r="B88" s="1429" t="s">
        <v>835</v>
      </c>
      <c r="C88" s="1430" t="s">
        <v>863</v>
      </c>
      <c r="D88" s="1431">
        <f t="shared" si="1"/>
        <v>0.07956581886</v>
      </c>
      <c r="E88" s="1431">
        <f t="shared" si="2"/>
        <v>0.1343980338</v>
      </c>
      <c r="F88" s="1431">
        <f t="shared" si="3"/>
        <v>0.08719803383</v>
      </c>
      <c r="G88" s="1431" t="s">
        <v>113</v>
      </c>
      <c r="H88" s="1431" t="str">
        <f t="shared" si="4"/>
        <v>NA</v>
      </c>
      <c r="I88" s="1432" t="str">
        <f t="shared" si="5"/>
        <v>NA</v>
      </c>
      <c r="J88" s="1211"/>
      <c r="K88" s="1211"/>
      <c r="L88" s="1211"/>
      <c r="M88" s="1211"/>
      <c r="N88" s="1211"/>
      <c r="O88" s="1211"/>
      <c r="P88" s="1211"/>
      <c r="Q88" s="1211"/>
      <c r="R88" s="1211"/>
      <c r="S88" s="1211"/>
      <c r="T88" s="1211"/>
      <c r="U88" s="1211"/>
      <c r="V88" s="1211"/>
      <c r="W88" s="1211"/>
      <c r="X88" s="1211"/>
      <c r="Y88" s="1211"/>
      <c r="Z88" s="1211"/>
      <c r="AA88" s="1211"/>
      <c r="AB88" s="1211"/>
      <c r="AC88" s="1211"/>
    </row>
    <row r="89" ht="12.0" hidden="1" customHeight="1">
      <c r="A89" s="1428" t="s">
        <v>910</v>
      </c>
      <c r="B89" s="1429" t="s">
        <v>804</v>
      </c>
      <c r="C89" s="1430" t="s">
        <v>812</v>
      </c>
      <c r="D89" s="1431">
        <f t="shared" si="1"/>
        <v>0.01060346083</v>
      </c>
      <c r="E89" s="1431">
        <f t="shared" si="2"/>
        <v>0.05882057966</v>
      </c>
      <c r="F89" s="1431">
        <f t="shared" si="3"/>
        <v>0.01162057966</v>
      </c>
      <c r="G89" s="1431">
        <v>0.006999999999999999</v>
      </c>
      <c r="H89" s="1431">
        <f t="shared" si="4"/>
        <v>0.05487146302</v>
      </c>
      <c r="I89" s="1432">
        <f t="shared" si="5"/>
        <v>0.007671463017</v>
      </c>
      <c r="J89" s="1211"/>
      <c r="K89" s="1211"/>
      <c r="L89" s="1211"/>
      <c r="M89" s="1211"/>
      <c r="N89" s="1211"/>
      <c r="O89" s="1211"/>
      <c r="P89" s="1211"/>
      <c r="Q89" s="1211"/>
      <c r="R89" s="1211"/>
      <c r="S89" s="1211"/>
      <c r="T89" s="1211"/>
      <c r="U89" s="1211"/>
      <c r="V89" s="1211"/>
      <c r="W89" s="1211"/>
      <c r="X89" s="1211"/>
      <c r="Y89" s="1211"/>
      <c r="Z89" s="1211"/>
      <c r="AA89" s="1211"/>
      <c r="AB89" s="1211"/>
      <c r="AC89" s="1211"/>
    </row>
    <row r="90" ht="12.0" hidden="1" customHeight="1">
      <c r="A90" s="1428" t="s">
        <v>911</v>
      </c>
      <c r="B90" s="1429" t="s">
        <v>799</v>
      </c>
      <c r="C90" s="1430" t="s">
        <v>38</v>
      </c>
      <c r="D90" s="1431">
        <f t="shared" si="1"/>
        <v>0.175</v>
      </c>
      <c r="E90" s="1431">
        <f t="shared" si="2"/>
        <v>0.2389865754</v>
      </c>
      <c r="F90" s="1431">
        <f t="shared" si="3"/>
        <v>0.1917865754</v>
      </c>
      <c r="G90" s="1431" t="s">
        <v>113</v>
      </c>
      <c r="H90" s="1431" t="str">
        <f t="shared" si="4"/>
        <v>NA</v>
      </c>
      <c r="I90" s="1432" t="str">
        <f t="shared" si="5"/>
        <v>NA</v>
      </c>
      <c r="J90" s="1211"/>
      <c r="K90" s="1211"/>
      <c r="L90" s="1211"/>
      <c r="M90" s="1211"/>
      <c r="N90" s="1211"/>
      <c r="O90" s="1211"/>
      <c r="P90" s="1211"/>
      <c r="Q90" s="1211"/>
      <c r="R90" s="1211"/>
      <c r="S90" s="1211"/>
      <c r="T90" s="1211"/>
      <c r="U90" s="1211"/>
      <c r="V90" s="1211"/>
      <c r="W90" s="1211"/>
      <c r="X90" s="1211"/>
      <c r="Y90" s="1211"/>
      <c r="Z90" s="1211"/>
      <c r="AA90" s="1211"/>
      <c r="AB90" s="1211"/>
      <c r="AC90" s="1211"/>
    </row>
    <row r="91" ht="12.0" hidden="1" customHeight="1">
      <c r="A91" s="1428" t="s">
        <v>912</v>
      </c>
      <c r="B91" s="1429" t="s">
        <v>808</v>
      </c>
      <c r="C91" s="1430" t="s">
        <v>825</v>
      </c>
      <c r="D91" s="1431">
        <f t="shared" si="1"/>
        <v>0</v>
      </c>
      <c r="E91" s="1431">
        <f t="shared" si="2"/>
        <v>0.0472</v>
      </c>
      <c r="F91" s="1431">
        <f t="shared" si="3"/>
        <v>0</v>
      </c>
      <c r="G91" s="1431" t="s">
        <v>113</v>
      </c>
      <c r="H91" s="1431" t="str">
        <f t="shared" si="4"/>
        <v>NA</v>
      </c>
      <c r="I91" s="1432" t="str">
        <f t="shared" si="5"/>
        <v>NA</v>
      </c>
      <c r="J91" s="1211"/>
      <c r="K91" s="1211"/>
      <c r="L91" s="1211"/>
      <c r="M91" s="1211"/>
      <c r="N91" s="1211"/>
      <c r="O91" s="1211"/>
      <c r="P91" s="1211"/>
      <c r="Q91" s="1211"/>
      <c r="R91" s="1211"/>
      <c r="S91" s="1211"/>
      <c r="T91" s="1211"/>
      <c r="U91" s="1211"/>
      <c r="V91" s="1211"/>
      <c r="W91" s="1211"/>
      <c r="X91" s="1211"/>
      <c r="Y91" s="1211"/>
      <c r="Z91" s="1211"/>
      <c r="AA91" s="1211"/>
      <c r="AB91" s="1211"/>
      <c r="AC91" s="1211"/>
    </row>
    <row r="92" ht="12.0" hidden="1" customHeight="1">
      <c r="A92" s="1428" t="s">
        <v>913</v>
      </c>
      <c r="B92" s="1429" t="s">
        <v>804</v>
      </c>
      <c r="C92" s="1430" t="s">
        <v>812</v>
      </c>
      <c r="D92" s="1431">
        <f t="shared" si="1"/>
        <v>0.01060346083</v>
      </c>
      <c r="E92" s="1431">
        <f t="shared" si="2"/>
        <v>0.05882057966</v>
      </c>
      <c r="F92" s="1431">
        <f t="shared" si="3"/>
        <v>0.01162057966</v>
      </c>
      <c r="G92" s="1431">
        <v>0.006699999999999999</v>
      </c>
      <c r="H92" s="1431">
        <f t="shared" si="4"/>
        <v>0.05454268603</v>
      </c>
      <c r="I92" s="1432">
        <f t="shared" si="5"/>
        <v>0.007342686031</v>
      </c>
      <c r="J92" s="1211"/>
      <c r="K92" s="1211"/>
      <c r="L92" s="1211"/>
      <c r="M92" s="1211"/>
      <c r="N92" s="1211"/>
      <c r="O92" s="1211"/>
      <c r="P92" s="1211"/>
      <c r="Q92" s="1211"/>
      <c r="R92" s="1211"/>
      <c r="S92" s="1211"/>
      <c r="T92" s="1211"/>
      <c r="U92" s="1211"/>
      <c r="V92" s="1211"/>
      <c r="W92" s="1211"/>
      <c r="X92" s="1211"/>
      <c r="Y92" s="1211"/>
      <c r="Z92" s="1211"/>
      <c r="AA92" s="1211"/>
      <c r="AB92" s="1211"/>
      <c r="AC92" s="1211"/>
    </row>
    <row r="93" ht="12.0" hidden="1" customHeight="1">
      <c r="A93" s="1428" t="s">
        <v>914</v>
      </c>
      <c r="B93" s="1429" t="s">
        <v>808</v>
      </c>
      <c r="C93" s="1430" t="s">
        <v>825</v>
      </c>
      <c r="D93" s="1431">
        <f t="shared" si="1"/>
        <v>0</v>
      </c>
      <c r="E93" s="1431">
        <f t="shared" si="2"/>
        <v>0.0472</v>
      </c>
      <c r="F93" s="1431">
        <f t="shared" si="3"/>
        <v>0</v>
      </c>
      <c r="G93" s="1431" t="s">
        <v>113</v>
      </c>
      <c r="H93" s="1431" t="str">
        <f t="shared" si="4"/>
        <v>NA</v>
      </c>
      <c r="I93" s="1432" t="str">
        <f t="shared" si="5"/>
        <v>NA</v>
      </c>
      <c r="J93" s="1211"/>
      <c r="K93" s="1211"/>
      <c r="L93" s="1211"/>
      <c r="M93" s="1211"/>
      <c r="N93" s="1211"/>
      <c r="O93" s="1211"/>
      <c r="P93" s="1211"/>
      <c r="Q93" s="1211"/>
      <c r="R93" s="1211"/>
      <c r="S93" s="1211"/>
      <c r="T93" s="1211"/>
      <c r="U93" s="1211"/>
      <c r="V93" s="1211"/>
      <c r="W93" s="1211"/>
      <c r="X93" s="1211"/>
      <c r="Y93" s="1211"/>
      <c r="Z93" s="1211"/>
      <c r="AA93" s="1211"/>
      <c r="AB93" s="1211"/>
      <c r="AC93" s="1211"/>
    </row>
    <row r="94" ht="12.0" hidden="1" customHeight="1">
      <c r="A94" s="1428" t="s">
        <v>915</v>
      </c>
      <c r="B94" s="1429" t="s">
        <v>835</v>
      </c>
      <c r="C94" s="1430" t="s">
        <v>822</v>
      </c>
      <c r="D94" s="1431">
        <f t="shared" si="1"/>
        <v>0.00534159305</v>
      </c>
      <c r="E94" s="1431">
        <f t="shared" si="2"/>
        <v>0.05305397622</v>
      </c>
      <c r="F94" s="1431">
        <f t="shared" si="3"/>
        <v>0.005853976219</v>
      </c>
      <c r="G94" s="1431" t="s">
        <v>113</v>
      </c>
      <c r="H94" s="1431" t="str">
        <f t="shared" si="4"/>
        <v>NA</v>
      </c>
      <c r="I94" s="1432" t="str">
        <f t="shared" si="5"/>
        <v>NA</v>
      </c>
      <c r="J94" s="1211"/>
      <c r="K94" s="1211"/>
      <c r="L94" s="1211"/>
      <c r="M94" s="1211"/>
      <c r="N94" s="1211"/>
      <c r="O94" s="1211"/>
      <c r="P94" s="1211"/>
      <c r="Q94" s="1211"/>
      <c r="R94" s="1211"/>
      <c r="S94" s="1211"/>
      <c r="T94" s="1211"/>
      <c r="U94" s="1211"/>
      <c r="V94" s="1211"/>
      <c r="W94" s="1211"/>
      <c r="X94" s="1211"/>
      <c r="Y94" s="1211"/>
      <c r="Z94" s="1211"/>
      <c r="AA94" s="1211"/>
      <c r="AB94" s="1211"/>
      <c r="AC94" s="1211"/>
    </row>
    <row r="95" ht="12.0" hidden="1" customHeight="1">
      <c r="A95" s="1428" t="s">
        <v>916</v>
      </c>
      <c r="B95" s="1429" t="s">
        <v>804</v>
      </c>
      <c r="C95" s="1430" t="s">
        <v>818</v>
      </c>
      <c r="D95" s="1431">
        <f t="shared" si="1"/>
        <v>0.03181038249</v>
      </c>
      <c r="E95" s="1431">
        <f t="shared" si="2"/>
        <v>0.08206173898</v>
      </c>
      <c r="F95" s="1431">
        <f t="shared" si="3"/>
        <v>0.03486173898</v>
      </c>
      <c r="G95" s="1431" t="s">
        <v>113</v>
      </c>
      <c r="H95" s="1431" t="str">
        <f t="shared" si="4"/>
        <v>NA</v>
      </c>
      <c r="I95" s="1432" t="str">
        <f t="shared" si="5"/>
        <v>NA</v>
      </c>
      <c r="J95" s="1211"/>
      <c r="K95" s="1211"/>
      <c r="L95" s="1211"/>
      <c r="M95" s="1211"/>
      <c r="N95" s="1211"/>
      <c r="O95" s="1211"/>
      <c r="P95" s="1211"/>
      <c r="Q95" s="1211"/>
      <c r="R95" s="1211"/>
      <c r="S95" s="1211"/>
      <c r="T95" s="1211"/>
      <c r="U95" s="1211"/>
      <c r="V95" s="1211"/>
      <c r="W95" s="1211"/>
      <c r="X95" s="1211"/>
      <c r="Y95" s="1211"/>
      <c r="Z95" s="1211"/>
      <c r="AA95" s="1211"/>
      <c r="AB95" s="1211"/>
      <c r="AC95" s="1211"/>
    </row>
    <row r="96" ht="12.0" hidden="1" customHeight="1">
      <c r="A96" s="1428" t="s">
        <v>917</v>
      </c>
      <c r="B96" s="1429" t="s">
        <v>835</v>
      </c>
      <c r="C96" s="1430" t="s">
        <v>812</v>
      </c>
      <c r="D96" s="1431">
        <f t="shared" si="1"/>
        <v>0.01060346083</v>
      </c>
      <c r="E96" s="1431">
        <f t="shared" si="2"/>
        <v>0.05882057966</v>
      </c>
      <c r="F96" s="1431">
        <f t="shared" si="3"/>
        <v>0.01162057966</v>
      </c>
      <c r="G96" s="1431">
        <v>0.0047</v>
      </c>
      <c r="H96" s="1431">
        <f t="shared" si="4"/>
        <v>0.05235083945</v>
      </c>
      <c r="I96" s="1432">
        <f t="shared" si="5"/>
        <v>0.005150839454</v>
      </c>
      <c r="J96" s="1211"/>
      <c r="K96" s="1211"/>
      <c r="L96" s="1211"/>
      <c r="M96" s="1211"/>
      <c r="N96" s="1211"/>
      <c r="O96" s="1211"/>
      <c r="P96" s="1211"/>
      <c r="Q96" s="1211"/>
      <c r="R96" s="1211"/>
      <c r="S96" s="1211"/>
      <c r="T96" s="1211"/>
      <c r="U96" s="1211"/>
      <c r="V96" s="1211"/>
      <c r="W96" s="1211"/>
      <c r="X96" s="1211"/>
      <c r="Y96" s="1211"/>
      <c r="Z96" s="1211"/>
      <c r="AA96" s="1211"/>
      <c r="AB96" s="1211"/>
      <c r="AC96" s="1211"/>
    </row>
    <row r="97" ht="12.0" hidden="1" customHeight="1">
      <c r="A97" s="1428" t="s">
        <v>918</v>
      </c>
      <c r="B97" s="1429" t="s">
        <v>835</v>
      </c>
      <c r="C97" s="1430" t="s">
        <v>831</v>
      </c>
      <c r="D97" s="1431">
        <f t="shared" si="1"/>
        <v>0.05748191924</v>
      </c>
      <c r="E97" s="1431">
        <f t="shared" si="2"/>
        <v>0.1101957739</v>
      </c>
      <c r="F97" s="1431">
        <f t="shared" si="3"/>
        <v>0.06299577394</v>
      </c>
      <c r="G97" s="1431" t="s">
        <v>113</v>
      </c>
      <c r="H97" s="1431" t="str">
        <f t="shared" si="4"/>
        <v>NA</v>
      </c>
      <c r="I97" s="1432" t="str">
        <f t="shared" si="5"/>
        <v>NA</v>
      </c>
      <c r="J97" s="1211"/>
      <c r="K97" s="1211"/>
      <c r="L97" s="1211"/>
      <c r="M97" s="1211"/>
      <c r="N97" s="1211"/>
      <c r="O97" s="1211"/>
      <c r="P97" s="1211"/>
      <c r="Q97" s="1211"/>
      <c r="R97" s="1211"/>
      <c r="S97" s="1211"/>
      <c r="T97" s="1211"/>
      <c r="U97" s="1211"/>
      <c r="V97" s="1211"/>
      <c r="W97" s="1211"/>
      <c r="X97" s="1211"/>
      <c r="Y97" s="1211"/>
      <c r="Z97" s="1211"/>
      <c r="AA97" s="1211"/>
      <c r="AB97" s="1211"/>
      <c r="AC97" s="1211"/>
    </row>
    <row r="98" ht="12.0" hidden="1" customHeight="1">
      <c r="A98" s="1428" t="s">
        <v>919</v>
      </c>
      <c r="B98" s="1429" t="s">
        <v>789</v>
      </c>
      <c r="C98" s="1430" t="s">
        <v>809</v>
      </c>
      <c r="D98" s="1431">
        <f t="shared" si="1"/>
        <v>0.06625169887</v>
      </c>
      <c r="E98" s="1431">
        <f t="shared" si="2"/>
        <v>0.1198067797</v>
      </c>
      <c r="F98" s="1431">
        <f t="shared" si="3"/>
        <v>0.07260677967</v>
      </c>
      <c r="G98" s="1431" t="s">
        <v>113</v>
      </c>
      <c r="H98" s="1431" t="str">
        <f t="shared" si="4"/>
        <v>NA</v>
      </c>
      <c r="I98" s="1432" t="str">
        <f t="shared" si="5"/>
        <v>NA</v>
      </c>
      <c r="J98" s="1211"/>
      <c r="K98" s="1211"/>
      <c r="L98" s="1211"/>
      <c r="M98" s="1211"/>
      <c r="N98" s="1211"/>
      <c r="O98" s="1211"/>
      <c r="P98" s="1211"/>
      <c r="Q98" s="1211"/>
      <c r="R98" s="1211"/>
      <c r="S98" s="1211"/>
      <c r="T98" s="1211"/>
      <c r="U98" s="1211"/>
      <c r="V98" s="1211"/>
      <c r="W98" s="1211"/>
      <c r="X98" s="1211"/>
      <c r="Y98" s="1211"/>
      <c r="Z98" s="1211"/>
      <c r="AA98" s="1211"/>
      <c r="AB98" s="1211"/>
      <c r="AC98" s="1211"/>
    </row>
    <row r="99" ht="12.0" hidden="1" customHeight="1">
      <c r="A99" s="1428" t="s">
        <v>920</v>
      </c>
      <c r="B99" s="1429" t="s">
        <v>808</v>
      </c>
      <c r="C99" s="1430" t="s">
        <v>810</v>
      </c>
      <c r="D99" s="1431">
        <f t="shared" si="1"/>
        <v>0.007494175324</v>
      </c>
      <c r="E99" s="1431">
        <f t="shared" si="2"/>
        <v>0.05541304126</v>
      </c>
      <c r="F99" s="1431">
        <f t="shared" si="3"/>
        <v>0.008213041263</v>
      </c>
      <c r="G99" s="1431" t="s">
        <v>113</v>
      </c>
      <c r="H99" s="1431" t="str">
        <f t="shared" si="4"/>
        <v>NA</v>
      </c>
      <c r="I99" s="1432" t="str">
        <f t="shared" si="5"/>
        <v>NA</v>
      </c>
      <c r="J99" s="1211"/>
      <c r="K99" s="1211"/>
      <c r="L99" s="1211"/>
      <c r="M99" s="1211"/>
      <c r="N99" s="1211"/>
      <c r="O99" s="1211"/>
      <c r="P99" s="1211"/>
      <c r="Q99" s="1211"/>
      <c r="R99" s="1211"/>
      <c r="S99" s="1211"/>
      <c r="T99" s="1211"/>
      <c r="U99" s="1211"/>
      <c r="V99" s="1211"/>
      <c r="W99" s="1211"/>
      <c r="X99" s="1211"/>
      <c r="Y99" s="1211"/>
      <c r="Z99" s="1211"/>
      <c r="AA99" s="1211"/>
      <c r="AB99" s="1211"/>
      <c r="AC99" s="1211"/>
    </row>
    <row r="100" ht="12.0" hidden="1" customHeight="1">
      <c r="A100" s="1428" t="s">
        <v>921</v>
      </c>
      <c r="B100" s="1429" t="s">
        <v>789</v>
      </c>
      <c r="C100" s="1430" t="s">
        <v>821</v>
      </c>
      <c r="D100" s="1431">
        <f t="shared" si="1"/>
        <v>0.01411137268</v>
      </c>
      <c r="E100" s="1431">
        <f t="shared" si="2"/>
        <v>0.06266498195</v>
      </c>
      <c r="F100" s="1431">
        <f t="shared" si="3"/>
        <v>0.01546498195</v>
      </c>
      <c r="G100" s="1431" t="s">
        <v>113</v>
      </c>
      <c r="H100" s="1431" t="str">
        <f t="shared" si="4"/>
        <v>NA</v>
      </c>
      <c r="I100" s="1432" t="str">
        <f t="shared" si="5"/>
        <v>NA</v>
      </c>
      <c r="J100" s="1211"/>
      <c r="K100" s="1211"/>
      <c r="L100" s="1211"/>
      <c r="M100" s="1211"/>
      <c r="N100" s="1211"/>
      <c r="O100" s="1211"/>
      <c r="P100" s="1211"/>
      <c r="Q100" s="1211"/>
      <c r="R100" s="1211"/>
      <c r="S100" s="1211"/>
      <c r="T100" s="1211"/>
      <c r="U100" s="1211"/>
      <c r="V100" s="1211"/>
      <c r="W100" s="1211"/>
      <c r="X100" s="1211"/>
      <c r="Y100" s="1211"/>
      <c r="Z100" s="1211"/>
      <c r="AA100" s="1211"/>
      <c r="AB100" s="1211"/>
      <c r="AC100" s="1211"/>
    </row>
    <row r="101" ht="12.0" customHeight="1">
      <c r="A101" s="1428" t="s">
        <v>922</v>
      </c>
      <c r="B101" s="1429" t="s">
        <v>814</v>
      </c>
      <c r="C101" s="1430" t="s">
        <v>821</v>
      </c>
      <c r="D101" s="1431">
        <f t="shared" si="1"/>
        <v>0.01411137268</v>
      </c>
      <c r="E101" s="1431">
        <f t="shared" si="2"/>
        <v>0.06266498195</v>
      </c>
      <c r="F101" s="1431">
        <f t="shared" si="3"/>
        <v>0.01546498195</v>
      </c>
      <c r="G101" s="1431">
        <v>0.0122</v>
      </c>
      <c r="H101" s="1431">
        <f t="shared" si="4"/>
        <v>0.06057026412</v>
      </c>
      <c r="I101" s="1432">
        <f t="shared" si="5"/>
        <v>0.01337026412</v>
      </c>
      <c r="J101" s="1211"/>
      <c r="K101" s="1211"/>
      <c r="L101" s="1211"/>
      <c r="M101" s="1211"/>
      <c r="N101" s="1211"/>
      <c r="O101" s="1211"/>
      <c r="P101" s="1211"/>
      <c r="Q101" s="1211"/>
      <c r="R101" s="1211"/>
      <c r="S101" s="1211"/>
      <c r="T101" s="1211"/>
      <c r="U101" s="1211"/>
      <c r="V101" s="1211"/>
      <c r="W101" s="1211"/>
      <c r="X101" s="1211"/>
      <c r="Y101" s="1211"/>
      <c r="Z101" s="1211"/>
      <c r="AA101" s="1211"/>
      <c r="AB101" s="1211"/>
      <c r="AC101" s="1211"/>
    </row>
    <row r="102" ht="12.0" hidden="1" customHeight="1">
      <c r="A102" s="1428" t="s">
        <v>923</v>
      </c>
      <c r="B102" s="1429" t="s">
        <v>804</v>
      </c>
      <c r="C102" s="1430" t="s">
        <v>831</v>
      </c>
      <c r="D102" s="1431">
        <f t="shared" si="1"/>
        <v>0.05748191924</v>
      </c>
      <c r="E102" s="1431">
        <f t="shared" si="2"/>
        <v>0.1101957739</v>
      </c>
      <c r="F102" s="1431">
        <f t="shared" si="3"/>
        <v>0.06299577394</v>
      </c>
      <c r="G102" s="1431" t="s">
        <v>113</v>
      </c>
      <c r="H102" s="1431" t="str">
        <f t="shared" si="4"/>
        <v>NA</v>
      </c>
      <c r="I102" s="1432" t="str">
        <f t="shared" si="5"/>
        <v>NA</v>
      </c>
      <c r="J102" s="1211"/>
      <c r="K102" s="1211"/>
      <c r="L102" s="1211"/>
      <c r="M102" s="1211"/>
      <c r="N102" s="1211"/>
      <c r="O102" s="1211"/>
      <c r="P102" s="1211"/>
      <c r="Q102" s="1211"/>
      <c r="R102" s="1211"/>
      <c r="S102" s="1211"/>
      <c r="T102" s="1211"/>
      <c r="U102" s="1211"/>
      <c r="V102" s="1211"/>
      <c r="W102" s="1211"/>
      <c r="X102" s="1211"/>
      <c r="Y102" s="1211"/>
      <c r="Z102" s="1211"/>
      <c r="AA102" s="1211"/>
      <c r="AB102" s="1211"/>
      <c r="AC102" s="1211"/>
    </row>
    <row r="103" ht="12.0" hidden="1" customHeight="1">
      <c r="A103" s="1428" t="s">
        <v>924</v>
      </c>
      <c r="B103" s="1429" t="s">
        <v>835</v>
      </c>
      <c r="C103" s="1430" t="s">
        <v>831</v>
      </c>
      <c r="D103" s="1431">
        <f t="shared" si="1"/>
        <v>0.05748191924</v>
      </c>
      <c r="E103" s="1431">
        <f t="shared" si="2"/>
        <v>0.1101957739</v>
      </c>
      <c r="F103" s="1431">
        <f t="shared" si="3"/>
        <v>0.06299577394</v>
      </c>
      <c r="G103" s="1431" t="s">
        <v>113</v>
      </c>
      <c r="H103" s="1431" t="str">
        <f t="shared" si="4"/>
        <v>NA</v>
      </c>
      <c r="I103" s="1432" t="str">
        <f t="shared" si="5"/>
        <v>NA</v>
      </c>
      <c r="J103" s="1211"/>
      <c r="K103" s="1211"/>
      <c r="L103" s="1211"/>
      <c r="M103" s="1211"/>
      <c r="N103" s="1211"/>
      <c r="O103" s="1211"/>
      <c r="P103" s="1211"/>
      <c r="Q103" s="1211"/>
      <c r="R103" s="1211"/>
      <c r="S103" s="1211"/>
      <c r="T103" s="1211"/>
      <c r="U103" s="1211"/>
      <c r="V103" s="1211"/>
      <c r="W103" s="1211"/>
      <c r="X103" s="1211"/>
      <c r="Y103" s="1211"/>
      <c r="Z103" s="1211"/>
      <c r="AA103" s="1211"/>
      <c r="AB103" s="1211"/>
      <c r="AC103" s="1211"/>
    </row>
    <row r="104" ht="12.0" hidden="1" customHeight="1">
      <c r="A104" s="1428" t="s">
        <v>925</v>
      </c>
      <c r="B104" s="1429" t="s">
        <v>804</v>
      </c>
      <c r="C104" s="1430" t="s">
        <v>805</v>
      </c>
      <c r="D104" s="1431">
        <f t="shared" si="1"/>
        <v>0.03978290943</v>
      </c>
      <c r="E104" s="1431">
        <f t="shared" si="2"/>
        <v>0.09079901691</v>
      </c>
      <c r="F104" s="1431">
        <f t="shared" si="3"/>
        <v>0.04359901691</v>
      </c>
      <c r="G104" s="1431" t="s">
        <v>113</v>
      </c>
      <c r="H104" s="1431" t="str">
        <f t="shared" si="4"/>
        <v>NA</v>
      </c>
      <c r="I104" s="1432" t="str">
        <f t="shared" si="5"/>
        <v>NA</v>
      </c>
      <c r="J104" s="1211"/>
      <c r="K104" s="1211"/>
      <c r="L104" s="1211"/>
      <c r="M104" s="1211"/>
      <c r="N104" s="1211"/>
      <c r="O104" s="1211"/>
      <c r="P104" s="1211"/>
      <c r="Q104" s="1211"/>
      <c r="R104" s="1211"/>
      <c r="S104" s="1211"/>
      <c r="T104" s="1211"/>
      <c r="U104" s="1211"/>
      <c r="V104" s="1211"/>
      <c r="W104" s="1211"/>
      <c r="X104" s="1211"/>
      <c r="Y104" s="1211"/>
      <c r="Z104" s="1211"/>
      <c r="AA104" s="1211"/>
      <c r="AB104" s="1211"/>
      <c r="AC104" s="1211"/>
    </row>
    <row r="105" ht="12.0" hidden="1" customHeight="1">
      <c r="A105" s="1428" t="s">
        <v>926</v>
      </c>
      <c r="B105" s="1429" t="s">
        <v>820</v>
      </c>
      <c r="C105" s="1430" t="s">
        <v>842</v>
      </c>
      <c r="D105" s="1431">
        <f t="shared" si="1"/>
        <v>0.01945296573</v>
      </c>
      <c r="E105" s="1431">
        <f t="shared" si="2"/>
        <v>0.06851895817</v>
      </c>
      <c r="F105" s="1431">
        <f t="shared" si="3"/>
        <v>0.02131895817</v>
      </c>
      <c r="G105" s="1431" t="s">
        <v>113</v>
      </c>
      <c r="H105" s="1431" t="str">
        <f t="shared" si="4"/>
        <v>NA</v>
      </c>
      <c r="I105" s="1432" t="str">
        <f t="shared" si="5"/>
        <v>NA</v>
      </c>
      <c r="J105" s="1211"/>
      <c r="K105" s="1211"/>
      <c r="L105" s="1211"/>
      <c r="M105" s="1211"/>
      <c r="N105" s="1211"/>
      <c r="O105" s="1211"/>
      <c r="P105" s="1211"/>
      <c r="Q105" s="1211"/>
      <c r="R105" s="1211"/>
      <c r="S105" s="1211"/>
      <c r="T105" s="1211"/>
      <c r="U105" s="1211"/>
      <c r="V105" s="1211"/>
      <c r="W105" s="1211"/>
      <c r="X105" s="1211"/>
      <c r="Y105" s="1211"/>
      <c r="Z105" s="1211"/>
      <c r="AA105" s="1211"/>
      <c r="AB105" s="1211"/>
      <c r="AC105" s="1211"/>
    </row>
    <row r="106" ht="12.0" hidden="1" customHeight="1">
      <c r="A106" s="1428" t="s">
        <v>927</v>
      </c>
      <c r="B106" s="1429" t="s">
        <v>789</v>
      </c>
      <c r="C106" s="1430" t="s">
        <v>833</v>
      </c>
      <c r="D106" s="1431">
        <f t="shared" si="1"/>
        <v>0.02208389962</v>
      </c>
      <c r="E106" s="1431">
        <f t="shared" si="2"/>
        <v>0.07140225989</v>
      </c>
      <c r="F106" s="1431">
        <f t="shared" si="3"/>
        <v>0.02420225989</v>
      </c>
      <c r="G106" s="1431">
        <v>0.0133</v>
      </c>
      <c r="H106" s="1431">
        <f t="shared" si="4"/>
        <v>0.06177577973</v>
      </c>
      <c r="I106" s="1432">
        <f t="shared" si="5"/>
        <v>0.01457577973</v>
      </c>
      <c r="J106" s="1211"/>
      <c r="K106" s="1211"/>
      <c r="L106" s="1211"/>
      <c r="M106" s="1211"/>
      <c r="N106" s="1211"/>
      <c r="O106" s="1211"/>
      <c r="P106" s="1211"/>
      <c r="Q106" s="1211"/>
      <c r="R106" s="1211"/>
      <c r="S106" s="1211"/>
      <c r="T106" s="1211"/>
      <c r="U106" s="1211"/>
      <c r="V106" s="1211"/>
      <c r="W106" s="1211"/>
      <c r="X106" s="1211"/>
      <c r="Y106" s="1211"/>
      <c r="Z106" s="1211"/>
      <c r="AA106" s="1211"/>
      <c r="AB106" s="1211"/>
      <c r="AC106" s="1211"/>
    </row>
    <row r="107" ht="12.0" hidden="1" customHeight="1">
      <c r="A107" s="1428" t="s">
        <v>928</v>
      </c>
      <c r="B107" s="1429" t="s">
        <v>789</v>
      </c>
      <c r="C107" s="1430" t="s">
        <v>863</v>
      </c>
      <c r="D107" s="1431">
        <f t="shared" si="1"/>
        <v>0.07956581886</v>
      </c>
      <c r="E107" s="1431">
        <f t="shared" si="2"/>
        <v>0.1343980338</v>
      </c>
      <c r="F107" s="1431">
        <f t="shared" si="3"/>
        <v>0.08719803383</v>
      </c>
      <c r="G107" s="1431" t="s">
        <v>113</v>
      </c>
      <c r="H107" s="1431" t="str">
        <f t="shared" si="4"/>
        <v>NA</v>
      </c>
      <c r="I107" s="1432" t="str">
        <f t="shared" si="5"/>
        <v>NA</v>
      </c>
      <c r="J107" s="1211"/>
      <c r="K107" s="1211"/>
      <c r="L107" s="1211"/>
      <c r="M107" s="1211"/>
      <c r="N107" s="1211"/>
      <c r="O107" s="1211"/>
      <c r="P107" s="1211"/>
      <c r="Q107" s="1211"/>
      <c r="R107" s="1211"/>
      <c r="S107" s="1211"/>
      <c r="T107" s="1211"/>
      <c r="U107" s="1211"/>
      <c r="V107" s="1211"/>
      <c r="W107" s="1211"/>
      <c r="X107" s="1211"/>
      <c r="Y107" s="1211"/>
      <c r="Z107" s="1211"/>
      <c r="AA107" s="1211"/>
      <c r="AB107" s="1211"/>
      <c r="AC107" s="1211"/>
    </row>
    <row r="108" ht="12.0" hidden="1" customHeight="1">
      <c r="A108" s="1428" t="s">
        <v>929</v>
      </c>
      <c r="B108" s="1429" t="s">
        <v>789</v>
      </c>
      <c r="C108" s="1430" t="s">
        <v>818</v>
      </c>
      <c r="D108" s="1431">
        <f t="shared" si="1"/>
        <v>0.03181038249</v>
      </c>
      <c r="E108" s="1431">
        <f t="shared" si="2"/>
        <v>0.08206173898</v>
      </c>
      <c r="F108" s="1431">
        <f t="shared" si="3"/>
        <v>0.03486173898</v>
      </c>
      <c r="G108" s="1431" t="s">
        <v>113</v>
      </c>
      <c r="H108" s="1431" t="str">
        <f t="shared" si="4"/>
        <v>NA</v>
      </c>
      <c r="I108" s="1432" t="str">
        <f t="shared" si="5"/>
        <v>NA</v>
      </c>
      <c r="J108" s="1211"/>
      <c r="K108" s="1211"/>
      <c r="L108" s="1211"/>
      <c r="M108" s="1211"/>
      <c r="N108" s="1211"/>
      <c r="O108" s="1211"/>
      <c r="P108" s="1211"/>
      <c r="Q108" s="1211"/>
      <c r="R108" s="1211"/>
      <c r="S108" s="1211"/>
      <c r="T108" s="1211"/>
      <c r="U108" s="1211"/>
      <c r="V108" s="1211"/>
      <c r="W108" s="1211"/>
      <c r="X108" s="1211"/>
      <c r="Y108" s="1211"/>
      <c r="Z108" s="1211"/>
      <c r="AA108" s="1211"/>
      <c r="AB108" s="1211"/>
      <c r="AC108" s="1211"/>
    </row>
    <row r="109" ht="12.0" hidden="1" customHeight="1">
      <c r="A109" s="1428" t="s">
        <v>930</v>
      </c>
      <c r="B109" s="1429" t="s">
        <v>808</v>
      </c>
      <c r="C109" s="1430" t="s">
        <v>825</v>
      </c>
      <c r="D109" s="1431">
        <f t="shared" si="1"/>
        <v>0</v>
      </c>
      <c r="E109" s="1431">
        <f t="shared" si="2"/>
        <v>0.0472</v>
      </c>
      <c r="F109" s="1431">
        <f t="shared" si="3"/>
        <v>0</v>
      </c>
      <c r="G109" s="1431">
        <v>0.0</v>
      </c>
      <c r="H109" s="1431">
        <f t="shared" si="4"/>
        <v>0.0472</v>
      </c>
      <c r="I109" s="1432">
        <f t="shared" si="5"/>
        <v>0</v>
      </c>
      <c r="J109" s="1211"/>
      <c r="K109" s="1211"/>
      <c r="L109" s="1211"/>
      <c r="M109" s="1211"/>
      <c r="N109" s="1211"/>
      <c r="O109" s="1211"/>
      <c r="P109" s="1211"/>
      <c r="Q109" s="1211"/>
      <c r="R109" s="1211"/>
      <c r="S109" s="1211"/>
      <c r="T109" s="1211"/>
      <c r="U109" s="1211"/>
      <c r="V109" s="1211"/>
      <c r="W109" s="1211"/>
      <c r="X109" s="1211"/>
      <c r="Y109" s="1211"/>
      <c r="Z109" s="1211"/>
      <c r="AA109" s="1211"/>
      <c r="AB109" s="1211"/>
      <c r="AC109" s="1211"/>
    </row>
    <row r="110" ht="12.0" hidden="1" customHeight="1">
      <c r="A110" s="1428" t="s">
        <v>931</v>
      </c>
      <c r="B110" s="1429" t="s">
        <v>824</v>
      </c>
      <c r="C110" s="1430" t="s">
        <v>825</v>
      </c>
      <c r="D110" s="1431">
        <f t="shared" si="1"/>
        <v>0</v>
      </c>
      <c r="E110" s="1431">
        <f t="shared" si="2"/>
        <v>0.0472</v>
      </c>
      <c r="F110" s="1431">
        <f t="shared" si="3"/>
        <v>0</v>
      </c>
      <c r="G110" s="1431">
        <v>2.000000000000001E-4</v>
      </c>
      <c r="H110" s="1431">
        <f t="shared" si="4"/>
        <v>0.04741918466</v>
      </c>
      <c r="I110" s="1432">
        <f t="shared" si="5"/>
        <v>0.0002191846576</v>
      </c>
      <c r="J110" s="1211"/>
      <c r="K110" s="1211"/>
      <c r="L110" s="1211"/>
      <c r="M110" s="1211"/>
      <c r="N110" s="1211"/>
      <c r="O110" s="1211"/>
      <c r="P110" s="1211"/>
      <c r="Q110" s="1211"/>
      <c r="R110" s="1211"/>
      <c r="S110" s="1211"/>
      <c r="T110" s="1211"/>
      <c r="U110" s="1211"/>
      <c r="V110" s="1211"/>
      <c r="W110" s="1211"/>
      <c r="X110" s="1211"/>
      <c r="Y110" s="1211"/>
      <c r="Z110" s="1211"/>
      <c r="AA110" s="1211"/>
      <c r="AB110" s="1211"/>
      <c r="AC110" s="1211"/>
    </row>
    <row r="111" ht="12.0" hidden="1" customHeight="1">
      <c r="A111" s="1428" t="s">
        <v>932</v>
      </c>
      <c r="B111" s="1429" t="s">
        <v>814</v>
      </c>
      <c r="C111" s="1430" t="s">
        <v>831</v>
      </c>
      <c r="D111" s="1431">
        <f t="shared" si="1"/>
        <v>0.05748191924</v>
      </c>
      <c r="E111" s="1431">
        <f t="shared" si="2"/>
        <v>0.1101957739</v>
      </c>
      <c r="F111" s="1431">
        <f t="shared" si="3"/>
        <v>0.06299577394</v>
      </c>
      <c r="G111" s="1431" t="s">
        <v>113</v>
      </c>
      <c r="H111" s="1431" t="str">
        <f t="shared" si="4"/>
        <v>NA</v>
      </c>
      <c r="I111" s="1432" t="str">
        <f t="shared" si="5"/>
        <v>NA</v>
      </c>
      <c r="J111" s="1211"/>
      <c r="K111" s="1211"/>
      <c r="L111" s="1211"/>
      <c r="M111" s="1211"/>
      <c r="N111" s="1211"/>
      <c r="O111" s="1211"/>
      <c r="P111" s="1211"/>
      <c r="Q111" s="1211"/>
      <c r="R111" s="1211"/>
      <c r="S111" s="1211"/>
      <c r="T111" s="1211"/>
      <c r="U111" s="1211"/>
      <c r="V111" s="1211"/>
      <c r="W111" s="1211"/>
      <c r="X111" s="1211"/>
      <c r="Y111" s="1211"/>
      <c r="Z111" s="1211"/>
      <c r="AA111" s="1211"/>
      <c r="AB111" s="1211"/>
      <c r="AC111" s="1211"/>
    </row>
    <row r="112" ht="12.0" hidden="1" customHeight="1">
      <c r="A112" s="1428" t="s">
        <v>933</v>
      </c>
      <c r="B112" s="1429" t="s">
        <v>789</v>
      </c>
      <c r="C112" s="1430" t="s">
        <v>831</v>
      </c>
      <c r="D112" s="1431">
        <f t="shared" si="1"/>
        <v>0.05748191924</v>
      </c>
      <c r="E112" s="1431">
        <f t="shared" si="2"/>
        <v>0.1101957739</v>
      </c>
      <c r="F112" s="1431">
        <f t="shared" si="3"/>
        <v>0.06299577394</v>
      </c>
      <c r="G112" s="1431" t="s">
        <v>113</v>
      </c>
      <c r="H112" s="1431" t="str">
        <f t="shared" si="4"/>
        <v>NA</v>
      </c>
      <c r="I112" s="1432" t="str">
        <f t="shared" si="5"/>
        <v>NA</v>
      </c>
      <c r="J112" s="1211"/>
      <c r="K112" s="1211"/>
      <c r="L112" s="1211"/>
      <c r="M112" s="1211"/>
      <c r="N112" s="1211"/>
      <c r="O112" s="1211"/>
      <c r="P112" s="1211"/>
      <c r="Q112" s="1211"/>
      <c r="R112" s="1211"/>
      <c r="S112" s="1211"/>
      <c r="T112" s="1211"/>
      <c r="U112" s="1211"/>
      <c r="V112" s="1211"/>
      <c r="W112" s="1211"/>
      <c r="X112" s="1211"/>
      <c r="Y112" s="1211"/>
      <c r="Z112" s="1211"/>
      <c r="AA112" s="1211"/>
      <c r="AB112" s="1211"/>
      <c r="AC112" s="1211"/>
    </row>
    <row r="113" ht="12.0" hidden="1" customHeight="1">
      <c r="A113" s="1428" t="s">
        <v>934</v>
      </c>
      <c r="B113" s="1429" t="s">
        <v>789</v>
      </c>
      <c r="C113" s="1430" t="s">
        <v>829</v>
      </c>
      <c r="D113" s="1431">
        <f t="shared" si="1"/>
        <v>0.04863241433</v>
      </c>
      <c r="E113" s="1431">
        <f t="shared" si="2"/>
        <v>0.1004973954</v>
      </c>
      <c r="F113" s="1431">
        <f t="shared" si="3"/>
        <v>0.05329739543</v>
      </c>
      <c r="G113" s="1431">
        <v>0.0336</v>
      </c>
      <c r="H113" s="1431">
        <f t="shared" si="4"/>
        <v>0.08402302248</v>
      </c>
      <c r="I113" s="1432">
        <f t="shared" si="5"/>
        <v>0.03682302248</v>
      </c>
      <c r="J113" s="1211"/>
      <c r="K113" s="1211"/>
      <c r="L113" s="1211"/>
      <c r="M113" s="1211"/>
      <c r="N113" s="1211"/>
      <c r="O113" s="1211"/>
      <c r="P113" s="1211"/>
      <c r="Q113" s="1211"/>
      <c r="R113" s="1211"/>
      <c r="S113" s="1211"/>
      <c r="T113" s="1211"/>
      <c r="U113" s="1211"/>
      <c r="V113" s="1211"/>
      <c r="W113" s="1211"/>
      <c r="X113" s="1211"/>
      <c r="Y113" s="1211"/>
      <c r="Z113" s="1211"/>
      <c r="AA113" s="1211"/>
      <c r="AB113" s="1211"/>
      <c r="AC113" s="1211"/>
    </row>
    <row r="114" ht="12.0" hidden="1" customHeight="1">
      <c r="A114" s="1428" t="s">
        <v>935</v>
      </c>
      <c r="B114" s="1429" t="s">
        <v>808</v>
      </c>
      <c r="C114" s="1430" t="s">
        <v>825</v>
      </c>
      <c r="D114" s="1431">
        <f t="shared" si="1"/>
        <v>0</v>
      </c>
      <c r="E114" s="1431">
        <f t="shared" si="2"/>
        <v>0.0472</v>
      </c>
      <c r="F114" s="1431">
        <f t="shared" si="3"/>
        <v>0</v>
      </c>
      <c r="G114" s="1431">
        <v>0.0</v>
      </c>
      <c r="H114" s="1431">
        <f t="shared" si="4"/>
        <v>0.0472</v>
      </c>
      <c r="I114" s="1432">
        <f t="shared" si="5"/>
        <v>0</v>
      </c>
      <c r="J114" s="1211"/>
      <c r="K114" s="1211"/>
      <c r="L114" s="1211"/>
      <c r="M114" s="1211"/>
      <c r="N114" s="1211"/>
      <c r="O114" s="1211"/>
      <c r="P114" s="1211"/>
      <c r="Q114" s="1211"/>
      <c r="R114" s="1211"/>
      <c r="S114" s="1211"/>
      <c r="T114" s="1211"/>
      <c r="U114" s="1211"/>
      <c r="V114" s="1211"/>
      <c r="W114" s="1211"/>
      <c r="X114" s="1211"/>
      <c r="Y114" s="1211"/>
      <c r="Z114" s="1211"/>
      <c r="AA114" s="1211"/>
      <c r="AB114" s="1211"/>
      <c r="AC114" s="1211"/>
    </row>
    <row r="115" ht="12.0" hidden="1" customHeight="1">
      <c r="A115" s="1428" t="s">
        <v>936</v>
      </c>
      <c r="B115" s="1429" t="s">
        <v>799</v>
      </c>
      <c r="C115" s="1430" t="s">
        <v>818</v>
      </c>
      <c r="D115" s="1431">
        <f t="shared" si="1"/>
        <v>0.03181038249</v>
      </c>
      <c r="E115" s="1431">
        <f t="shared" si="2"/>
        <v>0.08206173898</v>
      </c>
      <c r="F115" s="1431">
        <f t="shared" si="3"/>
        <v>0.03486173898</v>
      </c>
      <c r="G115" s="1431">
        <v>0.0367</v>
      </c>
      <c r="H115" s="1431">
        <f t="shared" si="4"/>
        <v>0.08742038467</v>
      </c>
      <c r="I115" s="1432">
        <f t="shared" si="5"/>
        <v>0.04022038467</v>
      </c>
      <c r="J115" s="1211"/>
      <c r="K115" s="1211"/>
      <c r="L115" s="1211"/>
      <c r="M115" s="1211"/>
      <c r="N115" s="1211"/>
      <c r="O115" s="1211"/>
      <c r="P115" s="1211"/>
      <c r="Q115" s="1211"/>
      <c r="R115" s="1211"/>
      <c r="S115" s="1211"/>
      <c r="T115" s="1211"/>
      <c r="U115" s="1211"/>
      <c r="V115" s="1211"/>
      <c r="W115" s="1211"/>
      <c r="X115" s="1211"/>
      <c r="Y115" s="1211"/>
      <c r="Z115" s="1211"/>
      <c r="AA115" s="1211"/>
      <c r="AB115" s="1211"/>
      <c r="AC115" s="1211"/>
    </row>
    <row r="116" ht="12.0" hidden="1" customHeight="1">
      <c r="A116" s="1428" t="s">
        <v>937</v>
      </c>
      <c r="B116" s="1429" t="s">
        <v>835</v>
      </c>
      <c r="C116" s="1430" t="s">
        <v>831</v>
      </c>
      <c r="D116" s="1431">
        <f t="shared" si="1"/>
        <v>0.05748191924</v>
      </c>
      <c r="E116" s="1431">
        <f t="shared" si="2"/>
        <v>0.1101957739</v>
      </c>
      <c r="F116" s="1431">
        <f t="shared" si="3"/>
        <v>0.06299577394</v>
      </c>
      <c r="G116" s="1431">
        <v>0.0428</v>
      </c>
      <c r="H116" s="1431">
        <f t="shared" si="4"/>
        <v>0.09410551673</v>
      </c>
      <c r="I116" s="1432">
        <f t="shared" si="5"/>
        <v>0.04690551673</v>
      </c>
      <c r="J116" s="1211"/>
      <c r="K116" s="1211"/>
      <c r="L116" s="1211"/>
      <c r="M116" s="1211"/>
      <c r="N116" s="1211"/>
      <c r="O116" s="1211"/>
      <c r="P116" s="1211"/>
      <c r="Q116" s="1211"/>
      <c r="R116" s="1211"/>
      <c r="S116" s="1211"/>
      <c r="T116" s="1211"/>
      <c r="U116" s="1211"/>
      <c r="V116" s="1211"/>
      <c r="W116" s="1211"/>
      <c r="X116" s="1211"/>
      <c r="Y116" s="1211"/>
      <c r="Z116" s="1211"/>
      <c r="AA116" s="1211"/>
      <c r="AB116" s="1211"/>
      <c r="AC116" s="1211"/>
    </row>
    <row r="117" ht="12.0" hidden="1" customHeight="1">
      <c r="A117" s="1428" t="s">
        <v>938</v>
      </c>
      <c r="B117" s="1429" t="s">
        <v>814</v>
      </c>
      <c r="C117" s="1430" t="s">
        <v>821</v>
      </c>
      <c r="D117" s="1431">
        <f t="shared" si="1"/>
        <v>0.01411137268</v>
      </c>
      <c r="E117" s="1431">
        <f t="shared" si="2"/>
        <v>0.06266498195</v>
      </c>
      <c r="F117" s="1431">
        <f t="shared" si="3"/>
        <v>0.01546498195</v>
      </c>
      <c r="G117" s="1431">
        <v>0.0072</v>
      </c>
      <c r="H117" s="1431">
        <f t="shared" si="4"/>
        <v>0.05509064767</v>
      </c>
      <c r="I117" s="1432">
        <f t="shared" si="5"/>
        <v>0.007890647675</v>
      </c>
      <c r="J117" s="1211"/>
      <c r="K117" s="1211"/>
      <c r="L117" s="1211"/>
      <c r="M117" s="1211"/>
      <c r="N117" s="1211"/>
      <c r="O117" s="1211"/>
      <c r="P117" s="1211"/>
      <c r="Q117" s="1211"/>
      <c r="R117" s="1211"/>
      <c r="S117" s="1211"/>
      <c r="T117" s="1211"/>
      <c r="U117" s="1211"/>
      <c r="V117" s="1211"/>
      <c r="W117" s="1211"/>
      <c r="X117" s="1211"/>
      <c r="Y117" s="1211"/>
      <c r="Z117" s="1211"/>
      <c r="AA117" s="1211"/>
      <c r="AB117" s="1211"/>
      <c r="AC117" s="1211"/>
    </row>
    <row r="118" ht="12.0" hidden="1" customHeight="1">
      <c r="A118" s="1428" t="s">
        <v>939</v>
      </c>
      <c r="B118" s="1429" t="s">
        <v>835</v>
      </c>
      <c r="C118" s="1430" t="s">
        <v>829</v>
      </c>
      <c r="D118" s="1431">
        <f t="shared" si="1"/>
        <v>0.04863241433</v>
      </c>
      <c r="E118" s="1431">
        <f t="shared" si="2"/>
        <v>0.1004973954</v>
      </c>
      <c r="F118" s="1431">
        <f t="shared" si="3"/>
        <v>0.05329739543</v>
      </c>
      <c r="G118" s="1431" t="s">
        <v>113</v>
      </c>
      <c r="H118" s="1431" t="str">
        <f t="shared" si="4"/>
        <v>NA</v>
      </c>
      <c r="I118" s="1432" t="str">
        <f t="shared" si="5"/>
        <v>NA</v>
      </c>
      <c r="J118" s="1211"/>
      <c r="K118" s="1211"/>
      <c r="L118" s="1211"/>
      <c r="M118" s="1211"/>
      <c r="N118" s="1211"/>
      <c r="O118" s="1211"/>
      <c r="P118" s="1211"/>
      <c r="Q118" s="1211"/>
      <c r="R118" s="1211"/>
      <c r="S118" s="1211"/>
      <c r="T118" s="1211"/>
      <c r="U118" s="1211"/>
      <c r="V118" s="1211"/>
      <c r="W118" s="1211"/>
      <c r="X118" s="1211"/>
      <c r="Y118" s="1211"/>
      <c r="Z118" s="1211"/>
      <c r="AA118" s="1211"/>
      <c r="AB118" s="1211"/>
      <c r="AC118" s="1211"/>
    </row>
    <row r="119" ht="12.0" hidden="1" customHeight="1">
      <c r="A119" s="1428" t="s">
        <v>940</v>
      </c>
      <c r="B119" s="1429" t="s">
        <v>814</v>
      </c>
      <c r="C119" s="1430" t="s">
        <v>833</v>
      </c>
      <c r="D119" s="1431">
        <f t="shared" si="1"/>
        <v>0.02208389962</v>
      </c>
      <c r="E119" s="1431">
        <f t="shared" si="2"/>
        <v>0.07140225989</v>
      </c>
      <c r="F119" s="1431">
        <f t="shared" si="3"/>
        <v>0.02420225989</v>
      </c>
      <c r="G119" s="1431" t="s">
        <v>113</v>
      </c>
      <c r="H119" s="1431" t="str">
        <f t="shared" si="4"/>
        <v>NA</v>
      </c>
      <c r="I119" s="1432" t="str">
        <f t="shared" si="5"/>
        <v>NA</v>
      </c>
      <c r="J119" s="1211"/>
      <c r="K119" s="1211"/>
      <c r="L119" s="1211"/>
      <c r="M119" s="1211"/>
      <c r="N119" s="1211"/>
      <c r="O119" s="1211"/>
      <c r="P119" s="1211"/>
      <c r="Q119" s="1211"/>
      <c r="R119" s="1211"/>
      <c r="S119" s="1211"/>
      <c r="T119" s="1211"/>
      <c r="U119" s="1211"/>
      <c r="V119" s="1211"/>
      <c r="W119" s="1211"/>
      <c r="X119" s="1211"/>
      <c r="Y119" s="1211"/>
      <c r="Z119" s="1211"/>
      <c r="AA119" s="1211"/>
      <c r="AB119" s="1211"/>
      <c r="AC119" s="1211"/>
    </row>
    <row r="120" ht="12.0" hidden="1" customHeight="1">
      <c r="A120" s="1428" t="s">
        <v>941</v>
      </c>
      <c r="B120" s="1429" t="s">
        <v>814</v>
      </c>
      <c r="C120" s="1430" t="s">
        <v>812</v>
      </c>
      <c r="D120" s="1431">
        <f t="shared" si="1"/>
        <v>0.01060346083</v>
      </c>
      <c r="E120" s="1431">
        <f t="shared" si="2"/>
        <v>0.05882057966</v>
      </c>
      <c r="F120" s="1431">
        <f t="shared" si="3"/>
        <v>0.01162057966</v>
      </c>
      <c r="G120" s="1431">
        <v>0.0081</v>
      </c>
      <c r="H120" s="1431">
        <f t="shared" si="4"/>
        <v>0.05607697863</v>
      </c>
      <c r="I120" s="1432">
        <f t="shared" si="5"/>
        <v>0.008876978634</v>
      </c>
      <c r="J120" s="1211"/>
      <c r="K120" s="1211"/>
      <c r="L120" s="1211"/>
      <c r="M120" s="1211"/>
      <c r="N120" s="1211"/>
      <c r="O120" s="1211"/>
      <c r="P120" s="1211"/>
      <c r="Q120" s="1211"/>
      <c r="R120" s="1211"/>
      <c r="S120" s="1211"/>
      <c r="T120" s="1211"/>
      <c r="U120" s="1211"/>
      <c r="V120" s="1211"/>
      <c r="W120" s="1211"/>
      <c r="X120" s="1211"/>
      <c r="Y120" s="1211"/>
      <c r="Z120" s="1211"/>
      <c r="AA120" s="1211"/>
      <c r="AB120" s="1211"/>
      <c r="AC120" s="1211"/>
    </row>
    <row r="121" ht="12.0" hidden="1" customHeight="1">
      <c r="A121" s="1428" t="s">
        <v>942</v>
      </c>
      <c r="B121" s="1429" t="s">
        <v>835</v>
      </c>
      <c r="C121" s="1430" t="s">
        <v>839</v>
      </c>
      <c r="D121" s="1431">
        <f t="shared" si="1"/>
        <v>0.01682203184</v>
      </c>
      <c r="E121" s="1431">
        <f t="shared" si="2"/>
        <v>0.06563565645</v>
      </c>
      <c r="F121" s="1431">
        <f t="shared" si="3"/>
        <v>0.01843565645</v>
      </c>
      <c r="G121" s="1431">
        <v>0.0044</v>
      </c>
      <c r="H121" s="1431">
        <f t="shared" si="4"/>
        <v>0.05202206247</v>
      </c>
      <c r="I121" s="1432">
        <f t="shared" si="5"/>
        <v>0.004822062468</v>
      </c>
      <c r="J121" s="1211"/>
      <c r="K121" s="1211"/>
      <c r="L121" s="1211"/>
      <c r="M121" s="1211"/>
      <c r="N121" s="1211"/>
      <c r="O121" s="1211"/>
      <c r="P121" s="1211"/>
      <c r="Q121" s="1211"/>
      <c r="R121" s="1211"/>
      <c r="S121" s="1211"/>
      <c r="T121" s="1211"/>
      <c r="U121" s="1211"/>
      <c r="V121" s="1211"/>
      <c r="W121" s="1211"/>
      <c r="X121" s="1211"/>
      <c r="Y121" s="1211"/>
      <c r="Z121" s="1211"/>
      <c r="AA121" s="1211"/>
      <c r="AB121" s="1211"/>
      <c r="AC121" s="1211"/>
    </row>
    <row r="122" ht="12.0" hidden="1" customHeight="1">
      <c r="A122" s="1428" t="s">
        <v>943</v>
      </c>
      <c r="B122" s="1429" t="s">
        <v>804</v>
      </c>
      <c r="C122" s="1430" t="s">
        <v>810</v>
      </c>
      <c r="D122" s="1431">
        <f t="shared" si="1"/>
        <v>0.007494175324</v>
      </c>
      <c r="E122" s="1431">
        <f t="shared" si="2"/>
        <v>0.05541304126</v>
      </c>
      <c r="F122" s="1431">
        <f t="shared" si="3"/>
        <v>0.008213041263</v>
      </c>
      <c r="G122" s="1431">
        <v>0.0068</v>
      </c>
      <c r="H122" s="1431">
        <f t="shared" si="4"/>
        <v>0.05465227836</v>
      </c>
      <c r="I122" s="1432">
        <f t="shared" si="5"/>
        <v>0.007452278359</v>
      </c>
      <c r="J122" s="1211"/>
      <c r="K122" s="1211"/>
      <c r="L122" s="1211"/>
      <c r="M122" s="1211"/>
      <c r="N122" s="1211"/>
      <c r="O122" s="1211"/>
      <c r="P122" s="1211"/>
      <c r="Q122" s="1211"/>
      <c r="R122" s="1211"/>
      <c r="S122" s="1211"/>
      <c r="T122" s="1211"/>
      <c r="U122" s="1211"/>
      <c r="V122" s="1211"/>
      <c r="W122" s="1211"/>
      <c r="X122" s="1211"/>
      <c r="Y122" s="1211"/>
      <c r="Z122" s="1211"/>
      <c r="AA122" s="1211"/>
      <c r="AB122" s="1211"/>
      <c r="AC122" s="1211"/>
    </row>
    <row r="123" ht="12.0" hidden="1" customHeight="1">
      <c r="A123" s="1428" t="s">
        <v>944</v>
      </c>
      <c r="B123" s="1429" t="s">
        <v>808</v>
      </c>
      <c r="C123" s="1430" t="s">
        <v>842</v>
      </c>
      <c r="D123" s="1431">
        <f t="shared" si="1"/>
        <v>0.01945296573</v>
      </c>
      <c r="E123" s="1431">
        <f t="shared" si="2"/>
        <v>0.06851895817</v>
      </c>
      <c r="F123" s="1431">
        <f t="shared" si="3"/>
        <v>0.02131895817</v>
      </c>
      <c r="G123" s="1431">
        <v>0.0042</v>
      </c>
      <c r="H123" s="1431">
        <f t="shared" si="4"/>
        <v>0.05180287781</v>
      </c>
      <c r="I123" s="1432">
        <f t="shared" si="5"/>
        <v>0.00460287781</v>
      </c>
      <c r="J123" s="1211"/>
      <c r="K123" s="1211"/>
      <c r="L123" s="1211"/>
      <c r="M123" s="1211"/>
      <c r="N123" s="1211"/>
      <c r="O123" s="1211"/>
      <c r="P123" s="1211"/>
      <c r="Q123" s="1211"/>
      <c r="R123" s="1211"/>
      <c r="S123" s="1211"/>
      <c r="T123" s="1211"/>
      <c r="U123" s="1211"/>
      <c r="V123" s="1211"/>
      <c r="W123" s="1211"/>
      <c r="X123" s="1211"/>
      <c r="Y123" s="1211"/>
      <c r="Z123" s="1211"/>
      <c r="AA123" s="1211"/>
      <c r="AB123" s="1211"/>
      <c r="AC123" s="1211"/>
    </row>
    <row r="124" ht="12.0" hidden="1" customHeight="1">
      <c r="A124" s="1428" t="s">
        <v>945</v>
      </c>
      <c r="B124" s="1429" t="s">
        <v>799</v>
      </c>
      <c r="C124" s="1430" t="s">
        <v>822</v>
      </c>
      <c r="D124" s="1431">
        <f t="shared" si="1"/>
        <v>0.00534159305</v>
      </c>
      <c r="E124" s="1431">
        <f t="shared" si="2"/>
        <v>0.05305397622</v>
      </c>
      <c r="F124" s="1431">
        <f t="shared" si="3"/>
        <v>0.005853976219</v>
      </c>
      <c r="G124" s="1431">
        <v>0.0051</v>
      </c>
      <c r="H124" s="1431">
        <f t="shared" si="4"/>
        <v>0.05278920877</v>
      </c>
      <c r="I124" s="1432">
        <f t="shared" si="5"/>
        <v>0.00558920877</v>
      </c>
      <c r="J124" s="1211"/>
      <c r="K124" s="1211"/>
      <c r="L124" s="1211"/>
      <c r="M124" s="1211"/>
      <c r="N124" s="1211"/>
      <c r="O124" s="1211"/>
      <c r="P124" s="1211"/>
      <c r="Q124" s="1211"/>
      <c r="R124" s="1211"/>
      <c r="S124" s="1211"/>
      <c r="T124" s="1211"/>
      <c r="U124" s="1211"/>
      <c r="V124" s="1211"/>
      <c r="W124" s="1211"/>
      <c r="X124" s="1211"/>
      <c r="Y124" s="1211"/>
      <c r="Z124" s="1211"/>
      <c r="AA124" s="1211"/>
      <c r="AB124" s="1211"/>
      <c r="AC124" s="1211"/>
    </row>
    <row r="125" ht="12.0" hidden="1" customHeight="1">
      <c r="A125" s="1428" t="s">
        <v>946</v>
      </c>
      <c r="B125" s="1429" t="s">
        <v>799</v>
      </c>
      <c r="C125" s="1430" t="s">
        <v>825</v>
      </c>
      <c r="D125" s="1431">
        <f t="shared" si="1"/>
        <v>0</v>
      </c>
      <c r="E125" s="1431">
        <f t="shared" si="2"/>
        <v>0.0472</v>
      </c>
      <c r="F125" s="1431">
        <f t="shared" si="3"/>
        <v>0</v>
      </c>
      <c r="G125" s="1431" t="s">
        <v>113</v>
      </c>
      <c r="H125" s="1431" t="str">
        <f t="shared" si="4"/>
        <v>NA</v>
      </c>
      <c r="I125" s="1432" t="str">
        <f t="shared" si="5"/>
        <v>NA</v>
      </c>
      <c r="J125" s="1211"/>
      <c r="K125" s="1211"/>
      <c r="L125" s="1211"/>
      <c r="M125" s="1211"/>
      <c r="N125" s="1211"/>
      <c r="O125" s="1211"/>
      <c r="P125" s="1211"/>
      <c r="Q125" s="1211"/>
      <c r="R125" s="1211"/>
      <c r="S125" s="1211"/>
      <c r="T125" s="1211"/>
      <c r="U125" s="1211"/>
      <c r="V125" s="1211"/>
      <c r="W125" s="1211"/>
      <c r="X125" s="1211"/>
      <c r="Y125" s="1211"/>
      <c r="Z125" s="1211"/>
      <c r="AA125" s="1211"/>
      <c r="AB125" s="1211"/>
      <c r="AC125" s="1211"/>
    </row>
    <row r="126" ht="12.0" hidden="1" customHeight="1">
      <c r="A126" s="1428" t="s">
        <v>947</v>
      </c>
      <c r="B126" s="1429" t="s">
        <v>804</v>
      </c>
      <c r="C126" s="1430" t="s">
        <v>842</v>
      </c>
      <c r="D126" s="1431">
        <f t="shared" si="1"/>
        <v>0.01945296573</v>
      </c>
      <c r="E126" s="1431">
        <f t="shared" si="2"/>
        <v>0.06851895817</v>
      </c>
      <c r="F126" s="1431">
        <f t="shared" si="3"/>
        <v>0.02131895817</v>
      </c>
      <c r="G126" s="1431">
        <v>0.0099</v>
      </c>
      <c r="H126" s="1431">
        <f t="shared" si="4"/>
        <v>0.05804964055</v>
      </c>
      <c r="I126" s="1432">
        <f t="shared" si="5"/>
        <v>0.01084964055</v>
      </c>
      <c r="J126" s="1211"/>
      <c r="K126" s="1211"/>
      <c r="L126" s="1211"/>
      <c r="M126" s="1211"/>
      <c r="N126" s="1211"/>
      <c r="O126" s="1211"/>
      <c r="P126" s="1211"/>
      <c r="Q126" s="1211"/>
      <c r="R126" s="1211"/>
      <c r="S126" s="1211"/>
      <c r="T126" s="1211"/>
      <c r="U126" s="1211"/>
      <c r="V126" s="1211"/>
      <c r="W126" s="1211"/>
      <c r="X126" s="1211"/>
      <c r="Y126" s="1211"/>
      <c r="Z126" s="1211"/>
      <c r="AA126" s="1211"/>
      <c r="AB126" s="1211"/>
      <c r="AC126" s="1211"/>
    </row>
    <row r="127" ht="12.0" hidden="1" customHeight="1">
      <c r="A127" s="1428" t="s">
        <v>948</v>
      </c>
      <c r="B127" s="1429" t="s">
        <v>804</v>
      </c>
      <c r="C127" s="1430" t="s">
        <v>842</v>
      </c>
      <c r="D127" s="1431">
        <f t="shared" si="1"/>
        <v>0.01945296573</v>
      </c>
      <c r="E127" s="1431">
        <f t="shared" si="2"/>
        <v>0.06851895817</v>
      </c>
      <c r="F127" s="1431">
        <f t="shared" si="3"/>
        <v>0.02131895817</v>
      </c>
      <c r="G127" s="1431">
        <v>0.0124</v>
      </c>
      <c r="H127" s="1431">
        <f t="shared" si="4"/>
        <v>0.06078944877</v>
      </c>
      <c r="I127" s="1432">
        <f t="shared" si="5"/>
        <v>0.01358944877</v>
      </c>
      <c r="J127" s="1211"/>
      <c r="K127" s="1211"/>
      <c r="L127" s="1211"/>
      <c r="M127" s="1211"/>
      <c r="N127" s="1211"/>
      <c r="O127" s="1211"/>
      <c r="P127" s="1211"/>
      <c r="Q127" s="1211"/>
      <c r="R127" s="1211"/>
      <c r="S127" s="1211"/>
      <c r="T127" s="1211"/>
      <c r="U127" s="1211"/>
      <c r="V127" s="1211"/>
      <c r="W127" s="1211"/>
      <c r="X127" s="1211"/>
      <c r="Y127" s="1211"/>
      <c r="Z127" s="1211"/>
      <c r="AA127" s="1211"/>
      <c r="AB127" s="1211"/>
      <c r="AC127" s="1211"/>
    </row>
    <row r="128" ht="12.0" hidden="1" customHeight="1">
      <c r="A128" s="1428" t="s">
        <v>949</v>
      </c>
      <c r="B128" s="1429" t="s">
        <v>789</v>
      </c>
      <c r="C128" s="1430" t="s">
        <v>829</v>
      </c>
      <c r="D128" s="1431">
        <f t="shared" si="1"/>
        <v>0.04863241433</v>
      </c>
      <c r="E128" s="1431">
        <f t="shared" si="2"/>
        <v>0.1004973954</v>
      </c>
      <c r="F128" s="1431">
        <f t="shared" si="3"/>
        <v>0.05329739543</v>
      </c>
      <c r="G128" s="1431">
        <v>0.0349</v>
      </c>
      <c r="H128" s="1431">
        <f t="shared" si="4"/>
        <v>0.08544772276</v>
      </c>
      <c r="I128" s="1432">
        <f t="shared" si="5"/>
        <v>0.03824772276</v>
      </c>
      <c r="J128" s="1211"/>
      <c r="K128" s="1211"/>
      <c r="L128" s="1211"/>
      <c r="M128" s="1211"/>
      <c r="N128" s="1211"/>
      <c r="O128" s="1211"/>
      <c r="P128" s="1211"/>
      <c r="Q128" s="1211"/>
      <c r="R128" s="1211"/>
      <c r="S128" s="1211"/>
      <c r="T128" s="1211"/>
      <c r="U128" s="1211"/>
      <c r="V128" s="1211"/>
      <c r="W128" s="1211"/>
      <c r="X128" s="1211"/>
      <c r="Y128" s="1211"/>
      <c r="Z128" s="1211"/>
      <c r="AA128" s="1211"/>
      <c r="AB128" s="1211"/>
      <c r="AC128" s="1211"/>
    </row>
    <row r="129" ht="12.0" hidden="1" customHeight="1">
      <c r="A129" s="1428" t="s">
        <v>950</v>
      </c>
      <c r="B129" s="1429" t="s">
        <v>799</v>
      </c>
      <c r="C129" s="1430" t="s">
        <v>806</v>
      </c>
      <c r="D129" s="1431">
        <f t="shared" si="1"/>
        <v>0.006218571013</v>
      </c>
      <c r="E129" s="1431">
        <f t="shared" si="2"/>
        <v>0.05401507679</v>
      </c>
      <c r="F129" s="1431">
        <f t="shared" si="3"/>
        <v>0.006815076792</v>
      </c>
      <c r="G129" s="1431">
        <v>0.0089</v>
      </c>
      <c r="H129" s="1431">
        <f t="shared" si="4"/>
        <v>0.05695371726</v>
      </c>
      <c r="I129" s="1432">
        <f t="shared" si="5"/>
        <v>0.009753717264</v>
      </c>
      <c r="J129" s="1211"/>
      <c r="K129" s="1211"/>
      <c r="L129" s="1211"/>
      <c r="M129" s="1211"/>
      <c r="N129" s="1211"/>
      <c r="O129" s="1211"/>
      <c r="P129" s="1211"/>
      <c r="Q129" s="1211"/>
      <c r="R129" s="1211"/>
      <c r="S129" s="1211"/>
      <c r="T129" s="1211"/>
      <c r="U129" s="1211"/>
      <c r="V129" s="1211"/>
      <c r="W129" s="1211"/>
      <c r="X129" s="1211"/>
      <c r="Y129" s="1211"/>
      <c r="Z129" s="1211"/>
      <c r="AA129" s="1211"/>
      <c r="AB129" s="1211"/>
      <c r="AC129" s="1211"/>
    </row>
    <row r="130" ht="12.0" hidden="1" customHeight="1">
      <c r="A130" s="1428" t="s">
        <v>951</v>
      </c>
      <c r="B130" s="1429" t="s">
        <v>789</v>
      </c>
      <c r="C130" s="1430" t="s">
        <v>818</v>
      </c>
      <c r="D130" s="1431">
        <f t="shared" si="1"/>
        <v>0.03181038249</v>
      </c>
      <c r="E130" s="1431">
        <f t="shared" si="2"/>
        <v>0.08206173898</v>
      </c>
      <c r="F130" s="1431">
        <f t="shared" si="3"/>
        <v>0.03486173898</v>
      </c>
      <c r="G130" s="1431">
        <v>0.0271</v>
      </c>
      <c r="H130" s="1431">
        <f t="shared" si="4"/>
        <v>0.07689952111</v>
      </c>
      <c r="I130" s="1432">
        <f t="shared" si="5"/>
        <v>0.02969952111</v>
      </c>
      <c r="J130" s="1211"/>
      <c r="K130" s="1211"/>
      <c r="L130" s="1211"/>
      <c r="M130" s="1211"/>
      <c r="N130" s="1211"/>
      <c r="O130" s="1211"/>
      <c r="P130" s="1211"/>
      <c r="Q130" s="1211"/>
      <c r="R130" s="1211"/>
      <c r="S130" s="1211"/>
      <c r="T130" s="1211"/>
      <c r="U130" s="1211"/>
      <c r="V130" s="1211"/>
      <c r="W130" s="1211"/>
      <c r="X130" s="1211"/>
      <c r="Y130" s="1211"/>
      <c r="Z130" s="1211"/>
      <c r="AA130" s="1211"/>
      <c r="AB130" s="1211"/>
      <c r="AC130" s="1211"/>
    </row>
    <row r="131" ht="12.0" hidden="1" customHeight="1">
      <c r="A131" s="1428" t="s">
        <v>952</v>
      </c>
      <c r="B131" s="1429" t="s">
        <v>804</v>
      </c>
      <c r="C131" s="1430" t="s">
        <v>818</v>
      </c>
      <c r="D131" s="1431">
        <f t="shared" si="1"/>
        <v>0.03181038249</v>
      </c>
      <c r="E131" s="1431">
        <f t="shared" si="2"/>
        <v>0.08206173898</v>
      </c>
      <c r="F131" s="1431">
        <f t="shared" si="3"/>
        <v>0.03486173898</v>
      </c>
      <c r="G131" s="1431">
        <v>0.0138</v>
      </c>
      <c r="H131" s="1431">
        <f t="shared" si="4"/>
        <v>0.06232374138</v>
      </c>
      <c r="I131" s="1432">
        <f t="shared" si="5"/>
        <v>0.01512374138</v>
      </c>
      <c r="J131" s="1211"/>
      <c r="K131" s="1211"/>
      <c r="L131" s="1211"/>
      <c r="M131" s="1211"/>
      <c r="N131" s="1211"/>
      <c r="O131" s="1211"/>
      <c r="P131" s="1211"/>
      <c r="Q131" s="1211"/>
      <c r="R131" s="1211"/>
      <c r="S131" s="1211"/>
      <c r="T131" s="1211"/>
      <c r="U131" s="1211"/>
      <c r="V131" s="1211"/>
      <c r="W131" s="1211"/>
      <c r="X131" s="1211"/>
      <c r="Y131" s="1211"/>
      <c r="Z131" s="1211"/>
      <c r="AA131" s="1211"/>
      <c r="AB131" s="1211"/>
      <c r="AC131" s="1211"/>
    </row>
    <row r="132" ht="12.0" hidden="1" customHeight="1">
      <c r="A132" s="1428" t="s">
        <v>953</v>
      </c>
      <c r="B132" s="1429" t="s">
        <v>799</v>
      </c>
      <c r="C132" s="1430" t="s">
        <v>839</v>
      </c>
      <c r="D132" s="1431">
        <f t="shared" si="1"/>
        <v>0.01682203184</v>
      </c>
      <c r="E132" s="1431">
        <f t="shared" si="2"/>
        <v>0.06563565645</v>
      </c>
      <c r="F132" s="1431">
        <f t="shared" si="3"/>
        <v>0.01843565645</v>
      </c>
      <c r="G132" s="1431" t="s">
        <v>113</v>
      </c>
      <c r="H132" s="1431" t="str">
        <f t="shared" si="4"/>
        <v>NA</v>
      </c>
      <c r="I132" s="1432" t="str">
        <f t="shared" si="5"/>
        <v>NA</v>
      </c>
      <c r="J132" s="1211"/>
      <c r="K132" s="1211"/>
      <c r="L132" s="1211"/>
      <c r="M132" s="1211"/>
      <c r="N132" s="1211"/>
      <c r="O132" s="1211"/>
      <c r="P132" s="1211"/>
      <c r="Q132" s="1211"/>
      <c r="R132" s="1211"/>
      <c r="S132" s="1211"/>
      <c r="T132" s="1211"/>
      <c r="U132" s="1211"/>
      <c r="V132" s="1211"/>
      <c r="W132" s="1211"/>
      <c r="X132" s="1211"/>
      <c r="Y132" s="1211"/>
      <c r="Z132" s="1211"/>
      <c r="AA132" s="1211"/>
      <c r="AB132" s="1211"/>
      <c r="AC132" s="1211"/>
    </row>
    <row r="133" ht="12.0" hidden="1" customHeight="1">
      <c r="A133" s="1428" t="s">
        <v>954</v>
      </c>
      <c r="B133" s="1429" t="s">
        <v>835</v>
      </c>
      <c r="C133" s="1430" t="s">
        <v>825</v>
      </c>
      <c r="D133" s="1431">
        <f t="shared" si="1"/>
        <v>0</v>
      </c>
      <c r="E133" s="1431">
        <f t="shared" si="2"/>
        <v>0.0472</v>
      </c>
      <c r="F133" s="1431">
        <f t="shared" si="3"/>
        <v>0</v>
      </c>
      <c r="G133" s="1431" t="s">
        <v>113</v>
      </c>
      <c r="H133" s="1431" t="str">
        <f t="shared" si="4"/>
        <v>NA</v>
      </c>
      <c r="I133" s="1432" t="str">
        <f t="shared" si="5"/>
        <v>NA</v>
      </c>
      <c r="J133" s="1211"/>
      <c r="K133" s="1211"/>
      <c r="L133" s="1211"/>
      <c r="M133" s="1211"/>
      <c r="N133" s="1211"/>
      <c r="O133" s="1211"/>
      <c r="P133" s="1211"/>
      <c r="Q133" s="1211"/>
      <c r="R133" s="1211"/>
      <c r="S133" s="1211"/>
      <c r="T133" s="1211"/>
      <c r="U133" s="1211"/>
      <c r="V133" s="1211"/>
      <c r="W133" s="1211"/>
      <c r="X133" s="1211"/>
      <c r="Y133" s="1211"/>
      <c r="Z133" s="1211"/>
      <c r="AA133" s="1211"/>
      <c r="AB133" s="1211"/>
      <c r="AC133" s="1211"/>
    </row>
    <row r="134" ht="12.0" hidden="1" customHeight="1">
      <c r="A134" s="1428" t="s">
        <v>955</v>
      </c>
      <c r="B134" s="1429" t="s">
        <v>804</v>
      </c>
      <c r="C134" s="1430" t="s">
        <v>810</v>
      </c>
      <c r="D134" s="1431">
        <f t="shared" si="1"/>
        <v>0.007494175324</v>
      </c>
      <c r="E134" s="1431">
        <f t="shared" si="2"/>
        <v>0.05541304126</v>
      </c>
      <c r="F134" s="1431">
        <f t="shared" si="3"/>
        <v>0.008213041263</v>
      </c>
      <c r="G134" s="1431">
        <v>0.005600000000000001</v>
      </c>
      <c r="H134" s="1431">
        <f t="shared" si="4"/>
        <v>0.05333717041</v>
      </c>
      <c r="I134" s="1432">
        <f t="shared" si="5"/>
        <v>0.006137170414</v>
      </c>
      <c r="J134" s="1211"/>
      <c r="K134" s="1211"/>
      <c r="L134" s="1211"/>
      <c r="M134" s="1211"/>
      <c r="N134" s="1211"/>
      <c r="O134" s="1211"/>
      <c r="P134" s="1211"/>
      <c r="Q134" s="1211"/>
      <c r="R134" s="1211"/>
      <c r="S134" s="1211"/>
      <c r="T134" s="1211"/>
      <c r="U134" s="1211"/>
      <c r="V134" s="1211"/>
      <c r="W134" s="1211"/>
      <c r="X134" s="1211"/>
      <c r="Y134" s="1211"/>
      <c r="Z134" s="1211"/>
      <c r="AA134" s="1211"/>
      <c r="AB134" s="1211"/>
      <c r="AC134" s="1211"/>
    </row>
    <row r="135" ht="12.0" hidden="1" customHeight="1">
      <c r="A135" s="1428" t="s">
        <v>956</v>
      </c>
      <c r="B135" s="1429" t="s">
        <v>804</v>
      </c>
      <c r="C135" s="1430" t="s">
        <v>812</v>
      </c>
      <c r="D135" s="1431">
        <f t="shared" si="1"/>
        <v>0.01060346083</v>
      </c>
      <c r="E135" s="1431">
        <f t="shared" si="2"/>
        <v>0.05882057966</v>
      </c>
      <c r="F135" s="1431">
        <f t="shared" si="3"/>
        <v>0.01162057966</v>
      </c>
      <c r="G135" s="1431">
        <v>0.0083</v>
      </c>
      <c r="H135" s="1431">
        <f t="shared" si="4"/>
        <v>0.05629616329</v>
      </c>
      <c r="I135" s="1432">
        <f t="shared" si="5"/>
        <v>0.009096163292</v>
      </c>
      <c r="J135" s="1211"/>
      <c r="K135" s="1211"/>
      <c r="L135" s="1211"/>
      <c r="M135" s="1211"/>
      <c r="N135" s="1211"/>
      <c r="O135" s="1211"/>
      <c r="P135" s="1211"/>
      <c r="Q135" s="1211"/>
      <c r="R135" s="1211"/>
      <c r="S135" s="1211"/>
      <c r="T135" s="1211"/>
      <c r="U135" s="1211"/>
      <c r="V135" s="1211"/>
      <c r="W135" s="1211"/>
      <c r="X135" s="1211"/>
      <c r="Y135" s="1211"/>
      <c r="Z135" s="1211"/>
      <c r="AA135" s="1211"/>
      <c r="AB135" s="1211"/>
      <c r="AC135" s="1211"/>
    </row>
    <row r="136" ht="12.0" hidden="1" customHeight="1">
      <c r="A136" s="1428" t="s">
        <v>957</v>
      </c>
      <c r="B136" s="1429" t="s">
        <v>835</v>
      </c>
      <c r="C136" s="1430" t="s">
        <v>831</v>
      </c>
      <c r="D136" s="1431">
        <f t="shared" si="1"/>
        <v>0.05748191924</v>
      </c>
      <c r="E136" s="1431">
        <f t="shared" si="2"/>
        <v>0.1101957739</v>
      </c>
      <c r="F136" s="1431">
        <f t="shared" si="3"/>
        <v>0.06299577394</v>
      </c>
      <c r="G136" s="1431" t="s">
        <v>113</v>
      </c>
      <c r="H136" s="1431" t="str">
        <f t="shared" si="4"/>
        <v>NA</v>
      </c>
      <c r="I136" s="1432" t="str">
        <f t="shared" si="5"/>
        <v>NA</v>
      </c>
      <c r="J136" s="1211"/>
      <c r="K136" s="1211"/>
      <c r="L136" s="1211"/>
      <c r="M136" s="1211"/>
      <c r="N136" s="1211"/>
      <c r="O136" s="1211"/>
      <c r="P136" s="1211"/>
      <c r="Q136" s="1211"/>
      <c r="R136" s="1211"/>
      <c r="S136" s="1211"/>
      <c r="T136" s="1211"/>
      <c r="U136" s="1211"/>
      <c r="V136" s="1211"/>
      <c r="W136" s="1211"/>
      <c r="X136" s="1211"/>
      <c r="Y136" s="1211"/>
      <c r="Z136" s="1211"/>
      <c r="AA136" s="1211"/>
      <c r="AB136" s="1211"/>
      <c r="AC136" s="1211"/>
    </row>
    <row r="137" ht="12.0" hidden="1" customHeight="1">
      <c r="A137" s="1428" t="s">
        <v>958</v>
      </c>
      <c r="B137" s="1429" t="s">
        <v>789</v>
      </c>
      <c r="C137" s="1430" t="s">
        <v>828</v>
      </c>
      <c r="D137" s="1431">
        <f t="shared" si="1"/>
        <v>0.02654851471</v>
      </c>
      <c r="E137" s="1431">
        <f t="shared" si="2"/>
        <v>0.07629513554</v>
      </c>
      <c r="F137" s="1431">
        <f t="shared" si="3"/>
        <v>0.02909513554</v>
      </c>
      <c r="G137" s="1431">
        <v>0.027</v>
      </c>
      <c r="H137" s="1431">
        <f t="shared" si="4"/>
        <v>0.07678992878</v>
      </c>
      <c r="I137" s="1432">
        <f t="shared" si="5"/>
        <v>0.02958992878</v>
      </c>
      <c r="J137" s="1211"/>
      <c r="K137" s="1211"/>
      <c r="L137" s="1211"/>
      <c r="M137" s="1211"/>
      <c r="N137" s="1211"/>
      <c r="O137" s="1211"/>
      <c r="P137" s="1211"/>
      <c r="Q137" s="1211"/>
      <c r="R137" s="1211"/>
      <c r="S137" s="1211"/>
      <c r="T137" s="1211"/>
      <c r="U137" s="1211"/>
      <c r="V137" s="1211"/>
      <c r="W137" s="1211"/>
      <c r="X137" s="1211"/>
      <c r="Y137" s="1211"/>
      <c r="Z137" s="1211"/>
      <c r="AA137" s="1211"/>
      <c r="AB137" s="1211"/>
      <c r="AC137" s="1211"/>
    </row>
    <row r="138" ht="12.0" hidden="1" customHeight="1">
      <c r="A138" s="1428" t="s">
        <v>959</v>
      </c>
      <c r="B138" s="1429" t="s">
        <v>808</v>
      </c>
      <c r="C138" s="1430" t="s">
        <v>821</v>
      </c>
      <c r="D138" s="1431">
        <f t="shared" si="1"/>
        <v>0.01411137268</v>
      </c>
      <c r="E138" s="1431">
        <f t="shared" si="2"/>
        <v>0.06266498195</v>
      </c>
      <c r="F138" s="1431">
        <f t="shared" si="3"/>
        <v>0.01546498195</v>
      </c>
      <c r="G138" s="1431">
        <v>0.0049</v>
      </c>
      <c r="H138" s="1431">
        <f t="shared" si="4"/>
        <v>0.05257002411</v>
      </c>
      <c r="I138" s="1432">
        <f t="shared" si="5"/>
        <v>0.005370024112</v>
      </c>
      <c r="J138" s="1211"/>
      <c r="K138" s="1211"/>
      <c r="L138" s="1211"/>
      <c r="M138" s="1211"/>
      <c r="N138" s="1211"/>
      <c r="O138" s="1211"/>
      <c r="P138" s="1211"/>
      <c r="Q138" s="1211"/>
      <c r="R138" s="1211"/>
      <c r="S138" s="1211"/>
      <c r="T138" s="1211"/>
      <c r="U138" s="1211"/>
      <c r="V138" s="1211"/>
      <c r="W138" s="1211"/>
      <c r="X138" s="1211"/>
      <c r="Y138" s="1211"/>
      <c r="Z138" s="1211"/>
      <c r="AA138" s="1211"/>
      <c r="AB138" s="1211"/>
      <c r="AC138" s="1211"/>
    </row>
    <row r="139" ht="12.0" hidden="1" customHeight="1">
      <c r="A139" s="1428" t="s">
        <v>960</v>
      </c>
      <c r="B139" s="1429" t="s">
        <v>835</v>
      </c>
      <c r="C139" s="1430" t="s">
        <v>809</v>
      </c>
      <c r="D139" s="1431">
        <f t="shared" si="1"/>
        <v>0.06625169887</v>
      </c>
      <c r="E139" s="1431">
        <f t="shared" si="2"/>
        <v>0.1198067797</v>
      </c>
      <c r="F139" s="1431">
        <f t="shared" si="3"/>
        <v>0.07260677967</v>
      </c>
      <c r="G139" s="1431" t="s">
        <v>113</v>
      </c>
      <c r="H139" s="1431" t="str">
        <f t="shared" si="4"/>
        <v>NA</v>
      </c>
      <c r="I139" s="1432" t="str">
        <f t="shared" si="5"/>
        <v>NA</v>
      </c>
      <c r="J139" s="1211"/>
      <c r="K139" s="1211"/>
      <c r="L139" s="1211"/>
      <c r="M139" s="1211"/>
      <c r="N139" s="1211"/>
      <c r="O139" s="1211"/>
      <c r="P139" s="1211"/>
      <c r="Q139" s="1211"/>
      <c r="R139" s="1211"/>
      <c r="S139" s="1211"/>
      <c r="T139" s="1211"/>
      <c r="U139" s="1211"/>
      <c r="V139" s="1211"/>
      <c r="W139" s="1211"/>
      <c r="X139" s="1211"/>
      <c r="Y139" s="1211"/>
      <c r="Z139" s="1211"/>
      <c r="AA139" s="1211"/>
      <c r="AB139" s="1211"/>
      <c r="AC139" s="1211"/>
    </row>
    <row r="140" ht="12.0" hidden="1" customHeight="1">
      <c r="A140" s="1428" t="s">
        <v>961</v>
      </c>
      <c r="B140" s="1429" t="s">
        <v>820</v>
      </c>
      <c r="C140" s="1430" t="s">
        <v>842</v>
      </c>
      <c r="D140" s="1431">
        <f t="shared" si="1"/>
        <v>0.01945296573</v>
      </c>
      <c r="E140" s="1431">
        <f t="shared" si="2"/>
        <v>0.06851895817</v>
      </c>
      <c r="F140" s="1431">
        <f t="shared" si="3"/>
        <v>0.02131895817</v>
      </c>
      <c r="G140" s="1431" t="s">
        <v>113</v>
      </c>
      <c r="H140" s="1431" t="str">
        <f t="shared" si="4"/>
        <v>NA</v>
      </c>
      <c r="I140" s="1432" t="str">
        <f t="shared" si="5"/>
        <v>NA</v>
      </c>
      <c r="J140" s="1211"/>
      <c r="K140" s="1211"/>
      <c r="L140" s="1211"/>
      <c r="M140" s="1211"/>
      <c r="N140" s="1211"/>
      <c r="O140" s="1211"/>
      <c r="P140" s="1211"/>
      <c r="Q140" s="1211"/>
      <c r="R140" s="1211"/>
      <c r="S140" s="1211"/>
      <c r="T140" s="1211"/>
      <c r="U140" s="1211"/>
      <c r="V140" s="1211"/>
      <c r="W140" s="1211"/>
      <c r="X140" s="1211"/>
      <c r="Y140" s="1211"/>
      <c r="Z140" s="1211"/>
      <c r="AA140" s="1211"/>
      <c r="AB140" s="1211"/>
      <c r="AC140" s="1211"/>
    </row>
    <row r="141" ht="12.0" hidden="1" customHeight="1">
      <c r="A141" s="1428" t="s">
        <v>962</v>
      </c>
      <c r="B141" s="1429" t="s">
        <v>820</v>
      </c>
      <c r="C141" s="1430" t="s">
        <v>831</v>
      </c>
      <c r="D141" s="1431">
        <f t="shared" si="1"/>
        <v>0.05748191924</v>
      </c>
      <c r="E141" s="1431">
        <f t="shared" si="2"/>
        <v>0.1101957739</v>
      </c>
      <c r="F141" s="1431">
        <f t="shared" si="3"/>
        <v>0.06299577394</v>
      </c>
      <c r="G141" s="1431" t="s">
        <v>113</v>
      </c>
      <c r="H141" s="1431" t="str">
        <f t="shared" si="4"/>
        <v>NA</v>
      </c>
      <c r="I141" s="1432" t="str">
        <f t="shared" si="5"/>
        <v>NA</v>
      </c>
      <c r="J141" s="1211"/>
      <c r="K141" s="1211"/>
      <c r="L141" s="1211"/>
      <c r="M141" s="1211"/>
      <c r="N141" s="1211"/>
      <c r="O141" s="1211"/>
      <c r="P141" s="1211"/>
      <c r="Q141" s="1211"/>
      <c r="R141" s="1211"/>
      <c r="S141" s="1211"/>
      <c r="T141" s="1211"/>
      <c r="U141" s="1211"/>
      <c r="V141" s="1211"/>
      <c r="W141" s="1211"/>
      <c r="X141" s="1211"/>
      <c r="Y141" s="1211"/>
      <c r="Z141" s="1211"/>
      <c r="AA141" s="1211"/>
      <c r="AB141" s="1211"/>
      <c r="AC141" s="1211"/>
    </row>
    <row r="142" ht="12.0" hidden="1" customHeight="1">
      <c r="A142" s="1428" t="s">
        <v>963</v>
      </c>
      <c r="B142" s="1429" t="s">
        <v>814</v>
      </c>
      <c r="C142" s="1430" t="s">
        <v>841</v>
      </c>
      <c r="D142" s="1431">
        <f t="shared" si="1"/>
        <v>0.08833559849</v>
      </c>
      <c r="E142" s="1431">
        <f t="shared" si="2"/>
        <v>0.1440090396</v>
      </c>
      <c r="F142" s="1431">
        <f t="shared" si="3"/>
        <v>0.09680903956</v>
      </c>
      <c r="G142" s="1431" t="s">
        <v>113</v>
      </c>
      <c r="H142" s="1431" t="str">
        <f t="shared" si="4"/>
        <v>NA</v>
      </c>
      <c r="I142" s="1432" t="str">
        <f t="shared" si="5"/>
        <v>NA</v>
      </c>
      <c r="J142" s="1211"/>
      <c r="K142" s="1211"/>
      <c r="L142" s="1211"/>
      <c r="M142" s="1211"/>
      <c r="N142" s="1211"/>
      <c r="O142" s="1211"/>
      <c r="P142" s="1211"/>
      <c r="Q142" s="1211"/>
      <c r="R142" s="1211"/>
      <c r="S142" s="1211"/>
      <c r="T142" s="1211"/>
      <c r="U142" s="1211"/>
      <c r="V142" s="1211"/>
      <c r="W142" s="1211"/>
      <c r="X142" s="1211"/>
      <c r="Y142" s="1211"/>
      <c r="Z142" s="1211"/>
      <c r="AA142" s="1211"/>
      <c r="AB142" s="1211"/>
      <c r="AC142" s="1211"/>
    </row>
    <row r="143" ht="12.0" hidden="1" customHeight="1">
      <c r="A143" s="1428" t="s">
        <v>964</v>
      </c>
      <c r="B143" s="1429" t="s">
        <v>789</v>
      </c>
      <c r="C143" s="1430" t="s">
        <v>831</v>
      </c>
      <c r="D143" s="1431">
        <f t="shared" si="1"/>
        <v>0.05748191924</v>
      </c>
      <c r="E143" s="1431">
        <f t="shared" si="2"/>
        <v>0.1101957739</v>
      </c>
      <c r="F143" s="1431">
        <f t="shared" si="3"/>
        <v>0.06299577394</v>
      </c>
      <c r="G143" s="1431" t="s">
        <v>113</v>
      </c>
      <c r="H143" s="1431" t="str">
        <f t="shared" si="4"/>
        <v>NA</v>
      </c>
      <c r="I143" s="1432" t="str">
        <f t="shared" si="5"/>
        <v>NA</v>
      </c>
      <c r="J143" s="1211"/>
      <c r="K143" s="1211"/>
      <c r="L143" s="1211"/>
      <c r="M143" s="1211"/>
      <c r="N143" s="1211"/>
      <c r="O143" s="1211"/>
      <c r="P143" s="1211"/>
      <c r="Q143" s="1211"/>
      <c r="R143" s="1211"/>
      <c r="S143" s="1211"/>
      <c r="T143" s="1211"/>
      <c r="U143" s="1211"/>
      <c r="V143" s="1211"/>
      <c r="W143" s="1211"/>
      <c r="X143" s="1211"/>
      <c r="Y143" s="1211"/>
      <c r="Z143" s="1211"/>
      <c r="AA143" s="1211"/>
      <c r="AB143" s="1211"/>
      <c r="AC143" s="1211"/>
    </row>
    <row r="144" ht="12.0" hidden="1" customHeight="1">
      <c r="A144" s="1428" t="s">
        <v>965</v>
      </c>
      <c r="B144" s="1429" t="s">
        <v>808</v>
      </c>
      <c r="C144" s="1430" t="s">
        <v>825</v>
      </c>
      <c r="D144" s="1431">
        <f t="shared" si="1"/>
        <v>0</v>
      </c>
      <c r="E144" s="1431">
        <f t="shared" si="2"/>
        <v>0.0472</v>
      </c>
      <c r="F144" s="1431">
        <f t="shared" si="3"/>
        <v>0</v>
      </c>
      <c r="G144" s="1431">
        <v>0.0</v>
      </c>
      <c r="H144" s="1431">
        <f t="shared" si="4"/>
        <v>0.0472</v>
      </c>
      <c r="I144" s="1432">
        <f t="shared" si="5"/>
        <v>0</v>
      </c>
      <c r="J144" s="1211"/>
      <c r="K144" s="1211"/>
      <c r="L144" s="1211"/>
      <c r="M144" s="1211"/>
      <c r="N144" s="1211"/>
      <c r="O144" s="1211"/>
      <c r="P144" s="1211"/>
      <c r="Q144" s="1211"/>
      <c r="R144" s="1211"/>
      <c r="S144" s="1211"/>
      <c r="T144" s="1211"/>
      <c r="U144" s="1211"/>
      <c r="V144" s="1211"/>
      <c r="W144" s="1211"/>
      <c r="X144" s="1211"/>
      <c r="Y144" s="1211"/>
      <c r="Z144" s="1211"/>
      <c r="AA144" s="1211"/>
      <c r="AB144" s="1211"/>
      <c r="AC144" s="1211"/>
    </row>
    <row r="145" ht="12.0" hidden="1" customHeight="1">
      <c r="A145" s="1428" t="s">
        <v>966</v>
      </c>
      <c r="B145" s="1429" t="s">
        <v>808</v>
      </c>
      <c r="C145" s="1430" t="s">
        <v>825</v>
      </c>
      <c r="D145" s="1431">
        <f t="shared" si="1"/>
        <v>0</v>
      </c>
      <c r="E145" s="1431">
        <f t="shared" si="2"/>
        <v>0.0472</v>
      </c>
      <c r="F145" s="1431">
        <f t="shared" si="3"/>
        <v>0</v>
      </c>
      <c r="G145" s="1431">
        <v>0.0</v>
      </c>
      <c r="H145" s="1431">
        <f t="shared" si="4"/>
        <v>0.0472</v>
      </c>
      <c r="I145" s="1432">
        <f t="shared" si="5"/>
        <v>0</v>
      </c>
      <c r="J145" s="1211"/>
      <c r="K145" s="1211"/>
      <c r="L145" s="1211"/>
      <c r="M145" s="1211"/>
      <c r="N145" s="1211"/>
      <c r="O145" s="1211"/>
      <c r="P145" s="1211"/>
      <c r="Q145" s="1211"/>
      <c r="R145" s="1211"/>
      <c r="S145" s="1211"/>
      <c r="T145" s="1211"/>
      <c r="U145" s="1211"/>
      <c r="V145" s="1211"/>
      <c r="W145" s="1211"/>
      <c r="X145" s="1211"/>
      <c r="Y145" s="1211"/>
      <c r="Z145" s="1211"/>
      <c r="AA145" s="1211"/>
      <c r="AB145" s="1211"/>
      <c r="AC145" s="1211"/>
    </row>
    <row r="146" ht="12.0" hidden="1" customHeight="1">
      <c r="A146" s="1428" t="s">
        <v>967</v>
      </c>
      <c r="B146" s="1429" t="s">
        <v>835</v>
      </c>
      <c r="C146" s="1430" t="s">
        <v>822</v>
      </c>
      <c r="D146" s="1431">
        <f t="shared" si="1"/>
        <v>0.00534159305</v>
      </c>
      <c r="E146" s="1431">
        <f t="shared" si="2"/>
        <v>0.05305397622</v>
      </c>
      <c r="F146" s="1431">
        <f t="shared" si="3"/>
        <v>0.005853976219</v>
      </c>
      <c r="G146" s="1431" t="s">
        <v>113</v>
      </c>
      <c r="H146" s="1431" t="str">
        <f t="shared" si="4"/>
        <v>NA</v>
      </c>
      <c r="I146" s="1432" t="str">
        <f t="shared" si="5"/>
        <v>NA</v>
      </c>
      <c r="J146" s="1211"/>
      <c r="K146" s="1211"/>
      <c r="L146" s="1211"/>
      <c r="M146" s="1211"/>
      <c r="N146" s="1211"/>
      <c r="O146" s="1211"/>
      <c r="P146" s="1211"/>
      <c r="Q146" s="1211"/>
      <c r="R146" s="1211"/>
      <c r="S146" s="1211"/>
      <c r="T146" s="1211"/>
      <c r="U146" s="1211"/>
      <c r="V146" s="1211"/>
      <c r="W146" s="1211"/>
      <c r="X146" s="1211"/>
      <c r="Y146" s="1211"/>
      <c r="Z146" s="1211"/>
      <c r="AA146" s="1211"/>
      <c r="AB146" s="1211"/>
      <c r="AC146" s="1211"/>
    </row>
    <row r="147" ht="12.0" hidden="1" customHeight="1">
      <c r="A147" s="1428" t="s">
        <v>968</v>
      </c>
      <c r="B147" s="1429" t="s">
        <v>804</v>
      </c>
      <c r="C147" s="1430" t="s">
        <v>831</v>
      </c>
      <c r="D147" s="1431">
        <f t="shared" si="1"/>
        <v>0.05748191924</v>
      </c>
      <c r="E147" s="1431">
        <f t="shared" si="2"/>
        <v>0.1101957739</v>
      </c>
      <c r="F147" s="1431">
        <f t="shared" si="3"/>
        <v>0.06299577394</v>
      </c>
      <c r="G147" s="1431" t="s">
        <v>113</v>
      </c>
      <c r="H147" s="1431" t="str">
        <f t="shared" si="4"/>
        <v>NA</v>
      </c>
      <c r="I147" s="1432" t="str">
        <f t="shared" si="5"/>
        <v>NA</v>
      </c>
      <c r="J147" s="1211"/>
      <c r="K147" s="1211"/>
      <c r="L147" s="1211"/>
      <c r="M147" s="1211"/>
      <c r="N147" s="1211"/>
      <c r="O147" s="1211"/>
      <c r="P147" s="1211"/>
      <c r="Q147" s="1211"/>
      <c r="R147" s="1211"/>
      <c r="S147" s="1211"/>
      <c r="T147" s="1211"/>
      <c r="U147" s="1211"/>
      <c r="V147" s="1211"/>
      <c r="W147" s="1211"/>
      <c r="X147" s="1211"/>
      <c r="Y147" s="1211"/>
      <c r="Z147" s="1211"/>
      <c r="AA147" s="1211"/>
      <c r="AB147" s="1211"/>
      <c r="AC147" s="1211"/>
    </row>
    <row r="148" ht="12.0" hidden="1" customHeight="1">
      <c r="A148" s="1428" t="s">
        <v>969</v>
      </c>
      <c r="B148" s="1429" t="s">
        <v>789</v>
      </c>
      <c r="C148" s="1430" t="s">
        <v>829</v>
      </c>
      <c r="D148" s="1431">
        <f t="shared" si="1"/>
        <v>0.04863241433</v>
      </c>
      <c r="E148" s="1431">
        <f t="shared" si="2"/>
        <v>0.1004973954</v>
      </c>
      <c r="F148" s="1431">
        <f t="shared" si="3"/>
        <v>0.05329739543</v>
      </c>
      <c r="G148" s="1431" t="s">
        <v>113</v>
      </c>
      <c r="H148" s="1431" t="str">
        <f t="shared" si="4"/>
        <v>NA</v>
      </c>
      <c r="I148" s="1432" t="str">
        <f t="shared" si="5"/>
        <v>NA</v>
      </c>
      <c r="J148" s="1211"/>
      <c r="K148" s="1211"/>
      <c r="L148" s="1211"/>
      <c r="M148" s="1211"/>
      <c r="N148" s="1211"/>
      <c r="O148" s="1211"/>
      <c r="P148" s="1211"/>
      <c r="Q148" s="1211"/>
      <c r="R148" s="1211"/>
      <c r="S148" s="1211"/>
      <c r="T148" s="1211"/>
      <c r="U148" s="1211"/>
      <c r="V148" s="1211"/>
      <c r="W148" s="1211"/>
      <c r="X148" s="1211"/>
      <c r="Y148" s="1211"/>
      <c r="Z148" s="1211"/>
      <c r="AA148" s="1211"/>
      <c r="AB148" s="1211"/>
      <c r="AC148" s="1211"/>
    </row>
    <row r="149" ht="12.0" hidden="1" customHeight="1">
      <c r="A149" s="1428" t="s">
        <v>970</v>
      </c>
      <c r="B149" s="1429" t="s">
        <v>835</v>
      </c>
      <c r="C149" s="1430" t="s">
        <v>821</v>
      </c>
      <c r="D149" s="1431">
        <f t="shared" si="1"/>
        <v>0.01411137268</v>
      </c>
      <c r="E149" s="1431">
        <f t="shared" si="2"/>
        <v>0.06266498195</v>
      </c>
      <c r="F149" s="1431">
        <f t="shared" si="3"/>
        <v>0.01546498195</v>
      </c>
      <c r="G149" s="1431">
        <v>0.0039</v>
      </c>
      <c r="H149" s="1431">
        <f t="shared" si="4"/>
        <v>0.05147410082</v>
      </c>
      <c r="I149" s="1432">
        <f t="shared" si="5"/>
        <v>0.004274100824</v>
      </c>
      <c r="J149" s="1211"/>
      <c r="K149" s="1211"/>
      <c r="L149" s="1211"/>
      <c r="M149" s="1211"/>
      <c r="N149" s="1211"/>
      <c r="O149" s="1211"/>
      <c r="P149" s="1211"/>
      <c r="Q149" s="1211"/>
      <c r="R149" s="1211"/>
      <c r="S149" s="1211"/>
      <c r="T149" s="1211"/>
      <c r="U149" s="1211"/>
      <c r="V149" s="1211"/>
      <c r="W149" s="1211"/>
      <c r="X149" s="1211"/>
      <c r="Y149" s="1211"/>
      <c r="Z149" s="1211"/>
      <c r="AA149" s="1211"/>
      <c r="AB149" s="1211"/>
      <c r="AC149" s="1211"/>
    </row>
    <row r="150" ht="12.0" hidden="1" customHeight="1">
      <c r="A150" s="1428" t="s">
        <v>971</v>
      </c>
      <c r="B150" s="1429" t="s">
        <v>789</v>
      </c>
      <c r="C150" s="1430" t="s">
        <v>831</v>
      </c>
      <c r="D150" s="1431">
        <f t="shared" si="1"/>
        <v>0.05748191924</v>
      </c>
      <c r="E150" s="1431">
        <f t="shared" si="2"/>
        <v>0.1101957739</v>
      </c>
      <c r="F150" s="1431">
        <f t="shared" si="3"/>
        <v>0.06299577394</v>
      </c>
      <c r="G150" s="1431" t="s">
        <v>113</v>
      </c>
      <c r="H150" s="1431" t="str">
        <f t="shared" si="4"/>
        <v>NA</v>
      </c>
      <c r="I150" s="1432" t="str">
        <f t="shared" si="5"/>
        <v>NA</v>
      </c>
      <c r="J150" s="1211"/>
      <c r="K150" s="1211"/>
      <c r="L150" s="1211"/>
      <c r="M150" s="1211"/>
      <c r="N150" s="1211"/>
      <c r="O150" s="1211"/>
      <c r="P150" s="1211"/>
      <c r="Q150" s="1211"/>
      <c r="R150" s="1211"/>
      <c r="S150" s="1211"/>
      <c r="T150" s="1211"/>
      <c r="U150" s="1211"/>
      <c r="V150" s="1211"/>
      <c r="W150" s="1211"/>
      <c r="X150" s="1211"/>
      <c r="Y150" s="1211"/>
      <c r="Z150" s="1211"/>
      <c r="AA150" s="1211"/>
      <c r="AB150" s="1211"/>
      <c r="AC150" s="1211"/>
    </row>
    <row r="151" ht="12.0" hidden="1" customHeight="1">
      <c r="A151" s="1428" t="s">
        <v>972</v>
      </c>
      <c r="B151" s="1429" t="s">
        <v>820</v>
      </c>
      <c r="C151" s="1430" t="s">
        <v>833</v>
      </c>
      <c r="D151" s="1431">
        <f t="shared" si="1"/>
        <v>0.02208389962</v>
      </c>
      <c r="E151" s="1431">
        <f t="shared" si="2"/>
        <v>0.07140225989</v>
      </c>
      <c r="F151" s="1431">
        <f t="shared" si="3"/>
        <v>0.02420225989</v>
      </c>
      <c r="G151" s="1431" t="s">
        <v>113</v>
      </c>
      <c r="H151" s="1431" t="str">
        <f t="shared" si="4"/>
        <v>NA</v>
      </c>
      <c r="I151" s="1432" t="str">
        <f t="shared" si="5"/>
        <v>NA</v>
      </c>
      <c r="J151" s="1211"/>
      <c r="K151" s="1211"/>
      <c r="L151" s="1211"/>
      <c r="M151" s="1211"/>
      <c r="N151" s="1211"/>
      <c r="O151" s="1211"/>
      <c r="P151" s="1211"/>
      <c r="Q151" s="1211"/>
      <c r="R151" s="1211"/>
      <c r="S151" s="1211"/>
      <c r="T151" s="1211"/>
      <c r="U151" s="1211"/>
      <c r="V151" s="1211"/>
      <c r="W151" s="1211"/>
      <c r="X151" s="1211"/>
      <c r="Y151" s="1211"/>
      <c r="Z151" s="1211"/>
      <c r="AA151" s="1211"/>
      <c r="AB151" s="1211"/>
      <c r="AC151" s="1211"/>
    </row>
    <row r="152" ht="12.0" hidden="1" customHeight="1">
      <c r="A152" s="1428" t="s">
        <v>973</v>
      </c>
      <c r="B152" s="1429" t="s">
        <v>789</v>
      </c>
      <c r="C152" s="1430" t="s">
        <v>829</v>
      </c>
      <c r="D152" s="1431">
        <f t="shared" si="1"/>
        <v>0.04863241433</v>
      </c>
      <c r="E152" s="1431">
        <f t="shared" si="2"/>
        <v>0.1004973954</v>
      </c>
      <c r="F152" s="1431">
        <f t="shared" si="3"/>
        <v>0.05329739543</v>
      </c>
      <c r="G152" s="1431">
        <v>0.0462</v>
      </c>
      <c r="H152" s="1431">
        <f t="shared" si="4"/>
        <v>0.09783165591</v>
      </c>
      <c r="I152" s="1432">
        <f t="shared" si="5"/>
        <v>0.05063165591</v>
      </c>
      <c r="J152" s="1211"/>
      <c r="K152" s="1211"/>
      <c r="L152" s="1211"/>
      <c r="M152" s="1211"/>
      <c r="N152" s="1211"/>
      <c r="O152" s="1211"/>
      <c r="P152" s="1211"/>
      <c r="Q152" s="1211"/>
      <c r="R152" s="1211"/>
      <c r="S152" s="1211"/>
      <c r="T152" s="1211"/>
      <c r="U152" s="1211"/>
      <c r="V152" s="1211"/>
      <c r="W152" s="1211"/>
      <c r="X152" s="1211"/>
      <c r="Y152" s="1211"/>
      <c r="Z152" s="1211"/>
      <c r="AA152" s="1211"/>
      <c r="AB152" s="1211"/>
      <c r="AC152" s="1211"/>
    </row>
    <row r="153" ht="12.0" hidden="1" customHeight="1">
      <c r="A153" s="1428" t="s">
        <v>974</v>
      </c>
      <c r="B153" s="1429" t="s">
        <v>808</v>
      </c>
      <c r="C153" s="1430" t="s">
        <v>829</v>
      </c>
      <c r="D153" s="1431">
        <f t="shared" si="1"/>
        <v>0.04863241433</v>
      </c>
      <c r="E153" s="1431">
        <f t="shared" si="2"/>
        <v>0.1004973954</v>
      </c>
      <c r="F153" s="1431">
        <f t="shared" si="3"/>
        <v>0.05329739543</v>
      </c>
      <c r="G153" s="1431">
        <v>0.0308</v>
      </c>
      <c r="H153" s="1431">
        <f t="shared" si="4"/>
        <v>0.08095443727</v>
      </c>
      <c r="I153" s="1432">
        <f t="shared" si="5"/>
        <v>0.03375443727</v>
      </c>
      <c r="J153" s="1211"/>
      <c r="K153" s="1211"/>
      <c r="L153" s="1211"/>
      <c r="M153" s="1211"/>
      <c r="N153" s="1211"/>
      <c r="O153" s="1211"/>
      <c r="P153" s="1211"/>
      <c r="Q153" s="1211"/>
      <c r="R153" s="1211"/>
      <c r="S153" s="1211"/>
      <c r="T153" s="1211"/>
      <c r="U153" s="1211"/>
      <c r="V153" s="1211"/>
      <c r="W153" s="1211"/>
      <c r="X153" s="1211"/>
      <c r="Y153" s="1211"/>
      <c r="Z153" s="1211"/>
      <c r="AA153" s="1211"/>
      <c r="AB153" s="1211"/>
      <c r="AC153" s="1211"/>
    </row>
    <row r="154" ht="12.0" hidden="1" customHeight="1">
      <c r="A154" s="1428" t="s">
        <v>975</v>
      </c>
      <c r="B154" s="1429" t="s">
        <v>820</v>
      </c>
      <c r="C154" s="1430" t="s">
        <v>821</v>
      </c>
      <c r="D154" s="1431">
        <f t="shared" si="1"/>
        <v>0.01411137268</v>
      </c>
      <c r="E154" s="1431">
        <f t="shared" si="2"/>
        <v>0.06266498195</v>
      </c>
      <c r="F154" s="1431">
        <f t="shared" si="3"/>
        <v>0.01546498195</v>
      </c>
      <c r="G154" s="1431" t="s">
        <v>113</v>
      </c>
      <c r="H154" s="1431" t="str">
        <f t="shared" si="4"/>
        <v>NA</v>
      </c>
      <c r="I154" s="1432" t="str">
        <f t="shared" si="5"/>
        <v>NA</v>
      </c>
      <c r="J154" s="1211"/>
      <c r="K154" s="1211"/>
      <c r="L154" s="1211"/>
      <c r="M154" s="1211"/>
      <c r="N154" s="1211"/>
      <c r="O154" s="1211"/>
      <c r="P154" s="1211"/>
      <c r="Q154" s="1211"/>
      <c r="R154" s="1211"/>
      <c r="S154" s="1211"/>
      <c r="T154" s="1211"/>
      <c r="U154" s="1211"/>
      <c r="V154" s="1211"/>
      <c r="W154" s="1211"/>
      <c r="X154" s="1211"/>
      <c r="Y154" s="1211"/>
      <c r="Z154" s="1211"/>
      <c r="AA154" s="1211"/>
      <c r="AB154" s="1211"/>
      <c r="AC154" s="1211"/>
    </row>
    <row r="155" ht="12.0" hidden="1" customHeight="1">
      <c r="A155" s="1428" t="s">
        <v>976</v>
      </c>
      <c r="B155" s="1429" t="s">
        <v>789</v>
      </c>
      <c r="C155" s="1430" t="s">
        <v>829</v>
      </c>
      <c r="D155" s="1431">
        <f t="shared" si="1"/>
        <v>0.04863241433</v>
      </c>
      <c r="E155" s="1431">
        <f t="shared" si="2"/>
        <v>0.1004973954</v>
      </c>
      <c r="F155" s="1431">
        <f t="shared" si="3"/>
        <v>0.05329739543</v>
      </c>
      <c r="G155" s="1431" t="s">
        <v>113</v>
      </c>
      <c r="H155" s="1431" t="str">
        <f t="shared" si="4"/>
        <v>NA</v>
      </c>
      <c r="I155" s="1432" t="str">
        <f t="shared" si="5"/>
        <v>NA</v>
      </c>
      <c r="J155" s="1211"/>
      <c r="K155" s="1211"/>
      <c r="L155" s="1211"/>
      <c r="M155" s="1211"/>
      <c r="N155" s="1211"/>
      <c r="O155" s="1211"/>
      <c r="P155" s="1211"/>
      <c r="Q155" s="1211"/>
      <c r="R155" s="1211"/>
      <c r="S155" s="1211"/>
      <c r="T155" s="1211"/>
      <c r="U155" s="1211"/>
      <c r="V155" s="1211"/>
      <c r="W155" s="1211"/>
      <c r="X155" s="1211"/>
      <c r="Y155" s="1211"/>
      <c r="Z155" s="1211"/>
      <c r="AA155" s="1211"/>
      <c r="AB155" s="1211"/>
      <c r="AC155" s="1211"/>
    </row>
    <row r="156" ht="12.0" hidden="1" customHeight="1">
      <c r="A156" s="1428" t="s">
        <v>977</v>
      </c>
      <c r="B156" s="1429" t="s">
        <v>804</v>
      </c>
      <c r="C156" s="1430" t="s">
        <v>831</v>
      </c>
      <c r="D156" s="1431">
        <f t="shared" si="1"/>
        <v>0.05748191924</v>
      </c>
      <c r="E156" s="1431">
        <f t="shared" si="2"/>
        <v>0.1101957739</v>
      </c>
      <c r="F156" s="1431">
        <f t="shared" si="3"/>
        <v>0.06299577394</v>
      </c>
      <c r="G156" s="1431">
        <v>0.03949999999999999</v>
      </c>
      <c r="H156" s="1431">
        <f t="shared" si="4"/>
        <v>0.09048896988</v>
      </c>
      <c r="I156" s="1432">
        <f t="shared" si="5"/>
        <v>0.04328896988</v>
      </c>
      <c r="J156" s="1211"/>
      <c r="K156" s="1211"/>
      <c r="L156" s="1211"/>
      <c r="M156" s="1211"/>
      <c r="N156" s="1211"/>
      <c r="O156" s="1211"/>
      <c r="P156" s="1211"/>
      <c r="Q156" s="1211"/>
      <c r="R156" s="1211"/>
      <c r="S156" s="1211"/>
      <c r="T156" s="1211"/>
      <c r="U156" s="1211"/>
      <c r="V156" s="1211"/>
      <c r="W156" s="1211"/>
      <c r="X156" s="1211"/>
      <c r="Y156" s="1211"/>
      <c r="Z156" s="1211"/>
      <c r="AA156" s="1211"/>
      <c r="AB156" s="1211"/>
      <c r="AC156" s="1211"/>
    </row>
    <row r="157" ht="12.0" hidden="1" customHeight="1">
      <c r="A157" s="1428" t="s">
        <v>978</v>
      </c>
      <c r="B157" s="1429" t="s">
        <v>799</v>
      </c>
      <c r="C157" s="1430" t="s">
        <v>800</v>
      </c>
      <c r="D157" s="1431">
        <f t="shared" si="1"/>
        <v>0.004384889817</v>
      </c>
      <c r="E157" s="1431">
        <f t="shared" si="2"/>
        <v>0.05200550287</v>
      </c>
      <c r="F157" s="1431">
        <f t="shared" si="3"/>
        <v>0.004805502866</v>
      </c>
      <c r="G157" s="1431" t="s">
        <v>113</v>
      </c>
      <c r="H157" s="1431" t="str">
        <f t="shared" si="4"/>
        <v>NA</v>
      </c>
      <c r="I157" s="1432" t="str">
        <f t="shared" si="5"/>
        <v>NA</v>
      </c>
      <c r="J157" s="1211"/>
      <c r="K157" s="1211"/>
      <c r="L157" s="1211"/>
      <c r="M157" s="1211"/>
      <c r="N157" s="1211"/>
      <c r="O157" s="1211"/>
      <c r="P157" s="1211"/>
      <c r="Q157" s="1211"/>
      <c r="R157" s="1211"/>
      <c r="S157" s="1211"/>
      <c r="T157" s="1211"/>
      <c r="U157" s="1211"/>
      <c r="V157" s="1211"/>
      <c r="W157" s="1211"/>
      <c r="X157" s="1211"/>
      <c r="Y157" s="1211"/>
      <c r="Z157" s="1211"/>
      <c r="AA157" s="1211"/>
      <c r="AB157" s="1211"/>
      <c r="AC157" s="1211"/>
    </row>
    <row r="158" ht="12.0" hidden="1" customHeight="1">
      <c r="A158" s="1428" t="s">
        <v>979</v>
      </c>
      <c r="B158" s="1429" t="s">
        <v>808</v>
      </c>
      <c r="C158" s="1430" t="s">
        <v>822</v>
      </c>
      <c r="D158" s="1431">
        <f t="shared" si="1"/>
        <v>0.00534159305</v>
      </c>
      <c r="E158" s="1431">
        <f t="shared" si="2"/>
        <v>0.05305397622</v>
      </c>
      <c r="F158" s="1431">
        <f t="shared" si="3"/>
        <v>0.005853976219</v>
      </c>
      <c r="G158" s="1431">
        <v>7.000000000000001E-4</v>
      </c>
      <c r="H158" s="1431">
        <f t="shared" si="4"/>
        <v>0.0479671463</v>
      </c>
      <c r="I158" s="1432">
        <f t="shared" si="5"/>
        <v>0.0007671463017</v>
      </c>
      <c r="J158" s="1211"/>
      <c r="K158" s="1211"/>
      <c r="L158" s="1211"/>
      <c r="M158" s="1211"/>
      <c r="N158" s="1211"/>
      <c r="O158" s="1211"/>
      <c r="P158" s="1211"/>
      <c r="Q158" s="1211"/>
      <c r="R158" s="1211"/>
      <c r="S158" s="1211"/>
      <c r="T158" s="1211"/>
      <c r="U158" s="1211"/>
      <c r="V158" s="1211"/>
      <c r="W158" s="1211"/>
      <c r="X158" s="1211"/>
      <c r="Y158" s="1211"/>
      <c r="Z158" s="1211"/>
      <c r="AA158" s="1211"/>
      <c r="AB158" s="1211"/>
      <c r="AC158" s="1211"/>
    </row>
    <row r="159" ht="12.0" customHeight="1">
      <c r="A159" s="1428" t="s">
        <v>980</v>
      </c>
      <c r="B159" s="1429" t="s">
        <v>855</v>
      </c>
      <c r="C159" s="1430" t="s">
        <v>825</v>
      </c>
      <c r="D159" s="1431">
        <f t="shared" si="1"/>
        <v>0</v>
      </c>
      <c r="E159" s="1431">
        <f t="shared" si="2"/>
        <v>0.0472</v>
      </c>
      <c r="F159" s="1431">
        <f t="shared" si="3"/>
        <v>0</v>
      </c>
      <c r="G159" s="1431">
        <v>0.0</v>
      </c>
      <c r="H159" s="1431">
        <f t="shared" si="4"/>
        <v>0.0472</v>
      </c>
      <c r="I159" s="1432">
        <f t="shared" si="5"/>
        <v>0</v>
      </c>
      <c r="J159" s="1211"/>
      <c r="K159" s="1211"/>
      <c r="L159" s="1211"/>
      <c r="M159" s="1211"/>
      <c r="N159" s="1211"/>
      <c r="O159" s="1211"/>
      <c r="P159" s="1211"/>
      <c r="Q159" s="1211"/>
      <c r="R159" s="1211"/>
      <c r="S159" s="1211"/>
      <c r="T159" s="1211"/>
      <c r="U159" s="1211"/>
      <c r="V159" s="1211"/>
      <c r="W159" s="1211"/>
      <c r="X159" s="1211"/>
      <c r="Y159" s="1211"/>
      <c r="Z159" s="1211"/>
      <c r="AA159" s="1211"/>
      <c r="AB159" s="1211"/>
      <c r="AC159" s="1211"/>
    </row>
    <row r="160" ht="12.0" hidden="1" customHeight="1">
      <c r="A160" s="1436" t="s">
        <v>981</v>
      </c>
      <c r="B160" s="1437" t="s">
        <v>814</v>
      </c>
      <c r="C160" s="1438" t="s">
        <v>839</v>
      </c>
      <c r="D160" s="1431">
        <f t="shared" si="1"/>
        <v>0.01682203184</v>
      </c>
      <c r="E160" s="1439">
        <f t="shared" si="2"/>
        <v>0.06563565645</v>
      </c>
      <c r="F160" s="1439">
        <f t="shared" si="3"/>
        <v>0.01843565645</v>
      </c>
      <c r="G160" s="1439">
        <v>0.0104</v>
      </c>
      <c r="H160" s="1439">
        <f t="shared" si="4"/>
        <v>0.0585976022</v>
      </c>
      <c r="I160" s="1440">
        <f t="shared" si="5"/>
        <v>0.0113976022</v>
      </c>
      <c r="J160" s="1211"/>
      <c r="K160" s="1211"/>
      <c r="L160" s="1211"/>
      <c r="M160" s="1211"/>
      <c r="N160" s="1211"/>
      <c r="O160" s="1211"/>
      <c r="P160" s="1211"/>
      <c r="Q160" s="1211"/>
      <c r="R160" s="1211"/>
      <c r="S160" s="1211"/>
      <c r="T160" s="1211"/>
      <c r="U160" s="1211"/>
      <c r="V160" s="1211"/>
      <c r="W160" s="1211"/>
      <c r="X160" s="1211"/>
      <c r="Y160" s="1211"/>
      <c r="Z160" s="1211"/>
      <c r="AA160" s="1211"/>
      <c r="AB160" s="1211"/>
      <c r="AC160" s="1211"/>
    </row>
    <row r="161" ht="12.0" customHeight="1">
      <c r="A161" s="1441" t="s">
        <v>982</v>
      </c>
      <c r="B161" s="1442" t="s">
        <v>804</v>
      </c>
      <c r="C161" s="1443" t="s">
        <v>805</v>
      </c>
      <c r="D161" s="1444">
        <f t="shared" si="1"/>
        <v>0.03978290943</v>
      </c>
      <c r="E161" s="1444">
        <f t="shared" si="2"/>
        <v>0.09079901691</v>
      </c>
      <c r="F161" s="1444">
        <f t="shared" si="3"/>
        <v>0.04359901691</v>
      </c>
      <c r="G161" s="1444" t="s">
        <v>113</v>
      </c>
      <c r="H161" s="1444" t="str">
        <f t="shared" si="4"/>
        <v>NA</v>
      </c>
      <c r="I161" s="1444" t="str">
        <f t="shared" si="5"/>
        <v>NA</v>
      </c>
      <c r="J161" s="1211"/>
      <c r="K161" s="1211"/>
      <c r="L161" s="1211"/>
      <c r="M161" s="1211"/>
      <c r="N161" s="1211"/>
      <c r="O161" s="1211"/>
      <c r="P161" s="1211"/>
      <c r="Q161" s="1211"/>
      <c r="R161" s="1211"/>
      <c r="S161" s="1211"/>
      <c r="T161" s="1211"/>
      <c r="U161" s="1211"/>
      <c r="V161" s="1211"/>
      <c r="W161" s="1211"/>
      <c r="X161" s="1211"/>
      <c r="Y161" s="1211"/>
      <c r="Z161" s="1211"/>
      <c r="AA161" s="1211"/>
      <c r="AB161" s="1211"/>
      <c r="AC161" s="1211"/>
    </row>
    <row r="162" ht="12.0" customHeight="1">
      <c r="A162" s="1441" t="s">
        <v>983</v>
      </c>
      <c r="B162" s="1442" t="s">
        <v>814</v>
      </c>
      <c r="C162" s="1443" t="s">
        <v>38</v>
      </c>
      <c r="D162" s="1444">
        <f t="shared" si="1"/>
        <v>0.175</v>
      </c>
      <c r="E162" s="1444">
        <f t="shared" si="2"/>
        <v>0.2389865754</v>
      </c>
      <c r="F162" s="1444">
        <f t="shared" si="3"/>
        <v>0.1917865754</v>
      </c>
      <c r="G162" s="1444" t="s">
        <v>113</v>
      </c>
      <c r="H162" s="1444" t="str">
        <f t="shared" si="4"/>
        <v>NA</v>
      </c>
      <c r="I162" s="1444" t="str">
        <f t="shared" si="5"/>
        <v>NA</v>
      </c>
      <c r="J162" s="1211"/>
      <c r="K162" s="1211"/>
      <c r="L162" s="1211"/>
      <c r="M162" s="1211"/>
      <c r="N162" s="1211"/>
      <c r="O162" s="1211"/>
      <c r="P162" s="1211"/>
      <c r="Q162" s="1211"/>
      <c r="R162" s="1211"/>
      <c r="S162" s="1211"/>
      <c r="T162" s="1211"/>
      <c r="U162" s="1211"/>
      <c r="V162" s="1211"/>
      <c r="W162" s="1211"/>
      <c r="X162" s="1211"/>
      <c r="Y162" s="1211"/>
      <c r="Z162" s="1211"/>
      <c r="AA162" s="1211"/>
      <c r="AB162" s="1211"/>
      <c r="AC162" s="1211"/>
    </row>
    <row r="163" ht="12.0" customHeight="1">
      <c r="A163" s="1441" t="s">
        <v>984</v>
      </c>
      <c r="B163" s="1442" t="s">
        <v>835</v>
      </c>
      <c r="C163" s="1443" t="s">
        <v>818</v>
      </c>
      <c r="D163" s="1444">
        <f t="shared" si="1"/>
        <v>0.03181038249</v>
      </c>
      <c r="E163" s="1444">
        <f t="shared" si="2"/>
        <v>0.08206173898</v>
      </c>
      <c r="F163" s="1444">
        <f t="shared" si="3"/>
        <v>0.03486173898</v>
      </c>
      <c r="G163" s="1444">
        <v>0.0126</v>
      </c>
      <c r="H163" s="1444">
        <f t="shared" si="4"/>
        <v>0.06100863343</v>
      </c>
      <c r="I163" s="1444">
        <f t="shared" si="5"/>
        <v>0.01380863343</v>
      </c>
      <c r="J163" s="1211"/>
      <c r="K163" s="1211"/>
      <c r="L163" s="1211"/>
      <c r="M163" s="1211"/>
      <c r="N163" s="1211"/>
      <c r="O163" s="1211"/>
      <c r="P163" s="1211"/>
      <c r="Q163" s="1211"/>
      <c r="R163" s="1211"/>
      <c r="S163" s="1211"/>
      <c r="T163" s="1211"/>
      <c r="U163" s="1211"/>
      <c r="V163" s="1211"/>
      <c r="W163" s="1211"/>
      <c r="X163" s="1211"/>
      <c r="Y163" s="1211"/>
      <c r="Z163" s="1211"/>
      <c r="AA163" s="1211"/>
      <c r="AB163" s="1211"/>
      <c r="AC163" s="1211"/>
    </row>
    <row r="164" ht="12.0" customHeight="1">
      <c r="A164" s="1441" t="s">
        <v>985</v>
      </c>
      <c r="B164" s="1442" t="s">
        <v>789</v>
      </c>
      <c r="C164" s="1443" t="s">
        <v>815</v>
      </c>
      <c r="D164" s="1444">
        <f t="shared" si="1"/>
        <v>0.1060346083</v>
      </c>
      <c r="E164" s="1444">
        <f t="shared" si="2"/>
        <v>0.1634057966</v>
      </c>
      <c r="F164" s="1444">
        <f t="shared" si="3"/>
        <v>0.1162057966</v>
      </c>
      <c r="G164" s="1444" t="s">
        <v>113</v>
      </c>
      <c r="H164" s="1444" t="str">
        <f t="shared" si="4"/>
        <v>NA</v>
      </c>
      <c r="I164" s="1444" t="str">
        <f t="shared" si="5"/>
        <v>NA</v>
      </c>
      <c r="J164" s="1211"/>
      <c r="K164" s="1211"/>
      <c r="L164" s="1211"/>
      <c r="M164" s="1211"/>
      <c r="N164" s="1211"/>
      <c r="O164" s="1211"/>
      <c r="P164" s="1211"/>
      <c r="Q164" s="1211"/>
      <c r="R164" s="1211"/>
      <c r="S164" s="1211"/>
      <c r="T164" s="1211"/>
      <c r="U164" s="1211"/>
      <c r="V164" s="1211"/>
      <c r="W164" s="1211"/>
      <c r="X164" s="1211"/>
      <c r="Y164" s="1211"/>
      <c r="Z164" s="1211"/>
      <c r="AA164" s="1211"/>
      <c r="AB164" s="1211"/>
      <c r="AC164" s="1211"/>
    </row>
    <row r="165" ht="12.0" customHeight="1">
      <c r="A165" s="1414" t="s">
        <v>986</v>
      </c>
      <c r="F165" s="1445"/>
      <c r="G165" s="1445"/>
      <c r="H165" s="1445"/>
      <c r="I165" s="1445"/>
      <c r="J165" s="1211"/>
      <c r="K165" s="1211"/>
      <c r="L165" s="1211"/>
      <c r="M165" s="1211"/>
      <c r="N165" s="1211"/>
      <c r="O165" s="1211"/>
      <c r="P165" s="1211"/>
      <c r="Q165" s="1211"/>
      <c r="R165" s="1211"/>
      <c r="S165" s="1211"/>
      <c r="T165" s="1211"/>
      <c r="U165" s="1211"/>
      <c r="V165" s="1211"/>
      <c r="W165" s="1211"/>
      <c r="X165" s="1211"/>
      <c r="Y165" s="1211"/>
      <c r="Z165" s="1211"/>
      <c r="AA165" s="1211"/>
      <c r="AB165" s="1211"/>
      <c r="AC165" s="1211"/>
    </row>
    <row r="166" ht="12.0" customHeight="1">
      <c r="A166" s="1446" t="s">
        <v>788</v>
      </c>
      <c r="B166" s="1446" t="s">
        <v>987</v>
      </c>
      <c r="C166" s="1447" t="s">
        <v>741</v>
      </c>
      <c r="D166" s="1447" t="s">
        <v>988</v>
      </c>
      <c r="E166" s="1447" t="s">
        <v>989</v>
      </c>
      <c r="F166" s="1448"/>
      <c r="G166" s="1448"/>
      <c r="H166" s="1448"/>
      <c r="I166" s="1448"/>
      <c r="J166" s="1211"/>
      <c r="K166" s="1211"/>
      <c r="L166" s="1449"/>
      <c r="M166" s="1449"/>
      <c r="N166" s="1449"/>
      <c r="O166" s="1449"/>
      <c r="P166" s="1449"/>
      <c r="Q166" s="1449"/>
      <c r="R166" s="1449"/>
      <c r="S166" s="1449"/>
      <c r="T166" s="1449"/>
      <c r="U166" s="1449"/>
      <c r="V166" s="1449"/>
      <c r="W166" s="1449"/>
      <c r="X166" s="1449"/>
      <c r="Y166" s="1449"/>
      <c r="Z166" s="1449"/>
      <c r="AA166" s="1449"/>
      <c r="AB166" s="1449"/>
      <c r="AC166" s="1449"/>
    </row>
    <row r="167" ht="12.0" customHeight="1">
      <c r="A167" s="1450" t="s">
        <v>990</v>
      </c>
      <c r="B167" s="1451">
        <v>57.25</v>
      </c>
      <c r="C167" s="1356">
        <v>0.1343980338296166</v>
      </c>
      <c r="D167" s="1356">
        <v>0.0871980338296166</v>
      </c>
      <c r="E167" s="1356">
        <v>0.07956581886060442</v>
      </c>
      <c r="F167" s="1445"/>
      <c r="G167" s="1445"/>
      <c r="H167" s="1445"/>
      <c r="I167" s="1211"/>
      <c r="J167" s="1449"/>
      <c r="K167" s="1449"/>
      <c r="L167" s="1211"/>
      <c r="M167" s="1211"/>
      <c r="N167" s="1211"/>
      <c r="O167" s="1211"/>
      <c r="P167" s="1211"/>
      <c r="Q167" s="1211"/>
      <c r="R167" s="1211"/>
      <c r="S167" s="1211"/>
      <c r="T167" s="1211"/>
      <c r="U167" s="1211"/>
      <c r="V167" s="1211"/>
      <c r="W167" s="1211"/>
      <c r="X167" s="1211"/>
      <c r="Y167" s="1211"/>
      <c r="Z167" s="1211"/>
      <c r="AA167" s="1211"/>
      <c r="AB167" s="1211"/>
      <c r="AC167" s="1211"/>
    </row>
    <row r="168" ht="12.0" customHeight="1">
      <c r="A168" s="1450" t="s">
        <v>991</v>
      </c>
      <c r="B168" s="1451">
        <v>80.0</v>
      </c>
      <c r="C168" s="1356">
        <v>0.05541304126250898</v>
      </c>
      <c r="D168" s="1356">
        <v>0.008213041262508977</v>
      </c>
      <c r="E168" s="1356">
        <v>0.007494175323543901</v>
      </c>
      <c r="F168" s="1445"/>
      <c r="G168" s="1445"/>
      <c r="H168" s="1445"/>
      <c r="I168" s="1211"/>
      <c r="J168" s="1211"/>
      <c r="K168" s="1211"/>
      <c r="L168" s="1211"/>
      <c r="M168" s="1211"/>
      <c r="N168" s="1211"/>
      <c r="O168" s="1211"/>
      <c r="P168" s="1211"/>
      <c r="Q168" s="1211"/>
      <c r="R168" s="1211"/>
      <c r="S168" s="1211"/>
      <c r="T168" s="1211"/>
      <c r="U168" s="1211"/>
      <c r="V168" s="1211"/>
      <c r="W168" s="1211"/>
      <c r="X168" s="1211"/>
      <c r="Y168" s="1211"/>
      <c r="Z168" s="1211"/>
      <c r="AA168" s="1211"/>
      <c r="AB168" s="1211"/>
      <c r="AC168" s="1211"/>
    </row>
    <row r="169" ht="12.0" customHeight="1">
      <c r="A169" s="1450" t="s">
        <v>992</v>
      </c>
      <c r="B169" s="1451">
        <v>63.75</v>
      </c>
      <c r="C169" s="1356">
        <v>0.1101957739390316</v>
      </c>
      <c r="D169" s="1356">
        <v>0.06299577393903161</v>
      </c>
      <c r="E169" s="1356">
        <v>0.05748191923696969</v>
      </c>
      <c r="F169" s="1445"/>
      <c r="G169" s="1445"/>
      <c r="H169" s="1445"/>
      <c r="I169" s="1211"/>
      <c r="J169" s="1211"/>
      <c r="K169" s="1211"/>
      <c r="L169" s="1211"/>
      <c r="M169" s="1211"/>
      <c r="N169" s="1211"/>
      <c r="O169" s="1211"/>
      <c r="P169" s="1211"/>
      <c r="Q169" s="1211"/>
      <c r="R169" s="1211"/>
      <c r="S169" s="1211"/>
      <c r="T169" s="1211"/>
      <c r="U169" s="1211"/>
      <c r="V169" s="1211"/>
      <c r="W169" s="1211"/>
      <c r="X169" s="1211"/>
      <c r="Y169" s="1211"/>
      <c r="Z169" s="1211"/>
      <c r="AA169" s="1211"/>
      <c r="AB169" s="1211"/>
      <c r="AC169" s="1211"/>
    </row>
    <row r="170" ht="12.0" customHeight="1">
      <c r="A170" s="1450" t="s">
        <v>993</v>
      </c>
      <c r="B170" s="1451">
        <v>53.5</v>
      </c>
      <c r="C170" s="1356">
        <v>0.1634057965865632</v>
      </c>
      <c r="D170" s="1356">
        <v>0.1162057965865632</v>
      </c>
      <c r="E170" s="1356">
        <v>0.1060346083012063</v>
      </c>
      <c r="F170" s="1445"/>
      <c r="G170" s="1445"/>
      <c r="H170" s="1445"/>
      <c r="I170" s="1211"/>
      <c r="J170" s="1211"/>
      <c r="K170" s="1211"/>
      <c r="L170" s="1211"/>
      <c r="M170" s="1211"/>
      <c r="N170" s="1211"/>
      <c r="O170" s="1211"/>
      <c r="P170" s="1211"/>
      <c r="Q170" s="1211"/>
      <c r="R170" s="1211"/>
      <c r="S170" s="1211"/>
      <c r="T170" s="1211"/>
      <c r="U170" s="1211"/>
      <c r="V170" s="1211"/>
      <c r="W170" s="1211"/>
      <c r="X170" s="1211"/>
      <c r="Y170" s="1211"/>
      <c r="Z170" s="1211"/>
      <c r="AA170" s="1211"/>
      <c r="AB170" s="1211"/>
      <c r="AC170" s="1211"/>
    </row>
    <row r="171" ht="12.0" customHeight="1">
      <c r="A171" s="1450" t="s">
        <v>994</v>
      </c>
      <c r="B171" s="1451">
        <v>62.0</v>
      </c>
      <c r="C171" s="1356">
        <v>0.1198067796717549</v>
      </c>
      <c r="D171" s="1356">
        <v>0.07260677967175491</v>
      </c>
      <c r="E171" s="1356">
        <v>0.06625169887090408</v>
      </c>
      <c r="F171" s="1445"/>
      <c r="G171" s="1445"/>
      <c r="H171" s="1445"/>
      <c r="I171" s="1211"/>
      <c r="J171" s="1211"/>
      <c r="K171" s="1211"/>
      <c r="L171" s="1211"/>
      <c r="M171" s="1211"/>
      <c r="N171" s="1211"/>
      <c r="O171" s="1211"/>
      <c r="P171" s="1211"/>
      <c r="Q171" s="1211"/>
      <c r="R171" s="1211"/>
      <c r="S171" s="1211"/>
      <c r="T171" s="1211"/>
      <c r="U171" s="1211"/>
      <c r="V171" s="1211"/>
      <c r="W171" s="1211"/>
      <c r="X171" s="1211"/>
      <c r="Y171" s="1211"/>
      <c r="Z171" s="1211"/>
      <c r="AA171" s="1211"/>
      <c r="AB171" s="1211"/>
      <c r="AC171" s="1211"/>
    </row>
    <row r="172" ht="12.0" customHeight="1">
      <c r="A172" s="1450" t="s">
        <v>995</v>
      </c>
      <c r="B172" s="1451">
        <v>65.75</v>
      </c>
      <c r="C172" s="1356">
        <v>0.10049739542692</v>
      </c>
      <c r="D172" s="1356">
        <v>0.05329739542691996</v>
      </c>
      <c r="E172" s="1356">
        <v>0.04863241433363596</v>
      </c>
      <c r="F172" s="1445"/>
      <c r="G172" s="1445"/>
      <c r="H172" s="1445"/>
      <c r="I172" s="1211"/>
      <c r="J172" s="1211"/>
      <c r="K172" s="1211"/>
      <c r="L172" s="1211"/>
      <c r="M172" s="1211"/>
      <c r="N172" s="1211"/>
      <c r="O172" s="1211"/>
      <c r="P172" s="1211"/>
      <c r="Q172" s="1211"/>
      <c r="R172" s="1211"/>
      <c r="S172" s="1211"/>
      <c r="T172" s="1211"/>
      <c r="U172" s="1211"/>
      <c r="V172" s="1211"/>
      <c r="W172" s="1211"/>
      <c r="X172" s="1211"/>
      <c r="Y172" s="1211"/>
      <c r="Z172" s="1211"/>
      <c r="AA172" s="1211"/>
      <c r="AB172" s="1211"/>
      <c r="AC172" s="1211"/>
    </row>
    <row r="173" ht="12.0" customHeight="1">
      <c r="A173" s="1450" t="s">
        <v>996</v>
      </c>
      <c r="B173" s="1451">
        <v>52.75</v>
      </c>
      <c r="C173" s="1356">
        <v>0.1634057965865632</v>
      </c>
      <c r="D173" s="1356">
        <v>0.1162057965865632</v>
      </c>
      <c r="E173" s="1356">
        <v>0.1060346083012063</v>
      </c>
      <c r="F173" s="1445"/>
      <c r="G173" s="1445"/>
      <c r="H173" s="1445"/>
      <c r="I173" s="1211"/>
      <c r="J173" s="1211"/>
      <c r="K173" s="1211"/>
      <c r="L173" s="1211"/>
      <c r="M173" s="1211"/>
      <c r="N173" s="1211"/>
      <c r="O173" s="1211"/>
      <c r="P173" s="1211"/>
      <c r="Q173" s="1211"/>
      <c r="R173" s="1211"/>
      <c r="S173" s="1211"/>
      <c r="T173" s="1211"/>
      <c r="U173" s="1211"/>
      <c r="V173" s="1211"/>
      <c r="W173" s="1211"/>
      <c r="X173" s="1211"/>
      <c r="Y173" s="1211"/>
      <c r="Z173" s="1211"/>
      <c r="AA173" s="1211"/>
      <c r="AB173" s="1211"/>
      <c r="AC173" s="1211"/>
    </row>
    <row r="174" ht="12.0" customHeight="1">
      <c r="A174" s="1450" t="s">
        <v>997</v>
      </c>
      <c r="B174" s="1451">
        <v>59.25</v>
      </c>
      <c r="C174" s="1356">
        <v>0.1343980338296166</v>
      </c>
      <c r="D174" s="1356">
        <v>0.0871980338296166</v>
      </c>
      <c r="E174" s="1356">
        <v>0.07956581886060442</v>
      </c>
      <c r="F174" s="1445"/>
      <c r="G174" s="1445"/>
      <c r="H174" s="1445"/>
      <c r="I174" s="1211"/>
      <c r="J174" s="1211"/>
      <c r="K174" s="1211"/>
      <c r="L174" s="1211"/>
      <c r="M174" s="1211"/>
      <c r="N174" s="1211"/>
      <c r="O174" s="1211"/>
      <c r="P174" s="1211"/>
      <c r="Q174" s="1211"/>
      <c r="R174" s="1211"/>
      <c r="S174" s="1211"/>
      <c r="T174" s="1211"/>
      <c r="U174" s="1211"/>
      <c r="V174" s="1211"/>
      <c r="W174" s="1211"/>
      <c r="X174" s="1211"/>
      <c r="Y174" s="1211"/>
      <c r="Z174" s="1211"/>
      <c r="AA174" s="1211"/>
      <c r="AB174" s="1211"/>
      <c r="AC174" s="1211"/>
    </row>
    <row r="175" ht="12.0" customHeight="1">
      <c r="A175" s="1450" t="s">
        <v>998</v>
      </c>
      <c r="B175" s="1451">
        <v>50.75</v>
      </c>
      <c r="C175" s="1356">
        <v>0.1634057965865632</v>
      </c>
      <c r="D175" s="1356">
        <v>0.1162057965865632</v>
      </c>
      <c r="E175" s="1356">
        <v>0.1060346083012063</v>
      </c>
      <c r="F175" s="1445"/>
      <c r="G175" s="1445"/>
      <c r="H175" s="1445"/>
      <c r="I175" s="1211"/>
      <c r="J175" s="1211"/>
      <c r="K175" s="1211"/>
      <c r="L175" s="1211"/>
      <c r="M175" s="1211"/>
      <c r="N175" s="1211"/>
      <c r="O175" s="1211"/>
      <c r="P175" s="1211"/>
      <c r="Q175" s="1211"/>
      <c r="R175" s="1211"/>
      <c r="S175" s="1211"/>
      <c r="T175" s="1211"/>
      <c r="U175" s="1211"/>
      <c r="V175" s="1211"/>
      <c r="W175" s="1211"/>
      <c r="X175" s="1211"/>
      <c r="Y175" s="1211"/>
      <c r="Z175" s="1211"/>
      <c r="AA175" s="1211"/>
      <c r="AB175" s="1211"/>
      <c r="AC175" s="1211"/>
    </row>
    <row r="176" ht="12.0" customHeight="1">
      <c r="A176" s="1450" t="s">
        <v>999</v>
      </c>
      <c r="B176" s="1451">
        <v>53.5</v>
      </c>
      <c r="C176" s="1356">
        <v>0.1634057965865632</v>
      </c>
      <c r="D176" s="1356">
        <v>0.1162057965865632</v>
      </c>
      <c r="E176" s="1356">
        <v>0.1060346083012063</v>
      </c>
      <c r="F176" s="1445"/>
      <c r="G176" s="1445"/>
      <c r="H176" s="1445"/>
      <c r="I176" s="1211"/>
      <c r="J176" s="1211"/>
      <c r="K176" s="1211"/>
      <c r="L176" s="1211"/>
      <c r="M176" s="1211"/>
      <c r="N176" s="1211"/>
      <c r="O176" s="1211"/>
      <c r="P176" s="1211"/>
      <c r="Q176" s="1211"/>
      <c r="R176" s="1211"/>
      <c r="S176" s="1211"/>
      <c r="T176" s="1211"/>
      <c r="U176" s="1211"/>
      <c r="V176" s="1211"/>
      <c r="W176" s="1211"/>
      <c r="X176" s="1211"/>
      <c r="Y176" s="1211"/>
      <c r="Z176" s="1211"/>
      <c r="AA176" s="1211"/>
      <c r="AB176" s="1211"/>
      <c r="AC176" s="1211"/>
    </row>
    <row r="177" ht="12.0" customHeight="1">
      <c r="A177" s="1450" t="s">
        <v>1000</v>
      </c>
      <c r="B177" s="1451">
        <v>58.25</v>
      </c>
      <c r="C177" s="1356">
        <v>0.1343980338296166</v>
      </c>
      <c r="D177" s="1356">
        <v>0.0871980338296166</v>
      </c>
      <c r="E177" s="1356">
        <v>0.07956581886060442</v>
      </c>
      <c r="F177" s="1445"/>
      <c r="G177" s="1445"/>
      <c r="H177" s="1445"/>
      <c r="I177" s="1211"/>
      <c r="J177" s="1211"/>
      <c r="K177" s="1211"/>
      <c r="L177" s="1211"/>
      <c r="M177" s="1211"/>
      <c r="N177" s="1211"/>
      <c r="O177" s="1211"/>
      <c r="P177" s="1211"/>
      <c r="Q177" s="1211"/>
      <c r="R177" s="1211"/>
      <c r="S177" s="1211"/>
      <c r="T177" s="1211"/>
      <c r="U177" s="1211"/>
      <c r="V177" s="1211"/>
      <c r="W177" s="1211"/>
      <c r="X177" s="1211"/>
      <c r="Y177" s="1211"/>
      <c r="Z177" s="1211"/>
      <c r="AA177" s="1211"/>
      <c r="AB177" s="1211"/>
      <c r="AC177" s="1211"/>
    </row>
    <row r="178" ht="12.0" customHeight="1">
      <c r="A178" s="1450" t="s">
        <v>1001</v>
      </c>
      <c r="B178" s="1451">
        <v>63.25</v>
      </c>
      <c r="C178" s="1356">
        <v>0.1101957739390316</v>
      </c>
      <c r="D178" s="1356">
        <v>0.06299577393903161</v>
      </c>
      <c r="E178" s="1356">
        <v>0.05748191923696969</v>
      </c>
      <c r="F178" s="1445"/>
      <c r="G178" s="1445"/>
      <c r="H178" s="1445"/>
      <c r="I178" s="1211"/>
      <c r="J178" s="1211"/>
      <c r="K178" s="1211"/>
      <c r="L178" s="1211"/>
      <c r="M178" s="1211"/>
      <c r="N178" s="1211"/>
      <c r="O178" s="1211"/>
      <c r="P178" s="1211"/>
      <c r="Q178" s="1211"/>
      <c r="R178" s="1211"/>
      <c r="S178" s="1211"/>
      <c r="T178" s="1211"/>
      <c r="U178" s="1211"/>
      <c r="V178" s="1211"/>
      <c r="W178" s="1211"/>
      <c r="X178" s="1211"/>
      <c r="Y178" s="1211"/>
      <c r="Z178" s="1211"/>
      <c r="AA178" s="1211"/>
      <c r="AB178" s="1211"/>
      <c r="AC178" s="1211"/>
    </row>
    <row r="179" ht="12.0" customHeight="1">
      <c r="A179" s="1450" t="s">
        <v>1002</v>
      </c>
      <c r="B179" s="1451">
        <v>58.75</v>
      </c>
      <c r="C179" s="1356">
        <v>0.1343980338296166</v>
      </c>
      <c r="D179" s="1356">
        <v>0.0871980338296166</v>
      </c>
      <c r="E179" s="1356">
        <v>0.07956581886060442</v>
      </c>
      <c r="F179" s="1445"/>
      <c r="G179" s="1445"/>
      <c r="H179" s="1445"/>
      <c r="I179" s="1211"/>
      <c r="J179" s="1211"/>
      <c r="K179" s="1211"/>
      <c r="L179" s="1211"/>
      <c r="M179" s="1211"/>
      <c r="N179" s="1211"/>
      <c r="O179" s="1211"/>
      <c r="P179" s="1211"/>
      <c r="Q179" s="1211"/>
      <c r="R179" s="1211"/>
      <c r="S179" s="1211"/>
      <c r="T179" s="1211"/>
      <c r="U179" s="1211"/>
      <c r="V179" s="1211"/>
      <c r="W179" s="1211"/>
      <c r="X179" s="1211"/>
      <c r="Y179" s="1211"/>
      <c r="Z179" s="1211"/>
      <c r="AA179" s="1211"/>
      <c r="AB179" s="1211"/>
      <c r="AC179" s="1211"/>
    </row>
    <row r="180" ht="12.0" customHeight="1">
      <c r="A180" s="1450" t="s">
        <v>1003</v>
      </c>
      <c r="B180" s="1451">
        <v>63.75</v>
      </c>
      <c r="C180" s="1356">
        <v>0.1101957739390316</v>
      </c>
      <c r="D180" s="1356">
        <v>0.06299577393903161</v>
      </c>
      <c r="E180" s="1356">
        <v>0.05748191923696969</v>
      </c>
      <c r="F180" s="1445"/>
      <c r="G180" s="1445"/>
      <c r="H180" s="1445"/>
      <c r="I180" s="1211"/>
      <c r="J180" s="1211"/>
      <c r="K180" s="1211"/>
      <c r="L180" s="1211"/>
      <c r="M180" s="1211"/>
      <c r="N180" s="1211"/>
      <c r="O180" s="1211"/>
      <c r="P180" s="1211"/>
      <c r="Q180" s="1211"/>
      <c r="R180" s="1211"/>
      <c r="S180" s="1211"/>
      <c r="T180" s="1211"/>
      <c r="U180" s="1211"/>
      <c r="V180" s="1211"/>
      <c r="W180" s="1211"/>
      <c r="X180" s="1211"/>
      <c r="Y180" s="1211"/>
      <c r="Z180" s="1211"/>
      <c r="AA180" s="1211"/>
      <c r="AB180" s="1211"/>
      <c r="AC180" s="1211"/>
    </row>
    <row r="181" ht="12.0" customHeight="1">
      <c r="A181" s="1450" t="s">
        <v>1004</v>
      </c>
      <c r="B181" s="1451">
        <v>58.75</v>
      </c>
      <c r="C181" s="1356">
        <v>0.1343980338296166</v>
      </c>
      <c r="D181" s="1356">
        <v>0.0871980338296166</v>
      </c>
      <c r="E181" s="1356">
        <v>0.07956581886060442</v>
      </c>
      <c r="F181" s="1445"/>
      <c r="G181" s="1445"/>
      <c r="H181" s="1445"/>
      <c r="I181" s="1211"/>
      <c r="J181" s="1211"/>
      <c r="K181" s="1211"/>
      <c r="L181" s="1211"/>
      <c r="M181" s="1211"/>
      <c r="N181" s="1211"/>
      <c r="O181" s="1211"/>
      <c r="P181" s="1211"/>
      <c r="Q181" s="1211"/>
      <c r="R181" s="1211"/>
      <c r="S181" s="1211"/>
      <c r="T181" s="1211"/>
      <c r="U181" s="1211"/>
      <c r="V181" s="1211"/>
      <c r="W181" s="1211"/>
      <c r="X181" s="1211"/>
      <c r="Y181" s="1211"/>
      <c r="Z181" s="1211"/>
      <c r="AA181" s="1211"/>
      <c r="AB181" s="1211"/>
      <c r="AC181" s="1211"/>
    </row>
    <row r="182" ht="12.0" customHeight="1">
      <c r="A182" s="1450" t="s">
        <v>1005</v>
      </c>
      <c r="B182" s="1451">
        <v>50.5</v>
      </c>
      <c r="C182" s="1356">
        <v>0.1634057965865632</v>
      </c>
      <c r="D182" s="1356">
        <v>0.1162057965865632</v>
      </c>
      <c r="E182" s="1356">
        <v>0.1060346083012063</v>
      </c>
      <c r="F182" s="1445"/>
      <c r="G182" s="1445"/>
      <c r="H182" s="1445"/>
      <c r="I182" s="1211"/>
      <c r="J182" s="1211"/>
      <c r="K182" s="1211"/>
      <c r="L182" s="1211"/>
      <c r="M182" s="1211"/>
      <c r="N182" s="1211"/>
      <c r="O182" s="1211"/>
      <c r="P182" s="1211"/>
      <c r="Q182" s="1211"/>
      <c r="R182" s="1211"/>
      <c r="S182" s="1211"/>
      <c r="T182" s="1211"/>
      <c r="U182" s="1211"/>
      <c r="V182" s="1211"/>
      <c r="W182" s="1211"/>
      <c r="X182" s="1211"/>
      <c r="Y182" s="1211"/>
      <c r="Z182" s="1211"/>
      <c r="AA182" s="1211"/>
      <c r="AB182" s="1211"/>
      <c r="AC182" s="1211"/>
    </row>
    <row r="183" ht="12.0" customHeight="1">
      <c r="A183" s="1450" t="s">
        <v>1006</v>
      </c>
      <c r="B183" s="1451">
        <v>38.25</v>
      </c>
      <c r="C183" s="1356">
        <v>0.2389865754252728</v>
      </c>
      <c r="D183" s="1356">
        <v>0.1917865754252728</v>
      </c>
      <c r="E183" s="1356">
        <v>0.175</v>
      </c>
      <c r="F183" s="1445"/>
      <c r="G183" s="1445"/>
      <c r="H183" s="1445"/>
      <c r="I183" s="1211"/>
      <c r="J183" s="1211"/>
      <c r="K183" s="1211"/>
      <c r="L183" s="1211"/>
      <c r="M183" s="1211"/>
      <c r="N183" s="1211"/>
      <c r="O183" s="1211"/>
      <c r="P183" s="1211"/>
      <c r="Q183" s="1211"/>
      <c r="R183" s="1211"/>
      <c r="S183" s="1211"/>
      <c r="T183" s="1211"/>
      <c r="U183" s="1211"/>
      <c r="V183" s="1211"/>
      <c r="W183" s="1211"/>
      <c r="X183" s="1211"/>
      <c r="Y183" s="1211"/>
      <c r="Z183" s="1211"/>
      <c r="AA183" s="1211"/>
      <c r="AB183" s="1211"/>
      <c r="AC183" s="1211"/>
    </row>
    <row r="184" ht="12.0" customHeight="1">
      <c r="A184" s="1450" t="s">
        <v>1007</v>
      </c>
      <c r="B184" s="1451">
        <v>47.0</v>
      </c>
      <c r="C184" s="1356">
        <v>0.2389865754252728</v>
      </c>
      <c r="D184" s="1356">
        <v>0.1917865754252728</v>
      </c>
      <c r="E184" s="1356">
        <v>0.175</v>
      </c>
      <c r="F184" s="1445"/>
      <c r="G184" s="1445"/>
      <c r="H184" s="1445"/>
      <c r="I184" s="1211"/>
      <c r="J184" s="1211"/>
      <c r="K184" s="1211"/>
      <c r="L184" s="1211"/>
      <c r="M184" s="1211"/>
      <c r="N184" s="1211"/>
      <c r="O184" s="1211"/>
      <c r="P184" s="1211"/>
      <c r="Q184" s="1211"/>
      <c r="R184" s="1211"/>
      <c r="S184" s="1211"/>
      <c r="T184" s="1211"/>
      <c r="U184" s="1211"/>
      <c r="V184" s="1211"/>
      <c r="W184" s="1211"/>
      <c r="X184" s="1211"/>
      <c r="Y184" s="1211"/>
      <c r="Z184" s="1211"/>
      <c r="AA184" s="1211"/>
      <c r="AB184" s="1211"/>
      <c r="AC184" s="1211"/>
    </row>
    <row r="185" ht="12.0" customHeight="1">
      <c r="A185" s="1450" t="s">
        <v>1008</v>
      </c>
      <c r="B185" s="1451">
        <v>50.0</v>
      </c>
      <c r="C185" s="1356">
        <v>0.2389865754252728</v>
      </c>
      <c r="D185" s="1356">
        <v>0.1917865754252728</v>
      </c>
      <c r="E185" s="1356">
        <v>0.175</v>
      </c>
      <c r="F185" s="1445"/>
      <c r="G185" s="1445"/>
      <c r="H185" s="1445"/>
      <c r="I185" s="1211"/>
      <c r="J185" s="1211"/>
      <c r="K185" s="1211"/>
      <c r="L185" s="1211"/>
      <c r="M185" s="1211"/>
      <c r="N185" s="1211"/>
      <c r="O185" s="1211"/>
      <c r="P185" s="1211"/>
      <c r="Q185" s="1211"/>
      <c r="R185" s="1211"/>
      <c r="S185" s="1211"/>
      <c r="T185" s="1211"/>
      <c r="U185" s="1211"/>
      <c r="V185" s="1211"/>
      <c r="W185" s="1211"/>
      <c r="X185" s="1211"/>
      <c r="Y185" s="1211"/>
      <c r="Z185" s="1211"/>
      <c r="AA185" s="1211"/>
      <c r="AB185" s="1211"/>
      <c r="AC185" s="1211"/>
    </row>
    <row r="186" ht="12.0" customHeight="1">
      <c r="A186" s="1450" t="s">
        <v>1009</v>
      </c>
      <c r="B186" s="1451">
        <v>52.25</v>
      </c>
      <c r="C186" s="1356">
        <v>0.1634057965865632</v>
      </c>
      <c r="D186" s="1356">
        <v>0.1162057965865632</v>
      </c>
      <c r="E186" s="1356">
        <v>0.1060346083012063</v>
      </c>
      <c r="F186" s="1445"/>
      <c r="G186" s="1445"/>
      <c r="H186" s="1445"/>
      <c r="I186" s="1211"/>
      <c r="J186" s="1211"/>
      <c r="K186" s="1211"/>
      <c r="L186" s="1211"/>
      <c r="M186" s="1211"/>
      <c r="N186" s="1211"/>
      <c r="O186" s="1211"/>
      <c r="P186" s="1211"/>
      <c r="Q186" s="1211"/>
      <c r="R186" s="1211"/>
      <c r="S186" s="1211"/>
      <c r="T186" s="1211"/>
      <c r="U186" s="1211"/>
      <c r="V186" s="1211"/>
      <c r="W186" s="1211"/>
      <c r="X186" s="1211"/>
      <c r="Y186" s="1211"/>
      <c r="Z186" s="1211"/>
      <c r="AA186" s="1211"/>
      <c r="AB186" s="1211"/>
      <c r="AC186" s="1211"/>
    </row>
    <row r="187" ht="12.0" customHeight="1">
      <c r="A187" s="289"/>
      <c r="B187" s="1452"/>
      <c r="C187" s="1453"/>
      <c r="D187" s="1454"/>
      <c r="E187" s="1445"/>
      <c r="F187" s="1445"/>
      <c r="G187" s="1445"/>
      <c r="H187" s="1445"/>
      <c r="I187" s="1211"/>
      <c r="J187" s="1211"/>
      <c r="K187" s="1211"/>
      <c r="L187" s="1211"/>
      <c r="M187" s="1211"/>
      <c r="N187" s="1211"/>
      <c r="O187" s="1211"/>
      <c r="P187" s="1211"/>
      <c r="Q187" s="1211"/>
      <c r="R187" s="1211"/>
      <c r="S187" s="1211"/>
      <c r="T187" s="1211"/>
      <c r="U187" s="1211"/>
      <c r="V187" s="1211"/>
      <c r="W187" s="1211"/>
      <c r="X187" s="1211"/>
      <c r="Y187" s="1211"/>
      <c r="Z187" s="1211"/>
      <c r="AA187" s="1211"/>
      <c r="AB187" s="1211"/>
      <c r="AC187" s="1211"/>
    </row>
    <row r="188" ht="12.0" customHeight="1">
      <c r="A188" s="1417"/>
      <c r="B188" s="1433" t="s">
        <v>801</v>
      </c>
      <c r="C188" s="1433" t="s">
        <v>802</v>
      </c>
      <c r="D188" s="1211"/>
      <c r="E188" s="1211"/>
      <c r="F188" s="1211"/>
      <c r="G188" s="1211"/>
      <c r="H188" s="1211"/>
      <c r="I188" s="1211"/>
      <c r="J188" s="1211"/>
      <c r="K188" s="1211"/>
      <c r="L188" s="1211"/>
      <c r="M188" s="1211"/>
      <c r="N188" s="1211"/>
      <c r="O188" s="1211"/>
      <c r="P188" s="1211"/>
      <c r="Q188" s="1211"/>
      <c r="R188" s="1211"/>
      <c r="S188" s="1211"/>
      <c r="T188" s="1211"/>
      <c r="U188" s="1211"/>
      <c r="V188" s="1211"/>
      <c r="W188" s="1211"/>
      <c r="X188" s="1211"/>
      <c r="Y188" s="1211"/>
      <c r="Z188" s="1211"/>
      <c r="AA188" s="1211"/>
      <c r="AB188" s="1211"/>
      <c r="AC188" s="1211"/>
    </row>
    <row r="189" ht="12.0" customHeight="1">
      <c r="A189" s="1417"/>
      <c r="B189" s="1213" t="s">
        <v>806</v>
      </c>
      <c r="C189" s="1455">
        <v>62.18571013153451</v>
      </c>
      <c r="D189" s="1211"/>
      <c r="E189" s="1211"/>
      <c r="F189" s="1211"/>
      <c r="G189" s="1211"/>
      <c r="H189" s="1211"/>
      <c r="I189" s="1211"/>
      <c r="J189" s="1211"/>
      <c r="K189" s="1211"/>
      <c r="L189" s="1211"/>
      <c r="M189" s="1211"/>
      <c r="N189" s="1211"/>
      <c r="O189" s="1211"/>
      <c r="P189" s="1211"/>
      <c r="Q189" s="1211"/>
      <c r="R189" s="1211"/>
      <c r="S189" s="1211"/>
      <c r="T189" s="1211"/>
      <c r="U189" s="1211"/>
      <c r="V189" s="1211"/>
      <c r="W189" s="1211"/>
      <c r="X189" s="1211"/>
      <c r="Y189" s="1211"/>
      <c r="Z189" s="1211"/>
      <c r="AA189" s="1211"/>
      <c r="AB189" s="1211"/>
      <c r="AC189" s="1211"/>
    </row>
    <row r="190" ht="12.0" customHeight="1">
      <c r="A190" s="1417"/>
      <c r="B190" s="1213" t="s">
        <v>810</v>
      </c>
      <c r="C190" s="1455">
        <v>74.94175323543901</v>
      </c>
      <c r="D190" s="1211"/>
      <c r="E190" s="1211"/>
      <c r="F190" s="1211"/>
      <c r="G190" s="1211"/>
      <c r="H190" s="1211"/>
      <c r="I190" s="1211"/>
      <c r="J190" s="1211"/>
      <c r="K190" s="1211"/>
      <c r="L190" s="1211"/>
      <c r="M190" s="1211"/>
      <c r="N190" s="1211"/>
      <c r="O190" s="1211"/>
      <c r="P190" s="1211"/>
      <c r="Q190" s="1211"/>
      <c r="R190" s="1211"/>
      <c r="S190" s="1211"/>
      <c r="T190" s="1211"/>
      <c r="U190" s="1211"/>
      <c r="V190" s="1211"/>
      <c r="W190" s="1211"/>
      <c r="X190" s="1211"/>
      <c r="Y190" s="1211"/>
      <c r="Z190" s="1211"/>
      <c r="AA190" s="1211"/>
      <c r="AB190" s="1211"/>
      <c r="AC190" s="1211"/>
    </row>
    <row r="191" ht="12.0" customHeight="1">
      <c r="A191" s="1417"/>
      <c r="B191" s="1213" t="s">
        <v>812</v>
      </c>
      <c r="C191" s="1455">
        <v>106.0346083012063</v>
      </c>
      <c r="D191" s="1211"/>
      <c r="E191" s="1211"/>
      <c r="F191" s="1211"/>
      <c r="G191" s="1211"/>
      <c r="H191" s="1211"/>
      <c r="I191" s="1211"/>
      <c r="J191" s="1211"/>
      <c r="K191" s="1211"/>
      <c r="L191" s="1211"/>
      <c r="M191" s="1211"/>
      <c r="N191" s="1211"/>
      <c r="O191" s="1211"/>
      <c r="P191" s="1211"/>
      <c r="Q191" s="1211"/>
      <c r="R191" s="1211"/>
      <c r="S191" s="1211"/>
      <c r="T191" s="1211"/>
      <c r="U191" s="1211"/>
      <c r="V191" s="1211"/>
      <c r="W191" s="1211"/>
      <c r="X191" s="1211"/>
      <c r="Y191" s="1211"/>
      <c r="Z191" s="1211"/>
      <c r="AA191" s="1211"/>
      <c r="AB191" s="1211"/>
      <c r="AC191" s="1211"/>
    </row>
    <row r="192" ht="12.0" customHeight="1">
      <c r="A192" s="1417"/>
      <c r="B192" s="1213" t="s">
        <v>816</v>
      </c>
      <c r="C192" s="1455">
        <v>35.07911853573741</v>
      </c>
      <c r="D192" s="1211"/>
      <c r="E192" s="1211"/>
      <c r="F192" s="1211"/>
      <c r="G192" s="1211"/>
      <c r="H192" s="1211"/>
      <c r="I192" s="1211"/>
      <c r="J192" s="1211"/>
      <c r="K192" s="1211"/>
      <c r="L192" s="1211"/>
      <c r="M192" s="1211"/>
      <c r="N192" s="1211"/>
      <c r="O192" s="1211"/>
      <c r="P192" s="1211"/>
      <c r="Q192" s="1211"/>
      <c r="R192" s="1211"/>
      <c r="S192" s="1211"/>
      <c r="T192" s="1211"/>
      <c r="U192" s="1211"/>
      <c r="V192" s="1211"/>
      <c r="W192" s="1211"/>
      <c r="X192" s="1211"/>
      <c r="Y192" s="1211"/>
      <c r="Z192" s="1211"/>
      <c r="AA192" s="1211"/>
      <c r="AB192" s="1211"/>
      <c r="AC192" s="1211"/>
    </row>
    <row r="193" ht="12.0" customHeight="1">
      <c r="A193" s="1417"/>
      <c r="B193" s="1213" t="s">
        <v>800</v>
      </c>
      <c r="C193" s="1455">
        <v>43.84889816967176</v>
      </c>
      <c r="D193" s="1211"/>
      <c r="E193" s="1211"/>
      <c r="F193" s="1211"/>
      <c r="G193" s="1211"/>
      <c r="H193" s="1211"/>
      <c r="I193" s="1211"/>
      <c r="J193" s="1211"/>
      <c r="K193" s="1211"/>
      <c r="L193" s="1211"/>
      <c r="M193" s="1211"/>
      <c r="N193" s="1211"/>
      <c r="O193" s="1211"/>
      <c r="P193" s="1211"/>
      <c r="Q193" s="1211"/>
      <c r="R193" s="1211"/>
      <c r="S193" s="1211"/>
      <c r="T193" s="1211"/>
      <c r="U193" s="1211"/>
      <c r="V193" s="1211"/>
      <c r="W193" s="1211"/>
      <c r="X193" s="1211"/>
      <c r="Y193" s="1211"/>
      <c r="Z193" s="1211"/>
      <c r="AA193" s="1211"/>
      <c r="AB193" s="1211"/>
      <c r="AC193" s="1211"/>
    </row>
    <row r="194" ht="12.0" customHeight="1">
      <c r="A194" s="1417"/>
      <c r="B194" s="1213" t="s">
        <v>822</v>
      </c>
      <c r="C194" s="1455">
        <v>53.41593049760015</v>
      </c>
      <c r="D194" s="1211"/>
      <c r="E194" s="1211"/>
      <c r="F194" s="1211"/>
      <c r="G194" s="1211"/>
      <c r="H194" s="1211"/>
      <c r="I194" s="1211"/>
      <c r="J194" s="1211"/>
      <c r="K194" s="1211"/>
      <c r="L194" s="1211"/>
      <c r="M194" s="1211"/>
      <c r="N194" s="1211"/>
      <c r="O194" s="1211"/>
      <c r="P194" s="1211"/>
      <c r="Q194" s="1211"/>
      <c r="R194" s="1211"/>
      <c r="S194" s="1211"/>
      <c r="T194" s="1211"/>
      <c r="U194" s="1211"/>
      <c r="V194" s="1211"/>
      <c r="W194" s="1211"/>
      <c r="X194" s="1211"/>
      <c r="Y194" s="1211"/>
      <c r="Z194" s="1211"/>
      <c r="AA194" s="1211"/>
      <c r="AB194" s="1211"/>
      <c r="AC194" s="1211"/>
    </row>
    <row r="195" ht="12.0" customHeight="1">
      <c r="A195" s="1417"/>
      <c r="B195" s="1213" t="s">
        <v>825</v>
      </c>
      <c r="C195" s="1455">
        <v>0.0</v>
      </c>
      <c r="D195" s="1211"/>
      <c r="E195" s="1211"/>
      <c r="F195" s="1211"/>
      <c r="G195" s="1211"/>
      <c r="H195" s="1211"/>
      <c r="I195" s="1211"/>
      <c r="J195" s="1211"/>
      <c r="K195" s="1211"/>
      <c r="L195" s="1211"/>
      <c r="M195" s="1211"/>
      <c r="N195" s="1211"/>
      <c r="O195" s="1211"/>
      <c r="P195" s="1211"/>
      <c r="Q195" s="1211"/>
      <c r="R195" s="1211"/>
      <c r="S195" s="1211"/>
      <c r="T195" s="1211"/>
      <c r="U195" s="1211"/>
      <c r="V195" s="1211"/>
      <c r="W195" s="1211"/>
      <c r="X195" s="1211"/>
      <c r="Y195" s="1211"/>
      <c r="Z195" s="1211"/>
      <c r="AA195" s="1211"/>
      <c r="AB195" s="1211"/>
      <c r="AC195" s="1211"/>
    </row>
    <row r="196" ht="12.0" customHeight="1">
      <c r="A196" s="1417"/>
      <c r="B196" s="1213" t="s">
        <v>805</v>
      </c>
      <c r="C196" s="1455">
        <v>397.829094303022</v>
      </c>
      <c r="D196" s="1211"/>
      <c r="E196" s="1211"/>
      <c r="F196" s="1211"/>
      <c r="G196" s="1211"/>
      <c r="H196" s="1211"/>
      <c r="I196" s="1211"/>
      <c r="J196" s="1211"/>
      <c r="K196" s="1211"/>
      <c r="L196" s="1211"/>
      <c r="M196" s="1211"/>
      <c r="N196" s="1211"/>
      <c r="O196" s="1211"/>
      <c r="P196" s="1211"/>
      <c r="Q196" s="1211"/>
      <c r="R196" s="1211"/>
      <c r="S196" s="1211"/>
      <c r="T196" s="1211"/>
      <c r="U196" s="1211"/>
      <c r="V196" s="1211"/>
      <c r="W196" s="1211"/>
      <c r="X196" s="1211"/>
      <c r="Y196" s="1211"/>
      <c r="Z196" s="1211"/>
      <c r="AA196" s="1211"/>
      <c r="AB196" s="1211"/>
      <c r="AC196" s="1211"/>
    </row>
    <row r="197" ht="12.0" customHeight="1">
      <c r="A197" s="1417"/>
      <c r="B197" s="1213" t="s">
        <v>829</v>
      </c>
      <c r="C197" s="1455">
        <v>486.3241433363595</v>
      </c>
      <c r="D197" s="1211"/>
      <c r="E197" s="1211"/>
      <c r="F197" s="1211"/>
      <c r="G197" s="1211"/>
      <c r="H197" s="1211"/>
      <c r="I197" s="1211"/>
      <c r="J197" s="1211"/>
      <c r="K197" s="1211"/>
      <c r="L197" s="1211"/>
      <c r="M197" s="1211"/>
      <c r="N197" s="1211"/>
      <c r="O197" s="1211"/>
      <c r="P197" s="1211"/>
      <c r="Q197" s="1211"/>
      <c r="R197" s="1211"/>
      <c r="S197" s="1211"/>
      <c r="T197" s="1211"/>
      <c r="U197" s="1211"/>
      <c r="V197" s="1211"/>
      <c r="W197" s="1211"/>
      <c r="X197" s="1211"/>
      <c r="Y197" s="1211"/>
      <c r="Z197" s="1211"/>
      <c r="AA197" s="1211"/>
      <c r="AB197" s="1211"/>
      <c r="AC197" s="1211"/>
    </row>
    <row r="198" ht="12.0" customHeight="1">
      <c r="A198" s="1417"/>
      <c r="B198" s="1213" t="s">
        <v>831</v>
      </c>
      <c r="C198" s="1455">
        <v>574.819192369697</v>
      </c>
      <c r="D198" s="1211"/>
      <c r="E198" s="1211"/>
      <c r="F198" s="1211"/>
      <c r="G198" s="1211"/>
      <c r="H198" s="1211"/>
      <c r="I198" s="1211"/>
      <c r="J198" s="1211"/>
      <c r="K198" s="1211"/>
      <c r="L198" s="1211"/>
      <c r="M198" s="1211"/>
      <c r="N198" s="1211"/>
      <c r="O198" s="1211"/>
      <c r="P198" s="1211"/>
      <c r="Q198" s="1211"/>
      <c r="R198" s="1211"/>
      <c r="S198" s="1211"/>
      <c r="T198" s="1211"/>
      <c r="U198" s="1211"/>
      <c r="V198" s="1211"/>
      <c r="W198" s="1211"/>
      <c r="X198" s="1211"/>
      <c r="Y198" s="1211"/>
      <c r="Z198" s="1211"/>
      <c r="AA198" s="1211"/>
      <c r="AB198" s="1211"/>
      <c r="AC198" s="1211"/>
    </row>
    <row r="199" ht="12.0" customHeight="1">
      <c r="A199" s="1417"/>
      <c r="B199" s="1213" t="s">
        <v>833</v>
      </c>
      <c r="C199" s="1455">
        <v>220.8389962363469</v>
      </c>
      <c r="D199" s="1211"/>
      <c r="E199" s="1211"/>
      <c r="F199" s="1211"/>
      <c r="G199" s="1211"/>
      <c r="H199" s="1211"/>
      <c r="I199" s="1211"/>
      <c r="J199" s="1211"/>
      <c r="K199" s="1211"/>
      <c r="L199" s="1211"/>
      <c r="M199" s="1211"/>
      <c r="N199" s="1211"/>
      <c r="O199" s="1211"/>
      <c r="P199" s="1211"/>
      <c r="Q199" s="1211"/>
      <c r="R199" s="1211"/>
      <c r="S199" s="1211"/>
      <c r="T199" s="1211"/>
      <c r="U199" s="1211"/>
      <c r="V199" s="1211"/>
      <c r="W199" s="1211"/>
      <c r="X199" s="1211"/>
      <c r="Y199" s="1211"/>
      <c r="Z199" s="1211"/>
      <c r="AA199" s="1211"/>
      <c r="AB199" s="1211"/>
      <c r="AC199" s="1211"/>
    </row>
    <row r="200" ht="12.0" customHeight="1">
      <c r="A200" s="1417"/>
      <c r="B200" s="1213" t="s">
        <v>828</v>
      </c>
      <c r="C200" s="1455">
        <v>265.4851471000126</v>
      </c>
      <c r="D200" s="1211"/>
      <c r="E200" s="1211"/>
      <c r="F200" s="1211"/>
      <c r="G200" s="1211"/>
      <c r="H200" s="1211"/>
      <c r="I200" s="1211"/>
      <c r="J200" s="1211"/>
      <c r="K200" s="1211"/>
      <c r="L200" s="1211"/>
      <c r="M200" s="1211"/>
      <c r="N200" s="1211"/>
      <c r="O200" s="1211"/>
      <c r="P200" s="1211"/>
      <c r="Q200" s="1211"/>
      <c r="R200" s="1211"/>
      <c r="S200" s="1211"/>
      <c r="T200" s="1211"/>
      <c r="U200" s="1211"/>
      <c r="V200" s="1211"/>
      <c r="W200" s="1211"/>
      <c r="X200" s="1211"/>
      <c r="Y200" s="1211"/>
      <c r="Z200" s="1211"/>
      <c r="AA200" s="1211"/>
      <c r="AB200" s="1211"/>
      <c r="AC200" s="1211"/>
    </row>
    <row r="201" ht="12.0" customHeight="1">
      <c r="A201" s="1417"/>
      <c r="B201" s="1213" t="s">
        <v>818</v>
      </c>
      <c r="C201" s="1455">
        <v>318.1038249036188</v>
      </c>
      <c r="D201" s="1211"/>
      <c r="E201" s="1211"/>
      <c r="F201" s="1211"/>
      <c r="G201" s="1211"/>
      <c r="H201" s="1211"/>
      <c r="I201" s="1211"/>
      <c r="J201" s="1211"/>
      <c r="K201" s="1211"/>
      <c r="L201" s="1211"/>
      <c r="M201" s="1211"/>
      <c r="N201" s="1211"/>
      <c r="O201" s="1211"/>
      <c r="P201" s="1211"/>
      <c r="Q201" s="1211"/>
      <c r="R201" s="1211"/>
      <c r="S201" s="1211"/>
      <c r="T201" s="1211"/>
      <c r="U201" s="1211"/>
      <c r="V201" s="1211"/>
      <c r="W201" s="1211"/>
      <c r="X201" s="1211"/>
      <c r="Y201" s="1211"/>
      <c r="Z201" s="1211"/>
      <c r="AA201" s="1211"/>
      <c r="AB201" s="1211"/>
      <c r="AC201" s="1211"/>
    </row>
    <row r="202" ht="12.0" customHeight="1">
      <c r="A202" s="1417"/>
      <c r="B202" s="1213" t="s">
        <v>821</v>
      </c>
      <c r="C202" s="1455">
        <v>141.1137268369437</v>
      </c>
      <c r="D202" s="1211"/>
      <c r="E202" s="1211"/>
      <c r="F202" s="1211"/>
      <c r="G202" s="1211"/>
      <c r="H202" s="1211"/>
      <c r="I202" s="1211"/>
      <c r="J202" s="1211"/>
      <c r="K202" s="1211"/>
      <c r="L202" s="1211"/>
      <c r="M202" s="1211"/>
      <c r="N202" s="1211"/>
      <c r="O202" s="1211"/>
      <c r="P202" s="1211"/>
      <c r="Q202" s="1211"/>
      <c r="R202" s="1211"/>
      <c r="S202" s="1211"/>
      <c r="T202" s="1211"/>
      <c r="U202" s="1211"/>
      <c r="V202" s="1211"/>
      <c r="W202" s="1211"/>
      <c r="X202" s="1211"/>
      <c r="Y202" s="1211"/>
      <c r="Z202" s="1211"/>
      <c r="AA202" s="1211"/>
      <c r="AB202" s="1211"/>
      <c r="AC202" s="1211"/>
    </row>
    <row r="203" ht="12.0" customHeight="1">
      <c r="A203" s="1417"/>
      <c r="B203" s="1213" t="s">
        <v>839</v>
      </c>
      <c r="C203" s="1455">
        <v>168.2203184327408</v>
      </c>
      <c r="D203" s="1211"/>
      <c r="E203" s="1211"/>
      <c r="F203" s="1211"/>
      <c r="G203" s="1211"/>
      <c r="H203" s="1211"/>
      <c r="I203" s="1211"/>
      <c r="J203" s="1211"/>
      <c r="K203" s="1211"/>
      <c r="L203" s="1211"/>
      <c r="M203" s="1211"/>
      <c r="N203" s="1211"/>
      <c r="O203" s="1211"/>
      <c r="P203" s="1211"/>
      <c r="Q203" s="1211"/>
      <c r="R203" s="1211"/>
      <c r="S203" s="1211"/>
      <c r="T203" s="1211"/>
      <c r="U203" s="1211"/>
      <c r="V203" s="1211"/>
      <c r="W203" s="1211"/>
      <c r="X203" s="1211"/>
      <c r="Y203" s="1211"/>
      <c r="Z203" s="1211"/>
      <c r="AA203" s="1211"/>
      <c r="AB203" s="1211"/>
      <c r="AC203" s="1211"/>
    </row>
    <row r="204" ht="12.0" customHeight="1">
      <c r="A204" s="1417"/>
      <c r="B204" s="1213" t="s">
        <v>842</v>
      </c>
      <c r="C204" s="1455">
        <v>194.5296573345438</v>
      </c>
      <c r="D204" s="1211"/>
      <c r="E204" s="1211"/>
      <c r="F204" s="1211"/>
      <c r="G204" s="1211"/>
      <c r="H204" s="1211"/>
      <c r="I204" s="1211"/>
      <c r="J204" s="1211"/>
      <c r="K204" s="1211"/>
      <c r="L204" s="1211"/>
      <c r="M204" s="1211"/>
      <c r="N204" s="1211"/>
      <c r="O204" s="1211"/>
      <c r="P204" s="1211"/>
      <c r="Q204" s="1211"/>
      <c r="R204" s="1211"/>
      <c r="S204" s="1211"/>
      <c r="T204" s="1211"/>
      <c r="U204" s="1211"/>
      <c r="V204" s="1211"/>
      <c r="W204" s="1211"/>
      <c r="X204" s="1211"/>
      <c r="Y204" s="1211"/>
      <c r="Z204" s="1211"/>
      <c r="AA204" s="1211"/>
      <c r="AB204" s="1211"/>
      <c r="AC204" s="1211"/>
    </row>
    <row r="205" ht="12.0" customHeight="1">
      <c r="A205" s="1417"/>
      <c r="B205" s="1213" t="s">
        <v>38</v>
      </c>
      <c r="C205" s="1455">
        <v>1750.0</v>
      </c>
      <c r="D205" s="1211"/>
      <c r="E205" s="1211"/>
      <c r="F205" s="1211"/>
      <c r="G205" s="1211"/>
      <c r="H205" s="1211"/>
      <c r="I205" s="1211"/>
      <c r="J205" s="1211"/>
      <c r="K205" s="1211"/>
      <c r="L205" s="1211"/>
      <c r="M205" s="1211"/>
      <c r="N205" s="1211"/>
      <c r="O205" s="1211"/>
      <c r="P205" s="1211"/>
      <c r="Q205" s="1211"/>
      <c r="R205" s="1211"/>
      <c r="S205" s="1211"/>
      <c r="T205" s="1211"/>
      <c r="U205" s="1211"/>
      <c r="V205" s="1211"/>
      <c r="W205" s="1211"/>
      <c r="X205" s="1211"/>
      <c r="Y205" s="1211"/>
      <c r="Z205" s="1211"/>
      <c r="AA205" s="1211"/>
      <c r="AB205" s="1211"/>
      <c r="AC205" s="1211"/>
    </row>
    <row r="206" ht="12.0" customHeight="1">
      <c r="A206" s="1417"/>
      <c r="B206" s="1213" t="s">
        <v>815</v>
      </c>
      <c r="C206" s="1455">
        <v>1060.346083012063</v>
      </c>
      <c r="D206" s="1211"/>
      <c r="E206" s="1211"/>
      <c r="F206" s="1211"/>
      <c r="G206" s="1211"/>
      <c r="H206" s="1211"/>
      <c r="I206" s="1211"/>
      <c r="J206" s="1211"/>
      <c r="K206" s="1211"/>
      <c r="L206" s="1211"/>
      <c r="M206" s="1211"/>
      <c r="N206" s="1211"/>
      <c r="O206" s="1211"/>
      <c r="P206" s="1211"/>
      <c r="Q206" s="1211"/>
      <c r="R206" s="1211"/>
      <c r="S206" s="1211"/>
      <c r="T206" s="1211"/>
      <c r="U206" s="1211"/>
      <c r="V206" s="1211"/>
      <c r="W206" s="1211"/>
      <c r="X206" s="1211"/>
      <c r="Y206" s="1211"/>
      <c r="Z206" s="1211"/>
      <c r="AA206" s="1211"/>
      <c r="AB206" s="1211"/>
      <c r="AC206" s="1211"/>
    </row>
    <row r="207" ht="12.0" customHeight="1">
      <c r="A207" s="1417"/>
      <c r="B207" s="1213" t="s">
        <v>809</v>
      </c>
      <c r="C207" s="1455">
        <v>662.5169887090407</v>
      </c>
      <c r="D207" s="1211"/>
      <c r="E207" s="1211"/>
      <c r="F207" s="1211"/>
      <c r="G207" s="1211"/>
      <c r="H207" s="1211"/>
      <c r="I207" s="1211"/>
      <c r="J207" s="1211"/>
      <c r="K207" s="1211"/>
      <c r="L207" s="1211"/>
      <c r="M207" s="1211"/>
      <c r="N207" s="1211"/>
      <c r="O207" s="1211"/>
      <c r="P207" s="1211"/>
      <c r="Q207" s="1211"/>
      <c r="R207" s="1211"/>
      <c r="S207" s="1211"/>
      <c r="T207" s="1211"/>
      <c r="U207" s="1211"/>
      <c r="V207" s="1211"/>
      <c r="W207" s="1211"/>
      <c r="X207" s="1211"/>
      <c r="Y207" s="1211"/>
      <c r="Z207" s="1211"/>
      <c r="AA207" s="1211"/>
      <c r="AB207" s="1211"/>
      <c r="AC207" s="1211"/>
    </row>
    <row r="208" ht="12.0" customHeight="1">
      <c r="A208" s="1417"/>
      <c r="B208" s="1213" t="s">
        <v>863</v>
      </c>
      <c r="C208" s="1455">
        <v>795.6581886060441</v>
      </c>
      <c r="D208" s="1211"/>
      <c r="E208" s="1211"/>
      <c r="F208" s="1211"/>
      <c r="G208" s="1211"/>
      <c r="H208" s="1211"/>
      <c r="I208" s="1211"/>
      <c r="J208" s="1211"/>
      <c r="K208" s="1211"/>
      <c r="L208" s="1211"/>
      <c r="M208" s="1211"/>
      <c r="N208" s="1211"/>
      <c r="O208" s="1211"/>
      <c r="P208" s="1211"/>
      <c r="Q208" s="1211"/>
      <c r="R208" s="1211"/>
      <c r="S208" s="1211"/>
      <c r="T208" s="1211"/>
      <c r="U208" s="1211"/>
      <c r="V208" s="1211"/>
      <c r="W208" s="1211"/>
      <c r="X208" s="1211"/>
      <c r="Y208" s="1211"/>
      <c r="Z208" s="1211"/>
      <c r="AA208" s="1211"/>
      <c r="AB208" s="1211"/>
      <c r="AC208" s="1211"/>
    </row>
    <row r="209" ht="12.0" customHeight="1">
      <c r="A209" s="1417"/>
      <c r="B209" s="1213" t="s">
        <v>841</v>
      </c>
      <c r="C209" s="1455">
        <v>883.3559849453876</v>
      </c>
      <c r="D209" s="1211"/>
      <c r="E209" s="1211"/>
      <c r="F209" s="1211"/>
      <c r="G209" s="1211"/>
      <c r="H209" s="1211"/>
      <c r="I209" s="1211"/>
      <c r="J209" s="1211"/>
      <c r="K209" s="1211"/>
      <c r="L209" s="1211"/>
      <c r="M209" s="1211"/>
      <c r="N209" s="1211"/>
      <c r="O209" s="1211"/>
      <c r="P209" s="1211"/>
      <c r="Q209" s="1211"/>
      <c r="R209" s="1211"/>
      <c r="S209" s="1211"/>
      <c r="T209" s="1211"/>
      <c r="U209" s="1211"/>
      <c r="V209" s="1211"/>
      <c r="W209" s="1211"/>
      <c r="X209" s="1211"/>
      <c r="Y209" s="1211"/>
      <c r="Z209" s="1211"/>
      <c r="AA209" s="1211"/>
      <c r="AB209" s="1211"/>
      <c r="AC209" s="1211"/>
    </row>
    <row r="210" ht="12.0" customHeight="1">
      <c r="A210" s="1417"/>
      <c r="B210" s="1213" t="s">
        <v>849</v>
      </c>
      <c r="C210" s="1213" t="s">
        <v>113</v>
      </c>
      <c r="D210" s="1211"/>
      <c r="E210" s="1211"/>
      <c r="F210" s="1211"/>
      <c r="G210" s="1211"/>
      <c r="H210" s="1211"/>
      <c r="I210" s="1211"/>
      <c r="J210" s="1211"/>
      <c r="K210" s="1211"/>
      <c r="L210" s="1211"/>
      <c r="M210" s="1211"/>
      <c r="N210" s="1211"/>
      <c r="O210" s="1211"/>
      <c r="P210" s="1211"/>
      <c r="Q210" s="1211"/>
      <c r="R210" s="1211"/>
      <c r="S210" s="1211"/>
      <c r="T210" s="1211"/>
      <c r="U210" s="1211"/>
      <c r="V210" s="1211"/>
      <c r="W210" s="1211"/>
      <c r="X210" s="1211"/>
      <c r="Y210" s="1211"/>
      <c r="Z210" s="1211"/>
      <c r="AA210" s="1211"/>
      <c r="AB210" s="1211"/>
      <c r="AC210" s="1211"/>
    </row>
    <row r="211" ht="12.0" customHeight="1">
      <c r="A211" s="1417"/>
      <c r="B211" s="1417"/>
      <c r="C211" s="1211"/>
      <c r="D211" s="1211"/>
      <c r="E211" s="1211"/>
      <c r="F211" s="1211"/>
      <c r="G211" s="1211"/>
      <c r="H211" s="1211"/>
      <c r="I211" s="1211"/>
      <c r="J211" s="1211"/>
      <c r="K211" s="1211"/>
      <c r="L211" s="1211"/>
      <c r="M211" s="1211"/>
      <c r="N211" s="1211"/>
      <c r="O211" s="1211"/>
      <c r="P211" s="1211"/>
      <c r="Q211" s="1211"/>
      <c r="R211" s="1211"/>
      <c r="S211" s="1211"/>
      <c r="T211" s="1211"/>
      <c r="U211" s="1211"/>
      <c r="V211" s="1211"/>
      <c r="W211" s="1211"/>
      <c r="X211" s="1211"/>
      <c r="Y211" s="1211"/>
      <c r="Z211" s="1211"/>
      <c r="AA211" s="1211"/>
      <c r="AB211" s="1211"/>
      <c r="AC211" s="1211"/>
    </row>
    <row r="212" ht="12.0" customHeight="1">
      <c r="A212" s="1417"/>
      <c r="B212" s="1417"/>
      <c r="C212" s="1211"/>
      <c r="D212" s="1211"/>
      <c r="E212" s="1211"/>
      <c r="F212" s="1211"/>
      <c r="G212" s="1211"/>
      <c r="H212" s="1211"/>
      <c r="I212" s="1211"/>
      <c r="J212" s="1211"/>
      <c r="K212" s="1211"/>
      <c r="L212" s="1211"/>
      <c r="M212" s="1211"/>
      <c r="N212" s="1211"/>
      <c r="O212" s="1211"/>
      <c r="P212" s="1211"/>
      <c r="Q212" s="1211"/>
      <c r="R212" s="1211"/>
      <c r="S212" s="1211"/>
      <c r="T212" s="1211"/>
      <c r="U212" s="1211"/>
      <c r="V212" s="1211"/>
      <c r="W212" s="1211"/>
      <c r="X212" s="1211"/>
      <c r="Y212" s="1211"/>
      <c r="Z212" s="1211"/>
      <c r="AA212" s="1211"/>
      <c r="AB212" s="1211"/>
      <c r="AC212" s="1211"/>
    </row>
    <row r="213" ht="12.0" customHeight="1">
      <c r="A213" s="1417"/>
      <c r="B213" s="1417"/>
      <c r="C213" s="1211"/>
      <c r="D213" s="1211"/>
      <c r="E213" s="1211"/>
      <c r="F213" s="1211"/>
      <c r="G213" s="1211"/>
      <c r="H213" s="1211"/>
      <c r="I213" s="1211"/>
      <c r="J213" s="1211"/>
      <c r="K213" s="1211"/>
      <c r="L213" s="1211"/>
      <c r="M213" s="1211"/>
      <c r="N213" s="1211"/>
      <c r="O213" s="1211"/>
      <c r="P213" s="1211"/>
      <c r="Q213" s="1211"/>
      <c r="R213" s="1211"/>
      <c r="S213" s="1211"/>
      <c r="T213" s="1211"/>
      <c r="U213" s="1211"/>
      <c r="V213" s="1211"/>
      <c r="W213" s="1211"/>
      <c r="X213" s="1211"/>
      <c r="Y213" s="1211"/>
      <c r="Z213" s="1211"/>
      <c r="AA213" s="1211"/>
      <c r="AB213" s="1211"/>
      <c r="AC213" s="1211"/>
    </row>
    <row r="214" ht="12.0" customHeight="1">
      <c r="A214" s="1417"/>
      <c r="B214" s="1417"/>
      <c r="C214" s="1211"/>
      <c r="D214" s="1211"/>
      <c r="E214" s="1211"/>
      <c r="F214" s="1211"/>
      <c r="G214" s="1211"/>
      <c r="H214" s="1211"/>
      <c r="I214" s="1211"/>
      <c r="J214" s="1211"/>
      <c r="K214" s="1211"/>
      <c r="L214" s="1211"/>
      <c r="M214" s="1211"/>
      <c r="N214" s="1211"/>
      <c r="O214" s="1211"/>
      <c r="P214" s="1211"/>
      <c r="Q214" s="1211"/>
      <c r="R214" s="1211"/>
      <c r="S214" s="1211"/>
      <c r="T214" s="1211"/>
      <c r="U214" s="1211"/>
      <c r="V214" s="1211"/>
      <c r="W214" s="1211"/>
      <c r="X214" s="1211"/>
      <c r="Y214" s="1211"/>
      <c r="Z214" s="1211"/>
      <c r="AA214" s="1211"/>
      <c r="AB214" s="1211"/>
      <c r="AC214" s="1211"/>
    </row>
    <row r="215" ht="12.0" customHeight="1">
      <c r="A215" s="1417"/>
      <c r="B215" s="1417"/>
      <c r="C215" s="1211"/>
      <c r="D215" s="1211"/>
      <c r="E215" s="1211"/>
      <c r="F215" s="1211"/>
      <c r="G215" s="1211"/>
      <c r="H215" s="1211"/>
      <c r="I215" s="1211"/>
      <c r="J215" s="1211"/>
      <c r="K215" s="1211"/>
      <c r="L215" s="1211"/>
      <c r="M215" s="1211"/>
      <c r="N215" s="1211"/>
      <c r="O215" s="1211"/>
      <c r="P215" s="1211"/>
      <c r="Q215" s="1211"/>
      <c r="R215" s="1211"/>
      <c r="S215" s="1211"/>
      <c r="T215" s="1211"/>
      <c r="U215" s="1211"/>
      <c r="V215" s="1211"/>
      <c r="W215" s="1211"/>
      <c r="X215" s="1211"/>
      <c r="Y215" s="1211"/>
      <c r="Z215" s="1211"/>
      <c r="AA215" s="1211"/>
      <c r="AB215" s="1211"/>
      <c r="AC215" s="1211"/>
    </row>
    <row r="216" ht="12.0" customHeight="1">
      <c r="A216" s="1417"/>
      <c r="B216" s="1417"/>
      <c r="C216" s="1211"/>
      <c r="D216" s="1211"/>
      <c r="E216" s="1211"/>
      <c r="F216" s="1211"/>
      <c r="G216" s="1211"/>
      <c r="H216" s="1211"/>
      <c r="I216" s="1211"/>
      <c r="J216" s="1211"/>
      <c r="K216" s="1211"/>
      <c r="L216" s="1211"/>
      <c r="M216" s="1211"/>
      <c r="N216" s="1211"/>
      <c r="O216" s="1211"/>
      <c r="P216" s="1211"/>
      <c r="Q216" s="1211"/>
      <c r="R216" s="1211"/>
      <c r="S216" s="1211"/>
      <c r="T216" s="1211"/>
      <c r="U216" s="1211"/>
      <c r="V216" s="1211"/>
      <c r="W216" s="1211"/>
      <c r="X216" s="1211"/>
      <c r="Y216" s="1211"/>
      <c r="Z216" s="1211"/>
      <c r="AA216" s="1211"/>
      <c r="AB216" s="1211"/>
      <c r="AC216" s="1211"/>
    </row>
    <row r="217" ht="12.0" customHeight="1">
      <c r="A217" s="1417"/>
      <c r="B217" s="1417"/>
      <c r="C217" s="1211"/>
      <c r="D217" s="1211"/>
      <c r="E217" s="1211"/>
      <c r="F217" s="1211"/>
      <c r="G217" s="1211"/>
      <c r="H217" s="1211"/>
      <c r="I217" s="1211"/>
      <c r="J217" s="1211"/>
      <c r="K217" s="1211"/>
      <c r="L217" s="1211"/>
      <c r="M217" s="1211"/>
      <c r="N217" s="1211"/>
      <c r="O217" s="1211"/>
      <c r="P217" s="1211"/>
      <c r="Q217" s="1211"/>
      <c r="R217" s="1211"/>
      <c r="S217" s="1211"/>
      <c r="T217" s="1211"/>
      <c r="U217" s="1211"/>
      <c r="V217" s="1211"/>
      <c r="W217" s="1211"/>
      <c r="X217" s="1211"/>
      <c r="Y217" s="1211"/>
      <c r="Z217" s="1211"/>
      <c r="AA217" s="1211"/>
      <c r="AB217" s="1211"/>
      <c r="AC217" s="1211"/>
    </row>
    <row r="218" ht="12.0" customHeight="1">
      <c r="A218" s="1417"/>
      <c r="B218" s="1417"/>
      <c r="C218" s="1211"/>
      <c r="D218" s="1211"/>
      <c r="E218" s="1211"/>
      <c r="F218" s="1211"/>
      <c r="G218" s="1211"/>
      <c r="H218" s="1211"/>
      <c r="I218" s="1211"/>
      <c r="J218" s="1211"/>
      <c r="K218" s="1211"/>
      <c r="L218" s="1211"/>
      <c r="M218" s="1211"/>
      <c r="N218" s="1211"/>
      <c r="O218" s="1211"/>
      <c r="P218" s="1211"/>
      <c r="Q218" s="1211"/>
      <c r="R218" s="1211"/>
      <c r="S218" s="1211"/>
      <c r="T218" s="1211"/>
      <c r="U218" s="1211"/>
      <c r="V218" s="1211"/>
      <c r="W218" s="1211"/>
      <c r="X218" s="1211"/>
      <c r="Y218" s="1211"/>
      <c r="Z218" s="1211"/>
      <c r="AA218" s="1211"/>
      <c r="AB218" s="1211"/>
      <c r="AC218" s="1211"/>
    </row>
    <row r="219" ht="12.0" customHeight="1">
      <c r="A219" s="1417"/>
      <c r="B219" s="1417"/>
      <c r="C219" s="1211"/>
      <c r="D219" s="1211"/>
      <c r="E219" s="1211"/>
      <c r="F219" s="1211"/>
      <c r="G219" s="1211"/>
      <c r="H219" s="1211"/>
      <c r="I219" s="1211"/>
      <c r="J219" s="1211"/>
      <c r="K219" s="1211"/>
      <c r="L219" s="1211"/>
      <c r="M219" s="1211"/>
      <c r="N219" s="1211"/>
      <c r="O219" s="1211"/>
      <c r="P219" s="1211"/>
      <c r="Q219" s="1211"/>
      <c r="R219" s="1211"/>
      <c r="S219" s="1211"/>
      <c r="T219" s="1211"/>
      <c r="U219" s="1211"/>
      <c r="V219" s="1211"/>
      <c r="W219" s="1211"/>
      <c r="X219" s="1211"/>
      <c r="Y219" s="1211"/>
      <c r="Z219" s="1211"/>
      <c r="AA219" s="1211"/>
      <c r="AB219" s="1211"/>
      <c r="AC219" s="1211"/>
    </row>
    <row r="220" ht="12.0" customHeight="1">
      <c r="A220" s="1417"/>
      <c r="B220" s="1417"/>
      <c r="C220" s="1211"/>
      <c r="D220" s="1211"/>
      <c r="E220" s="1211"/>
      <c r="F220" s="1211"/>
      <c r="G220" s="1211"/>
      <c r="H220" s="1211"/>
      <c r="I220" s="1211"/>
      <c r="J220" s="1211"/>
      <c r="K220" s="1211"/>
      <c r="L220" s="1211"/>
      <c r="M220" s="1211"/>
      <c r="N220" s="1211"/>
      <c r="O220" s="1211"/>
      <c r="P220" s="1211"/>
      <c r="Q220" s="1211"/>
      <c r="R220" s="1211"/>
      <c r="S220" s="1211"/>
      <c r="T220" s="1211"/>
      <c r="U220" s="1211"/>
      <c r="V220" s="1211"/>
      <c r="W220" s="1211"/>
      <c r="X220" s="1211"/>
      <c r="Y220" s="1211"/>
      <c r="Z220" s="1211"/>
      <c r="AA220" s="1211"/>
      <c r="AB220" s="1211"/>
      <c r="AC220" s="1211"/>
    </row>
    <row r="221" ht="12.0" customHeight="1">
      <c r="A221" s="1417"/>
      <c r="B221" s="1417"/>
      <c r="C221" s="1211"/>
      <c r="D221" s="1211"/>
      <c r="E221" s="1211"/>
      <c r="F221" s="1211"/>
      <c r="G221" s="1211"/>
      <c r="H221" s="1211"/>
      <c r="I221" s="1211"/>
      <c r="J221" s="1211"/>
      <c r="K221" s="1211"/>
      <c r="L221" s="1211"/>
      <c r="M221" s="1211"/>
      <c r="N221" s="1211"/>
      <c r="O221" s="1211"/>
      <c r="P221" s="1211"/>
      <c r="Q221" s="1211"/>
      <c r="R221" s="1211"/>
      <c r="S221" s="1211"/>
      <c r="T221" s="1211"/>
      <c r="U221" s="1211"/>
      <c r="V221" s="1211"/>
      <c r="W221" s="1211"/>
      <c r="X221" s="1211"/>
      <c r="Y221" s="1211"/>
      <c r="Z221" s="1211"/>
      <c r="AA221" s="1211"/>
      <c r="AB221" s="1211"/>
      <c r="AC221" s="1211"/>
    </row>
    <row r="222" ht="12.0" customHeight="1">
      <c r="A222" s="1417"/>
      <c r="B222" s="1417"/>
      <c r="C222" s="1211"/>
      <c r="D222" s="1211"/>
      <c r="E222" s="1211"/>
      <c r="F222" s="1211"/>
      <c r="G222" s="1211"/>
      <c r="H222" s="1211"/>
      <c r="I222" s="1211"/>
      <c r="J222" s="1211"/>
      <c r="K222" s="1211"/>
      <c r="L222" s="1211"/>
      <c r="M222" s="1211"/>
      <c r="N222" s="1211"/>
      <c r="O222" s="1211"/>
      <c r="P222" s="1211"/>
      <c r="Q222" s="1211"/>
      <c r="R222" s="1211"/>
      <c r="S222" s="1211"/>
      <c r="T222" s="1211"/>
      <c r="U222" s="1211"/>
      <c r="V222" s="1211"/>
      <c r="W222" s="1211"/>
      <c r="X222" s="1211"/>
      <c r="Y222" s="1211"/>
      <c r="Z222" s="1211"/>
      <c r="AA222" s="1211"/>
      <c r="AB222" s="1211"/>
      <c r="AC222" s="1211"/>
    </row>
    <row r="223" ht="12.0" customHeight="1">
      <c r="A223" s="1417"/>
      <c r="B223" s="1417"/>
      <c r="C223" s="1211"/>
      <c r="D223" s="1211"/>
      <c r="E223" s="1211"/>
      <c r="F223" s="1211"/>
      <c r="G223" s="1211"/>
      <c r="H223" s="1211"/>
      <c r="I223" s="1211"/>
      <c r="J223" s="1211"/>
      <c r="K223" s="1211"/>
      <c r="L223" s="1211"/>
      <c r="M223" s="1211"/>
      <c r="N223" s="1211"/>
      <c r="O223" s="1211"/>
      <c r="P223" s="1211"/>
      <c r="Q223" s="1211"/>
      <c r="R223" s="1211"/>
      <c r="S223" s="1211"/>
      <c r="T223" s="1211"/>
      <c r="U223" s="1211"/>
      <c r="V223" s="1211"/>
      <c r="W223" s="1211"/>
      <c r="X223" s="1211"/>
      <c r="Y223" s="1211"/>
      <c r="Z223" s="1211"/>
      <c r="AA223" s="1211"/>
      <c r="AB223" s="1211"/>
      <c r="AC223" s="1211"/>
    </row>
    <row r="224" ht="12.0" customHeight="1">
      <c r="A224" s="1417"/>
      <c r="B224" s="1417"/>
      <c r="C224" s="1211"/>
      <c r="D224" s="1211"/>
      <c r="E224" s="1211"/>
      <c r="F224" s="1211"/>
      <c r="G224" s="1211"/>
      <c r="H224" s="1211"/>
      <c r="I224" s="1211"/>
      <c r="J224" s="1211"/>
      <c r="K224" s="1211"/>
      <c r="L224" s="1211"/>
      <c r="M224" s="1211"/>
      <c r="N224" s="1211"/>
      <c r="O224" s="1211"/>
      <c r="P224" s="1211"/>
      <c r="Q224" s="1211"/>
      <c r="R224" s="1211"/>
      <c r="S224" s="1211"/>
      <c r="T224" s="1211"/>
      <c r="U224" s="1211"/>
      <c r="V224" s="1211"/>
      <c r="W224" s="1211"/>
      <c r="X224" s="1211"/>
      <c r="Y224" s="1211"/>
      <c r="Z224" s="1211"/>
      <c r="AA224" s="1211"/>
      <c r="AB224" s="1211"/>
      <c r="AC224" s="1211"/>
    </row>
    <row r="225" ht="12.0" customHeight="1">
      <c r="A225" s="1417"/>
      <c r="B225" s="1417"/>
      <c r="C225" s="1211"/>
      <c r="D225" s="1211"/>
      <c r="E225" s="1211"/>
      <c r="F225" s="1211"/>
      <c r="G225" s="1211"/>
      <c r="H225" s="1211"/>
      <c r="I225" s="1211"/>
      <c r="J225" s="1211"/>
      <c r="K225" s="1211"/>
      <c r="L225" s="1211"/>
      <c r="M225" s="1211"/>
      <c r="N225" s="1211"/>
      <c r="O225" s="1211"/>
      <c r="P225" s="1211"/>
      <c r="Q225" s="1211"/>
      <c r="R225" s="1211"/>
      <c r="S225" s="1211"/>
      <c r="T225" s="1211"/>
      <c r="U225" s="1211"/>
      <c r="V225" s="1211"/>
      <c r="W225" s="1211"/>
      <c r="X225" s="1211"/>
      <c r="Y225" s="1211"/>
      <c r="Z225" s="1211"/>
      <c r="AA225" s="1211"/>
      <c r="AB225" s="1211"/>
      <c r="AC225" s="1211"/>
    </row>
    <row r="226" ht="12.0" customHeight="1">
      <c r="A226" s="1417"/>
      <c r="B226" s="1417"/>
      <c r="C226" s="1211"/>
      <c r="D226" s="1211"/>
      <c r="E226" s="1211"/>
      <c r="F226" s="1211"/>
      <c r="G226" s="1211"/>
      <c r="H226" s="1211"/>
      <c r="I226" s="1211"/>
      <c r="J226" s="1211"/>
      <c r="K226" s="1211"/>
      <c r="L226" s="1211"/>
      <c r="M226" s="1211"/>
      <c r="N226" s="1211"/>
      <c r="O226" s="1211"/>
      <c r="P226" s="1211"/>
      <c r="Q226" s="1211"/>
      <c r="R226" s="1211"/>
      <c r="S226" s="1211"/>
      <c r="T226" s="1211"/>
      <c r="U226" s="1211"/>
      <c r="V226" s="1211"/>
      <c r="W226" s="1211"/>
      <c r="X226" s="1211"/>
      <c r="Y226" s="1211"/>
      <c r="Z226" s="1211"/>
      <c r="AA226" s="1211"/>
      <c r="AB226" s="1211"/>
      <c r="AC226" s="1211"/>
    </row>
    <row r="227" ht="12.0" customHeight="1">
      <c r="A227" s="1417"/>
      <c r="B227" s="1417"/>
      <c r="C227" s="1211"/>
      <c r="D227" s="1211"/>
      <c r="E227" s="1211"/>
      <c r="F227" s="1211"/>
      <c r="G227" s="1211"/>
      <c r="H227" s="1211"/>
      <c r="I227" s="1211"/>
      <c r="J227" s="1211"/>
      <c r="K227" s="1211"/>
      <c r="L227" s="1211"/>
      <c r="M227" s="1211"/>
      <c r="N227" s="1211"/>
      <c r="O227" s="1211"/>
      <c r="P227" s="1211"/>
      <c r="Q227" s="1211"/>
      <c r="R227" s="1211"/>
      <c r="S227" s="1211"/>
      <c r="T227" s="1211"/>
      <c r="U227" s="1211"/>
      <c r="V227" s="1211"/>
      <c r="W227" s="1211"/>
      <c r="X227" s="1211"/>
      <c r="Y227" s="1211"/>
      <c r="Z227" s="1211"/>
      <c r="AA227" s="1211"/>
      <c r="AB227" s="1211"/>
      <c r="AC227" s="1211"/>
    </row>
    <row r="228" ht="12.0" customHeight="1">
      <c r="A228" s="1417"/>
      <c r="B228" s="1417"/>
      <c r="C228" s="1211"/>
      <c r="D228" s="1211"/>
      <c r="E228" s="1211"/>
      <c r="F228" s="1211"/>
      <c r="G228" s="1211"/>
      <c r="H228" s="1211"/>
      <c r="I228" s="1211"/>
      <c r="J228" s="1211"/>
      <c r="K228" s="1211"/>
      <c r="L228" s="1211"/>
      <c r="M228" s="1211"/>
      <c r="N228" s="1211"/>
      <c r="O228" s="1211"/>
      <c r="P228" s="1211"/>
      <c r="Q228" s="1211"/>
      <c r="R228" s="1211"/>
      <c r="S228" s="1211"/>
      <c r="T228" s="1211"/>
      <c r="U228" s="1211"/>
      <c r="V228" s="1211"/>
      <c r="W228" s="1211"/>
      <c r="X228" s="1211"/>
      <c r="Y228" s="1211"/>
      <c r="Z228" s="1211"/>
      <c r="AA228" s="1211"/>
      <c r="AB228" s="1211"/>
      <c r="AC228" s="1211"/>
    </row>
    <row r="229" ht="12.0" customHeight="1">
      <c r="A229" s="1417"/>
      <c r="B229" s="1417"/>
      <c r="C229" s="1211"/>
      <c r="D229" s="1211"/>
      <c r="E229" s="1211"/>
      <c r="F229" s="1211"/>
      <c r="G229" s="1211"/>
      <c r="H229" s="1211"/>
      <c r="I229" s="1211"/>
      <c r="J229" s="1211"/>
      <c r="K229" s="1211"/>
      <c r="L229" s="1211"/>
      <c r="M229" s="1211"/>
      <c r="N229" s="1211"/>
      <c r="O229" s="1211"/>
      <c r="P229" s="1211"/>
      <c r="Q229" s="1211"/>
      <c r="R229" s="1211"/>
      <c r="S229" s="1211"/>
      <c r="T229" s="1211"/>
      <c r="U229" s="1211"/>
      <c r="V229" s="1211"/>
      <c r="W229" s="1211"/>
      <c r="X229" s="1211"/>
      <c r="Y229" s="1211"/>
      <c r="Z229" s="1211"/>
      <c r="AA229" s="1211"/>
      <c r="AB229" s="1211"/>
      <c r="AC229" s="1211"/>
    </row>
    <row r="230" ht="12.0" customHeight="1">
      <c r="A230" s="1417"/>
      <c r="B230" s="1417"/>
      <c r="C230" s="1211"/>
      <c r="D230" s="1211"/>
      <c r="E230" s="1211"/>
      <c r="F230" s="1211"/>
      <c r="G230" s="1211"/>
      <c r="H230" s="1211"/>
      <c r="I230" s="1211"/>
      <c r="J230" s="1211"/>
      <c r="K230" s="1211"/>
      <c r="L230" s="1211"/>
      <c r="M230" s="1211"/>
      <c r="N230" s="1211"/>
      <c r="O230" s="1211"/>
      <c r="P230" s="1211"/>
      <c r="Q230" s="1211"/>
      <c r="R230" s="1211"/>
      <c r="S230" s="1211"/>
      <c r="T230" s="1211"/>
      <c r="U230" s="1211"/>
      <c r="V230" s="1211"/>
      <c r="W230" s="1211"/>
      <c r="X230" s="1211"/>
      <c r="Y230" s="1211"/>
      <c r="Z230" s="1211"/>
      <c r="AA230" s="1211"/>
      <c r="AB230" s="1211"/>
      <c r="AC230" s="1211"/>
    </row>
    <row r="231" ht="12.0" customHeight="1">
      <c r="A231" s="1417"/>
      <c r="B231" s="1417"/>
      <c r="C231" s="1211"/>
      <c r="D231" s="1211"/>
      <c r="E231" s="1211"/>
      <c r="F231" s="1211"/>
      <c r="G231" s="1211"/>
      <c r="H231" s="1211"/>
      <c r="I231" s="1211"/>
      <c r="J231" s="1211"/>
      <c r="K231" s="1211"/>
      <c r="L231" s="1211"/>
      <c r="M231" s="1211"/>
      <c r="N231" s="1211"/>
      <c r="O231" s="1211"/>
      <c r="P231" s="1211"/>
      <c r="Q231" s="1211"/>
      <c r="R231" s="1211"/>
      <c r="S231" s="1211"/>
      <c r="T231" s="1211"/>
      <c r="U231" s="1211"/>
      <c r="V231" s="1211"/>
      <c r="W231" s="1211"/>
      <c r="X231" s="1211"/>
      <c r="Y231" s="1211"/>
      <c r="Z231" s="1211"/>
      <c r="AA231" s="1211"/>
      <c r="AB231" s="1211"/>
      <c r="AC231" s="1211"/>
    </row>
    <row r="232" ht="12.0" customHeight="1">
      <c r="A232" s="1417"/>
      <c r="B232" s="1417"/>
      <c r="C232" s="1211"/>
      <c r="D232" s="1211"/>
      <c r="E232" s="1211"/>
      <c r="F232" s="1211"/>
      <c r="G232" s="1211"/>
      <c r="H232" s="1211"/>
      <c r="I232" s="1211"/>
      <c r="J232" s="1211"/>
      <c r="K232" s="1211"/>
      <c r="L232" s="1211"/>
      <c r="M232" s="1211"/>
      <c r="N232" s="1211"/>
      <c r="O232" s="1211"/>
      <c r="P232" s="1211"/>
      <c r="Q232" s="1211"/>
      <c r="R232" s="1211"/>
      <c r="S232" s="1211"/>
      <c r="T232" s="1211"/>
      <c r="U232" s="1211"/>
      <c r="V232" s="1211"/>
      <c r="W232" s="1211"/>
      <c r="X232" s="1211"/>
      <c r="Y232" s="1211"/>
      <c r="Z232" s="1211"/>
      <c r="AA232" s="1211"/>
      <c r="AB232" s="1211"/>
      <c r="AC232" s="1211"/>
    </row>
    <row r="233" ht="12.0" customHeight="1">
      <c r="A233" s="1417"/>
      <c r="B233" s="1417"/>
      <c r="C233" s="1211"/>
      <c r="D233" s="1211"/>
      <c r="E233" s="1211"/>
      <c r="F233" s="1211"/>
      <c r="G233" s="1211"/>
      <c r="H233" s="1211"/>
      <c r="I233" s="1211"/>
      <c r="J233" s="1211"/>
      <c r="K233" s="1211"/>
      <c r="L233" s="1211"/>
      <c r="M233" s="1211"/>
      <c r="N233" s="1211"/>
      <c r="O233" s="1211"/>
      <c r="P233" s="1211"/>
      <c r="Q233" s="1211"/>
      <c r="R233" s="1211"/>
      <c r="S233" s="1211"/>
      <c r="T233" s="1211"/>
      <c r="U233" s="1211"/>
      <c r="V233" s="1211"/>
      <c r="W233" s="1211"/>
      <c r="X233" s="1211"/>
      <c r="Y233" s="1211"/>
      <c r="Z233" s="1211"/>
      <c r="AA233" s="1211"/>
      <c r="AB233" s="1211"/>
      <c r="AC233" s="1211"/>
    </row>
    <row r="234" ht="12.0" customHeight="1">
      <c r="A234" s="1417"/>
      <c r="B234" s="1417"/>
      <c r="C234" s="1211"/>
      <c r="D234" s="1211"/>
      <c r="E234" s="1211"/>
      <c r="F234" s="1211"/>
      <c r="G234" s="1211"/>
      <c r="H234" s="1211"/>
      <c r="I234" s="1211"/>
      <c r="J234" s="1211"/>
      <c r="K234" s="1211"/>
      <c r="L234" s="1211"/>
      <c r="M234" s="1211"/>
      <c r="N234" s="1211"/>
      <c r="O234" s="1211"/>
      <c r="P234" s="1211"/>
      <c r="Q234" s="1211"/>
      <c r="R234" s="1211"/>
      <c r="S234" s="1211"/>
      <c r="T234" s="1211"/>
      <c r="U234" s="1211"/>
      <c r="V234" s="1211"/>
      <c r="W234" s="1211"/>
      <c r="X234" s="1211"/>
      <c r="Y234" s="1211"/>
      <c r="Z234" s="1211"/>
      <c r="AA234" s="1211"/>
      <c r="AB234" s="1211"/>
      <c r="AC234" s="1211"/>
    </row>
    <row r="235" ht="12.0" customHeight="1">
      <c r="A235" s="1417"/>
      <c r="B235" s="1417"/>
      <c r="C235" s="1211"/>
      <c r="D235" s="1211"/>
      <c r="E235" s="1211"/>
      <c r="F235" s="1211"/>
      <c r="G235" s="1211"/>
      <c r="H235" s="1211"/>
      <c r="I235" s="1211"/>
      <c r="J235" s="1211"/>
      <c r="K235" s="1211"/>
      <c r="L235" s="1211"/>
      <c r="M235" s="1211"/>
      <c r="N235" s="1211"/>
      <c r="O235" s="1211"/>
      <c r="P235" s="1211"/>
      <c r="Q235" s="1211"/>
      <c r="R235" s="1211"/>
      <c r="S235" s="1211"/>
      <c r="T235" s="1211"/>
      <c r="U235" s="1211"/>
      <c r="V235" s="1211"/>
      <c r="W235" s="1211"/>
      <c r="X235" s="1211"/>
      <c r="Y235" s="1211"/>
      <c r="Z235" s="1211"/>
      <c r="AA235" s="1211"/>
      <c r="AB235" s="1211"/>
      <c r="AC235" s="1211"/>
    </row>
    <row r="236" ht="12.0" customHeight="1">
      <c r="A236" s="1417"/>
      <c r="B236" s="1417"/>
      <c r="C236" s="1211"/>
      <c r="D236" s="1211"/>
      <c r="E236" s="1211"/>
      <c r="F236" s="1211"/>
      <c r="G236" s="1211"/>
      <c r="H236" s="1211"/>
      <c r="I236" s="1211"/>
      <c r="J236" s="1211"/>
      <c r="K236" s="1211"/>
      <c r="L236" s="1211"/>
      <c r="M236" s="1211"/>
      <c r="N236" s="1211"/>
      <c r="O236" s="1211"/>
      <c r="P236" s="1211"/>
      <c r="Q236" s="1211"/>
      <c r="R236" s="1211"/>
      <c r="S236" s="1211"/>
      <c r="T236" s="1211"/>
      <c r="U236" s="1211"/>
      <c r="V236" s="1211"/>
      <c r="W236" s="1211"/>
      <c r="X236" s="1211"/>
      <c r="Y236" s="1211"/>
      <c r="Z236" s="1211"/>
      <c r="AA236" s="1211"/>
      <c r="AB236" s="1211"/>
      <c r="AC236" s="1211"/>
    </row>
    <row r="237" ht="12.0" customHeight="1">
      <c r="A237" s="1417"/>
      <c r="B237" s="1417"/>
      <c r="C237" s="1211"/>
      <c r="D237" s="1211"/>
      <c r="E237" s="1211"/>
      <c r="F237" s="1211"/>
      <c r="G237" s="1211"/>
      <c r="H237" s="1211"/>
      <c r="I237" s="1211"/>
      <c r="J237" s="1211"/>
      <c r="K237" s="1211"/>
      <c r="L237" s="1211"/>
      <c r="M237" s="1211"/>
      <c r="N237" s="1211"/>
      <c r="O237" s="1211"/>
      <c r="P237" s="1211"/>
      <c r="Q237" s="1211"/>
      <c r="R237" s="1211"/>
      <c r="S237" s="1211"/>
      <c r="T237" s="1211"/>
      <c r="U237" s="1211"/>
      <c r="V237" s="1211"/>
      <c r="W237" s="1211"/>
      <c r="X237" s="1211"/>
      <c r="Y237" s="1211"/>
      <c r="Z237" s="1211"/>
      <c r="AA237" s="1211"/>
      <c r="AB237" s="1211"/>
      <c r="AC237" s="1211"/>
    </row>
    <row r="238" ht="12.0" customHeight="1">
      <c r="A238" s="1417"/>
      <c r="B238" s="1417"/>
      <c r="C238" s="1211"/>
      <c r="D238" s="1211"/>
      <c r="E238" s="1211"/>
      <c r="F238" s="1211"/>
      <c r="G238" s="1211"/>
      <c r="H238" s="1211"/>
      <c r="I238" s="1211"/>
      <c r="J238" s="1211"/>
      <c r="K238" s="1211"/>
      <c r="L238" s="1211"/>
      <c r="M238" s="1211"/>
      <c r="N238" s="1211"/>
      <c r="O238" s="1211"/>
      <c r="P238" s="1211"/>
      <c r="Q238" s="1211"/>
      <c r="R238" s="1211"/>
      <c r="S238" s="1211"/>
      <c r="T238" s="1211"/>
      <c r="U238" s="1211"/>
      <c r="V238" s="1211"/>
      <c r="W238" s="1211"/>
      <c r="X238" s="1211"/>
      <c r="Y238" s="1211"/>
      <c r="Z238" s="1211"/>
      <c r="AA238" s="1211"/>
      <c r="AB238" s="1211"/>
      <c r="AC238" s="1211"/>
    </row>
    <row r="239" ht="12.0" customHeight="1">
      <c r="A239" s="1417"/>
      <c r="B239" s="1417"/>
      <c r="C239" s="1211"/>
      <c r="D239" s="1211"/>
      <c r="E239" s="1211"/>
      <c r="F239" s="1211"/>
      <c r="G239" s="1211"/>
      <c r="H239" s="1211"/>
      <c r="I239" s="1211"/>
      <c r="J239" s="1211"/>
      <c r="K239" s="1211"/>
      <c r="L239" s="1211"/>
      <c r="M239" s="1211"/>
      <c r="N239" s="1211"/>
      <c r="O239" s="1211"/>
      <c r="P239" s="1211"/>
      <c r="Q239" s="1211"/>
      <c r="R239" s="1211"/>
      <c r="S239" s="1211"/>
      <c r="T239" s="1211"/>
      <c r="U239" s="1211"/>
      <c r="V239" s="1211"/>
      <c r="W239" s="1211"/>
      <c r="X239" s="1211"/>
      <c r="Y239" s="1211"/>
      <c r="Z239" s="1211"/>
      <c r="AA239" s="1211"/>
      <c r="AB239" s="1211"/>
      <c r="AC239" s="1211"/>
    </row>
    <row r="240" ht="12.0" customHeight="1">
      <c r="A240" s="1417"/>
      <c r="B240" s="1417"/>
      <c r="C240" s="1211"/>
      <c r="D240" s="1211"/>
      <c r="E240" s="1211"/>
      <c r="F240" s="1211"/>
      <c r="G240" s="1211"/>
      <c r="H240" s="1211"/>
      <c r="I240" s="1211"/>
      <c r="J240" s="1211"/>
      <c r="K240" s="1211"/>
      <c r="L240" s="1211"/>
      <c r="M240" s="1211"/>
      <c r="N240" s="1211"/>
      <c r="O240" s="1211"/>
      <c r="P240" s="1211"/>
      <c r="Q240" s="1211"/>
      <c r="R240" s="1211"/>
      <c r="S240" s="1211"/>
      <c r="T240" s="1211"/>
      <c r="U240" s="1211"/>
      <c r="V240" s="1211"/>
      <c r="W240" s="1211"/>
      <c r="X240" s="1211"/>
      <c r="Y240" s="1211"/>
      <c r="Z240" s="1211"/>
      <c r="AA240" s="1211"/>
      <c r="AB240" s="1211"/>
      <c r="AC240" s="1211"/>
    </row>
    <row r="241" ht="12.0" customHeight="1">
      <c r="A241" s="1417"/>
      <c r="B241" s="1417"/>
      <c r="C241" s="1211"/>
      <c r="D241" s="1211"/>
      <c r="E241" s="1211"/>
      <c r="F241" s="1211"/>
      <c r="G241" s="1211"/>
      <c r="H241" s="1211"/>
      <c r="I241" s="1211"/>
      <c r="J241" s="1211"/>
      <c r="K241" s="1211"/>
      <c r="L241" s="1211"/>
      <c r="M241" s="1211"/>
      <c r="N241" s="1211"/>
      <c r="O241" s="1211"/>
      <c r="P241" s="1211"/>
      <c r="Q241" s="1211"/>
      <c r="R241" s="1211"/>
      <c r="S241" s="1211"/>
      <c r="T241" s="1211"/>
      <c r="U241" s="1211"/>
      <c r="V241" s="1211"/>
      <c r="W241" s="1211"/>
      <c r="X241" s="1211"/>
      <c r="Y241" s="1211"/>
      <c r="Z241" s="1211"/>
      <c r="AA241" s="1211"/>
      <c r="AB241" s="1211"/>
      <c r="AC241" s="1211"/>
    </row>
    <row r="242" ht="12.0" customHeight="1">
      <c r="A242" s="1417"/>
      <c r="B242" s="1417"/>
      <c r="C242" s="1211"/>
      <c r="D242" s="1211"/>
      <c r="E242" s="1211"/>
      <c r="F242" s="1211"/>
      <c r="G242" s="1211"/>
      <c r="H242" s="1211"/>
      <c r="I242" s="1211"/>
      <c r="J242" s="1211"/>
      <c r="K242" s="1211"/>
      <c r="L242" s="1211"/>
      <c r="M242" s="1211"/>
      <c r="N242" s="1211"/>
      <c r="O242" s="1211"/>
      <c r="P242" s="1211"/>
      <c r="Q242" s="1211"/>
      <c r="R242" s="1211"/>
      <c r="S242" s="1211"/>
      <c r="T242" s="1211"/>
      <c r="U242" s="1211"/>
      <c r="V242" s="1211"/>
      <c r="W242" s="1211"/>
      <c r="X242" s="1211"/>
      <c r="Y242" s="1211"/>
      <c r="Z242" s="1211"/>
      <c r="AA242" s="1211"/>
      <c r="AB242" s="1211"/>
      <c r="AC242" s="1211"/>
    </row>
    <row r="243" ht="12.0" customHeight="1">
      <c r="A243" s="1417"/>
      <c r="B243" s="1417"/>
      <c r="C243" s="1211"/>
      <c r="D243" s="1211"/>
      <c r="E243" s="1211"/>
      <c r="F243" s="1211"/>
      <c r="G243" s="1211"/>
      <c r="H243" s="1211"/>
      <c r="I243" s="1211"/>
      <c r="J243" s="1211"/>
      <c r="K243" s="1211"/>
      <c r="L243" s="1211"/>
      <c r="M243" s="1211"/>
      <c r="N243" s="1211"/>
      <c r="O243" s="1211"/>
      <c r="P243" s="1211"/>
      <c r="Q243" s="1211"/>
      <c r="R243" s="1211"/>
      <c r="S243" s="1211"/>
      <c r="T243" s="1211"/>
      <c r="U243" s="1211"/>
      <c r="V243" s="1211"/>
      <c r="W243" s="1211"/>
      <c r="X243" s="1211"/>
      <c r="Y243" s="1211"/>
      <c r="Z243" s="1211"/>
      <c r="AA243" s="1211"/>
      <c r="AB243" s="1211"/>
      <c r="AC243" s="1211"/>
    </row>
    <row r="244" ht="12.0" customHeight="1">
      <c r="A244" s="1417"/>
      <c r="B244" s="1417"/>
      <c r="C244" s="1211"/>
      <c r="D244" s="1211"/>
      <c r="E244" s="1211"/>
      <c r="F244" s="1211"/>
      <c r="G244" s="1211"/>
      <c r="H244" s="1211"/>
      <c r="I244" s="1211"/>
      <c r="J244" s="1211"/>
      <c r="K244" s="1211"/>
      <c r="L244" s="1211"/>
      <c r="M244" s="1211"/>
      <c r="N244" s="1211"/>
      <c r="O244" s="1211"/>
      <c r="P244" s="1211"/>
      <c r="Q244" s="1211"/>
      <c r="R244" s="1211"/>
      <c r="S244" s="1211"/>
      <c r="T244" s="1211"/>
      <c r="U244" s="1211"/>
      <c r="V244" s="1211"/>
      <c r="W244" s="1211"/>
      <c r="X244" s="1211"/>
      <c r="Y244" s="1211"/>
      <c r="Z244" s="1211"/>
      <c r="AA244" s="1211"/>
      <c r="AB244" s="1211"/>
      <c r="AC244" s="1211"/>
    </row>
    <row r="245" ht="12.0" customHeight="1">
      <c r="A245" s="1417"/>
      <c r="B245" s="1417"/>
      <c r="C245" s="1211"/>
      <c r="D245" s="1211"/>
      <c r="E245" s="1211"/>
      <c r="F245" s="1211"/>
      <c r="G245" s="1211"/>
      <c r="H245" s="1211"/>
      <c r="I245" s="1211"/>
      <c r="J245" s="1211"/>
      <c r="K245" s="1211"/>
      <c r="L245" s="1211"/>
      <c r="M245" s="1211"/>
      <c r="N245" s="1211"/>
      <c r="O245" s="1211"/>
      <c r="P245" s="1211"/>
      <c r="Q245" s="1211"/>
      <c r="R245" s="1211"/>
      <c r="S245" s="1211"/>
      <c r="T245" s="1211"/>
      <c r="U245" s="1211"/>
      <c r="V245" s="1211"/>
      <c r="W245" s="1211"/>
      <c r="X245" s="1211"/>
      <c r="Y245" s="1211"/>
      <c r="Z245" s="1211"/>
      <c r="AA245" s="1211"/>
      <c r="AB245" s="1211"/>
      <c r="AC245" s="1211"/>
    </row>
    <row r="246" ht="12.0" customHeight="1">
      <c r="A246" s="1417"/>
      <c r="B246" s="1417"/>
      <c r="C246" s="1211"/>
      <c r="D246" s="1211"/>
      <c r="E246" s="1211"/>
      <c r="F246" s="1211"/>
      <c r="G246" s="1211"/>
      <c r="H246" s="1211"/>
      <c r="I246" s="1211"/>
      <c r="J246" s="1211"/>
      <c r="K246" s="1211"/>
      <c r="L246" s="1211"/>
      <c r="M246" s="1211"/>
      <c r="N246" s="1211"/>
      <c r="O246" s="1211"/>
      <c r="P246" s="1211"/>
      <c r="Q246" s="1211"/>
      <c r="R246" s="1211"/>
      <c r="S246" s="1211"/>
      <c r="T246" s="1211"/>
      <c r="U246" s="1211"/>
      <c r="V246" s="1211"/>
      <c r="W246" s="1211"/>
      <c r="X246" s="1211"/>
      <c r="Y246" s="1211"/>
      <c r="Z246" s="1211"/>
      <c r="AA246" s="1211"/>
      <c r="AB246" s="1211"/>
      <c r="AC246" s="1211"/>
    </row>
    <row r="247" ht="12.0" customHeight="1">
      <c r="A247" s="1417"/>
      <c r="B247" s="1417"/>
      <c r="C247" s="1211"/>
      <c r="D247" s="1211"/>
      <c r="E247" s="1211"/>
      <c r="F247" s="1211"/>
      <c r="G247" s="1211"/>
      <c r="H247" s="1211"/>
      <c r="I247" s="1211"/>
      <c r="J247" s="1211"/>
      <c r="K247" s="1211"/>
      <c r="L247" s="1211"/>
      <c r="M247" s="1211"/>
      <c r="N247" s="1211"/>
      <c r="O247" s="1211"/>
      <c r="P247" s="1211"/>
      <c r="Q247" s="1211"/>
      <c r="R247" s="1211"/>
      <c r="S247" s="1211"/>
      <c r="T247" s="1211"/>
      <c r="U247" s="1211"/>
      <c r="V247" s="1211"/>
      <c r="W247" s="1211"/>
      <c r="X247" s="1211"/>
      <c r="Y247" s="1211"/>
      <c r="Z247" s="1211"/>
      <c r="AA247" s="1211"/>
      <c r="AB247" s="1211"/>
      <c r="AC247" s="1211"/>
    </row>
    <row r="248" ht="12.0" customHeight="1">
      <c r="A248" s="1417"/>
      <c r="B248" s="1417"/>
      <c r="C248" s="1211"/>
      <c r="D248" s="1211"/>
      <c r="E248" s="1211"/>
      <c r="F248" s="1211"/>
      <c r="G248" s="1211"/>
      <c r="H248" s="1211"/>
      <c r="I248" s="1211"/>
      <c r="J248" s="1211"/>
      <c r="K248" s="1211"/>
      <c r="L248" s="1211"/>
      <c r="M248" s="1211"/>
      <c r="N248" s="1211"/>
      <c r="O248" s="1211"/>
      <c r="P248" s="1211"/>
      <c r="Q248" s="1211"/>
      <c r="R248" s="1211"/>
      <c r="S248" s="1211"/>
      <c r="T248" s="1211"/>
      <c r="U248" s="1211"/>
      <c r="V248" s="1211"/>
      <c r="W248" s="1211"/>
      <c r="X248" s="1211"/>
      <c r="Y248" s="1211"/>
      <c r="Z248" s="1211"/>
      <c r="AA248" s="1211"/>
      <c r="AB248" s="1211"/>
      <c r="AC248" s="1211"/>
    </row>
    <row r="249" ht="12.0" customHeight="1">
      <c r="A249" s="1417"/>
      <c r="B249" s="1417"/>
      <c r="C249" s="1211"/>
      <c r="D249" s="1211"/>
      <c r="E249" s="1211"/>
      <c r="F249" s="1211"/>
      <c r="G249" s="1211"/>
      <c r="H249" s="1211"/>
      <c r="I249" s="1211"/>
      <c r="J249" s="1211"/>
      <c r="K249" s="1211"/>
      <c r="L249" s="1211"/>
      <c r="M249" s="1211"/>
      <c r="N249" s="1211"/>
      <c r="O249" s="1211"/>
      <c r="P249" s="1211"/>
      <c r="Q249" s="1211"/>
      <c r="R249" s="1211"/>
      <c r="S249" s="1211"/>
      <c r="T249" s="1211"/>
      <c r="U249" s="1211"/>
      <c r="V249" s="1211"/>
      <c r="W249" s="1211"/>
      <c r="X249" s="1211"/>
      <c r="Y249" s="1211"/>
      <c r="Z249" s="1211"/>
      <c r="AA249" s="1211"/>
      <c r="AB249" s="1211"/>
      <c r="AC249" s="1211"/>
    </row>
    <row r="250" ht="12.0" customHeight="1">
      <c r="A250" s="1417"/>
      <c r="B250" s="1417"/>
      <c r="C250" s="1211"/>
      <c r="D250" s="1211"/>
      <c r="E250" s="1211"/>
      <c r="F250" s="1211"/>
      <c r="G250" s="1211"/>
      <c r="H250" s="1211"/>
      <c r="I250" s="1211"/>
      <c r="J250" s="1211"/>
      <c r="K250" s="1211"/>
      <c r="L250" s="1211"/>
      <c r="M250" s="1211"/>
      <c r="N250" s="1211"/>
      <c r="O250" s="1211"/>
      <c r="P250" s="1211"/>
      <c r="Q250" s="1211"/>
      <c r="R250" s="1211"/>
      <c r="S250" s="1211"/>
      <c r="T250" s="1211"/>
      <c r="U250" s="1211"/>
      <c r="V250" s="1211"/>
      <c r="W250" s="1211"/>
      <c r="X250" s="1211"/>
      <c r="Y250" s="1211"/>
      <c r="Z250" s="1211"/>
      <c r="AA250" s="1211"/>
      <c r="AB250" s="1211"/>
      <c r="AC250" s="1211"/>
    </row>
    <row r="251" ht="12.0" customHeight="1">
      <c r="A251" s="1417"/>
      <c r="B251" s="1417"/>
      <c r="C251" s="1211"/>
      <c r="D251" s="1211"/>
      <c r="E251" s="1211"/>
      <c r="F251" s="1211"/>
      <c r="G251" s="1211"/>
      <c r="H251" s="1211"/>
      <c r="I251" s="1211"/>
      <c r="J251" s="1211"/>
      <c r="K251" s="1211"/>
      <c r="L251" s="1211"/>
      <c r="M251" s="1211"/>
      <c r="N251" s="1211"/>
      <c r="O251" s="1211"/>
      <c r="P251" s="1211"/>
      <c r="Q251" s="1211"/>
      <c r="R251" s="1211"/>
      <c r="S251" s="1211"/>
      <c r="T251" s="1211"/>
      <c r="U251" s="1211"/>
      <c r="V251" s="1211"/>
      <c r="W251" s="1211"/>
      <c r="X251" s="1211"/>
      <c r="Y251" s="1211"/>
      <c r="Z251" s="1211"/>
      <c r="AA251" s="1211"/>
      <c r="AB251" s="1211"/>
      <c r="AC251" s="1211"/>
    </row>
    <row r="252" ht="12.0" customHeight="1">
      <c r="A252" s="1417"/>
      <c r="B252" s="1417"/>
      <c r="C252" s="1211"/>
      <c r="D252" s="1211"/>
      <c r="E252" s="1211"/>
      <c r="F252" s="1211"/>
      <c r="G252" s="1211"/>
      <c r="H252" s="1211"/>
      <c r="I252" s="1211"/>
      <c r="J252" s="1211"/>
      <c r="K252" s="1211"/>
      <c r="L252" s="1211"/>
      <c r="M252" s="1211"/>
      <c r="N252" s="1211"/>
      <c r="O252" s="1211"/>
      <c r="P252" s="1211"/>
      <c r="Q252" s="1211"/>
      <c r="R252" s="1211"/>
      <c r="S252" s="1211"/>
      <c r="T252" s="1211"/>
      <c r="U252" s="1211"/>
      <c r="V252" s="1211"/>
      <c r="W252" s="1211"/>
      <c r="X252" s="1211"/>
      <c r="Y252" s="1211"/>
      <c r="Z252" s="1211"/>
      <c r="AA252" s="1211"/>
      <c r="AB252" s="1211"/>
      <c r="AC252" s="1211"/>
    </row>
    <row r="253" ht="12.0" customHeight="1">
      <c r="A253" s="1417"/>
      <c r="B253" s="1417"/>
      <c r="C253" s="1211"/>
      <c r="D253" s="1211"/>
      <c r="E253" s="1211"/>
      <c r="F253" s="1211"/>
      <c r="G253" s="1211"/>
      <c r="H253" s="1211"/>
      <c r="I253" s="1211"/>
      <c r="J253" s="1211"/>
      <c r="K253" s="1211"/>
      <c r="L253" s="1211"/>
      <c r="M253" s="1211"/>
      <c r="N253" s="1211"/>
      <c r="O253" s="1211"/>
      <c r="P253" s="1211"/>
      <c r="Q253" s="1211"/>
      <c r="R253" s="1211"/>
      <c r="S253" s="1211"/>
      <c r="T253" s="1211"/>
      <c r="U253" s="1211"/>
      <c r="V253" s="1211"/>
      <c r="W253" s="1211"/>
      <c r="X253" s="1211"/>
      <c r="Y253" s="1211"/>
      <c r="Z253" s="1211"/>
      <c r="AA253" s="1211"/>
      <c r="AB253" s="1211"/>
      <c r="AC253" s="1211"/>
    </row>
    <row r="254" ht="12.0" customHeight="1">
      <c r="A254" s="1417"/>
      <c r="B254" s="1417"/>
      <c r="C254" s="1211"/>
      <c r="D254" s="1211"/>
      <c r="E254" s="1211"/>
      <c r="F254" s="1211"/>
      <c r="G254" s="1211"/>
      <c r="H254" s="1211"/>
      <c r="I254" s="1211"/>
      <c r="J254" s="1211"/>
      <c r="K254" s="1211"/>
      <c r="L254" s="1211"/>
      <c r="M254" s="1211"/>
      <c r="N254" s="1211"/>
      <c r="O254" s="1211"/>
      <c r="P254" s="1211"/>
      <c r="Q254" s="1211"/>
      <c r="R254" s="1211"/>
      <c r="S254" s="1211"/>
      <c r="T254" s="1211"/>
      <c r="U254" s="1211"/>
      <c r="V254" s="1211"/>
      <c r="W254" s="1211"/>
      <c r="X254" s="1211"/>
      <c r="Y254" s="1211"/>
      <c r="Z254" s="1211"/>
      <c r="AA254" s="1211"/>
      <c r="AB254" s="1211"/>
      <c r="AC254" s="1211"/>
    </row>
    <row r="255" ht="12.0" customHeight="1">
      <c r="A255" s="1417"/>
      <c r="B255" s="1417"/>
      <c r="C255" s="1211"/>
      <c r="D255" s="1211"/>
      <c r="E255" s="1211"/>
      <c r="F255" s="1211"/>
      <c r="G255" s="1211"/>
      <c r="H255" s="1211"/>
      <c r="I255" s="1211"/>
      <c r="J255" s="1211"/>
      <c r="K255" s="1211"/>
      <c r="L255" s="1211"/>
      <c r="M255" s="1211"/>
      <c r="N255" s="1211"/>
      <c r="O255" s="1211"/>
      <c r="P255" s="1211"/>
      <c r="Q255" s="1211"/>
      <c r="R255" s="1211"/>
      <c r="S255" s="1211"/>
      <c r="T255" s="1211"/>
      <c r="U255" s="1211"/>
      <c r="V255" s="1211"/>
      <c r="W255" s="1211"/>
      <c r="X255" s="1211"/>
      <c r="Y255" s="1211"/>
      <c r="Z255" s="1211"/>
      <c r="AA255" s="1211"/>
      <c r="AB255" s="1211"/>
      <c r="AC255" s="1211"/>
    </row>
    <row r="256" ht="12.0" customHeight="1">
      <c r="A256" s="1417"/>
      <c r="B256" s="1417"/>
      <c r="C256" s="1211"/>
      <c r="D256" s="1211"/>
      <c r="E256" s="1211"/>
      <c r="F256" s="1211"/>
      <c r="G256" s="1211"/>
      <c r="H256" s="1211"/>
      <c r="I256" s="1211"/>
      <c r="J256" s="1211"/>
      <c r="K256" s="1211"/>
      <c r="L256" s="1211"/>
      <c r="M256" s="1211"/>
      <c r="N256" s="1211"/>
      <c r="O256" s="1211"/>
      <c r="P256" s="1211"/>
      <c r="Q256" s="1211"/>
      <c r="R256" s="1211"/>
      <c r="S256" s="1211"/>
      <c r="T256" s="1211"/>
      <c r="U256" s="1211"/>
      <c r="V256" s="1211"/>
      <c r="W256" s="1211"/>
      <c r="X256" s="1211"/>
      <c r="Y256" s="1211"/>
      <c r="Z256" s="1211"/>
      <c r="AA256" s="1211"/>
      <c r="AB256" s="1211"/>
      <c r="AC256" s="1211"/>
    </row>
    <row r="257" ht="12.0" customHeight="1">
      <c r="A257" s="1417"/>
      <c r="B257" s="1417"/>
      <c r="C257" s="1211"/>
      <c r="D257" s="1211"/>
      <c r="E257" s="1211"/>
      <c r="F257" s="1211"/>
      <c r="G257" s="1211"/>
      <c r="H257" s="1211"/>
      <c r="I257" s="1211"/>
      <c r="J257" s="1211"/>
      <c r="K257" s="1211"/>
      <c r="L257" s="1211"/>
      <c r="M257" s="1211"/>
      <c r="N257" s="1211"/>
      <c r="O257" s="1211"/>
      <c r="P257" s="1211"/>
      <c r="Q257" s="1211"/>
      <c r="R257" s="1211"/>
      <c r="S257" s="1211"/>
      <c r="T257" s="1211"/>
      <c r="U257" s="1211"/>
      <c r="V257" s="1211"/>
      <c r="W257" s="1211"/>
      <c r="X257" s="1211"/>
      <c r="Y257" s="1211"/>
      <c r="Z257" s="1211"/>
      <c r="AA257" s="1211"/>
      <c r="AB257" s="1211"/>
      <c r="AC257" s="1211"/>
    </row>
    <row r="258" ht="12.0" customHeight="1">
      <c r="A258" s="1417"/>
      <c r="B258" s="1417"/>
      <c r="C258" s="1211"/>
      <c r="D258" s="1211"/>
      <c r="E258" s="1211"/>
      <c r="F258" s="1211"/>
      <c r="G258" s="1211"/>
      <c r="H258" s="1211"/>
      <c r="I258" s="1211"/>
      <c r="J258" s="1211"/>
      <c r="K258" s="1211"/>
      <c r="L258" s="1211"/>
      <c r="M258" s="1211"/>
      <c r="N258" s="1211"/>
      <c r="O258" s="1211"/>
      <c r="P258" s="1211"/>
      <c r="Q258" s="1211"/>
      <c r="R258" s="1211"/>
      <c r="S258" s="1211"/>
      <c r="T258" s="1211"/>
      <c r="U258" s="1211"/>
      <c r="V258" s="1211"/>
      <c r="W258" s="1211"/>
      <c r="X258" s="1211"/>
      <c r="Y258" s="1211"/>
      <c r="Z258" s="1211"/>
      <c r="AA258" s="1211"/>
      <c r="AB258" s="1211"/>
      <c r="AC258" s="1211"/>
    </row>
    <row r="259" ht="12.0" customHeight="1">
      <c r="A259" s="1417"/>
      <c r="B259" s="1417"/>
      <c r="C259" s="1211"/>
      <c r="D259" s="1211"/>
      <c r="E259" s="1211"/>
      <c r="F259" s="1211"/>
      <c r="G259" s="1211"/>
      <c r="H259" s="1211"/>
      <c r="I259" s="1211"/>
      <c r="J259" s="1211"/>
      <c r="K259" s="1211"/>
      <c r="L259" s="1211"/>
      <c r="M259" s="1211"/>
      <c r="N259" s="1211"/>
      <c r="O259" s="1211"/>
      <c r="P259" s="1211"/>
      <c r="Q259" s="1211"/>
      <c r="R259" s="1211"/>
      <c r="S259" s="1211"/>
      <c r="T259" s="1211"/>
      <c r="U259" s="1211"/>
      <c r="V259" s="1211"/>
      <c r="W259" s="1211"/>
      <c r="X259" s="1211"/>
      <c r="Y259" s="1211"/>
      <c r="Z259" s="1211"/>
      <c r="AA259" s="1211"/>
      <c r="AB259" s="1211"/>
      <c r="AC259" s="1211"/>
    </row>
    <row r="260" ht="12.0" customHeight="1">
      <c r="A260" s="1417"/>
      <c r="B260" s="1417"/>
      <c r="C260" s="1211"/>
      <c r="D260" s="1211"/>
      <c r="E260" s="1211"/>
      <c r="F260" s="1211"/>
      <c r="G260" s="1211"/>
      <c r="H260" s="1211"/>
      <c r="I260" s="1211"/>
      <c r="J260" s="1211"/>
      <c r="K260" s="1211"/>
      <c r="L260" s="1211"/>
      <c r="M260" s="1211"/>
      <c r="N260" s="1211"/>
      <c r="O260" s="1211"/>
      <c r="P260" s="1211"/>
      <c r="Q260" s="1211"/>
      <c r="R260" s="1211"/>
      <c r="S260" s="1211"/>
      <c r="T260" s="1211"/>
      <c r="U260" s="1211"/>
      <c r="V260" s="1211"/>
      <c r="W260" s="1211"/>
      <c r="X260" s="1211"/>
      <c r="Y260" s="1211"/>
      <c r="Z260" s="1211"/>
      <c r="AA260" s="1211"/>
      <c r="AB260" s="1211"/>
      <c r="AC260" s="1211"/>
    </row>
    <row r="261" ht="12.0" customHeight="1">
      <c r="A261" s="1417"/>
      <c r="B261" s="1417"/>
      <c r="C261" s="1211"/>
      <c r="D261" s="1211"/>
      <c r="E261" s="1211"/>
      <c r="F261" s="1211"/>
      <c r="G261" s="1211"/>
      <c r="H261" s="1211"/>
      <c r="I261" s="1211"/>
      <c r="J261" s="1211"/>
      <c r="K261" s="1211"/>
      <c r="L261" s="1211"/>
      <c r="M261" s="1211"/>
      <c r="N261" s="1211"/>
      <c r="O261" s="1211"/>
      <c r="P261" s="1211"/>
      <c r="Q261" s="1211"/>
      <c r="R261" s="1211"/>
      <c r="S261" s="1211"/>
      <c r="T261" s="1211"/>
      <c r="U261" s="1211"/>
      <c r="V261" s="1211"/>
      <c r="W261" s="1211"/>
      <c r="X261" s="1211"/>
      <c r="Y261" s="1211"/>
      <c r="Z261" s="1211"/>
      <c r="AA261" s="1211"/>
      <c r="AB261" s="1211"/>
      <c r="AC261" s="1211"/>
    </row>
    <row r="262" ht="12.0" customHeight="1">
      <c r="A262" s="1417"/>
      <c r="B262" s="1417"/>
      <c r="C262" s="1211"/>
      <c r="D262" s="1211"/>
      <c r="E262" s="1211"/>
      <c r="F262" s="1211"/>
      <c r="G262" s="1211"/>
      <c r="H262" s="1211"/>
      <c r="I262" s="1211"/>
      <c r="J262" s="1211"/>
      <c r="K262" s="1211"/>
      <c r="L262" s="1211"/>
      <c r="M262" s="1211"/>
      <c r="N262" s="1211"/>
      <c r="O262" s="1211"/>
      <c r="P262" s="1211"/>
      <c r="Q262" s="1211"/>
      <c r="R262" s="1211"/>
      <c r="S262" s="1211"/>
      <c r="T262" s="1211"/>
      <c r="U262" s="1211"/>
      <c r="V262" s="1211"/>
      <c r="W262" s="1211"/>
      <c r="X262" s="1211"/>
      <c r="Y262" s="1211"/>
      <c r="Z262" s="1211"/>
      <c r="AA262" s="1211"/>
      <c r="AB262" s="1211"/>
      <c r="AC262" s="1211"/>
    </row>
    <row r="263" ht="12.0" customHeight="1">
      <c r="A263" s="1417"/>
      <c r="B263" s="1417"/>
      <c r="C263" s="1211"/>
      <c r="D263" s="1211"/>
      <c r="E263" s="1211"/>
      <c r="F263" s="1211"/>
      <c r="G263" s="1211"/>
      <c r="H263" s="1211"/>
      <c r="I263" s="1211"/>
      <c r="J263" s="1211"/>
      <c r="K263" s="1211"/>
      <c r="L263" s="1211"/>
      <c r="M263" s="1211"/>
      <c r="N263" s="1211"/>
      <c r="O263" s="1211"/>
      <c r="P263" s="1211"/>
      <c r="Q263" s="1211"/>
      <c r="R263" s="1211"/>
      <c r="S263" s="1211"/>
      <c r="T263" s="1211"/>
      <c r="U263" s="1211"/>
      <c r="V263" s="1211"/>
      <c r="W263" s="1211"/>
      <c r="X263" s="1211"/>
      <c r="Y263" s="1211"/>
      <c r="Z263" s="1211"/>
      <c r="AA263" s="1211"/>
      <c r="AB263" s="1211"/>
      <c r="AC263" s="1211"/>
    </row>
    <row r="264" ht="12.0" customHeight="1">
      <c r="A264" s="1417"/>
      <c r="B264" s="1417"/>
      <c r="C264" s="1211"/>
      <c r="D264" s="1211"/>
      <c r="E264" s="1211"/>
      <c r="F264" s="1211"/>
      <c r="G264" s="1211"/>
      <c r="H264" s="1211"/>
      <c r="I264" s="1211"/>
      <c r="J264" s="1211"/>
      <c r="K264" s="1211"/>
      <c r="L264" s="1211"/>
      <c r="M264" s="1211"/>
      <c r="N264" s="1211"/>
      <c r="O264" s="1211"/>
      <c r="P264" s="1211"/>
      <c r="Q264" s="1211"/>
      <c r="R264" s="1211"/>
      <c r="S264" s="1211"/>
      <c r="T264" s="1211"/>
      <c r="U264" s="1211"/>
      <c r="V264" s="1211"/>
      <c r="W264" s="1211"/>
      <c r="X264" s="1211"/>
      <c r="Y264" s="1211"/>
      <c r="Z264" s="1211"/>
      <c r="AA264" s="1211"/>
      <c r="AB264" s="1211"/>
      <c r="AC264" s="1211"/>
    </row>
    <row r="265" ht="12.0" customHeight="1">
      <c r="A265" s="1417"/>
      <c r="B265" s="1417"/>
      <c r="C265" s="1211"/>
      <c r="D265" s="1211"/>
      <c r="E265" s="1211"/>
      <c r="F265" s="1211"/>
      <c r="G265" s="1211"/>
      <c r="H265" s="1211"/>
      <c r="I265" s="1211"/>
      <c r="J265" s="1211"/>
      <c r="K265" s="1211"/>
      <c r="L265" s="1211"/>
      <c r="M265" s="1211"/>
      <c r="N265" s="1211"/>
      <c r="O265" s="1211"/>
      <c r="P265" s="1211"/>
      <c r="Q265" s="1211"/>
      <c r="R265" s="1211"/>
      <c r="S265" s="1211"/>
      <c r="T265" s="1211"/>
      <c r="U265" s="1211"/>
      <c r="V265" s="1211"/>
      <c r="W265" s="1211"/>
      <c r="X265" s="1211"/>
      <c r="Y265" s="1211"/>
      <c r="Z265" s="1211"/>
      <c r="AA265" s="1211"/>
      <c r="AB265" s="1211"/>
      <c r="AC265" s="1211"/>
    </row>
    <row r="266" ht="12.0" customHeight="1">
      <c r="A266" s="1417"/>
      <c r="B266" s="1417"/>
      <c r="C266" s="1211"/>
      <c r="D266" s="1211"/>
      <c r="E266" s="1211"/>
      <c r="F266" s="1211"/>
      <c r="G266" s="1211"/>
      <c r="H266" s="1211"/>
      <c r="I266" s="1211"/>
      <c r="J266" s="1211"/>
      <c r="K266" s="1211"/>
      <c r="L266" s="1211"/>
      <c r="M266" s="1211"/>
      <c r="N266" s="1211"/>
      <c r="O266" s="1211"/>
      <c r="P266" s="1211"/>
      <c r="Q266" s="1211"/>
      <c r="R266" s="1211"/>
      <c r="S266" s="1211"/>
      <c r="T266" s="1211"/>
      <c r="U266" s="1211"/>
      <c r="V266" s="1211"/>
      <c r="W266" s="1211"/>
      <c r="X266" s="1211"/>
      <c r="Y266" s="1211"/>
      <c r="Z266" s="1211"/>
      <c r="AA266" s="1211"/>
      <c r="AB266" s="1211"/>
      <c r="AC266" s="1211"/>
    </row>
    <row r="267" ht="12.0" customHeight="1">
      <c r="A267" s="1417"/>
      <c r="B267" s="1417"/>
      <c r="C267" s="1211"/>
      <c r="D267" s="1211"/>
      <c r="E267" s="1211"/>
      <c r="F267" s="1211"/>
      <c r="G267" s="1211"/>
      <c r="H267" s="1211"/>
      <c r="I267" s="1211"/>
      <c r="J267" s="1211"/>
      <c r="K267" s="1211"/>
      <c r="L267" s="1211"/>
      <c r="M267" s="1211"/>
      <c r="N267" s="1211"/>
      <c r="O267" s="1211"/>
      <c r="P267" s="1211"/>
      <c r="Q267" s="1211"/>
      <c r="R267" s="1211"/>
      <c r="S267" s="1211"/>
      <c r="T267" s="1211"/>
      <c r="U267" s="1211"/>
      <c r="V267" s="1211"/>
      <c r="W267" s="1211"/>
      <c r="X267" s="1211"/>
      <c r="Y267" s="1211"/>
      <c r="Z267" s="1211"/>
      <c r="AA267" s="1211"/>
      <c r="AB267" s="1211"/>
      <c r="AC267" s="1211"/>
    </row>
    <row r="268" ht="12.0" customHeight="1">
      <c r="A268" s="1417"/>
      <c r="B268" s="1417"/>
      <c r="C268" s="1211"/>
      <c r="D268" s="1211"/>
      <c r="E268" s="1211"/>
      <c r="F268" s="1211"/>
      <c r="G268" s="1211"/>
      <c r="H268" s="1211"/>
      <c r="I268" s="1211"/>
      <c r="J268" s="1211"/>
      <c r="K268" s="1211"/>
      <c r="L268" s="1211"/>
      <c r="M268" s="1211"/>
      <c r="N268" s="1211"/>
      <c r="O268" s="1211"/>
      <c r="P268" s="1211"/>
      <c r="Q268" s="1211"/>
      <c r="R268" s="1211"/>
      <c r="S268" s="1211"/>
      <c r="T268" s="1211"/>
      <c r="U268" s="1211"/>
      <c r="V268" s="1211"/>
      <c r="W268" s="1211"/>
      <c r="X268" s="1211"/>
      <c r="Y268" s="1211"/>
      <c r="Z268" s="1211"/>
      <c r="AA268" s="1211"/>
      <c r="AB268" s="1211"/>
      <c r="AC268" s="1211"/>
    </row>
    <row r="269" ht="12.0" customHeight="1">
      <c r="A269" s="1417"/>
      <c r="B269" s="1417"/>
      <c r="C269" s="1211"/>
      <c r="D269" s="1211"/>
      <c r="E269" s="1211"/>
      <c r="F269" s="1211"/>
      <c r="G269" s="1211"/>
      <c r="H269" s="1211"/>
      <c r="I269" s="1211"/>
      <c r="J269" s="1211"/>
      <c r="K269" s="1211"/>
      <c r="L269" s="1211"/>
      <c r="M269" s="1211"/>
      <c r="N269" s="1211"/>
      <c r="O269" s="1211"/>
      <c r="P269" s="1211"/>
      <c r="Q269" s="1211"/>
      <c r="R269" s="1211"/>
      <c r="S269" s="1211"/>
      <c r="T269" s="1211"/>
      <c r="U269" s="1211"/>
      <c r="V269" s="1211"/>
      <c r="W269" s="1211"/>
      <c r="X269" s="1211"/>
      <c r="Y269" s="1211"/>
      <c r="Z269" s="1211"/>
      <c r="AA269" s="1211"/>
      <c r="AB269" s="1211"/>
      <c r="AC269" s="1211"/>
    </row>
    <row r="270" ht="12.0" customHeight="1">
      <c r="A270" s="1417"/>
      <c r="B270" s="1417"/>
      <c r="C270" s="1211"/>
      <c r="D270" s="1211"/>
      <c r="E270" s="1211"/>
      <c r="F270" s="1211"/>
      <c r="G270" s="1211"/>
      <c r="H270" s="1211"/>
      <c r="I270" s="1211"/>
      <c r="J270" s="1211"/>
      <c r="K270" s="1211"/>
      <c r="L270" s="1211"/>
      <c r="M270" s="1211"/>
      <c r="N270" s="1211"/>
      <c r="O270" s="1211"/>
      <c r="P270" s="1211"/>
      <c r="Q270" s="1211"/>
      <c r="R270" s="1211"/>
      <c r="S270" s="1211"/>
      <c r="T270" s="1211"/>
      <c r="U270" s="1211"/>
      <c r="V270" s="1211"/>
      <c r="W270" s="1211"/>
      <c r="X270" s="1211"/>
      <c r="Y270" s="1211"/>
      <c r="Z270" s="1211"/>
      <c r="AA270" s="1211"/>
      <c r="AB270" s="1211"/>
      <c r="AC270" s="1211"/>
    </row>
    <row r="271" ht="12.0" customHeight="1">
      <c r="A271" s="1417"/>
      <c r="B271" s="1417"/>
      <c r="C271" s="1211"/>
      <c r="D271" s="1211"/>
      <c r="E271" s="1211"/>
      <c r="F271" s="1211"/>
      <c r="G271" s="1211"/>
      <c r="H271" s="1211"/>
      <c r="I271" s="1211"/>
      <c r="J271" s="1211"/>
      <c r="K271" s="1211"/>
      <c r="L271" s="1211"/>
      <c r="M271" s="1211"/>
      <c r="N271" s="1211"/>
      <c r="O271" s="1211"/>
      <c r="P271" s="1211"/>
      <c r="Q271" s="1211"/>
      <c r="R271" s="1211"/>
      <c r="S271" s="1211"/>
      <c r="T271" s="1211"/>
      <c r="U271" s="1211"/>
      <c r="V271" s="1211"/>
      <c r="W271" s="1211"/>
      <c r="X271" s="1211"/>
      <c r="Y271" s="1211"/>
      <c r="Z271" s="1211"/>
      <c r="AA271" s="1211"/>
      <c r="AB271" s="1211"/>
      <c r="AC271" s="1211"/>
    </row>
    <row r="272" ht="12.0" customHeight="1">
      <c r="A272" s="1417"/>
      <c r="B272" s="1417"/>
      <c r="C272" s="1211"/>
      <c r="D272" s="1211"/>
      <c r="E272" s="1211"/>
      <c r="F272" s="1211"/>
      <c r="G272" s="1211"/>
      <c r="H272" s="1211"/>
      <c r="I272" s="1211"/>
      <c r="J272" s="1211"/>
      <c r="K272" s="1211"/>
      <c r="L272" s="1211"/>
      <c r="M272" s="1211"/>
      <c r="N272" s="1211"/>
      <c r="O272" s="1211"/>
      <c r="P272" s="1211"/>
      <c r="Q272" s="1211"/>
      <c r="R272" s="1211"/>
      <c r="S272" s="1211"/>
      <c r="T272" s="1211"/>
      <c r="U272" s="1211"/>
      <c r="V272" s="1211"/>
      <c r="W272" s="1211"/>
      <c r="X272" s="1211"/>
      <c r="Y272" s="1211"/>
      <c r="Z272" s="1211"/>
      <c r="AA272" s="1211"/>
      <c r="AB272" s="1211"/>
      <c r="AC272" s="1211"/>
    </row>
    <row r="273" ht="12.0" customHeight="1">
      <c r="A273" s="1417"/>
      <c r="B273" s="1417"/>
      <c r="C273" s="1211"/>
      <c r="D273" s="1211"/>
      <c r="E273" s="1211"/>
      <c r="F273" s="1211"/>
      <c r="G273" s="1211"/>
      <c r="H273" s="1211"/>
      <c r="I273" s="1211"/>
      <c r="J273" s="1211"/>
      <c r="K273" s="1211"/>
      <c r="L273" s="1211"/>
      <c r="M273" s="1211"/>
      <c r="N273" s="1211"/>
      <c r="O273" s="1211"/>
      <c r="P273" s="1211"/>
      <c r="Q273" s="1211"/>
      <c r="R273" s="1211"/>
      <c r="S273" s="1211"/>
      <c r="T273" s="1211"/>
      <c r="U273" s="1211"/>
      <c r="V273" s="1211"/>
      <c r="W273" s="1211"/>
      <c r="X273" s="1211"/>
      <c r="Y273" s="1211"/>
      <c r="Z273" s="1211"/>
      <c r="AA273" s="1211"/>
      <c r="AB273" s="1211"/>
      <c r="AC273" s="1211"/>
    </row>
    <row r="274" ht="12.0" customHeight="1">
      <c r="A274" s="1417"/>
      <c r="B274" s="1417"/>
      <c r="C274" s="1211"/>
      <c r="D274" s="1211"/>
      <c r="E274" s="1211"/>
      <c r="F274" s="1211"/>
      <c r="G274" s="1211"/>
      <c r="H274" s="1211"/>
      <c r="I274" s="1211"/>
      <c r="J274" s="1211"/>
      <c r="K274" s="1211"/>
      <c r="L274" s="1211"/>
      <c r="M274" s="1211"/>
      <c r="N274" s="1211"/>
      <c r="O274" s="1211"/>
      <c r="P274" s="1211"/>
      <c r="Q274" s="1211"/>
      <c r="R274" s="1211"/>
      <c r="S274" s="1211"/>
      <c r="T274" s="1211"/>
      <c r="U274" s="1211"/>
      <c r="V274" s="1211"/>
      <c r="W274" s="1211"/>
      <c r="X274" s="1211"/>
      <c r="Y274" s="1211"/>
      <c r="Z274" s="1211"/>
      <c r="AA274" s="1211"/>
      <c r="AB274" s="1211"/>
      <c r="AC274" s="1211"/>
    </row>
    <row r="275" ht="12.0" customHeight="1">
      <c r="A275" s="1417"/>
      <c r="B275" s="1417"/>
      <c r="C275" s="1211"/>
      <c r="D275" s="1211"/>
      <c r="E275" s="1211"/>
      <c r="F275" s="1211"/>
      <c r="G275" s="1211"/>
      <c r="H275" s="1211"/>
      <c r="I275" s="1211"/>
      <c r="J275" s="1211"/>
      <c r="K275" s="1211"/>
      <c r="L275" s="1211"/>
      <c r="M275" s="1211"/>
      <c r="N275" s="1211"/>
      <c r="O275" s="1211"/>
      <c r="P275" s="1211"/>
      <c r="Q275" s="1211"/>
      <c r="R275" s="1211"/>
      <c r="S275" s="1211"/>
      <c r="T275" s="1211"/>
      <c r="U275" s="1211"/>
      <c r="V275" s="1211"/>
      <c r="W275" s="1211"/>
      <c r="X275" s="1211"/>
      <c r="Y275" s="1211"/>
      <c r="Z275" s="1211"/>
      <c r="AA275" s="1211"/>
      <c r="AB275" s="1211"/>
      <c r="AC275" s="1211"/>
    </row>
    <row r="276" ht="12.0" customHeight="1">
      <c r="A276" s="1417"/>
      <c r="B276" s="1417"/>
      <c r="C276" s="1211"/>
      <c r="D276" s="1211"/>
      <c r="E276" s="1211"/>
      <c r="F276" s="1211"/>
      <c r="G276" s="1211"/>
      <c r="H276" s="1211"/>
      <c r="I276" s="1211"/>
      <c r="J276" s="1211"/>
      <c r="K276" s="1211"/>
      <c r="L276" s="1211"/>
      <c r="M276" s="1211"/>
      <c r="N276" s="1211"/>
      <c r="O276" s="1211"/>
      <c r="P276" s="1211"/>
      <c r="Q276" s="1211"/>
      <c r="R276" s="1211"/>
      <c r="S276" s="1211"/>
      <c r="T276" s="1211"/>
      <c r="U276" s="1211"/>
      <c r="V276" s="1211"/>
      <c r="W276" s="1211"/>
      <c r="X276" s="1211"/>
      <c r="Y276" s="1211"/>
      <c r="Z276" s="1211"/>
      <c r="AA276" s="1211"/>
      <c r="AB276" s="1211"/>
      <c r="AC276" s="1211"/>
    </row>
    <row r="277" ht="12.0" customHeight="1">
      <c r="A277" s="1417"/>
      <c r="B277" s="1417"/>
      <c r="C277" s="1211"/>
      <c r="D277" s="1211"/>
      <c r="E277" s="1211"/>
      <c r="F277" s="1211"/>
      <c r="G277" s="1211"/>
      <c r="H277" s="1211"/>
      <c r="I277" s="1211"/>
      <c r="J277" s="1211"/>
      <c r="K277" s="1211"/>
      <c r="L277" s="1211"/>
      <c r="M277" s="1211"/>
      <c r="N277" s="1211"/>
      <c r="O277" s="1211"/>
      <c r="P277" s="1211"/>
      <c r="Q277" s="1211"/>
      <c r="R277" s="1211"/>
      <c r="S277" s="1211"/>
      <c r="T277" s="1211"/>
      <c r="U277" s="1211"/>
      <c r="V277" s="1211"/>
      <c r="W277" s="1211"/>
      <c r="X277" s="1211"/>
      <c r="Y277" s="1211"/>
      <c r="Z277" s="1211"/>
      <c r="AA277" s="1211"/>
      <c r="AB277" s="1211"/>
      <c r="AC277" s="1211"/>
    </row>
    <row r="278" ht="12.0" customHeight="1">
      <c r="A278" s="1417"/>
      <c r="B278" s="1417"/>
      <c r="C278" s="1211"/>
      <c r="D278" s="1211"/>
      <c r="E278" s="1211"/>
      <c r="F278" s="1211"/>
      <c r="G278" s="1211"/>
      <c r="H278" s="1211"/>
      <c r="I278" s="1211"/>
      <c r="J278" s="1211"/>
      <c r="K278" s="1211"/>
      <c r="L278" s="1211"/>
      <c r="M278" s="1211"/>
      <c r="N278" s="1211"/>
      <c r="O278" s="1211"/>
      <c r="P278" s="1211"/>
      <c r="Q278" s="1211"/>
      <c r="R278" s="1211"/>
      <c r="S278" s="1211"/>
      <c r="T278" s="1211"/>
      <c r="U278" s="1211"/>
      <c r="V278" s="1211"/>
      <c r="W278" s="1211"/>
      <c r="X278" s="1211"/>
      <c r="Y278" s="1211"/>
      <c r="Z278" s="1211"/>
      <c r="AA278" s="1211"/>
      <c r="AB278" s="1211"/>
      <c r="AC278" s="1211"/>
    </row>
    <row r="279" ht="12.0" customHeight="1">
      <c r="A279" s="1417"/>
      <c r="B279" s="1417"/>
      <c r="C279" s="1211"/>
      <c r="D279" s="1211"/>
      <c r="E279" s="1211"/>
      <c r="F279" s="1211"/>
      <c r="G279" s="1211"/>
      <c r="H279" s="1211"/>
      <c r="I279" s="1211"/>
      <c r="J279" s="1211"/>
      <c r="K279" s="1211"/>
      <c r="L279" s="1211"/>
      <c r="M279" s="1211"/>
      <c r="N279" s="1211"/>
      <c r="O279" s="1211"/>
      <c r="P279" s="1211"/>
      <c r="Q279" s="1211"/>
      <c r="R279" s="1211"/>
      <c r="S279" s="1211"/>
      <c r="T279" s="1211"/>
      <c r="U279" s="1211"/>
      <c r="V279" s="1211"/>
      <c r="W279" s="1211"/>
      <c r="X279" s="1211"/>
      <c r="Y279" s="1211"/>
      <c r="Z279" s="1211"/>
      <c r="AA279" s="1211"/>
      <c r="AB279" s="1211"/>
      <c r="AC279" s="1211"/>
    </row>
    <row r="280" ht="12.0" customHeight="1">
      <c r="A280" s="1417"/>
      <c r="B280" s="1417"/>
      <c r="C280" s="1211"/>
      <c r="D280" s="1211"/>
      <c r="E280" s="1211"/>
      <c r="F280" s="1211"/>
      <c r="G280" s="1211"/>
      <c r="H280" s="1211"/>
      <c r="I280" s="1211"/>
      <c r="J280" s="1211"/>
      <c r="K280" s="1211"/>
      <c r="L280" s="1211"/>
      <c r="M280" s="1211"/>
      <c r="N280" s="1211"/>
      <c r="O280" s="1211"/>
      <c r="P280" s="1211"/>
      <c r="Q280" s="1211"/>
      <c r="R280" s="1211"/>
      <c r="S280" s="1211"/>
      <c r="T280" s="1211"/>
      <c r="U280" s="1211"/>
      <c r="V280" s="1211"/>
      <c r="W280" s="1211"/>
      <c r="X280" s="1211"/>
      <c r="Y280" s="1211"/>
      <c r="Z280" s="1211"/>
      <c r="AA280" s="1211"/>
      <c r="AB280" s="1211"/>
      <c r="AC280" s="1211"/>
    </row>
    <row r="281" ht="12.0" customHeight="1">
      <c r="A281" s="1417"/>
      <c r="B281" s="1417"/>
      <c r="C281" s="1211"/>
      <c r="D281" s="1211"/>
      <c r="E281" s="1211"/>
      <c r="F281" s="1211"/>
      <c r="G281" s="1211"/>
      <c r="H281" s="1211"/>
      <c r="I281" s="1211"/>
      <c r="J281" s="1211"/>
      <c r="K281" s="1211"/>
      <c r="L281" s="1211"/>
      <c r="M281" s="1211"/>
      <c r="N281" s="1211"/>
      <c r="O281" s="1211"/>
      <c r="P281" s="1211"/>
      <c r="Q281" s="1211"/>
      <c r="R281" s="1211"/>
      <c r="S281" s="1211"/>
      <c r="T281" s="1211"/>
      <c r="U281" s="1211"/>
      <c r="V281" s="1211"/>
      <c r="W281" s="1211"/>
      <c r="X281" s="1211"/>
      <c r="Y281" s="1211"/>
      <c r="Z281" s="1211"/>
      <c r="AA281" s="1211"/>
      <c r="AB281" s="1211"/>
      <c r="AC281" s="1211"/>
    </row>
    <row r="282" ht="12.0" customHeight="1">
      <c r="A282" s="1417"/>
      <c r="B282" s="1417"/>
      <c r="C282" s="1211"/>
      <c r="D282" s="1211"/>
      <c r="E282" s="1211"/>
      <c r="F282" s="1211"/>
      <c r="G282" s="1211"/>
      <c r="H282" s="1211"/>
      <c r="I282" s="1211"/>
      <c r="J282" s="1211"/>
      <c r="K282" s="1211"/>
      <c r="L282" s="1211"/>
      <c r="M282" s="1211"/>
      <c r="N282" s="1211"/>
      <c r="O282" s="1211"/>
      <c r="P282" s="1211"/>
      <c r="Q282" s="1211"/>
      <c r="R282" s="1211"/>
      <c r="S282" s="1211"/>
      <c r="T282" s="1211"/>
      <c r="U282" s="1211"/>
      <c r="V282" s="1211"/>
      <c r="W282" s="1211"/>
      <c r="X282" s="1211"/>
      <c r="Y282" s="1211"/>
      <c r="Z282" s="1211"/>
      <c r="AA282" s="1211"/>
      <c r="AB282" s="1211"/>
      <c r="AC282" s="1211"/>
    </row>
    <row r="283" ht="12.0" customHeight="1">
      <c r="A283" s="1417"/>
      <c r="B283" s="1417"/>
      <c r="C283" s="1211"/>
      <c r="D283" s="1211"/>
      <c r="E283" s="1211"/>
      <c r="F283" s="1211"/>
      <c r="G283" s="1211"/>
      <c r="H283" s="1211"/>
      <c r="I283" s="1211"/>
      <c r="J283" s="1211"/>
      <c r="K283" s="1211"/>
      <c r="L283" s="1211"/>
      <c r="M283" s="1211"/>
      <c r="N283" s="1211"/>
      <c r="O283" s="1211"/>
      <c r="P283" s="1211"/>
      <c r="Q283" s="1211"/>
      <c r="R283" s="1211"/>
      <c r="S283" s="1211"/>
      <c r="T283" s="1211"/>
      <c r="U283" s="1211"/>
      <c r="V283" s="1211"/>
      <c r="W283" s="1211"/>
      <c r="X283" s="1211"/>
      <c r="Y283" s="1211"/>
      <c r="Z283" s="1211"/>
      <c r="AA283" s="1211"/>
      <c r="AB283" s="1211"/>
      <c r="AC283" s="1211"/>
    </row>
    <row r="284" ht="12.0" customHeight="1">
      <c r="A284" s="1417"/>
      <c r="B284" s="1417"/>
      <c r="C284" s="1211"/>
      <c r="D284" s="1211"/>
      <c r="E284" s="1211"/>
      <c r="F284" s="1211"/>
      <c r="G284" s="1211"/>
      <c r="H284" s="1211"/>
      <c r="I284" s="1211"/>
      <c r="J284" s="1211"/>
      <c r="K284" s="1211"/>
      <c r="L284" s="1211"/>
      <c r="M284" s="1211"/>
      <c r="N284" s="1211"/>
      <c r="O284" s="1211"/>
      <c r="P284" s="1211"/>
      <c r="Q284" s="1211"/>
      <c r="R284" s="1211"/>
      <c r="S284" s="1211"/>
      <c r="T284" s="1211"/>
      <c r="U284" s="1211"/>
      <c r="V284" s="1211"/>
      <c r="W284" s="1211"/>
      <c r="X284" s="1211"/>
      <c r="Y284" s="1211"/>
      <c r="Z284" s="1211"/>
      <c r="AA284" s="1211"/>
      <c r="AB284" s="1211"/>
      <c r="AC284" s="1211"/>
    </row>
    <row r="285" ht="12.0" customHeight="1">
      <c r="A285" s="1417"/>
      <c r="B285" s="1417"/>
      <c r="C285" s="1211"/>
      <c r="D285" s="1211"/>
      <c r="E285" s="1211"/>
      <c r="F285" s="1211"/>
      <c r="G285" s="1211"/>
      <c r="H285" s="1211"/>
      <c r="I285" s="1211"/>
      <c r="J285" s="1211"/>
      <c r="K285" s="1211"/>
      <c r="L285" s="1211"/>
      <c r="M285" s="1211"/>
      <c r="N285" s="1211"/>
      <c r="O285" s="1211"/>
      <c r="P285" s="1211"/>
      <c r="Q285" s="1211"/>
      <c r="R285" s="1211"/>
      <c r="S285" s="1211"/>
      <c r="T285" s="1211"/>
      <c r="U285" s="1211"/>
      <c r="V285" s="1211"/>
      <c r="W285" s="1211"/>
      <c r="X285" s="1211"/>
      <c r="Y285" s="1211"/>
      <c r="Z285" s="1211"/>
      <c r="AA285" s="1211"/>
      <c r="AB285" s="1211"/>
      <c r="AC285" s="1211"/>
    </row>
    <row r="286" ht="12.0" customHeight="1">
      <c r="A286" s="1417"/>
      <c r="B286" s="1417"/>
      <c r="C286" s="1211"/>
      <c r="D286" s="1211"/>
      <c r="E286" s="1211"/>
      <c r="F286" s="1211"/>
      <c r="G286" s="1211"/>
      <c r="H286" s="1211"/>
      <c r="I286" s="1211"/>
      <c r="J286" s="1211"/>
      <c r="K286" s="1211"/>
      <c r="L286" s="1211"/>
      <c r="M286" s="1211"/>
      <c r="N286" s="1211"/>
      <c r="O286" s="1211"/>
      <c r="P286" s="1211"/>
      <c r="Q286" s="1211"/>
      <c r="R286" s="1211"/>
      <c r="S286" s="1211"/>
      <c r="T286" s="1211"/>
      <c r="U286" s="1211"/>
      <c r="V286" s="1211"/>
      <c r="W286" s="1211"/>
      <c r="X286" s="1211"/>
      <c r="Y286" s="1211"/>
      <c r="Z286" s="1211"/>
      <c r="AA286" s="1211"/>
      <c r="AB286" s="1211"/>
      <c r="AC286" s="1211"/>
    </row>
    <row r="287" ht="12.0" customHeight="1">
      <c r="A287" s="1417"/>
      <c r="B287" s="1417"/>
      <c r="C287" s="1211"/>
      <c r="D287" s="1211"/>
      <c r="E287" s="1211"/>
      <c r="F287" s="1211"/>
      <c r="G287" s="1211"/>
      <c r="H287" s="1211"/>
      <c r="I287" s="1211"/>
      <c r="J287" s="1211"/>
      <c r="K287" s="1211"/>
      <c r="L287" s="1211"/>
      <c r="M287" s="1211"/>
      <c r="N287" s="1211"/>
      <c r="O287" s="1211"/>
      <c r="P287" s="1211"/>
      <c r="Q287" s="1211"/>
      <c r="R287" s="1211"/>
      <c r="S287" s="1211"/>
      <c r="T287" s="1211"/>
      <c r="U287" s="1211"/>
      <c r="V287" s="1211"/>
      <c r="W287" s="1211"/>
      <c r="X287" s="1211"/>
      <c r="Y287" s="1211"/>
      <c r="Z287" s="1211"/>
      <c r="AA287" s="1211"/>
      <c r="AB287" s="1211"/>
      <c r="AC287" s="1211"/>
    </row>
    <row r="288" ht="12.0" customHeight="1">
      <c r="A288" s="1417"/>
      <c r="B288" s="1417"/>
      <c r="C288" s="1211"/>
      <c r="D288" s="1211"/>
      <c r="E288" s="1211"/>
      <c r="F288" s="1211"/>
      <c r="G288" s="1211"/>
      <c r="H288" s="1211"/>
      <c r="I288" s="1211"/>
      <c r="J288" s="1211"/>
      <c r="K288" s="1211"/>
      <c r="L288" s="1211"/>
      <c r="M288" s="1211"/>
      <c r="N288" s="1211"/>
      <c r="O288" s="1211"/>
      <c r="P288" s="1211"/>
      <c r="Q288" s="1211"/>
      <c r="R288" s="1211"/>
      <c r="S288" s="1211"/>
      <c r="T288" s="1211"/>
      <c r="U288" s="1211"/>
      <c r="V288" s="1211"/>
      <c r="W288" s="1211"/>
      <c r="X288" s="1211"/>
      <c r="Y288" s="1211"/>
      <c r="Z288" s="1211"/>
      <c r="AA288" s="1211"/>
      <c r="AB288" s="1211"/>
      <c r="AC288" s="1211"/>
    </row>
    <row r="289" ht="12.0" customHeight="1">
      <c r="A289" s="1417"/>
      <c r="B289" s="1417"/>
      <c r="C289" s="1211"/>
      <c r="D289" s="1211"/>
      <c r="E289" s="1211"/>
      <c r="F289" s="1211"/>
      <c r="G289" s="1211"/>
      <c r="H289" s="1211"/>
      <c r="I289" s="1211"/>
      <c r="J289" s="1211"/>
      <c r="K289" s="1211"/>
      <c r="L289" s="1211"/>
      <c r="M289" s="1211"/>
      <c r="N289" s="1211"/>
      <c r="O289" s="1211"/>
      <c r="P289" s="1211"/>
      <c r="Q289" s="1211"/>
      <c r="R289" s="1211"/>
      <c r="S289" s="1211"/>
      <c r="T289" s="1211"/>
      <c r="U289" s="1211"/>
      <c r="V289" s="1211"/>
      <c r="W289" s="1211"/>
      <c r="X289" s="1211"/>
      <c r="Y289" s="1211"/>
      <c r="Z289" s="1211"/>
      <c r="AA289" s="1211"/>
      <c r="AB289" s="1211"/>
      <c r="AC289" s="1211"/>
    </row>
    <row r="290" ht="12.0" customHeight="1">
      <c r="A290" s="1417"/>
      <c r="B290" s="1417"/>
      <c r="C290" s="1211"/>
      <c r="D290" s="1211"/>
      <c r="E290" s="1211"/>
      <c r="F290" s="1211"/>
      <c r="G290" s="1211"/>
      <c r="H290" s="1211"/>
      <c r="I290" s="1211"/>
      <c r="J290" s="1211"/>
      <c r="K290" s="1211"/>
      <c r="L290" s="1211"/>
      <c r="M290" s="1211"/>
      <c r="N290" s="1211"/>
      <c r="O290" s="1211"/>
      <c r="P290" s="1211"/>
      <c r="Q290" s="1211"/>
      <c r="R290" s="1211"/>
      <c r="S290" s="1211"/>
      <c r="T290" s="1211"/>
      <c r="U290" s="1211"/>
      <c r="V290" s="1211"/>
      <c r="W290" s="1211"/>
      <c r="X290" s="1211"/>
      <c r="Y290" s="1211"/>
      <c r="Z290" s="1211"/>
      <c r="AA290" s="1211"/>
      <c r="AB290" s="1211"/>
      <c r="AC290" s="1211"/>
    </row>
    <row r="291" ht="12.0" customHeight="1">
      <c r="A291" s="1417"/>
      <c r="B291" s="1417"/>
      <c r="C291" s="1211"/>
      <c r="D291" s="1211"/>
      <c r="E291" s="1211"/>
      <c r="F291" s="1211"/>
      <c r="G291" s="1211"/>
      <c r="H291" s="1211"/>
      <c r="I291" s="1211"/>
      <c r="J291" s="1211"/>
      <c r="K291" s="1211"/>
      <c r="L291" s="1211"/>
      <c r="M291" s="1211"/>
      <c r="N291" s="1211"/>
      <c r="O291" s="1211"/>
      <c r="P291" s="1211"/>
      <c r="Q291" s="1211"/>
      <c r="R291" s="1211"/>
      <c r="S291" s="1211"/>
      <c r="T291" s="1211"/>
      <c r="U291" s="1211"/>
      <c r="V291" s="1211"/>
      <c r="W291" s="1211"/>
      <c r="X291" s="1211"/>
      <c r="Y291" s="1211"/>
      <c r="Z291" s="1211"/>
      <c r="AA291" s="1211"/>
      <c r="AB291" s="1211"/>
      <c r="AC291" s="1211"/>
    </row>
    <row r="292" ht="12.0" customHeight="1">
      <c r="A292" s="1417"/>
      <c r="B292" s="1417"/>
      <c r="C292" s="1211"/>
      <c r="D292" s="1211"/>
      <c r="E292" s="1211"/>
      <c r="F292" s="1211"/>
      <c r="G292" s="1211"/>
      <c r="H292" s="1211"/>
      <c r="I292" s="1211"/>
      <c r="J292" s="1211"/>
      <c r="K292" s="1211"/>
      <c r="L292" s="1211"/>
      <c r="M292" s="1211"/>
      <c r="N292" s="1211"/>
      <c r="O292" s="1211"/>
      <c r="P292" s="1211"/>
      <c r="Q292" s="1211"/>
      <c r="R292" s="1211"/>
      <c r="S292" s="1211"/>
      <c r="T292" s="1211"/>
      <c r="U292" s="1211"/>
      <c r="V292" s="1211"/>
      <c r="W292" s="1211"/>
      <c r="X292" s="1211"/>
      <c r="Y292" s="1211"/>
      <c r="Z292" s="1211"/>
      <c r="AA292" s="1211"/>
      <c r="AB292" s="1211"/>
      <c r="AC292" s="1211"/>
    </row>
    <row r="293" ht="12.0" customHeight="1">
      <c r="A293" s="1417"/>
      <c r="B293" s="1417"/>
      <c r="C293" s="1211"/>
      <c r="D293" s="1211"/>
      <c r="E293" s="1211"/>
      <c r="F293" s="1211"/>
      <c r="G293" s="1211"/>
      <c r="H293" s="1211"/>
      <c r="I293" s="1211"/>
      <c r="J293" s="1211"/>
      <c r="K293" s="1211"/>
      <c r="L293" s="1211"/>
      <c r="M293" s="1211"/>
      <c r="N293" s="1211"/>
      <c r="O293" s="1211"/>
      <c r="P293" s="1211"/>
      <c r="Q293" s="1211"/>
      <c r="R293" s="1211"/>
      <c r="S293" s="1211"/>
      <c r="T293" s="1211"/>
      <c r="U293" s="1211"/>
      <c r="V293" s="1211"/>
      <c r="W293" s="1211"/>
      <c r="X293" s="1211"/>
      <c r="Y293" s="1211"/>
      <c r="Z293" s="1211"/>
      <c r="AA293" s="1211"/>
      <c r="AB293" s="1211"/>
      <c r="AC293" s="1211"/>
    </row>
    <row r="294" ht="12.0" customHeight="1">
      <c r="A294" s="1417"/>
      <c r="B294" s="1417"/>
      <c r="C294" s="1211"/>
      <c r="D294" s="1211"/>
      <c r="E294" s="1211"/>
      <c r="F294" s="1211"/>
      <c r="G294" s="1211"/>
      <c r="H294" s="1211"/>
      <c r="I294" s="1211"/>
      <c r="J294" s="1211"/>
      <c r="K294" s="1211"/>
      <c r="L294" s="1211"/>
      <c r="M294" s="1211"/>
      <c r="N294" s="1211"/>
      <c r="O294" s="1211"/>
      <c r="P294" s="1211"/>
      <c r="Q294" s="1211"/>
      <c r="R294" s="1211"/>
      <c r="S294" s="1211"/>
      <c r="T294" s="1211"/>
      <c r="U294" s="1211"/>
      <c r="V294" s="1211"/>
      <c r="W294" s="1211"/>
      <c r="X294" s="1211"/>
      <c r="Y294" s="1211"/>
      <c r="Z294" s="1211"/>
      <c r="AA294" s="1211"/>
      <c r="AB294" s="1211"/>
      <c r="AC294" s="1211"/>
    </row>
    <row r="295" ht="12.0" customHeight="1">
      <c r="A295" s="1417"/>
      <c r="B295" s="1417"/>
      <c r="C295" s="1211"/>
      <c r="D295" s="1211"/>
      <c r="E295" s="1211"/>
      <c r="F295" s="1211"/>
      <c r="G295" s="1211"/>
      <c r="H295" s="1211"/>
      <c r="I295" s="1211"/>
      <c r="J295" s="1211"/>
      <c r="K295" s="1211"/>
      <c r="L295" s="1211"/>
      <c r="M295" s="1211"/>
      <c r="N295" s="1211"/>
      <c r="O295" s="1211"/>
      <c r="P295" s="1211"/>
      <c r="Q295" s="1211"/>
      <c r="R295" s="1211"/>
      <c r="S295" s="1211"/>
      <c r="T295" s="1211"/>
      <c r="U295" s="1211"/>
      <c r="V295" s="1211"/>
      <c r="W295" s="1211"/>
      <c r="X295" s="1211"/>
      <c r="Y295" s="1211"/>
      <c r="Z295" s="1211"/>
      <c r="AA295" s="1211"/>
      <c r="AB295" s="1211"/>
      <c r="AC295" s="1211"/>
    </row>
    <row r="296" ht="12.0" customHeight="1">
      <c r="A296" s="1417"/>
      <c r="B296" s="1417"/>
      <c r="C296" s="1211"/>
      <c r="D296" s="1211"/>
      <c r="E296" s="1211"/>
      <c r="F296" s="1211"/>
      <c r="G296" s="1211"/>
      <c r="H296" s="1211"/>
      <c r="I296" s="1211"/>
      <c r="J296" s="1211"/>
      <c r="K296" s="1211"/>
      <c r="L296" s="1211"/>
      <c r="M296" s="1211"/>
      <c r="N296" s="1211"/>
      <c r="O296" s="1211"/>
      <c r="P296" s="1211"/>
      <c r="Q296" s="1211"/>
      <c r="R296" s="1211"/>
      <c r="S296" s="1211"/>
      <c r="T296" s="1211"/>
      <c r="U296" s="1211"/>
      <c r="V296" s="1211"/>
      <c r="W296" s="1211"/>
      <c r="X296" s="1211"/>
      <c r="Y296" s="1211"/>
      <c r="Z296" s="1211"/>
      <c r="AA296" s="1211"/>
      <c r="AB296" s="1211"/>
      <c r="AC296" s="1211"/>
    </row>
    <row r="297" ht="12.0" customHeight="1">
      <c r="A297" s="1417"/>
      <c r="B297" s="1417"/>
      <c r="C297" s="1211"/>
      <c r="D297" s="1211"/>
      <c r="E297" s="1211"/>
      <c r="F297" s="1211"/>
      <c r="G297" s="1211"/>
      <c r="H297" s="1211"/>
      <c r="I297" s="1211"/>
      <c r="J297" s="1211"/>
      <c r="K297" s="1211"/>
      <c r="L297" s="1211"/>
      <c r="M297" s="1211"/>
      <c r="N297" s="1211"/>
      <c r="O297" s="1211"/>
      <c r="P297" s="1211"/>
      <c r="Q297" s="1211"/>
      <c r="R297" s="1211"/>
      <c r="S297" s="1211"/>
      <c r="T297" s="1211"/>
      <c r="U297" s="1211"/>
      <c r="V297" s="1211"/>
      <c r="W297" s="1211"/>
      <c r="X297" s="1211"/>
      <c r="Y297" s="1211"/>
      <c r="Z297" s="1211"/>
      <c r="AA297" s="1211"/>
      <c r="AB297" s="1211"/>
      <c r="AC297" s="1211"/>
    </row>
    <row r="298" ht="12.0" customHeight="1">
      <c r="A298" s="1417"/>
      <c r="B298" s="1417"/>
      <c r="C298" s="1211"/>
      <c r="D298" s="1211"/>
      <c r="E298" s="1211"/>
      <c r="F298" s="1211"/>
      <c r="G298" s="1211"/>
      <c r="H298" s="1211"/>
      <c r="I298" s="1211"/>
      <c r="J298" s="1211"/>
      <c r="K298" s="1211"/>
      <c r="L298" s="1211"/>
      <c r="M298" s="1211"/>
      <c r="N298" s="1211"/>
      <c r="O298" s="1211"/>
      <c r="P298" s="1211"/>
      <c r="Q298" s="1211"/>
      <c r="R298" s="1211"/>
      <c r="S298" s="1211"/>
      <c r="T298" s="1211"/>
      <c r="U298" s="1211"/>
      <c r="V298" s="1211"/>
      <c r="W298" s="1211"/>
      <c r="X298" s="1211"/>
      <c r="Y298" s="1211"/>
      <c r="Z298" s="1211"/>
      <c r="AA298" s="1211"/>
      <c r="AB298" s="1211"/>
      <c r="AC298" s="1211"/>
    </row>
    <row r="299" ht="12.0" customHeight="1">
      <c r="A299" s="1417"/>
      <c r="B299" s="1417"/>
      <c r="C299" s="1211"/>
      <c r="D299" s="1211"/>
      <c r="E299" s="1211"/>
      <c r="F299" s="1211"/>
      <c r="G299" s="1211"/>
      <c r="H299" s="1211"/>
      <c r="I299" s="1211"/>
      <c r="J299" s="1211"/>
      <c r="K299" s="1211"/>
      <c r="L299" s="1211"/>
      <c r="M299" s="1211"/>
      <c r="N299" s="1211"/>
      <c r="O299" s="1211"/>
      <c r="P299" s="1211"/>
      <c r="Q299" s="1211"/>
      <c r="R299" s="1211"/>
      <c r="S299" s="1211"/>
      <c r="T299" s="1211"/>
      <c r="U299" s="1211"/>
      <c r="V299" s="1211"/>
      <c r="W299" s="1211"/>
      <c r="X299" s="1211"/>
      <c r="Y299" s="1211"/>
      <c r="Z299" s="1211"/>
      <c r="AA299" s="1211"/>
      <c r="AB299" s="1211"/>
      <c r="AC299" s="1211"/>
    </row>
    <row r="300" ht="12.0" customHeight="1">
      <c r="A300" s="1417"/>
      <c r="B300" s="1417"/>
      <c r="C300" s="1211"/>
      <c r="D300" s="1211"/>
      <c r="E300" s="1211"/>
      <c r="F300" s="1211"/>
      <c r="G300" s="1211"/>
      <c r="H300" s="1211"/>
      <c r="I300" s="1211"/>
      <c r="J300" s="1211"/>
      <c r="K300" s="1211"/>
      <c r="L300" s="1211"/>
      <c r="M300" s="1211"/>
      <c r="N300" s="1211"/>
      <c r="O300" s="1211"/>
      <c r="P300" s="1211"/>
      <c r="Q300" s="1211"/>
      <c r="R300" s="1211"/>
      <c r="S300" s="1211"/>
      <c r="T300" s="1211"/>
      <c r="U300" s="1211"/>
      <c r="V300" s="1211"/>
      <c r="W300" s="1211"/>
      <c r="X300" s="1211"/>
      <c r="Y300" s="1211"/>
      <c r="Z300" s="1211"/>
      <c r="AA300" s="1211"/>
      <c r="AB300" s="1211"/>
      <c r="AC300" s="1211"/>
    </row>
    <row r="301" ht="12.0" customHeight="1">
      <c r="A301" s="1417"/>
      <c r="B301" s="1417"/>
      <c r="C301" s="1211"/>
      <c r="D301" s="1211"/>
      <c r="E301" s="1211"/>
      <c r="F301" s="1211"/>
      <c r="G301" s="1211"/>
      <c r="H301" s="1211"/>
      <c r="I301" s="1211"/>
      <c r="J301" s="1211"/>
      <c r="K301" s="1211"/>
      <c r="L301" s="1211"/>
      <c r="M301" s="1211"/>
      <c r="N301" s="1211"/>
      <c r="O301" s="1211"/>
      <c r="P301" s="1211"/>
      <c r="Q301" s="1211"/>
      <c r="R301" s="1211"/>
      <c r="S301" s="1211"/>
      <c r="T301" s="1211"/>
      <c r="U301" s="1211"/>
      <c r="V301" s="1211"/>
      <c r="W301" s="1211"/>
      <c r="X301" s="1211"/>
      <c r="Y301" s="1211"/>
      <c r="Z301" s="1211"/>
      <c r="AA301" s="1211"/>
      <c r="AB301" s="1211"/>
      <c r="AC301" s="1211"/>
    </row>
    <row r="302" ht="12.0" customHeight="1">
      <c r="A302" s="1417"/>
      <c r="B302" s="1417"/>
      <c r="C302" s="1211"/>
      <c r="D302" s="1211"/>
      <c r="E302" s="1211"/>
      <c r="F302" s="1211"/>
      <c r="G302" s="1211"/>
      <c r="H302" s="1211"/>
      <c r="I302" s="1211"/>
      <c r="J302" s="1211"/>
      <c r="K302" s="1211"/>
      <c r="L302" s="1211"/>
      <c r="M302" s="1211"/>
      <c r="N302" s="1211"/>
      <c r="O302" s="1211"/>
      <c r="P302" s="1211"/>
      <c r="Q302" s="1211"/>
      <c r="R302" s="1211"/>
      <c r="S302" s="1211"/>
      <c r="T302" s="1211"/>
      <c r="U302" s="1211"/>
      <c r="V302" s="1211"/>
      <c r="W302" s="1211"/>
      <c r="X302" s="1211"/>
      <c r="Y302" s="1211"/>
      <c r="Z302" s="1211"/>
      <c r="AA302" s="1211"/>
      <c r="AB302" s="1211"/>
      <c r="AC302" s="1211"/>
    </row>
    <row r="303" ht="12.0" customHeight="1">
      <c r="A303" s="1417"/>
      <c r="B303" s="1417"/>
      <c r="C303" s="1211"/>
      <c r="D303" s="1211"/>
      <c r="E303" s="1211"/>
      <c r="F303" s="1211"/>
      <c r="G303" s="1211"/>
      <c r="H303" s="1211"/>
      <c r="I303" s="1211"/>
      <c r="J303" s="1211"/>
      <c r="K303" s="1211"/>
      <c r="L303" s="1211"/>
      <c r="M303" s="1211"/>
      <c r="N303" s="1211"/>
      <c r="O303" s="1211"/>
      <c r="P303" s="1211"/>
      <c r="Q303" s="1211"/>
      <c r="R303" s="1211"/>
      <c r="S303" s="1211"/>
      <c r="T303" s="1211"/>
      <c r="U303" s="1211"/>
      <c r="V303" s="1211"/>
      <c r="W303" s="1211"/>
      <c r="X303" s="1211"/>
      <c r="Y303" s="1211"/>
      <c r="Z303" s="1211"/>
      <c r="AA303" s="1211"/>
      <c r="AB303" s="1211"/>
      <c r="AC303" s="1211"/>
    </row>
    <row r="304" ht="12.0" customHeight="1">
      <c r="A304" s="1417"/>
      <c r="B304" s="1417"/>
      <c r="C304" s="1211"/>
      <c r="D304" s="1211"/>
      <c r="E304" s="1211"/>
      <c r="F304" s="1211"/>
      <c r="G304" s="1211"/>
      <c r="H304" s="1211"/>
      <c r="I304" s="1211"/>
      <c r="J304" s="1211"/>
      <c r="K304" s="1211"/>
      <c r="L304" s="1211"/>
      <c r="M304" s="1211"/>
      <c r="N304" s="1211"/>
      <c r="O304" s="1211"/>
      <c r="P304" s="1211"/>
      <c r="Q304" s="1211"/>
      <c r="R304" s="1211"/>
      <c r="S304" s="1211"/>
      <c r="T304" s="1211"/>
      <c r="U304" s="1211"/>
      <c r="V304" s="1211"/>
      <c r="W304" s="1211"/>
      <c r="X304" s="1211"/>
      <c r="Y304" s="1211"/>
      <c r="Z304" s="1211"/>
      <c r="AA304" s="1211"/>
      <c r="AB304" s="1211"/>
      <c r="AC304" s="1211"/>
    </row>
    <row r="305" ht="12.0" customHeight="1">
      <c r="A305" s="1417"/>
      <c r="B305" s="1417"/>
      <c r="C305" s="1211"/>
      <c r="D305" s="1211"/>
      <c r="E305" s="1211"/>
      <c r="F305" s="1211"/>
      <c r="G305" s="1211"/>
      <c r="H305" s="1211"/>
      <c r="I305" s="1211"/>
      <c r="J305" s="1211"/>
      <c r="K305" s="1211"/>
      <c r="L305" s="1211"/>
      <c r="M305" s="1211"/>
      <c r="N305" s="1211"/>
      <c r="O305" s="1211"/>
      <c r="P305" s="1211"/>
      <c r="Q305" s="1211"/>
      <c r="R305" s="1211"/>
      <c r="S305" s="1211"/>
      <c r="T305" s="1211"/>
      <c r="U305" s="1211"/>
      <c r="V305" s="1211"/>
      <c r="W305" s="1211"/>
      <c r="X305" s="1211"/>
      <c r="Y305" s="1211"/>
      <c r="Z305" s="1211"/>
      <c r="AA305" s="1211"/>
      <c r="AB305" s="1211"/>
      <c r="AC305" s="1211"/>
    </row>
    <row r="306" ht="12.0" customHeight="1">
      <c r="A306" s="1417"/>
      <c r="B306" s="1417"/>
      <c r="C306" s="1211"/>
      <c r="D306" s="1211"/>
      <c r="E306" s="1211"/>
      <c r="F306" s="1211"/>
      <c r="G306" s="1211"/>
      <c r="H306" s="1211"/>
      <c r="I306" s="1211"/>
      <c r="J306" s="1211"/>
      <c r="K306" s="1211"/>
      <c r="L306" s="1211"/>
      <c r="M306" s="1211"/>
      <c r="N306" s="1211"/>
      <c r="O306" s="1211"/>
      <c r="P306" s="1211"/>
      <c r="Q306" s="1211"/>
      <c r="R306" s="1211"/>
      <c r="S306" s="1211"/>
      <c r="T306" s="1211"/>
      <c r="U306" s="1211"/>
      <c r="V306" s="1211"/>
      <c r="W306" s="1211"/>
      <c r="X306" s="1211"/>
      <c r="Y306" s="1211"/>
      <c r="Z306" s="1211"/>
      <c r="AA306" s="1211"/>
      <c r="AB306" s="1211"/>
      <c r="AC306" s="1211"/>
    </row>
    <row r="307" ht="12.0" customHeight="1">
      <c r="A307" s="1417"/>
      <c r="B307" s="1417"/>
      <c r="C307" s="1211"/>
      <c r="D307" s="1211"/>
      <c r="E307" s="1211"/>
      <c r="F307" s="1211"/>
      <c r="G307" s="1211"/>
      <c r="H307" s="1211"/>
      <c r="I307" s="1211"/>
      <c r="J307" s="1211"/>
      <c r="K307" s="1211"/>
      <c r="L307" s="1211"/>
      <c r="M307" s="1211"/>
      <c r="N307" s="1211"/>
      <c r="O307" s="1211"/>
      <c r="P307" s="1211"/>
      <c r="Q307" s="1211"/>
      <c r="R307" s="1211"/>
      <c r="S307" s="1211"/>
      <c r="T307" s="1211"/>
      <c r="U307" s="1211"/>
      <c r="V307" s="1211"/>
      <c r="W307" s="1211"/>
      <c r="X307" s="1211"/>
      <c r="Y307" s="1211"/>
      <c r="Z307" s="1211"/>
      <c r="AA307" s="1211"/>
      <c r="AB307" s="1211"/>
      <c r="AC307" s="1211"/>
    </row>
    <row r="308" ht="12.0" customHeight="1">
      <c r="A308" s="1417"/>
      <c r="B308" s="1417"/>
      <c r="C308" s="1211"/>
      <c r="D308" s="1211"/>
      <c r="E308" s="1211"/>
      <c r="F308" s="1211"/>
      <c r="G308" s="1211"/>
      <c r="H308" s="1211"/>
      <c r="I308" s="1211"/>
      <c r="J308" s="1211"/>
      <c r="K308" s="1211"/>
      <c r="L308" s="1211"/>
      <c r="M308" s="1211"/>
      <c r="N308" s="1211"/>
      <c r="O308" s="1211"/>
      <c r="P308" s="1211"/>
      <c r="Q308" s="1211"/>
      <c r="R308" s="1211"/>
      <c r="S308" s="1211"/>
      <c r="T308" s="1211"/>
      <c r="U308" s="1211"/>
      <c r="V308" s="1211"/>
      <c r="W308" s="1211"/>
      <c r="X308" s="1211"/>
      <c r="Y308" s="1211"/>
      <c r="Z308" s="1211"/>
      <c r="AA308" s="1211"/>
      <c r="AB308" s="1211"/>
      <c r="AC308" s="1211"/>
    </row>
    <row r="309" ht="12.0" customHeight="1">
      <c r="A309" s="1417"/>
      <c r="B309" s="1417"/>
      <c r="C309" s="1211"/>
      <c r="D309" s="1211"/>
      <c r="E309" s="1211"/>
      <c r="F309" s="1211"/>
      <c r="G309" s="1211"/>
      <c r="H309" s="1211"/>
      <c r="I309" s="1211"/>
      <c r="J309" s="1211"/>
      <c r="K309" s="1211"/>
      <c r="L309" s="1211"/>
      <c r="M309" s="1211"/>
      <c r="N309" s="1211"/>
      <c r="O309" s="1211"/>
      <c r="P309" s="1211"/>
      <c r="Q309" s="1211"/>
      <c r="R309" s="1211"/>
      <c r="S309" s="1211"/>
      <c r="T309" s="1211"/>
      <c r="U309" s="1211"/>
      <c r="V309" s="1211"/>
      <c r="W309" s="1211"/>
      <c r="X309" s="1211"/>
      <c r="Y309" s="1211"/>
      <c r="Z309" s="1211"/>
      <c r="AA309" s="1211"/>
      <c r="AB309" s="1211"/>
      <c r="AC309" s="1211"/>
    </row>
    <row r="310" ht="12.0" customHeight="1">
      <c r="A310" s="1417"/>
      <c r="B310" s="1417"/>
      <c r="C310" s="1211"/>
      <c r="D310" s="1211"/>
      <c r="E310" s="1211"/>
      <c r="F310" s="1211"/>
      <c r="G310" s="1211"/>
      <c r="H310" s="1211"/>
      <c r="I310" s="1211"/>
      <c r="J310" s="1211"/>
      <c r="K310" s="1211"/>
      <c r="L310" s="1211"/>
      <c r="M310" s="1211"/>
      <c r="N310" s="1211"/>
      <c r="O310" s="1211"/>
      <c r="P310" s="1211"/>
      <c r="Q310" s="1211"/>
      <c r="R310" s="1211"/>
      <c r="S310" s="1211"/>
      <c r="T310" s="1211"/>
      <c r="U310" s="1211"/>
      <c r="V310" s="1211"/>
      <c r="W310" s="1211"/>
      <c r="X310" s="1211"/>
      <c r="Y310" s="1211"/>
      <c r="Z310" s="1211"/>
      <c r="AA310" s="1211"/>
      <c r="AB310" s="1211"/>
      <c r="AC310" s="1211"/>
    </row>
    <row r="311" ht="12.0" customHeight="1">
      <c r="A311" s="1417"/>
      <c r="B311" s="1417"/>
      <c r="C311" s="1211"/>
      <c r="D311" s="1211"/>
      <c r="E311" s="1211"/>
      <c r="F311" s="1211"/>
      <c r="G311" s="1211"/>
      <c r="H311" s="1211"/>
      <c r="I311" s="1211"/>
      <c r="J311" s="1211"/>
      <c r="K311" s="1211"/>
      <c r="L311" s="1211"/>
      <c r="M311" s="1211"/>
      <c r="N311" s="1211"/>
      <c r="O311" s="1211"/>
      <c r="P311" s="1211"/>
      <c r="Q311" s="1211"/>
      <c r="R311" s="1211"/>
      <c r="S311" s="1211"/>
      <c r="T311" s="1211"/>
      <c r="U311" s="1211"/>
      <c r="V311" s="1211"/>
      <c r="W311" s="1211"/>
      <c r="X311" s="1211"/>
      <c r="Y311" s="1211"/>
      <c r="Z311" s="1211"/>
      <c r="AA311" s="1211"/>
      <c r="AB311" s="1211"/>
      <c r="AC311" s="1211"/>
    </row>
    <row r="312" ht="12.0" customHeight="1">
      <c r="A312" s="1417"/>
      <c r="B312" s="1417"/>
      <c r="C312" s="1211"/>
      <c r="D312" s="1211"/>
      <c r="E312" s="1211"/>
      <c r="F312" s="1211"/>
      <c r="G312" s="1211"/>
      <c r="H312" s="1211"/>
      <c r="I312" s="1211"/>
      <c r="J312" s="1211"/>
      <c r="K312" s="1211"/>
      <c r="L312" s="1211"/>
      <c r="M312" s="1211"/>
      <c r="N312" s="1211"/>
      <c r="O312" s="1211"/>
      <c r="P312" s="1211"/>
      <c r="Q312" s="1211"/>
      <c r="R312" s="1211"/>
      <c r="S312" s="1211"/>
      <c r="T312" s="1211"/>
      <c r="U312" s="1211"/>
      <c r="V312" s="1211"/>
      <c r="W312" s="1211"/>
      <c r="X312" s="1211"/>
      <c r="Y312" s="1211"/>
      <c r="Z312" s="1211"/>
      <c r="AA312" s="1211"/>
      <c r="AB312" s="1211"/>
      <c r="AC312" s="1211"/>
    </row>
    <row r="313" ht="12.0" customHeight="1">
      <c r="A313" s="1417"/>
      <c r="B313" s="1417"/>
      <c r="C313" s="1211"/>
      <c r="D313" s="1211"/>
      <c r="E313" s="1211"/>
      <c r="F313" s="1211"/>
      <c r="G313" s="1211"/>
      <c r="H313" s="1211"/>
      <c r="I313" s="1211"/>
      <c r="J313" s="1211"/>
      <c r="K313" s="1211"/>
      <c r="L313" s="1211"/>
      <c r="M313" s="1211"/>
      <c r="N313" s="1211"/>
      <c r="O313" s="1211"/>
      <c r="P313" s="1211"/>
      <c r="Q313" s="1211"/>
      <c r="R313" s="1211"/>
      <c r="S313" s="1211"/>
      <c r="T313" s="1211"/>
      <c r="U313" s="1211"/>
      <c r="V313" s="1211"/>
      <c r="W313" s="1211"/>
      <c r="X313" s="1211"/>
      <c r="Y313" s="1211"/>
      <c r="Z313" s="1211"/>
      <c r="AA313" s="1211"/>
      <c r="AB313" s="1211"/>
      <c r="AC313" s="1211"/>
    </row>
    <row r="314" ht="12.0" customHeight="1">
      <c r="A314" s="1417"/>
      <c r="B314" s="1417"/>
      <c r="C314" s="1211"/>
      <c r="D314" s="1211"/>
      <c r="E314" s="1211"/>
      <c r="F314" s="1211"/>
      <c r="G314" s="1211"/>
      <c r="H314" s="1211"/>
      <c r="I314" s="1211"/>
      <c r="J314" s="1211"/>
      <c r="K314" s="1211"/>
      <c r="L314" s="1211"/>
      <c r="M314" s="1211"/>
      <c r="N314" s="1211"/>
      <c r="O314" s="1211"/>
      <c r="P314" s="1211"/>
      <c r="Q314" s="1211"/>
      <c r="R314" s="1211"/>
      <c r="S314" s="1211"/>
      <c r="T314" s="1211"/>
      <c r="U314" s="1211"/>
      <c r="V314" s="1211"/>
      <c r="W314" s="1211"/>
      <c r="X314" s="1211"/>
      <c r="Y314" s="1211"/>
      <c r="Z314" s="1211"/>
      <c r="AA314" s="1211"/>
      <c r="AB314" s="1211"/>
      <c r="AC314" s="1211"/>
    </row>
    <row r="315" ht="12.0" customHeight="1">
      <c r="A315" s="1417"/>
      <c r="B315" s="1417"/>
      <c r="C315" s="1211"/>
      <c r="D315" s="1211"/>
      <c r="E315" s="1211"/>
      <c r="F315" s="1211"/>
      <c r="G315" s="1211"/>
      <c r="H315" s="1211"/>
      <c r="I315" s="1211"/>
      <c r="J315" s="1211"/>
      <c r="K315" s="1211"/>
      <c r="L315" s="1211"/>
      <c r="M315" s="1211"/>
      <c r="N315" s="1211"/>
      <c r="O315" s="1211"/>
      <c r="P315" s="1211"/>
      <c r="Q315" s="1211"/>
      <c r="R315" s="1211"/>
      <c r="S315" s="1211"/>
      <c r="T315" s="1211"/>
      <c r="U315" s="1211"/>
      <c r="V315" s="1211"/>
      <c r="W315" s="1211"/>
      <c r="X315" s="1211"/>
      <c r="Y315" s="1211"/>
      <c r="Z315" s="1211"/>
      <c r="AA315" s="1211"/>
      <c r="AB315" s="1211"/>
      <c r="AC315" s="1211"/>
    </row>
    <row r="316" ht="12.0" customHeight="1">
      <c r="A316" s="1417"/>
      <c r="B316" s="1417"/>
      <c r="C316" s="1211"/>
      <c r="D316" s="1211"/>
      <c r="E316" s="1211"/>
      <c r="F316" s="1211"/>
      <c r="G316" s="1211"/>
      <c r="H316" s="1211"/>
      <c r="I316" s="1211"/>
      <c r="J316" s="1211"/>
      <c r="K316" s="1211"/>
      <c r="L316" s="1211"/>
      <c r="M316" s="1211"/>
      <c r="N316" s="1211"/>
      <c r="O316" s="1211"/>
      <c r="P316" s="1211"/>
      <c r="Q316" s="1211"/>
      <c r="R316" s="1211"/>
      <c r="S316" s="1211"/>
      <c r="T316" s="1211"/>
      <c r="U316" s="1211"/>
      <c r="V316" s="1211"/>
      <c r="W316" s="1211"/>
      <c r="X316" s="1211"/>
      <c r="Y316" s="1211"/>
      <c r="Z316" s="1211"/>
      <c r="AA316" s="1211"/>
      <c r="AB316" s="1211"/>
      <c r="AC316" s="1211"/>
    </row>
    <row r="317" ht="12.0" customHeight="1">
      <c r="A317" s="1417"/>
      <c r="B317" s="1417"/>
      <c r="C317" s="1211"/>
      <c r="D317" s="1211"/>
      <c r="E317" s="1211"/>
      <c r="F317" s="1211"/>
      <c r="G317" s="1211"/>
      <c r="H317" s="1211"/>
      <c r="I317" s="1211"/>
      <c r="J317" s="1211"/>
      <c r="K317" s="1211"/>
      <c r="L317" s="1211"/>
      <c r="M317" s="1211"/>
      <c r="N317" s="1211"/>
      <c r="O317" s="1211"/>
      <c r="P317" s="1211"/>
      <c r="Q317" s="1211"/>
      <c r="R317" s="1211"/>
      <c r="S317" s="1211"/>
      <c r="T317" s="1211"/>
      <c r="U317" s="1211"/>
      <c r="V317" s="1211"/>
      <c r="W317" s="1211"/>
      <c r="X317" s="1211"/>
      <c r="Y317" s="1211"/>
      <c r="Z317" s="1211"/>
      <c r="AA317" s="1211"/>
      <c r="AB317" s="1211"/>
      <c r="AC317" s="1211"/>
    </row>
    <row r="318" ht="12.0" customHeight="1">
      <c r="A318" s="1417"/>
      <c r="B318" s="1417"/>
      <c r="C318" s="1211"/>
      <c r="D318" s="1211"/>
      <c r="E318" s="1211"/>
      <c r="F318" s="1211"/>
      <c r="G318" s="1211"/>
      <c r="H318" s="1211"/>
      <c r="I318" s="1211"/>
      <c r="J318" s="1211"/>
      <c r="K318" s="1211"/>
      <c r="L318" s="1211"/>
      <c r="M318" s="1211"/>
      <c r="N318" s="1211"/>
      <c r="O318" s="1211"/>
      <c r="P318" s="1211"/>
      <c r="Q318" s="1211"/>
      <c r="R318" s="1211"/>
      <c r="S318" s="1211"/>
      <c r="T318" s="1211"/>
      <c r="U318" s="1211"/>
      <c r="V318" s="1211"/>
      <c r="W318" s="1211"/>
      <c r="X318" s="1211"/>
      <c r="Y318" s="1211"/>
      <c r="Z318" s="1211"/>
      <c r="AA318" s="1211"/>
      <c r="AB318" s="1211"/>
      <c r="AC318" s="1211"/>
    </row>
    <row r="319" ht="12.0" customHeight="1">
      <c r="A319" s="1417"/>
      <c r="B319" s="1417"/>
      <c r="C319" s="1211"/>
      <c r="D319" s="1211"/>
      <c r="E319" s="1211"/>
      <c r="F319" s="1211"/>
      <c r="G319" s="1211"/>
      <c r="H319" s="1211"/>
      <c r="I319" s="1211"/>
      <c r="J319" s="1211"/>
      <c r="K319" s="1211"/>
      <c r="L319" s="1211"/>
      <c r="M319" s="1211"/>
      <c r="N319" s="1211"/>
      <c r="O319" s="1211"/>
      <c r="P319" s="1211"/>
      <c r="Q319" s="1211"/>
      <c r="R319" s="1211"/>
      <c r="S319" s="1211"/>
      <c r="T319" s="1211"/>
      <c r="U319" s="1211"/>
      <c r="V319" s="1211"/>
      <c r="W319" s="1211"/>
      <c r="X319" s="1211"/>
      <c r="Y319" s="1211"/>
      <c r="Z319" s="1211"/>
      <c r="AA319" s="1211"/>
      <c r="AB319" s="1211"/>
      <c r="AC319" s="1211"/>
    </row>
    <row r="320" ht="12.0" customHeight="1">
      <c r="A320" s="1417"/>
      <c r="B320" s="1417"/>
      <c r="C320" s="1211"/>
      <c r="D320" s="1211"/>
      <c r="E320" s="1211"/>
      <c r="F320" s="1211"/>
      <c r="G320" s="1211"/>
      <c r="H320" s="1211"/>
      <c r="I320" s="1211"/>
      <c r="J320" s="1211"/>
      <c r="K320" s="1211"/>
      <c r="L320" s="1211"/>
      <c r="M320" s="1211"/>
      <c r="N320" s="1211"/>
      <c r="O320" s="1211"/>
      <c r="P320" s="1211"/>
      <c r="Q320" s="1211"/>
      <c r="R320" s="1211"/>
      <c r="S320" s="1211"/>
      <c r="T320" s="1211"/>
      <c r="U320" s="1211"/>
      <c r="V320" s="1211"/>
      <c r="W320" s="1211"/>
      <c r="X320" s="1211"/>
      <c r="Y320" s="1211"/>
      <c r="Z320" s="1211"/>
      <c r="AA320" s="1211"/>
      <c r="AB320" s="1211"/>
      <c r="AC320" s="1211"/>
    </row>
    <row r="321" ht="12.0" customHeight="1">
      <c r="A321" s="1417"/>
      <c r="B321" s="1417"/>
      <c r="C321" s="1211"/>
      <c r="D321" s="1211"/>
      <c r="E321" s="1211"/>
      <c r="F321" s="1211"/>
      <c r="G321" s="1211"/>
      <c r="H321" s="1211"/>
      <c r="I321" s="1211"/>
      <c r="J321" s="1211"/>
      <c r="K321" s="1211"/>
      <c r="L321" s="1211"/>
      <c r="M321" s="1211"/>
      <c r="N321" s="1211"/>
      <c r="O321" s="1211"/>
      <c r="P321" s="1211"/>
      <c r="Q321" s="1211"/>
      <c r="R321" s="1211"/>
      <c r="S321" s="1211"/>
      <c r="T321" s="1211"/>
      <c r="U321" s="1211"/>
      <c r="V321" s="1211"/>
      <c r="W321" s="1211"/>
      <c r="X321" s="1211"/>
      <c r="Y321" s="1211"/>
      <c r="Z321" s="1211"/>
      <c r="AA321" s="1211"/>
      <c r="AB321" s="1211"/>
      <c r="AC321" s="1211"/>
    </row>
    <row r="322" ht="12.0" customHeight="1">
      <c r="A322" s="1417"/>
      <c r="B322" s="1417"/>
      <c r="C322" s="1211"/>
      <c r="D322" s="1211"/>
      <c r="E322" s="1211"/>
      <c r="F322" s="1211"/>
      <c r="G322" s="1211"/>
      <c r="H322" s="1211"/>
      <c r="I322" s="1211"/>
      <c r="J322" s="1211"/>
      <c r="K322" s="1211"/>
      <c r="L322" s="1211"/>
      <c r="M322" s="1211"/>
      <c r="N322" s="1211"/>
      <c r="O322" s="1211"/>
      <c r="P322" s="1211"/>
      <c r="Q322" s="1211"/>
      <c r="R322" s="1211"/>
      <c r="S322" s="1211"/>
      <c r="T322" s="1211"/>
      <c r="U322" s="1211"/>
      <c r="V322" s="1211"/>
      <c r="W322" s="1211"/>
      <c r="X322" s="1211"/>
      <c r="Y322" s="1211"/>
      <c r="Z322" s="1211"/>
      <c r="AA322" s="1211"/>
      <c r="AB322" s="1211"/>
      <c r="AC322" s="1211"/>
    </row>
    <row r="323" ht="12.0" customHeight="1">
      <c r="A323" s="1417"/>
      <c r="B323" s="1417"/>
      <c r="C323" s="1211"/>
      <c r="D323" s="1211"/>
      <c r="E323" s="1211"/>
      <c r="F323" s="1211"/>
      <c r="G323" s="1211"/>
      <c r="H323" s="1211"/>
      <c r="I323" s="1211"/>
      <c r="J323" s="1211"/>
      <c r="K323" s="1211"/>
      <c r="L323" s="1211"/>
      <c r="M323" s="1211"/>
      <c r="N323" s="1211"/>
      <c r="O323" s="1211"/>
      <c r="P323" s="1211"/>
      <c r="Q323" s="1211"/>
      <c r="R323" s="1211"/>
      <c r="S323" s="1211"/>
      <c r="T323" s="1211"/>
      <c r="U323" s="1211"/>
      <c r="V323" s="1211"/>
      <c r="W323" s="1211"/>
      <c r="X323" s="1211"/>
      <c r="Y323" s="1211"/>
      <c r="Z323" s="1211"/>
      <c r="AA323" s="1211"/>
      <c r="AB323" s="1211"/>
      <c r="AC323" s="1211"/>
    </row>
    <row r="324" ht="12.0" customHeight="1">
      <c r="A324" s="1417"/>
      <c r="B324" s="1417"/>
      <c r="C324" s="1211"/>
      <c r="D324" s="1211"/>
      <c r="E324" s="1211"/>
      <c r="F324" s="1211"/>
      <c r="G324" s="1211"/>
      <c r="H324" s="1211"/>
      <c r="I324" s="1211"/>
      <c r="J324" s="1211"/>
      <c r="K324" s="1211"/>
      <c r="L324" s="1211"/>
      <c r="M324" s="1211"/>
      <c r="N324" s="1211"/>
      <c r="O324" s="1211"/>
      <c r="P324" s="1211"/>
      <c r="Q324" s="1211"/>
      <c r="R324" s="1211"/>
      <c r="S324" s="1211"/>
      <c r="T324" s="1211"/>
      <c r="U324" s="1211"/>
      <c r="V324" s="1211"/>
      <c r="W324" s="1211"/>
      <c r="X324" s="1211"/>
      <c r="Y324" s="1211"/>
      <c r="Z324" s="1211"/>
      <c r="AA324" s="1211"/>
      <c r="AB324" s="1211"/>
      <c r="AC324" s="1211"/>
    </row>
    <row r="325" ht="12.0" customHeight="1">
      <c r="A325" s="1417"/>
      <c r="B325" s="1417"/>
      <c r="C325" s="1211"/>
      <c r="D325" s="1211"/>
      <c r="E325" s="1211"/>
      <c r="F325" s="1211"/>
      <c r="G325" s="1211"/>
      <c r="H325" s="1211"/>
      <c r="I325" s="1211"/>
      <c r="J325" s="1211"/>
      <c r="K325" s="1211"/>
      <c r="L325" s="1211"/>
      <c r="M325" s="1211"/>
      <c r="N325" s="1211"/>
      <c r="O325" s="1211"/>
      <c r="P325" s="1211"/>
      <c r="Q325" s="1211"/>
      <c r="R325" s="1211"/>
      <c r="S325" s="1211"/>
      <c r="T325" s="1211"/>
      <c r="U325" s="1211"/>
      <c r="V325" s="1211"/>
      <c r="W325" s="1211"/>
      <c r="X325" s="1211"/>
      <c r="Y325" s="1211"/>
      <c r="Z325" s="1211"/>
      <c r="AA325" s="1211"/>
      <c r="AB325" s="1211"/>
      <c r="AC325" s="1211"/>
    </row>
    <row r="326" ht="12.0" customHeight="1">
      <c r="A326" s="1417"/>
      <c r="B326" s="1417"/>
      <c r="C326" s="1211"/>
      <c r="D326" s="1211"/>
      <c r="E326" s="1211"/>
      <c r="F326" s="1211"/>
      <c r="G326" s="1211"/>
      <c r="H326" s="1211"/>
      <c r="I326" s="1211"/>
      <c r="J326" s="1211"/>
      <c r="K326" s="1211"/>
      <c r="L326" s="1211"/>
      <c r="M326" s="1211"/>
      <c r="N326" s="1211"/>
      <c r="O326" s="1211"/>
      <c r="P326" s="1211"/>
      <c r="Q326" s="1211"/>
      <c r="R326" s="1211"/>
      <c r="S326" s="1211"/>
      <c r="T326" s="1211"/>
      <c r="U326" s="1211"/>
      <c r="V326" s="1211"/>
      <c r="W326" s="1211"/>
      <c r="X326" s="1211"/>
      <c r="Y326" s="1211"/>
      <c r="Z326" s="1211"/>
      <c r="AA326" s="1211"/>
      <c r="AB326" s="1211"/>
      <c r="AC326" s="1211"/>
    </row>
    <row r="327" ht="12.0" customHeight="1">
      <c r="A327" s="1417"/>
      <c r="B327" s="1417"/>
      <c r="C327" s="1211"/>
      <c r="D327" s="1211"/>
      <c r="E327" s="1211"/>
      <c r="F327" s="1211"/>
      <c r="G327" s="1211"/>
      <c r="H327" s="1211"/>
      <c r="I327" s="1211"/>
      <c r="J327" s="1211"/>
      <c r="K327" s="1211"/>
      <c r="L327" s="1211"/>
      <c r="M327" s="1211"/>
      <c r="N327" s="1211"/>
      <c r="O327" s="1211"/>
      <c r="P327" s="1211"/>
      <c r="Q327" s="1211"/>
      <c r="R327" s="1211"/>
      <c r="S327" s="1211"/>
      <c r="T327" s="1211"/>
      <c r="U327" s="1211"/>
      <c r="V327" s="1211"/>
      <c r="W327" s="1211"/>
      <c r="X327" s="1211"/>
      <c r="Y327" s="1211"/>
      <c r="Z327" s="1211"/>
      <c r="AA327" s="1211"/>
      <c r="AB327" s="1211"/>
      <c r="AC327" s="1211"/>
    </row>
    <row r="328" ht="12.0" customHeight="1">
      <c r="A328" s="1417"/>
      <c r="B328" s="1417"/>
      <c r="C328" s="1211"/>
      <c r="D328" s="1211"/>
      <c r="E328" s="1211"/>
      <c r="F328" s="1211"/>
      <c r="G328" s="1211"/>
      <c r="H328" s="1211"/>
      <c r="I328" s="1211"/>
      <c r="J328" s="1211"/>
      <c r="K328" s="1211"/>
      <c r="L328" s="1211"/>
      <c r="M328" s="1211"/>
      <c r="N328" s="1211"/>
      <c r="O328" s="1211"/>
      <c r="P328" s="1211"/>
      <c r="Q328" s="1211"/>
      <c r="R328" s="1211"/>
      <c r="S328" s="1211"/>
      <c r="T328" s="1211"/>
      <c r="U328" s="1211"/>
      <c r="V328" s="1211"/>
      <c r="W328" s="1211"/>
      <c r="X328" s="1211"/>
      <c r="Y328" s="1211"/>
      <c r="Z328" s="1211"/>
      <c r="AA328" s="1211"/>
      <c r="AB328" s="1211"/>
      <c r="AC328" s="1211"/>
    </row>
    <row r="329" ht="12.0" customHeight="1">
      <c r="A329" s="1417"/>
      <c r="B329" s="1417"/>
      <c r="C329" s="1211"/>
      <c r="D329" s="1211"/>
      <c r="E329" s="1211"/>
      <c r="F329" s="1211"/>
      <c r="G329" s="1211"/>
      <c r="H329" s="1211"/>
      <c r="I329" s="1211"/>
      <c r="J329" s="1211"/>
      <c r="K329" s="1211"/>
      <c r="L329" s="1211"/>
      <c r="M329" s="1211"/>
      <c r="N329" s="1211"/>
      <c r="O329" s="1211"/>
      <c r="P329" s="1211"/>
      <c r="Q329" s="1211"/>
      <c r="R329" s="1211"/>
      <c r="S329" s="1211"/>
      <c r="T329" s="1211"/>
      <c r="U329" s="1211"/>
      <c r="V329" s="1211"/>
      <c r="W329" s="1211"/>
      <c r="X329" s="1211"/>
      <c r="Y329" s="1211"/>
      <c r="Z329" s="1211"/>
      <c r="AA329" s="1211"/>
      <c r="AB329" s="1211"/>
      <c r="AC329" s="1211"/>
    </row>
    <row r="330" ht="12.0" customHeight="1">
      <c r="A330" s="1417"/>
      <c r="B330" s="1417"/>
      <c r="C330" s="1211"/>
      <c r="D330" s="1211"/>
      <c r="E330" s="1211"/>
      <c r="F330" s="1211"/>
      <c r="G330" s="1211"/>
      <c r="H330" s="1211"/>
      <c r="I330" s="1211"/>
      <c r="J330" s="1211"/>
      <c r="K330" s="1211"/>
      <c r="L330" s="1211"/>
      <c r="M330" s="1211"/>
      <c r="N330" s="1211"/>
      <c r="O330" s="1211"/>
      <c r="P330" s="1211"/>
      <c r="Q330" s="1211"/>
      <c r="R330" s="1211"/>
      <c r="S330" s="1211"/>
      <c r="T330" s="1211"/>
      <c r="U330" s="1211"/>
      <c r="V330" s="1211"/>
      <c r="W330" s="1211"/>
      <c r="X330" s="1211"/>
      <c r="Y330" s="1211"/>
      <c r="Z330" s="1211"/>
      <c r="AA330" s="1211"/>
      <c r="AB330" s="1211"/>
      <c r="AC330" s="1211"/>
    </row>
    <row r="331" ht="12.0" customHeight="1">
      <c r="A331" s="1417"/>
      <c r="B331" s="1417"/>
      <c r="C331" s="1211"/>
      <c r="D331" s="1211"/>
      <c r="E331" s="1211"/>
      <c r="F331" s="1211"/>
      <c r="G331" s="1211"/>
      <c r="H331" s="1211"/>
      <c r="I331" s="1211"/>
      <c r="J331" s="1211"/>
      <c r="K331" s="1211"/>
      <c r="L331" s="1211"/>
      <c r="M331" s="1211"/>
      <c r="N331" s="1211"/>
      <c r="O331" s="1211"/>
      <c r="P331" s="1211"/>
      <c r="Q331" s="1211"/>
      <c r="R331" s="1211"/>
      <c r="S331" s="1211"/>
      <c r="T331" s="1211"/>
      <c r="U331" s="1211"/>
      <c r="V331" s="1211"/>
      <c r="W331" s="1211"/>
      <c r="X331" s="1211"/>
      <c r="Y331" s="1211"/>
      <c r="Z331" s="1211"/>
      <c r="AA331" s="1211"/>
      <c r="AB331" s="1211"/>
      <c r="AC331" s="1211"/>
    </row>
    <row r="332" ht="12.0" customHeight="1">
      <c r="A332" s="1417"/>
      <c r="B332" s="1417"/>
      <c r="C332" s="1211"/>
      <c r="D332" s="1211"/>
      <c r="E332" s="1211"/>
      <c r="F332" s="1211"/>
      <c r="G332" s="1211"/>
      <c r="H332" s="1211"/>
      <c r="I332" s="1211"/>
      <c r="J332" s="1211"/>
      <c r="K332" s="1211"/>
      <c r="L332" s="1211"/>
      <c r="M332" s="1211"/>
      <c r="N332" s="1211"/>
      <c r="O332" s="1211"/>
      <c r="P332" s="1211"/>
      <c r="Q332" s="1211"/>
      <c r="R332" s="1211"/>
      <c r="S332" s="1211"/>
      <c r="T332" s="1211"/>
      <c r="U332" s="1211"/>
      <c r="V332" s="1211"/>
      <c r="W332" s="1211"/>
      <c r="X332" s="1211"/>
      <c r="Y332" s="1211"/>
      <c r="Z332" s="1211"/>
      <c r="AA332" s="1211"/>
      <c r="AB332" s="1211"/>
      <c r="AC332" s="1211"/>
    </row>
    <row r="333" ht="12.0" customHeight="1">
      <c r="A333" s="1417"/>
      <c r="B333" s="1417"/>
      <c r="C333" s="1211"/>
      <c r="D333" s="1211"/>
      <c r="E333" s="1211"/>
      <c r="F333" s="1211"/>
      <c r="G333" s="1211"/>
      <c r="H333" s="1211"/>
      <c r="I333" s="1211"/>
      <c r="J333" s="1211"/>
      <c r="K333" s="1211"/>
      <c r="L333" s="1211"/>
      <c r="M333" s="1211"/>
      <c r="N333" s="1211"/>
      <c r="O333" s="1211"/>
      <c r="P333" s="1211"/>
      <c r="Q333" s="1211"/>
      <c r="R333" s="1211"/>
      <c r="S333" s="1211"/>
      <c r="T333" s="1211"/>
      <c r="U333" s="1211"/>
      <c r="V333" s="1211"/>
      <c r="W333" s="1211"/>
      <c r="X333" s="1211"/>
      <c r="Y333" s="1211"/>
      <c r="Z333" s="1211"/>
      <c r="AA333" s="1211"/>
      <c r="AB333" s="1211"/>
      <c r="AC333" s="1211"/>
    </row>
    <row r="334" ht="12.0" customHeight="1">
      <c r="A334" s="1417"/>
      <c r="B334" s="1417"/>
      <c r="C334" s="1211"/>
      <c r="D334" s="1211"/>
      <c r="E334" s="1211"/>
      <c r="F334" s="1211"/>
      <c r="G334" s="1211"/>
      <c r="H334" s="1211"/>
      <c r="I334" s="1211"/>
      <c r="J334" s="1211"/>
      <c r="K334" s="1211"/>
      <c r="L334" s="1211"/>
      <c r="M334" s="1211"/>
      <c r="N334" s="1211"/>
      <c r="O334" s="1211"/>
      <c r="P334" s="1211"/>
      <c r="Q334" s="1211"/>
      <c r="R334" s="1211"/>
      <c r="S334" s="1211"/>
      <c r="T334" s="1211"/>
      <c r="U334" s="1211"/>
      <c r="V334" s="1211"/>
      <c r="W334" s="1211"/>
      <c r="X334" s="1211"/>
      <c r="Y334" s="1211"/>
      <c r="Z334" s="1211"/>
      <c r="AA334" s="1211"/>
      <c r="AB334" s="1211"/>
      <c r="AC334" s="1211"/>
    </row>
    <row r="335" ht="12.0" customHeight="1">
      <c r="A335" s="1417"/>
      <c r="B335" s="1417"/>
      <c r="C335" s="1211"/>
      <c r="D335" s="1211"/>
      <c r="E335" s="1211"/>
      <c r="F335" s="1211"/>
      <c r="G335" s="1211"/>
      <c r="H335" s="1211"/>
      <c r="I335" s="1211"/>
      <c r="J335" s="1211"/>
      <c r="K335" s="1211"/>
      <c r="L335" s="1211"/>
      <c r="M335" s="1211"/>
      <c r="N335" s="1211"/>
      <c r="O335" s="1211"/>
      <c r="P335" s="1211"/>
      <c r="Q335" s="1211"/>
      <c r="R335" s="1211"/>
      <c r="S335" s="1211"/>
      <c r="T335" s="1211"/>
      <c r="U335" s="1211"/>
      <c r="V335" s="1211"/>
      <c r="W335" s="1211"/>
      <c r="X335" s="1211"/>
      <c r="Y335" s="1211"/>
      <c r="Z335" s="1211"/>
      <c r="AA335" s="1211"/>
      <c r="AB335" s="1211"/>
      <c r="AC335" s="1211"/>
    </row>
    <row r="336" ht="12.0" customHeight="1">
      <c r="A336" s="1417"/>
      <c r="B336" s="1417"/>
      <c r="C336" s="1211"/>
      <c r="D336" s="1211"/>
      <c r="E336" s="1211"/>
      <c r="F336" s="1211"/>
      <c r="G336" s="1211"/>
      <c r="H336" s="1211"/>
      <c r="I336" s="1211"/>
      <c r="J336" s="1211"/>
      <c r="K336" s="1211"/>
      <c r="L336" s="1211"/>
      <c r="M336" s="1211"/>
      <c r="N336" s="1211"/>
      <c r="O336" s="1211"/>
      <c r="P336" s="1211"/>
      <c r="Q336" s="1211"/>
      <c r="R336" s="1211"/>
      <c r="S336" s="1211"/>
      <c r="T336" s="1211"/>
      <c r="U336" s="1211"/>
      <c r="V336" s="1211"/>
      <c r="W336" s="1211"/>
      <c r="X336" s="1211"/>
      <c r="Y336" s="1211"/>
      <c r="Z336" s="1211"/>
      <c r="AA336" s="1211"/>
      <c r="AB336" s="1211"/>
      <c r="AC336" s="1211"/>
    </row>
    <row r="337" ht="12.0" customHeight="1">
      <c r="A337" s="1417"/>
      <c r="B337" s="1417"/>
      <c r="C337" s="1211"/>
      <c r="D337" s="1211"/>
      <c r="E337" s="1211"/>
      <c r="F337" s="1211"/>
      <c r="G337" s="1211"/>
      <c r="H337" s="1211"/>
      <c r="I337" s="1211"/>
      <c r="J337" s="1211"/>
      <c r="K337" s="1211"/>
      <c r="L337" s="1211"/>
      <c r="M337" s="1211"/>
      <c r="N337" s="1211"/>
      <c r="O337" s="1211"/>
      <c r="P337" s="1211"/>
      <c r="Q337" s="1211"/>
      <c r="R337" s="1211"/>
      <c r="S337" s="1211"/>
      <c r="T337" s="1211"/>
      <c r="U337" s="1211"/>
      <c r="V337" s="1211"/>
      <c r="W337" s="1211"/>
      <c r="X337" s="1211"/>
      <c r="Y337" s="1211"/>
      <c r="Z337" s="1211"/>
      <c r="AA337" s="1211"/>
      <c r="AB337" s="1211"/>
      <c r="AC337" s="1211"/>
    </row>
    <row r="338" ht="12.0" customHeight="1">
      <c r="A338" s="1417"/>
      <c r="B338" s="1417"/>
      <c r="C338" s="1211"/>
      <c r="D338" s="1211"/>
      <c r="E338" s="1211"/>
      <c r="F338" s="1211"/>
      <c r="G338" s="1211"/>
      <c r="H338" s="1211"/>
      <c r="I338" s="1211"/>
      <c r="J338" s="1211"/>
      <c r="K338" s="1211"/>
      <c r="L338" s="1211"/>
      <c r="M338" s="1211"/>
      <c r="N338" s="1211"/>
      <c r="O338" s="1211"/>
      <c r="P338" s="1211"/>
      <c r="Q338" s="1211"/>
      <c r="R338" s="1211"/>
      <c r="S338" s="1211"/>
      <c r="T338" s="1211"/>
      <c r="U338" s="1211"/>
      <c r="V338" s="1211"/>
      <c r="W338" s="1211"/>
      <c r="X338" s="1211"/>
      <c r="Y338" s="1211"/>
      <c r="Z338" s="1211"/>
      <c r="AA338" s="1211"/>
      <c r="AB338" s="1211"/>
      <c r="AC338" s="1211"/>
    </row>
    <row r="339" ht="12.0" customHeight="1">
      <c r="A339" s="1417"/>
      <c r="B339" s="1417"/>
      <c r="C339" s="1211"/>
      <c r="D339" s="1211"/>
      <c r="E339" s="1211"/>
      <c r="F339" s="1211"/>
      <c r="G339" s="1211"/>
      <c r="H339" s="1211"/>
      <c r="I339" s="1211"/>
      <c r="J339" s="1211"/>
      <c r="K339" s="1211"/>
      <c r="L339" s="1211"/>
      <c r="M339" s="1211"/>
      <c r="N339" s="1211"/>
      <c r="O339" s="1211"/>
      <c r="P339" s="1211"/>
      <c r="Q339" s="1211"/>
      <c r="R339" s="1211"/>
      <c r="S339" s="1211"/>
      <c r="T339" s="1211"/>
      <c r="U339" s="1211"/>
      <c r="V339" s="1211"/>
      <c r="W339" s="1211"/>
      <c r="X339" s="1211"/>
      <c r="Y339" s="1211"/>
      <c r="Z339" s="1211"/>
      <c r="AA339" s="1211"/>
      <c r="AB339" s="1211"/>
      <c r="AC339" s="1211"/>
    </row>
    <row r="340" ht="12.0" customHeight="1">
      <c r="A340" s="1417"/>
      <c r="B340" s="1417"/>
      <c r="C340" s="1211"/>
      <c r="D340" s="1211"/>
      <c r="E340" s="1211"/>
      <c r="F340" s="1211"/>
      <c r="G340" s="1211"/>
      <c r="H340" s="1211"/>
      <c r="I340" s="1211"/>
      <c r="J340" s="1211"/>
      <c r="K340" s="1211"/>
      <c r="L340" s="1211"/>
      <c r="M340" s="1211"/>
      <c r="N340" s="1211"/>
      <c r="O340" s="1211"/>
      <c r="P340" s="1211"/>
      <c r="Q340" s="1211"/>
      <c r="R340" s="1211"/>
      <c r="S340" s="1211"/>
      <c r="T340" s="1211"/>
      <c r="U340" s="1211"/>
      <c r="V340" s="1211"/>
      <c r="W340" s="1211"/>
      <c r="X340" s="1211"/>
      <c r="Y340" s="1211"/>
      <c r="Z340" s="1211"/>
      <c r="AA340" s="1211"/>
      <c r="AB340" s="1211"/>
      <c r="AC340" s="1211"/>
    </row>
    <row r="341" ht="12.0" customHeight="1">
      <c r="A341" s="1417"/>
      <c r="B341" s="1417"/>
      <c r="C341" s="1211"/>
      <c r="D341" s="1211"/>
      <c r="E341" s="1211"/>
      <c r="F341" s="1211"/>
      <c r="G341" s="1211"/>
      <c r="H341" s="1211"/>
      <c r="I341" s="1211"/>
      <c r="J341" s="1211"/>
      <c r="K341" s="1211"/>
      <c r="L341" s="1211"/>
      <c r="M341" s="1211"/>
      <c r="N341" s="1211"/>
      <c r="O341" s="1211"/>
      <c r="P341" s="1211"/>
      <c r="Q341" s="1211"/>
      <c r="R341" s="1211"/>
      <c r="S341" s="1211"/>
      <c r="T341" s="1211"/>
      <c r="U341" s="1211"/>
      <c r="V341" s="1211"/>
      <c r="W341" s="1211"/>
      <c r="X341" s="1211"/>
      <c r="Y341" s="1211"/>
      <c r="Z341" s="1211"/>
      <c r="AA341" s="1211"/>
      <c r="AB341" s="1211"/>
      <c r="AC341" s="1211"/>
    </row>
    <row r="342" ht="12.0" customHeight="1">
      <c r="A342" s="1417"/>
      <c r="B342" s="1417"/>
      <c r="C342" s="1211"/>
      <c r="D342" s="1211"/>
      <c r="E342" s="1211"/>
      <c r="F342" s="1211"/>
      <c r="G342" s="1211"/>
      <c r="H342" s="1211"/>
      <c r="I342" s="1211"/>
      <c r="J342" s="1211"/>
      <c r="K342" s="1211"/>
      <c r="L342" s="1211"/>
      <c r="M342" s="1211"/>
      <c r="N342" s="1211"/>
      <c r="O342" s="1211"/>
      <c r="P342" s="1211"/>
      <c r="Q342" s="1211"/>
      <c r="R342" s="1211"/>
      <c r="S342" s="1211"/>
      <c r="T342" s="1211"/>
      <c r="U342" s="1211"/>
      <c r="V342" s="1211"/>
      <c r="W342" s="1211"/>
      <c r="X342" s="1211"/>
      <c r="Y342" s="1211"/>
      <c r="Z342" s="1211"/>
      <c r="AA342" s="1211"/>
      <c r="AB342" s="1211"/>
      <c r="AC342" s="1211"/>
    </row>
    <row r="343" ht="12.0" customHeight="1">
      <c r="A343" s="1417"/>
      <c r="B343" s="1417"/>
      <c r="C343" s="1211"/>
      <c r="D343" s="1211"/>
      <c r="E343" s="1211"/>
      <c r="F343" s="1211"/>
      <c r="G343" s="1211"/>
      <c r="H343" s="1211"/>
      <c r="I343" s="1211"/>
      <c r="J343" s="1211"/>
      <c r="K343" s="1211"/>
      <c r="L343" s="1211"/>
      <c r="M343" s="1211"/>
      <c r="N343" s="1211"/>
      <c r="O343" s="1211"/>
      <c r="P343" s="1211"/>
      <c r="Q343" s="1211"/>
      <c r="R343" s="1211"/>
      <c r="S343" s="1211"/>
      <c r="T343" s="1211"/>
      <c r="U343" s="1211"/>
      <c r="V343" s="1211"/>
      <c r="W343" s="1211"/>
      <c r="X343" s="1211"/>
      <c r="Y343" s="1211"/>
      <c r="Z343" s="1211"/>
      <c r="AA343" s="1211"/>
      <c r="AB343" s="1211"/>
      <c r="AC343" s="1211"/>
    </row>
    <row r="344" ht="12.0" customHeight="1">
      <c r="A344" s="1417"/>
      <c r="B344" s="1417"/>
      <c r="C344" s="1211"/>
      <c r="D344" s="1211"/>
      <c r="E344" s="1211"/>
      <c r="F344" s="1211"/>
      <c r="G344" s="1211"/>
      <c r="H344" s="1211"/>
      <c r="I344" s="1211"/>
      <c r="J344" s="1211"/>
      <c r="K344" s="1211"/>
      <c r="L344" s="1211"/>
      <c r="M344" s="1211"/>
      <c r="N344" s="1211"/>
      <c r="O344" s="1211"/>
      <c r="P344" s="1211"/>
      <c r="Q344" s="1211"/>
      <c r="R344" s="1211"/>
      <c r="S344" s="1211"/>
      <c r="T344" s="1211"/>
      <c r="U344" s="1211"/>
      <c r="V344" s="1211"/>
      <c r="W344" s="1211"/>
      <c r="X344" s="1211"/>
      <c r="Y344" s="1211"/>
      <c r="Z344" s="1211"/>
      <c r="AA344" s="1211"/>
      <c r="AB344" s="1211"/>
      <c r="AC344" s="1211"/>
    </row>
    <row r="345" ht="12.0" customHeight="1">
      <c r="A345" s="1417"/>
      <c r="B345" s="1417"/>
      <c r="C345" s="1211"/>
      <c r="D345" s="1211"/>
      <c r="E345" s="1211"/>
      <c r="F345" s="1211"/>
      <c r="G345" s="1211"/>
      <c r="H345" s="1211"/>
      <c r="I345" s="1211"/>
      <c r="J345" s="1211"/>
      <c r="K345" s="1211"/>
      <c r="L345" s="1211"/>
      <c r="M345" s="1211"/>
      <c r="N345" s="1211"/>
      <c r="O345" s="1211"/>
      <c r="P345" s="1211"/>
      <c r="Q345" s="1211"/>
      <c r="R345" s="1211"/>
      <c r="S345" s="1211"/>
      <c r="T345" s="1211"/>
      <c r="U345" s="1211"/>
      <c r="V345" s="1211"/>
      <c r="W345" s="1211"/>
      <c r="X345" s="1211"/>
      <c r="Y345" s="1211"/>
      <c r="Z345" s="1211"/>
      <c r="AA345" s="1211"/>
      <c r="AB345" s="1211"/>
      <c r="AC345" s="1211"/>
    </row>
    <row r="346" ht="12.0" customHeight="1">
      <c r="A346" s="1417"/>
      <c r="B346" s="1417"/>
      <c r="C346" s="1211"/>
      <c r="D346" s="1211"/>
      <c r="E346" s="1211"/>
      <c r="F346" s="1211"/>
      <c r="G346" s="1211"/>
      <c r="H346" s="1211"/>
      <c r="I346" s="1211"/>
      <c r="J346" s="1211"/>
      <c r="K346" s="1211"/>
      <c r="L346" s="1211"/>
      <c r="M346" s="1211"/>
      <c r="N346" s="1211"/>
      <c r="O346" s="1211"/>
      <c r="P346" s="1211"/>
      <c r="Q346" s="1211"/>
      <c r="R346" s="1211"/>
      <c r="S346" s="1211"/>
      <c r="T346" s="1211"/>
      <c r="U346" s="1211"/>
      <c r="V346" s="1211"/>
      <c r="W346" s="1211"/>
      <c r="X346" s="1211"/>
      <c r="Y346" s="1211"/>
      <c r="Z346" s="1211"/>
      <c r="AA346" s="1211"/>
      <c r="AB346" s="1211"/>
      <c r="AC346" s="1211"/>
    </row>
    <row r="347" ht="12.0" customHeight="1">
      <c r="A347" s="1417"/>
      <c r="B347" s="1417"/>
      <c r="C347" s="1211"/>
      <c r="D347" s="1211"/>
      <c r="E347" s="1211"/>
      <c r="F347" s="1211"/>
      <c r="G347" s="1211"/>
      <c r="H347" s="1211"/>
      <c r="I347" s="1211"/>
      <c r="J347" s="1211"/>
      <c r="K347" s="1211"/>
      <c r="L347" s="1211"/>
      <c r="M347" s="1211"/>
      <c r="N347" s="1211"/>
      <c r="O347" s="1211"/>
      <c r="P347" s="1211"/>
      <c r="Q347" s="1211"/>
      <c r="R347" s="1211"/>
      <c r="S347" s="1211"/>
      <c r="T347" s="1211"/>
      <c r="U347" s="1211"/>
      <c r="V347" s="1211"/>
      <c r="W347" s="1211"/>
      <c r="X347" s="1211"/>
      <c r="Y347" s="1211"/>
      <c r="Z347" s="1211"/>
      <c r="AA347" s="1211"/>
      <c r="AB347" s="1211"/>
      <c r="AC347" s="1211"/>
    </row>
    <row r="348" ht="12.0" customHeight="1">
      <c r="A348" s="1417"/>
      <c r="B348" s="1417"/>
      <c r="C348" s="1211"/>
      <c r="D348" s="1211"/>
      <c r="E348" s="1211"/>
      <c r="F348" s="1211"/>
      <c r="G348" s="1211"/>
      <c r="H348" s="1211"/>
      <c r="I348" s="1211"/>
      <c r="J348" s="1211"/>
      <c r="K348" s="1211"/>
      <c r="L348" s="1211"/>
      <c r="M348" s="1211"/>
      <c r="N348" s="1211"/>
      <c r="O348" s="1211"/>
      <c r="P348" s="1211"/>
      <c r="Q348" s="1211"/>
      <c r="R348" s="1211"/>
      <c r="S348" s="1211"/>
      <c r="T348" s="1211"/>
      <c r="U348" s="1211"/>
      <c r="V348" s="1211"/>
      <c r="W348" s="1211"/>
      <c r="X348" s="1211"/>
      <c r="Y348" s="1211"/>
      <c r="Z348" s="1211"/>
      <c r="AA348" s="1211"/>
      <c r="AB348" s="1211"/>
      <c r="AC348" s="1211"/>
    </row>
    <row r="349" ht="12.0" customHeight="1">
      <c r="A349" s="1417"/>
      <c r="B349" s="1417"/>
      <c r="C349" s="1211"/>
      <c r="D349" s="1211"/>
      <c r="E349" s="1211"/>
      <c r="F349" s="1211"/>
      <c r="G349" s="1211"/>
      <c r="H349" s="1211"/>
      <c r="I349" s="1211"/>
      <c r="J349" s="1211"/>
      <c r="K349" s="1211"/>
      <c r="L349" s="1211"/>
      <c r="M349" s="1211"/>
      <c r="N349" s="1211"/>
      <c r="O349" s="1211"/>
      <c r="P349" s="1211"/>
      <c r="Q349" s="1211"/>
      <c r="R349" s="1211"/>
      <c r="S349" s="1211"/>
      <c r="T349" s="1211"/>
      <c r="U349" s="1211"/>
      <c r="V349" s="1211"/>
      <c r="W349" s="1211"/>
      <c r="X349" s="1211"/>
      <c r="Y349" s="1211"/>
      <c r="Z349" s="1211"/>
      <c r="AA349" s="1211"/>
      <c r="AB349" s="1211"/>
      <c r="AC349" s="1211"/>
    </row>
    <row r="350" ht="12.0" customHeight="1">
      <c r="A350" s="1417"/>
      <c r="B350" s="1417"/>
      <c r="C350" s="1211"/>
      <c r="D350" s="1211"/>
      <c r="E350" s="1211"/>
      <c r="F350" s="1211"/>
      <c r="G350" s="1211"/>
      <c r="H350" s="1211"/>
      <c r="I350" s="1211"/>
      <c r="J350" s="1211"/>
      <c r="K350" s="1211"/>
      <c r="L350" s="1211"/>
      <c r="M350" s="1211"/>
      <c r="N350" s="1211"/>
      <c r="O350" s="1211"/>
      <c r="P350" s="1211"/>
      <c r="Q350" s="1211"/>
      <c r="R350" s="1211"/>
      <c r="S350" s="1211"/>
      <c r="T350" s="1211"/>
      <c r="U350" s="1211"/>
      <c r="V350" s="1211"/>
      <c r="W350" s="1211"/>
      <c r="X350" s="1211"/>
      <c r="Y350" s="1211"/>
      <c r="Z350" s="1211"/>
      <c r="AA350" s="1211"/>
      <c r="AB350" s="1211"/>
      <c r="AC350" s="1211"/>
    </row>
    <row r="351" ht="12.0" customHeight="1">
      <c r="A351" s="1417"/>
      <c r="B351" s="1417"/>
      <c r="C351" s="1211"/>
      <c r="D351" s="1211"/>
      <c r="E351" s="1211"/>
      <c r="F351" s="1211"/>
      <c r="G351" s="1211"/>
      <c r="H351" s="1211"/>
      <c r="I351" s="1211"/>
      <c r="J351" s="1211"/>
      <c r="K351" s="1211"/>
      <c r="L351" s="1211"/>
      <c r="M351" s="1211"/>
      <c r="N351" s="1211"/>
      <c r="O351" s="1211"/>
      <c r="P351" s="1211"/>
      <c r="Q351" s="1211"/>
      <c r="R351" s="1211"/>
      <c r="S351" s="1211"/>
      <c r="T351" s="1211"/>
      <c r="U351" s="1211"/>
      <c r="V351" s="1211"/>
      <c r="W351" s="1211"/>
      <c r="X351" s="1211"/>
      <c r="Y351" s="1211"/>
      <c r="Z351" s="1211"/>
      <c r="AA351" s="1211"/>
      <c r="AB351" s="1211"/>
      <c r="AC351" s="1211"/>
    </row>
    <row r="352" ht="12.0" customHeight="1">
      <c r="A352" s="1417"/>
      <c r="B352" s="1417"/>
      <c r="C352" s="1211"/>
      <c r="D352" s="1211"/>
      <c r="E352" s="1211"/>
      <c r="F352" s="1211"/>
      <c r="G352" s="1211"/>
      <c r="H352" s="1211"/>
      <c r="I352" s="1211"/>
      <c r="J352" s="1211"/>
      <c r="K352" s="1211"/>
      <c r="L352" s="1211"/>
      <c r="M352" s="1211"/>
      <c r="N352" s="1211"/>
      <c r="O352" s="1211"/>
      <c r="P352" s="1211"/>
      <c r="Q352" s="1211"/>
      <c r="R352" s="1211"/>
      <c r="S352" s="1211"/>
      <c r="T352" s="1211"/>
      <c r="U352" s="1211"/>
      <c r="V352" s="1211"/>
      <c r="W352" s="1211"/>
      <c r="X352" s="1211"/>
      <c r="Y352" s="1211"/>
      <c r="Z352" s="1211"/>
      <c r="AA352" s="1211"/>
      <c r="AB352" s="1211"/>
      <c r="AC352" s="1211"/>
    </row>
    <row r="353" ht="12.0" customHeight="1">
      <c r="A353" s="1417"/>
      <c r="B353" s="1417"/>
      <c r="C353" s="1211"/>
      <c r="D353" s="1211"/>
      <c r="E353" s="1211"/>
      <c r="F353" s="1211"/>
      <c r="G353" s="1211"/>
      <c r="H353" s="1211"/>
      <c r="I353" s="1211"/>
      <c r="J353" s="1211"/>
      <c r="K353" s="1211"/>
      <c r="L353" s="1211"/>
      <c r="M353" s="1211"/>
      <c r="N353" s="1211"/>
      <c r="O353" s="1211"/>
      <c r="P353" s="1211"/>
      <c r="Q353" s="1211"/>
      <c r="R353" s="1211"/>
      <c r="S353" s="1211"/>
      <c r="T353" s="1211"/>
      <c r="U353" s="1211"/>
      <c r="V353" s="1211"/>
      <c r="W353" s="1211"/>
      <c r="X353" s="1211"/>
      <c r="Y353" s="1211"/>
      <c r="Z353" s="1211"/>
      <c r="AA353" s="1211"/>
      <c r="AB353" s="1211"/>
      <c r="AC353" s="1211"/>
    </row>
    <row r="354" ht="12.0" customHeight="1">
      <c r="A354" s="1417"/>
      <c r="B354" s="1417"/>
      <c r="C354" s="1211"/>
      <c r="D354" s="1211"/>
      <c r="E354" s="1211"/>
      <c r="F354" s="1211"/>
      <c r="G354" s="1211"/>
      <c r="H354" s="1211"/>
      <c r="I354" s="1211"/>
      <c r="J354" s="1211"/>
      <c r="K354" s="1211"/>
      <c r="L354" s="1211"/>
      <c r="M354" s="1211"/>
      <c r="N354" s="1211"/>
      <c r="O354" s="1211"/>
      <c r="P354" s="1211"/>
      <c r="Q354" s="1211"/>
      <c r="R354" s="1211"/>
      <c r="S354" s="1211"/>
      <c r="T354" s="1211"/>
      <c r="U354" s="1211"/>
      <c r="V354" s="1211"/>
      <c r="W354" s="1211"/>
      <c r="X354" s="1211"/>
      <c r="Y354" s="1211"/>
      <c r="Z354" s="1211"/>
      <c r="AA354" s="1211"/>
      <c r="AB354" s="1211"/>
      <c r="AC354" s="1211"/>
    </row>
    <row r="355" ht="12.0" customHeight="1">
      <c r="A355" s="1417"/>
      <c r="B355" s="1417"/>
      <c r="C355" s="1211"/>
      <c r="D355" s="1211"/>
      <c r="E355" s="1211"/>
      <c r="F355" s="1211"/>
      <c r="G355" s="1211"/>
      <c r="H355" s="1211"/>
      <c r="I355" s="1211"/>
      <c r="J355" s="1211"/>
      <c r="K355" s="1211"/>
      <c r="L355" s="1211"/>
      <c r="M355" s="1211"/>
      <c r="N355" s="1211"/>
      <c r="O355" s="1211"/>
      <c r="P355" s="1211"/>
      <c r="Q355" s="1211"/>
      <c r="R355" s="1211"/>
      <c r="S355" s="1211"/>
      <c r="T355" s="1211"/>
      <c r="U355" s="1211"/>
      <c r="V355" s="1211"/>
      <c r="W355" s="1211"/>
      <c r="X355" s="1211"/>
      <c r="Y355" s="1211"/>
      <c r="Z355" s="1211"/>
      <c r="AA355" s="1211"/>
      <c r="AB355" s="1211"/>
      <c r="AC355" s="1211"/>
    </row>
    <row r="356" ht="12.0" customHeight="1">
      <c r="A356" s="1417"/>
      <c r="B356" s="1417"/>
      <c r="C356" s="1211"/>
      <c r="D356" s="1211"/>
      <c r="E356" s="1211"/>
      <c r="F356" s="1211"/>
      <c r="G356" s="1211"/>
      <c r="H356" s="1211"/>
      <c r="I356" s="1211"/>
      <c r="J356" s="1211"/>
      <c r="K356" s="1211"/>
      <c r="L356" s="1211"/>
      <c r="M356" s="1211"/>
      <c r="N356" s="1211"/>
      <c r="O356" s="1211"/>
      <c r="P356" s="1211"/>
      <c r="Q356" s="1211"/>
      <c r="R356" s="1211"/>
      <c r="S356" s="1211"/>
      <c r="T356" s="1211"/>
      <c r="U356" s="1211"/>
      <c r="V356" s="1211"/>
      <c r="W356" s="1211"/>
      <c r="X356" s="1211"/>
      <c r="Y356" s="1211"/>
      <c r="Z356" s="1211"/>
      <c r="AA356" s="1211"/>
      <c r="AB356" s="1211"/>
      <c r="AC356" s="1211"/>
    </row>
    <row r="357" ht="12.0" customHeight="1">
      <c r="A357" s="1417"/>
      <c r="B357" s="1417"/>
      <c r="C357" s="1211"/>
      <c r="D357" s="1211"/>
      <c r="E357" s="1211"/>
      <c r="F357" s="1211"/>
      <c r="G357" s="1211"/>
      <c r="H357" s="1211"/>
      <c r="I357" s="1211"/>
      <c r="J357" s="1211"/>
      <c r="K357" s="1211"/>
      <c r="L357" s="1211"/>
      <c r="M357" s="1211"/>
      <c r="N357" s="1211"/>
      <c r="O357" s="1211"/>
      <c r="P357" s="1211"/>
      <c r="Q357" s="1211"/>
      <c r="R357" s="1211"/>
      <c r="S357" s="1211"/>
      <c r="T357" s="1211"/>
      <c r="U357" s="1211"/>
      <c r="V357" s="1211"/>
      <c r="W357" s="1211"/>
      <c r="X357" s="1211"/>
      <c r="Y357" s="1211"/>
      <c r="Z357" s="1211"/>
      <c r="AA357" s="1211"/>
      <c r="AB357" s="1211"/>
      <c r="AC357" s="1211"/>
    </row>
    <row r="358" ht="12.0" customHeight="1">
      <c r="A358" s="1417"/>
      <c r="B358" s="1417"/>
      <c r="C358" s="1211"/>
      <c r="D358" s="1211"/>
      <c r="E358" s="1211"/>
      <c r="F358" s="1211"/>
      <c r="G358" s="1211"/>
      <c r="H358" s="1211"/>
      <c r="I358" s="1211"/>
      <c r="J358" s="1211"/>
      <c r="K358" s="1211"/>
      <c r="L358" s="1211"/>
      <c r="M358" s="1211"/>
      <c r="N358" s="1211"/>
      <c r="O358" s="1211"/>
      <c r="P358" s="1211"/>
      <c r="Q358" s="1211"/>
      <c r="R358" s="1211"/>
      <c r="S358" s="1211"/>
      <c r="T358" s="1211"/>
      <c r="U358" s="1211"/>
      <c r="V358" s="1211"/>
      <c r="W358" s="1211"/>
      <c r="X358" s="1211"/>
      <c r="Y358" s="1211"/>
      <c r="Z358" s="1211"/>
      <c r="AA358" s="1211"/>
      <c r="AB358" s="1211"/>
      <c r="AC358" s="1211"/>
    </row>
    <row r="359" ht="12.0" customHeight="1">
      <c r="A359" s="1417"/>
      <c r="B359" s="1417"/>
      <c r="C359" s="1211"/>
      <c r="D359" s="1211"/>
      <c r="E359" s="1211"/>
      <c r="F359" s="1211"/>
      <c r="G359" s="1211"/>
      <c r="H359" s="1211"/>
      <c r="I359" s="1211"/>
      <c r="J359" s="1211"/>
      <c r="K359" s="1211"/>
      <c r="L359" s="1211"/>
      <c r="M359" s="1211"/>
      <c r="N359" s="1211"/>
      <c r="O359" s="1211"/>
      <c r="P359" s="1211"/>
      <c r="Q359" s="1211"/>
      <c r="R359" s="1211"/>
      <c r="S359" s="1211"/>
      <c r="T359" s="1211"/>
      <c r="U359" s="1211"/>
      <c r="V359" s="1211"/>
      <c r="W359" s="1211"/>
      <c r="X359" s="1211"/>
      <c r="Y359" s="1211"/>
      <c r="Z359" s="1211"/>
      <c r="AA359" s="1211"/>
      <c r="AB359" s="1211"/>
      <c r="AC359" s="1211"/>
    </row>
    <row r="360" ht="12.0" customHeight="1">
      <c r="A360" s="1417"/>
      <c r="B360" s="1417"/>
      <c r="C360" s="1211"/>
      <c r="D360" s="1211"/>
      <c r="E360" s="1211"/>
      <c r="F360" s="1211"/>
      <c r="G360" s="1211"/>
      <c r="H360" s="1211"/>
      <c r="I360" s="1211"/>
      <c r="J360" s="1211"/>
      <c r="K360" s="1211"/>
      <c r="L360" s="1211"/>
      <c r="M360" s="1211"/>
      <c r="N360" s="1211"/>
      <c r="O360" s="1211"/>
      <c r="P360" s="1211"/>
      <c r="Q360" s="1211"/>
      <c r="R360" s="1211"/>
      <c r="S360" s="1211"/>
      <c r="T360" s="1211"/>
      <c r="U360" s="1211"/>
      <c r="V360" s="1211"/>
      <c r="W360" s="1211"/>
      <c r="X360" s="1211"/>
      <c r="Y360" s="1211"/>
      <c r="Z360" s="1211"/>
      <c r="AA360" s="1211"/>
      <c r="AB360" s="1211"/>
      <c r="AC360" s="1211"/>
    </row>
    <row r="361" ht="12.0" customHeight="1">
      <c r="A361" s="1417"/>
      <c r="B361" s="1417"/>
      <c r="C361" s="1211"/>
      <c r="D361" s="1211"/>
      <c r="E361" s="1211"/>
      <c r="F361" s="1211"/>
      <c r="G361" s="1211"/>
      <c r="H361" s="1211"/>
      <c r="I361" s="1211"/>
      <c r="J361" s="1211"/>
      <c r="K361" s="1211"/>
      <c r="L361" s="1211"/>
      <c r="M361" s="1211"/>
      <c r="N361" s="1211"/>
      <c r="O361" s="1211"/>
      <c r="P361" s="1211"/>
      <c r="Q361" s="1211"/>
      <c r="R361" s="1211"/>
      <c r="S361" s="1211"/>
      <c r="T361" s="1211"/>
      <c r="U361" s="1211"/>
      <c r="V361" s="1211"/>
      <c r="W361" s="1211"/>
      <c r="X361" s="1211"/>
      <c r="Y361" s="1211"/>
      <c r="Z361" s="1211"/>
      <c r="AA361" s="1211"/>
      <c r="AB361" s="1211"/>
      <c r="AC361" s="1211"/>
    </row>
    <row r="362" ht="12.0" customHeight="1">
      <c r="A362" s="1417"/>
      <c r="B362" s="1417"/>
      <c r="C362" s="1211"/>
      <c r="D362" s="1211"/>
      <c r="E362" s="1211"/>
      <c r="F362" s="1211"/>
      <c r="G362" s="1211"/>
      <c r="H362" s="1211"/>
      <c r="I362" s="1211"/>
      <c r="J362" s="1211"/>
      <c r="K362" s="1211"/>
      <c r="L362" s="1211"/>
      <c r="M362" s="1211"/>
      <c r="N362" s="1211"/>
      <c r="O362" s="1211"/>
      <c r="P362" s="1211"/>
      <c r="Q362" s="1211"/>
      <c r="R362" s="1211"/>
      <c r="S362" s="1211"/>
      <c r="T362" s="1211"/>
      <c r="U362" s="1211"/>
      <c r="V362" s="1211"/>
      <c r="W362" s="1211"/>
      <c r="X362" s="1211"/>
      <c r="Y362" s="1211"/>
      <c r="Z362" s="1211"/>
      <c r="AA362" s="1211"/>
      <c r="AB362" s="1211"/>
      <c r="AC362" s="1211"/>
    </row>
    <row r="363" ht="12.0" customHeight="1">
      <c r="A363" s="1417"/>
      <c r="B363" s="1417"/>
      <c r="C363" s="1211"/>
      <c r="D363" s="1211"/>
      <c r="E363" s="1211"/>
      <c r="F363" s="1211"/>
      <c r="G363" s="1211"/>
      <c r="H363" s="1211"/>
      <c r="I363" s="1211"/>
      <c r="J363" s="1211"/>
      <c r="K363" s="1211"/>
      <c r="L363" s="1211"/>
      <c r="M363" s="1211"/>
      <c r="N363" s="1211"/>
      <c r="O363" s="1211"/>
      <c r="P363" s="1211"/>
      <c r="Q363" s="1211"/>
      <c r="R363" s="1211"/>
      <c r="S363" s="1211"/>
      <c r="T363" s="1211"/>
      <c r="U363" s="1211"/>
      <c r="V363" s="1211"/>
      <c r="W363" s="1211"/>
      <c r="X363" s="1211"/>
      <c r="Y363" s="1211"/>
      <c r="Z363" s="1211"/>
      <c r="AA363" s="1211"/>
      <c r="AB363" s="1211"/>
      <c r="AC363" s="1211"/>
    </row>
    <row r="364" ht="12.0" customHeight="1">
      <c r="A364" s="1417"/>
      <c r="B364" s="1417"/>
      <c r="C364" s="1211"/>
      <c r="D364" s="1211"/>
      <c r="E364" s="1211"/>
      <c r="F364" s="1211"/>
      <c r="G364" s="1211"/>
      <c r="H364" s="1211"/>
      <c r="I364" s="1211"/>
      <c r="J364" s="1211"/>
      <c r="K364" s="1211"/>
      <c r="L364" s="1211"/>
      <c r="M364" s="1211"/>
      <c r="N364" s="1211"/>
      <c r="O364" s="1211"/>
      <c r="P364" s="1211"/>
      <c r="Q364" s="1211"/>
      <c r="R364" s="1211"/>
      <c r="S364" s="1211"/>
      <c r="T364" s="1211"/>
      <c r="U364" s="1211"/>
      <c r="V364" s="1211"/>
      <c r="W364" s="1211"/>
      <c r="X364" s="1211"/>
      <c r="Y364" s="1211"/>
      <c r="Z364" s="1211"/>
      <c r="AA364" s="1211"/>
      <c r="AB364" s="1211"/>
      <c r="AC364" s="1211"/>
    </row>
    <row r="365" ht="12.0" customHeight="1">
      <c r="A365" s="1417"/>
      <c r="B365" s="1417"/>
      <c r="C365" s="1211"/>
      <c r="D365" s="1211"/>
      <c r="E365" s="1211"/>
      <c r="F365" s="1211"/>
      <c r="G365" s="1211"/>
      <c r="H365" s="1211"/>
      <c r="I365" s="1211"/>
      <c r="J365" s="1211"/>
      <c r="K365" s="1211"/>
      <c r="L365" s="1211"/>
      <c r="M365" s="1211"/>
      <c r="N365" s="1211"/>
      <c r="O365" s="1211"/>
      <c r="P365" s="1211"/>
      <c r="Q365" s="1211"/>
      <c r="R365" s="1211"/>
      <c r="S365" s="1211"/>
      <c r="T365" s="1211"/>
      <c r="U365" s="1211"/>
      <c r="V365" s="1211"/>
      <c r="W365" s="1211"/>
      <c r="X365" s="1211"/>
      <c r="Y365" s="1211"/>
      <c r="Z365" s="1211"/>
      <c r="AA365" s="1211"/>
      <c r="AB365" s="1211"/>
      <c r="AC365" s="1211"/>
    </row>
    <row r="366" ht="12.0" customHeight="1">
      <c r="A366" s="1417"/>
      <c r="B366" s="1417"/>
      <c r="C366" s="1211"/>
      <c r="D366" s="1211"/>
      <c r="E366" s="1211"/>
      <c r="F366" s="1211"/>
      <c r="G366" s="1211"/>
      <c r="H366" s="1211"/>
      <c r="I366" s="1211"/>
      <c r="J366" s="1211"/>
      <c r="K366" s="1211"/>
      <c r="L366" s="1211"/>
      <c r="M366" s="1211"/>
      <c r="N366" s="1211"/>
      <c r="O366" s="1211"/>
      <c r="P366" s="1211"/>
      <c r="Q366" s="1211"/>
      <c r="R366" s="1211"/>
      <c r="S366" s="1211"/>
      <c r="T366" s="1211"/>
      <c r="U366" s="1211"/>
      <c r="V366" s="1211"/>
      <c r="W366" s="1211"/>
      <c r="X366" s="1211"/>
      <c r="Y366" s="1211"/>
      <c r="Z366" s="1211"/>
      <c r="AA366" s="1211"/>
      <c r="AB366" s="1211"/>
      <c r="AC366" s="1211"/>
    </row>
    <row r="367" ht="12.0" customHeight="1">
      <c r="A367" s="1417"/>
      <c r="B367" s="1417"/>
      <c r="C367" s="1211"/>
      <c r="D367" s="1211"/>
      <c r="E367" s="1211"/>
      <c r="F367" s="1211"/>
      <c r="G367" s="1211"/>
      <c r="H367" s="1211"/>
      <c r="I367" s="1211"/>
      <c r="J367" s="1211"/>
      <c r="K367" s="1211"/>
      <c r="L367" s="1211"/>
      <c r="M367" s="1211"/>
      <c r="N367" s="1211"/>
      <c r="O367" s="1211"/>
      <c r="P367" s="1211"/>
      <c r="Q367" s="1211"/>
      <c r="R367" s="1211"/>
      <c r="S367" s="1211"/>
      <c r="T367" s="1211"/>
      <c r="U367" s="1211"/>
      <c r="V367" s="1211"/>
      <c r="W367" s="1211"/>
      <c r="X367" s="1211"/>
      <c r="Y367" s="1211"/>
      <c r="Z367" s="1211"/>
      <c r="AA367" s="1211"/>
      <c r="AB367" s="1211"/>
      <c r="AC367" s="1211"/>
    </row>
    <row r="368" ht="12.0" customHeight="1">
      <c r="A368" s="1417"/>
      <c r="B368" s="1417"/>
      <c r="C368" s="1211"/>
      <c r="D368" s="1211"/>
      <c r="E368" s="1211"/>
      <c r="F368" s="1211"/>
      <c r="G368" s="1211"/>
      <c r="H368" s="1211"/>
      <c r="I368" s="1211"/>
      <c r="J368" s="1211"/>
      <c r="K368" s="1211"/>
      <c r="L368" s="1211"/>
      <c r="M368" s="1211"/>
      <c r="N368" s="1211"/>
      <c r="O368" s="1211"/>
      <c r="P368" s="1211"/>
      <c r="Q368" s="1211"/>
      <c r="R368" s="1211"/>
      <c r="S368" s="1211"/>
      <c r="T368" s="1211"/>
      <c r="U368" s="1211"/>
      <c r="V368" s="1211"/>
      <c r="W368" s="1211"/>
      <c r="X368" s="1211"/>
      <c r="Y368" s="1211"/>
      <c r="Z368" s="1211"/>
      <c r="AA368" s="1211"/>
      <c r="AB368" s="1211"/>
      <c r="AC368" s="1211"/>
    </row>
    <row r="369" ht="12.0" customHeight="1">
      <c r="A369" s="1417"/>
      <c r="B369" s="1417"/>
      <c r="C369" s="1211"/>
      <c r="D369" s="1211"/>
      <c r="E369" s="1211"/>
      <c r="F369" s="1211"/>
      <c r="G369" s="1211"/>
      <c r="H369" s="1211"/>
      <c r="I369" s="1211"/>
      <c r="J369" s="1211"/>
      <c r="K369" s="1211"/>
      <c r="L369" s="1211"/>
      <c r="M369" s="1211"/>
      <c r="N369" s="1211"/>
      <c r="O369" s="1211"/>
      <c r="P369" s="1211"/>
      <c r="Q369" s="1211"/>
      <c r="R369" s="1211"/>
      <c r="S369" s="1211"/>
      <c r="T369" s="1211"/>
      <c r="U369" s="1211"/>
      <c r="V369" s="1211"/>
      <c r="W369" s="1211"/>
      <c r="X369" s="1211"/>
      <c r="Y369" s="1211"/>
      <c r="Z369" s="1211"/>
      <c r="AA369" s="1211"/>
      <c r="AB369" s="1211"/>
      <c r="AC369" s="1211"/>
    </row>
    <row r="370" ht="12.0" customHeight="1">
      <c r="A370" s="1417"/>
      <c r="B370" s="1417"/>
      <c r="C370" s="1211"/>
      <c r="D370" s="1211"/>
      <c r="E370" s="1211"/>
      <c r="F370" s="1211"/>
      <c r="G370" s="1211"/>
      <c r="H370" s="1211"/>
      <c r="I370" s="1211"/>
      <c r="J370" s="1211"/>
      <c r="K370" s="1211"/>
      <c r="L370" s="1211"/>
      <c r="M370" s="1211"/>
      <c r="N370" s="1211"/>
      <c r="O370" s="1211"/>
      <c r="P370" s="1211"/>
      <c r="Q370" s="1211"/>
      <c r="R370" s="1211"/>
      <c r="S370" s="1211"/>
      <c r="T370" s="1211"/>
      <c r="U370" s="1211"/>
      <c r="V370" s="1211"/>
      <c r="W370" s="1211"/>
      <c r="X370" s="1211"/>
      <c r="Y370" s="1211"/>
      <c r="Z370" s="1211"/>
      <c r="AA370" s="1211"/>
      <c r="AB370" s="1211"/>
      <c r="AC370" s="1211"/>
    </row>
    <row r="371" ht="12.0" customHeight="1">
      <c r="A371" s="1417"/>
      <c r="B371" s="1417"/>
      <c r="C371" s="1211"/>
      <c r="D371" s="1211"/>
      <c r="E371" s="1211"/>
      <c r="F371" s="1211"/>
      <c r="G371" s="1211"/>
      <c r="H371" s="1211"/>
      <c r="I371" s="1211"/>
      <c r="J371" s="1211"/>
      <c r="K371" s="1211"/>
      <c r="L371" s="1211"/>
      <c r="M371" s="1211"/>
      <c r="N371" s="1211"/>
      <c r="O371" s="1211"/>
      <c r="P371" s="1211"/>
      <c r="Q371" s="1211"/>
      <c r="R371" s="1211"/>
      <c r="S371" s="1211"/>
      <c r="T371" s="1211"/>
      <c r="U371" s="1211"/>
      <c r="V371" s="1211"/>
      <c r="W371" s="1211"/>
      <c r="X371" s="1211"/>
      <c r="Y371" s="1211"/>
      <c r="Z371" s="1211"/>
      <c r="AA371" s="1211"/>
      <c r="AB371" s="1211"/>
      <c r="AC371" s="1211"/>
    </row>
    <row r="372" ht="12.0" customHeight="1">
      <c r="A372" s="1417"/>
      <c r="B372" s="1417"/>
      <c r="C372" s="1211"/>
      <c r="D372" s="1211"/>
      <c r="E372" s="1211"/>
      <c r="F372" s="1211"/>
      <c r="G372" s="1211"/>
      <c r="H372" s="1211"/>
      <c r="I372" s="1211"/>
      <c r="J372" s="1211"/>
      <c r="K372" s="1211"/>
      <c r="L372" s="1211"/>
      <c r="M372" s="1211"/>
      <c r="N372" s="1211"/>
      <c r="O372" s="1211"/>
      <c r="P372" s="1211"/>
      <c r="Q372" s="1211"/>
      <c r="R372" s="1211"/>
      <c r="S372" s="1211"/>
      <c r="T372" s="1211"/>
      <c r="U372" s="1211"/>
      <c r="V372" s="1211"/>
      <c r="W372" s="1211"/>
      <c r="X372" s="1211"/>
      <c r="Y372" s="1211"/>
      <c r="Z372" s="1211"/>
      <c r="AA372" s="1211"/>
      <c r="AB372" s="1211"/>
      <c r="AC372" s="1211"/>
    </row>
    <row r="373" ht="12.0" customHeight="1">
      <c r="A373" s="1417"/>
      <c r="B373" s="1417"/>
      <c r="C373" s="1211"/>
      <c r="D373" s="1211"/>
      <c r="E373" s="1211"/>
      <c r="F373" s="1211"/>
      <c r="G373" s="1211"/>
      <c r="H373" s="1211"/>
      <c r="I373" s="1211"/>
      <c r="J373" s="1211"/>
      <c r="K373" s="1211"/>
      <c r="L373" s="1211"/>
      <c r="M373" s="1211"/>
      <c r="N373" s="1211"/>
      <c r="O373" s="1211"/>
      <c r="P373" s="1211"/>
      <c r="Q373" s="1211"/>
      <c r="R373" s="1211"/>
      <c r="S373" s="1211"/>
      <c r="T373" s="1211"/>
      <c r="U373" s="1211"/>
      <c r="V373" s="1211"/>
      <c r="W373" s="1211"/>
      <c r="X373" s="1211"/>
      <c r="Y373" s="1211"/>
      <c r="Z373" s="1211"/>
      <c r="AA373" s="1211"/>
      <c r="AB373" s="1211"/>
      <c r="AC373" s="1211"/>
    </row>
    <row r="374" ht="12.0" customHeight="1">
      <c r="A374" s="1417"/>
      <c r="B374" s="1417"/>
      <c r="C374" s="1211"/>
      <c r="D374" s="1211"/>
      <c r="E374" s="1211"/>
      <c r="F374" s="1211"/>
      <c r="G374" s="1211"/>
      <c r="H374" s="1211"/>
      <c r="I374" s="1211"/>
      <c r="J374" s="1211"/>
      <c r="K374" s="1211"/>
      <c r="L374" s="1211"/>
      <c r="M374" s="1211"/>
      <c r="N374" s="1211"/>
      <c r="O374" s="1211"/>
      <c r="P374" s="1211"/>
      <c r="Q374" s="1211"/>
      <c r="R374" s="1211"/>
      <c r="S374" s="1211"/>
      <c r="T374" s="1211"/>
      <c r="U374" s="1211"/>
      <c r="V374" s="1211"/>
      <c r="W374" s="1211"/>
      <c r="X374" s="1211"/>
      <c r="Y374" s="1211"/>
      <c r="Z374" s="1211"/>
      <c r="AA374" s="1211"/>
      <c r="AB374" s="1211"/>
      <c r="AC374" s="1211"/>
    </row>
    <row r="375" ht="12.0" customHeight="1">
      <c r="A375" s="1417"/>
      <c r="B375" s="1417"/>
      <c r="C375" s="1211"/>
      <c r="D375" s="1211"/>
      <c r="E375" s="1211"/>
      <c r="F375" s="1211"/>
      <c r="G375" s="1211"/>
      <c r="H375" s="1211"/>
      <c r="I375" s="1211"/>
      <c r="J375" s="1211"/>
      <c r="K375" s="1211"/>
      <c r="L375" s="1211"/>
      <c r="M375" s="1211"/>
      <c r="N375" s="1211"/>
      <c r="O375" s="1211"/>
      <c r="P375" s="1211"/>
      <c r="Q375" s="1211"/>
      <c r="R375" s="1211"/>
      <c r="S375" s="1211"/>
      <c r="T375" s="1211"/>
      <c r="U375" s="1211"/>
      <c r="V375" s="1211"/>
      <c r="W375" s="1211"/>
      <c r="X375" s="1211"/>
      <c r="Y375" s="1211"/>
      <c r="Z375" s="1211"/>
      <c r="AA375" s="1211"/>
      <c r="AB375" s="1211"/>
      <c r="AC375" s="1211"/>
    </row>
    <row r="376" ht="12.0" customHeight="1">
      <c r="A376" s="1417"/>
      <c r="B376" s="1417"/>
      <c r="C376" s="1211"/>
      <c r="D376" s="1211"/>
      <c r="E376" s="1211"/>
      <c r="F376" s="1211"/>
      <c r="G376" s="1211"/>
      <c r="H376" s="1211"/>
      <c r="I376" s="1211"/>
      <c r="J376" s="1211"/>
      <c r="K376" s="1211"/>
      <c r="L376" s="1211"/>
      <c r="M376" s="1211"/>
      <c r="N376" s="1211"/>
      <c r="O376" s="1211"/>
      <c r="P376" s="1211"/>
      <c r="Q376" s="1211"/>
      <c r="R376" s="1211"/>
      <c r="S376" s="1211"/>
      <c r="T376" s="1211"/>
      <c r="U376" s="1211"/>
      <c r="V376" s="1211"/>
      <c r="W376" s="1211"/>
      <c r="X376" s="1211"/>
      <c r="Y376" s="1211"/>
      <c r="Z376" s="1211"/>
      <c r="AA376" s="1211"/>
      <c r="AB376" s="1211"/>
      <c r="AC376" s="1211"/>
    </row>
    <row r="377" ht="12.0" customHeight="1">
      <c r="A377" s="1417"/>
      <c r="B377" s="1417"/>
      <c r="C377" s="1211"/>
      <c r="D377" s="1211"/>
      <c r="E377" s="1211"/>
      <c r="F377" s="1211"/>
      <c r="G377" s="1211"/>
      <c r="H377" s="1211"/>
      <c r="I377" s="1211"/>
      <c r="J377" s="1211"/>
      <c r="K377" s="1211"/>
      <c r="L377" s="1211"/>
      <c r="M377" s="1211"/>
      <c r="N377" s="1211"/>
      <c r="O377" s="1211"/>
      <c r="P377" s="1211"/>
      <c r="Q377" s="1211"/>
      <c r="R377" s="1211"/>
      <c r="S377" s="1211"/>
      <c r="T377" s="1211"/>
      <c r="U377" s="1211"/>
      <c r="V377" s="1211"/>
      <c r="W377" s="1211"/>
      <c r="X377" s="1211"/>
      <c r="Y377" s="1211"/>
      <c r="Z377" s="1211"/>
      <c r="AA377" s="1211"/>
      <c r="AB377" s="1211"/>
      <c r="AC377" s="1211"/>
    </row>
    <row r="378" ht="12.0" customHeight="1">
      <c r="A378" s="1417"/>
      <c r="B378" s="1417"/>
      <c r="C378" s="1211"/>
      <c r="D378" s="1211"/>
      <c r="E378" s="1211"/>
      <c r="F378" s="1211"/>
      <c r="G378" s="1211"/>
      <c r="H378" s="1211"/>
      <c r="I378" s="1211"/>
      <c r="J378" s="1211"/>
      <c r="K378" s="1211"/>
      <c r="L378" s="1211"/>
      <c r="M378" s="1211"/>
      <c r="N378" s="1211"/>
      <c r="O378" s="1211"/>
      <c r="P378" s="1211"/>
      <c r="Q378" s="1211"/>
      <c r="R378" s="1211"/>
      <c r="S378" s="1211"/>
      <c r="T378" s="1211"/>
      <c r="U378" s="1211"/>
      <c r="V378" s="1211"/>
      <c r="W378" s="1211"/>
      <c r="X378" s="1211"/>
      <c r="Y378" s="1211"/>
      <c r="Z378" s="1211"/>
      <c r="AA378" s="1211"/>
      <c r="AB378" s="1211"/>
      <c r="AC378" s="1211"/>
    </row>
    <row r="379" ht="12.0" customHeight="1">
      <c r="A379" s="1417"/>
      <c r="B379" s="1417"/>
      <c r="C379" s="1211"/>
      <c r="D379" s="1211"/>
      <c r="E379" s="1211"/>
      <c r="F379" s="1211"/>
      <c r="G379" s="1211"/>
      <c r="H379" s="1211"/>
      <c r="I379" s="1211"/>
      <c r="J379" s="1211"/>
      <c r="K379" s="1211"/>
      <c r="L379" s="1211"/>
      <c r="M379" s="1211"/>
      <c r="N379" s="1211"/>
      <c r="O379" s="1211"/>
      <c r="P379" s="1211"/>
      <c r="Q379" s="1211"/>
      <c r="R379" s="1211"/>
      <c r="S379" s="1211"/>
      <c r="T379" s="1211"/>
      <c r="U379" s="1211"/>
      <c r="V379" s="1211"/>
      <c r="W379" s="1211"/>
      <c r="X379" s="1211"/>
      <c r="Y379" s="1211"/>
      <c r="Z379" s="1211"/>
      <c r="AA379" s="1211"/>
      <c r="AB379" s="1211"/>
      <c r="AC379" s="1211"/>
    </row>
    <row r="380" ht="12.0" customHeight="1">
      <c r="A380" s="1417"/>
      <c r="B380" s="1417"/>
      <c r="C380" s="1211"/>
      <c r="D380" s="1211"/>
      <c r="E380" s="1211"/>
      <c r="F380" s="1211"/>
      <c r="G380" s="1211"/>
      <c r="H380" s="1211"/>
      <c r="I380" s="1211"/>
      <c r="J380" s="1211"/>
      <c r="K380" s="1211"/>
      <c r="L380" s="1211"/>
      <c r="M380" s="1211"/>
      <c r="N380" s="1211"/>
      <c r="O380" s="1211"/>
      <c r="P380" s="1211"/>
      <c r="Q380" s="1211"/>
      <c r="R380" s="1211"/>
      <c r="S380" s="1211"/>
      <c r="T380" s="1211"/>
      <c r="U380" s="1211"/>
      <c r="V380" s="1211"/>
      <c r="W380" s="1211"/>
      <c r="X380" s="1211"/>
      <c r="Y380" s="1211"/>
      <c r="Z380" s="1211"/>
      <c r="AA380" s="1211"/>
      <c r="AB380" s="1211"/>
      <c r="AC380" s="1211"/>
    </row>
    <row r="381" ht="12.0" customHeight="1">
      <c r="A381" s="1417"/>
      <c r="B381" s="1417"/>
      <c r="C381" s="1211"/>
      <c r="D381" s="1211"/>
      <c r="E381" s="1211"/>
      <c r="F381" s="1211"/>
      <c r="G381" s="1211"/>
      <c r="H381" s="1211"/>
      <c r="I381" s="1211"/>
      <c r="J381" s="1211"/>
      <c r="K381" s="1211"/>
      <c r="L381" s="1211"/>
      <c r="M381" s="1211"/>
      <c r="N381" s="1211"/>
      <c r="O381" s="1211"/>
      <c r="P381" s="1211"/>
      <c r="Q381" s="1211"/>
      <c r="R381" s="1211"/>
      <c r="S381" s="1211"/>
      <c r="T381" s="1211"/>
      <c r="U381" s="1211"/>
      <c r="V381" s="1211"/>
      <c r="W381" s="1211"/>
      <c r="X381" s="1211"/>
      <c r="Y381" s="1211"/>
      <c r="Z381" s="1211"/>
      <c r="AA381" s="1211"/>
      <c r="AB381" s="1211"/>
      <c r="AC381" s="1211"/>
    </row>
    <row r="382" ht="12.0" customHeight="1">
      <c r="A382" s="1417"/>
      <c r="B382" s="1417"/>
      <c r="C382" s="1211"/>
      <c r="D382" s="1211"/>
      <c r="E382" s="1211"/>
      <c r="F382" s="1211"/>
      <c r="G382" s="1211"/>
      <c r="H382" s="1211"/>
      <c r="I382" s="1211"/>
      <c r="J382" s="1211"/>
      <c r="K382" s="1211"/>
      <c r="L382" s="1211"/>
      <c r="M382" s="1211"/>
      <c r="N382" s="1211"/>
      <c r="O382" s="1211"/>
      <c r="P382" s="1211"/>
      <c r="Q382" s="1211"/>
      <c r="R382" s="1211"/>
      <c r="S382" s="1211"/>
      <c r="T382" s="1211"/>
      <c r="U382" s="1211"/>
      <c r="V382" s="1211"/>
      <c r="W382" s="1211"/>
      <c r="X382" s="1211"/>
      <c r="Y382" s="1211"/>
      <c r="Z382" s="1211"/>
      <c r="AA382" s="1211"/>
      <c r="AB382" s="1211"/>
      <c r="AC382" s="1211"/>
    </row>
    <row r="383" ht="12.0" customHeight="1">
      <c r="A383" s="1417"/>
      <c r="B383" s="1417"/>
      <c r="C383" s="1211"/>
      <c r="D383" s="1211"/>
      <c r="E383" s="1211"/>
      <c r="F383" s="1211"/>
      <c r="G383" s="1211"/>
      <c r="H383" s="1211"/>
      <c r="I383" s="1211"/>
      <c r="J383" s="1211"/>
      <c r="K383" s="1211"/>
      <c r="L383" s="1211"/>
      <c r="M383" s="1211"/>
      <c r="N383" s="1211"/>
      <c r="O383" s="1211"/>
      <c r="P383" s="1211"/>
      <c r="Q383" s="1211"/>
      <c r="R383" s="1211"/>
      <c r="S383" s="1211"/>
      <c r="T383" s="1211"/>
      <c r="U383" s="1211"/>
      <c r="V383" s="1211"/>
      <c r="W383" s="1211"/>
      <c r="X383" s="1211"/>
      <c r="Y383" s="1211"/>
      <c r="Z383" s="1211"/>
      <c r="AA383" s="1211"/>
      <c r="AB383" s="1211"/>
      <c r="AC383" s="1211"/>
    </row>
    <row r="384" ht="12.0" customHeight="1">
      <c r="A384" s="1417"/>
      <c r="B384" s="1417"/>
      <c r="C384" s="1211"/>
      <c r="D384" s="1211"/>
      <c r="E384" s="1211"/>
      <c r="F384" s="1211"/>
      <c r="G384" s="1211"/>
      <c r="H384" s="1211"/>
      <c r="I384" s="1211"/>
      <c r="J384" s="1211"/>
      <c r="K384" s="1211"/>
      <c r="L384" s="1211"/>
      <c r="M384" s="1211"/>
      <c r="N384" s="1211"/>
      <c r="O384" s="1211"/>
      <c r="P384" s="1211"/>
      <c r="Q384" s="1211"/>
      <c r="R384" s="1211"/>
      <c r="S384" s="1211"/>
      <c r="T384" s="1211"/>
      <c r="U384" s="1211"/>
      <c r="V384" s="1211"/>
      <c r="W384" s="1211"/>
      <c r="X384" s="1211"/>
      <c r="Y384" s="1211"/>
      <c r="Z384" s="1211"/>
      <c r="AA384" s="1211"/>
      <c r="AB384" s="1211"/>
      <c r="AC384" s="1211"/>
    </row>
    <row r="385" ht="12.0" customHeight="1">
      <c r="A385" s="1417"/>
      <c r="B385" s="1417"/>
      <c r="C385" s="1211"/>
      <c r="D385" s="1211"/>
      <c r="E385" s="1211"/>
      <c r="F385" s="1211"/>
      <c r="G385" s="1211"/>
      <c r="H385" s="1211"/>
      <c r="I385" s="1211"/>
      <c r="J385" s="1211"/>
      <c r="K385" s="1211"/>
      <c r="L385" s="1211"/>
      <c r="M385" s="1211"/>
      <c r="N385" s="1211"/>
      <c r="O385" s="1211"/>
      <c r="P385" s="1211"/>
      <c r="Q385" s="1211"/>
      <c r="R385" s="1211"/>
      <c r="S385" s="1211"/>
      <c r="T385" s="1211"/>
      <c r="U385" s="1211"/>
      <c r="V385" s="1211"/>
      <c r="W385" s="1211"/>
      <c r="X385" s="1211"/>
      <c r="Y385" s="1211"/>
      <c r="Z385" s="1211"/>
      <c r="AA385" s="1211"/>
      <c r="AB385" s="1211"/>
      <c r="AC385" s="1211"/>
    </row>
    <row r="386" ht="12.0" customHeight="1">
      <c r="A386" s="1417"/>
      <c r="B386" s="1417"/>
      <c r="C386" s="1211"/>
      <c r="D386" s="1211"/>
      <c r="E386" s="1211"/>
      <c r="F386" s="1211"/>
      <c r="G386" s="1211"/>
      <c r="H386" s="1211"/>
      <c r="I386" s="1211"/>
      <c r="J386" s="1211"/>
      <c r="K386" s="1211"/>
      <c r="L386" s="1211"/>
      <c r="M386" s="1211"/>
      <c r="N386" s="1211"/>
      <c r="O386" s="1211"/>
      <c r="P386" s="1211"/>
      <c r="Q386" s="1211"/>
      <c r="R386" s="1211"/>
      <c r="S386" s="1211"/>
      <c r="T386" s="1211"/>
      <c r="U386" s="1211"/>
      <c r="V386" s="1211"/>
      <c r="W386" s="1211"/>
      <c r="X386" s="1211"/>
      <c r="Y386" s="1211"/>
      <c r="Z386" s="1211"/>
      <c r="AA386" s="1211"/>
      <c r="AB386" s="1211"/>
      <c r="AC386" s="1211"/>
    </row>
    <row r="387" ht="12.0" customHeight="1">
      <c r="A387" s="1417"/>
      <c r="B387" s="1417"/>
      <c r="C387" s="1211"/>
      <c r="D387" s="1211"/>
      <c r="E387" s="1211"/>
      <c r="F387" s="1211"/>
      <c r="G387" s="1211"/>
      <c r="H387" s="1211"/>
      <c r="I387" s="1211"/>
      <c r="J387" s="1211"/>
      <c r="K387" s="1211"/>
      <c r="L387" s="1211"/>
      <c r="M387" s="1211"/>
      <c r="N387" s="1211"/>
      <c r="O387" s="1211"/>
      <c r="P387" s="1211"/>
      <c r="Q387" s="1211"/>
      <c r="R387" s="1211"/>
      <c r="S387" s="1211"/>
      <c r="T387" s="1211"/>
      <c r="U387" s="1211"/>
      <c r="V387" s="1211"/>
      <c r="W387" s="1211"/>
      <c r="X387" s="1211"/>
      <c r="Y387" s="1211"/>
      <c r="Z387" s="1211"/>
      <c r="AA387" s="1211"/>
      <c r="AB387" s="1211"/>
      <c r="AC387" s="1211"/>
    </row>
    <row r="388" ht="12.0" customHeight="1">
      <c r="A388" s="1417"/>
      <c r="B388" s="1417"/>
      <c r="C388" s="1211"/>
      <c r="D388" s="1211"/>
      <c r="E388" s="1211"/>
      <c r="F388" s="1211"/>
      <c r="G388" s="1211"/>
      <c r="H388" s="1211"/>
      <c r="I388" s="1211"/>
      <c r="J388" s="1211"/>
      <c r="K388" s="1211"/>
      <c r="L388" s="1211"/>
      <c r="M388" s="1211"/>
      <c r="N388" s="1211"/>
      <c r="O388" s="1211"/>
      <c r="P388" s="1211"/>
      <c r="Q388" s="1211"/>
      <c r="R388" s="1211"/>
      <c r="S388" s="1211"/>
      <c r="T388" s="1211"/>
      <c r="U388" s="1211"/>
      <c r="V388" s="1211"/>
      <c r="W388" s="1211"/>
      <c r="X388" s="1211"/>
      <c r="Y388" s="1211"/>
      <c r="Z388" s="1211"/>
      <c r="AA388" s="1211"/>
      <c r="AB388" s="1211"/>
      <c r="AC388" s="1211"/>
    </row>
    <row r="389" ht="12.0" customHeight="1">
      <c r="A389" s="1417"/>
      <c r="B389" s="1417"/>
      <c r="C389" s="1211"/>
      <c r="D389" s="1211"/>
      <c r="E389" s="1211"/>
      <c r="F389" s="1211"/>
      <c r="G389" s="1211"/>
      <c r="H389" s="1211"/>
      <c r="I389" s="1211"/>
      <c r="J389" s="1211"/>
      <c r="K389" s="1211"/>
      <c r="L389" s="1211"/>
      <c r="M389" s="1211"/>
      <c r="N389" s="1211"/>
      <c r="O389" s="1211"/>
      <c r="P389" s="1211"/>
      <c r="Q389" s="1211"/>
      <c r="R389" s="1211"/>
      <c r="S389" s="1211"/>
      <c r="T389" s="1211"/>
      <c r="U389" s="1211"/>
      <c r="V389" s="1211"/>
      <c r="W389" s="1211"/>
      <c r="X389" s="1211"/>
      <c r="Y389" s="1211"/>
      <c r="Z389" s="1211"/>
      <c r="AA389" s="1211"/>
      <c r="AB389" s="1211"/>
      <c r="AC389" s="1211"/>
    </row>
    <row r="390" ht="12.0" customHeight="1">
      <c r="A390" s="1417"/>
      <c r="B390" s="1417"/>
      <c r="C390" s="1211"/>
      <c r="D390" s="1211"/>
      <c r="E390" s="1211"/>
      <c r="F390" s="1211"/>
      <c r="G390" s="1211"/>
      <c r="H390" s="1211"/>
      <c r="I390" s="1211"/>
      <c r="J390" s="1211"/>
      <c r="K390" s="1211"/>
      <c r="L390" s="1211"/>
      <c r="M390" s="1211"/>
      <c r="N390" s="1211"/>
      <c r="O390" s="1211"/>
      <c r="P390" s="1211"/>
      <c r="Q390" s="1211"/>
      <c r="R390" s="1211"/>
      <c r="S390" s="1211"/>
      <c r="T390" s="1211"/>
      <c r="U390" s="1211"/>
      <c r="V390" s="1211"/>
      <c r="W390" s="1211"/>
      <c r="X390" s="1211"/>
      <c r="Y390" s="1211"/>
      <c r="Z390" s="1211"/>
      <c r="AA390" s="1211"/>
      <c r="AB390" s="1211"/>
      <c r="AC390" s="1211"/>
    </row>
    <row r="391" ht="12.0" customHeight="1">
      <c r="A391" s="1417"/>
      <c r="B391" s="1417"/>
      <c r="C391" s="1211"/>
      <c r="D391" s="1211"/>
      <c r="E391" s="1211"/>
      <c r="F391" s="1211"/>
      <c r="G391" s="1211"/>
      <c r="H391" s="1211"/>
      <c r="I391" s="1211"/>
      <c r="J391" s="1211"/>
      <c r="K391" s="1211"/>
      <c r="L391" s="1211"/>
      <c r="M391" s="1211"/>
      <c r="N391" s="1211"/>
      <c r="O391" s="1211"/>
      <c r="P391" s="1211"/>
      <c r="Q391" s="1211"/>
      <c r="R391" s="1211"/>
      <c r="S391" s="1211"/>
      <c r="T391" s="1211"/>
      <c r="U391" s="1211"/>
      <c r="V391" s="1211"/>
      <c r="W391" s="1211"/>
      <c r="X391" s="1211"/>
      <c r="Y391" s="1211"/>
      <c r="Z391" s="1211"/>
      <c r="AA391" s="1211"/>
      <c r="AB391" s="1211"/>
      <c r="AC391" s="1211"/>
    </row>
    <row r="392" ht="12.0" customHeight="1">
      <c r="A392" s="1417"/>
      <c r="B392" s="1417"/>
      <c r="C392" s="1211"/>
      <c r="D392" s="1211"/>
      <c r="E392" s="1211"/>
      <c r="F392" s="1211"/>
      <c r="G392" s="1211"/>
      <c r="H392" s="1211"/>
      <c r="I392" s="1211"/>
      <c r="J392" s="1211"/>
      <c r="K392" s="1211"/>
      <c r="L392" s="1211"/>
      <c r="M392" s="1211"/>
      <c r="N392" s="1211"/>
      <c r="O392" s="1211"/>
      <c r="P392" s="1211"/>
      <c r="Q392" s="1211"/>
      <c r="R392" s="1211"/>
      <c r="S392" s="1211"/>
      <c r="T392" s="1211"/>
      <c r="U392" s="1211"/>
      <c r="V392" s="1211"/>
      <c r="W392" s="1211"/>
      <c r="X392" s="1211"/>
      <c r="Y392" s="1211"/>
      <c r="Z392" s="1211"/>
      <c r="AA392" s="1211"/>
      <c r="AB392" s="1211"/>
      <c r="AC392" s="1211"/>
    </row>
    <row r="393" ht="12.0" customHeight="1">
      <c r="A393" s="1417"/>
      <c r="B393" s="1417"/>
      <c r="C393" s="1211"/>
      <c r="D393" s="1211"/>
      <c r="E393" s="1211"/>
      <c r="F393" s="1211"/>
      <c r="G393" s="1211"/>
      <c r="H393" s="1211"/>
      <c r="I393" s="1211"/>
      <c r="J393" s="1211"/>
      <c r="K393" s="1211"/>
      <c r="L393" s="1211"/>
      <c r="M393" s="1211"/>
      <c r="N393" s="1211"/>
      <c r="O393" s="1211"/>
      <c r="P393" s="1211"/>
      <c r="Q393" s="1211"/>
      <c r="R393" s="1211"/>
      <c r="S393" s="1211"/>
      <c r="T393" s="1211"/>
      <c r="U393" s="1211"/>
      <c r="V393" s="1211"/>
      <c r="W393" s="1211"/>
      <c r="X393" s="1211"/>
      <c r="Y393" s="1211"/>
      <c r="Z393" s="1211"/>
      <c r="AA393" s="1211"/>
      <c r="AB393" s="1211"/>
      <c r="AC393" s="1211"/>
    </row>
    <row r="394" ht="12.0" customHeight="1">
      <c r="A394" s="1417"/>
      <c r="B394" s="1417"/>
      <c r="C394" s="1211"/>
      <c r="D394" s="1211"/>
      <c r="E394" s="1211"/>
      <c r="F394" s="1211"/>
      <c r="G394" s="1211"/>
      <c r="H394" s="1211"/>
      <c r="I394" s="1211"/>
      <c r="J394" s="1211"/>
      <c r="K394" s="1211"/>
      <c r="L394" s="1211"/>
      <c r="M394" s="1211"/>
      <c r="N394" s="1211"/>
      <c r="O394" s="1211"/>
      <c r="P394" s="1211"/>
      <c r="Q394" s="1211"/>
      <c r="R394" s="1211"/>
      <c r="S394" s="1211"/>
      <c r="T394" s="1211"/>
      <c r="U394" s="1211"/>
      <c r="V394" s="1211"/>
      <c r="W394" s="1211"/>
      <c r="X394" s="1211"/>
      <c r="Y394" s="1211"/>
      <c r="Z394" s="1211"/>
      <c r="AA394" s="1211"/>
      <c r="AB394" s="1211"/>
      <c r="AC394" s="1211"/>
    </row>
    <row r="395" ht="12.0" customHeight="1">
      <c r="A395" s="1417"/>
      <c r="B395" s="1417"/>
      <c r="C395" s="1211"/>
      <c r="D395" s="1211"/>
      <c r="E395" s="1211"/>
      <c r="F395" s="1211"/>
      <c r="G395" s="1211"/>
      <c r="H395" s="1211"/>
      <c r="I395" s="1211"/>
      <c r="J395" s="1211"/>
      <c r="K395" s="1211"/>
      <c r="L395" s="1211"/>
      <c r="M395" s="1211"/>
      <c r="N395" s="1211"/>
      <c r="O395" s="1211"/>
      <c r="P395" s="1211"/>
      <c r="Q395" s="1211"/>
      <c r="R395" s="1211"/>
      <c r="S395" s="1211"/>
      <c r="T395" s="1211"/>
      <c r="U395" s="1211"/>
      <c r="V395" s="1211"/>
      <c r="W395" s="1211"/>
      <c r="X395" s="1211"/>
      <c r="Y395" s="1211"/>
      <c r="Z395" s="1211"/>
      <c r="AA395" s="1211"/>
      <c r="AB395" s="1211"/>
      <c r="AC395" s="1211"/>
    </row>
    <row r="396" ht="12.0" customHeight="1">
      <c r="A396" s="1417"/>
      <c r="B396" s="1417"/>
      <c r="C396" s="1211"/>
      <c r="D396" s="1211"/>
      <c r="E396" s="1211"/>
      <c r="F396" s="1211"/>
      <c r="G396" s="1211"/>
      <c r="H396" s="1211"/>
      <c r="I396" s="1211"/>
      <c r="J396" s="1211"/>
      <c r="K396" s="1211"/>
      <c r="L396" s="1211"/>
      <c r="M396" s="1211"/>
      <c r="N396" s="1211"/>
      <c r="O396" s="1211"/>
      <c r="P396" s="1211"/>
      <c r="Q396" s="1211"/>
      <c r="R396" s="1211"/>
      <c r="S396" s="1211"/>
      <c r="T396" s="1211"/>
      <c r="U396" s="1211"/>
      <c r="V396" s="1211"/>
      <c r="W396" s="1211"/>
      <c r="X396" s="1211"/>
      <c r="Y396" s="1211"/>
      <c r="Z396" s="1211"/>
      <c r="AA396" s="1211"/>
      <c r="AB396" s="1211"/>
      <c r="AC396" s="1211"/>
    </row>
    <row r="397" ht="12.0" customHeight="1">
      <c r="A397" s="1417"/>
      <c r="B397" s="1417"/>
      <c r="C397" s="1211"/>
      <c r="D397" s="1211"/>
      <c r="E397" s="1211"/>
      <c r="F397" s="1211"/>
      <c r="G397" s="1211"/>
      <c r="H397" s="1211"/>
      <c r="I397" s="1211"/>
      <c r="J397" s="1211"/>
      <c r="K397" s="1211"/>
      <c r="L397" s="1211"/>
      <c r="M397" s="1211"/>
      <c r="N397" s="1211"/>
      <c r="O397" s="1211"/>
      <c r="P397" s="1211"/>
      <c r="Q397" s="1211"/>
      <c r="R397" s="1211"/>
      <c r="S397" s="1211"/>
      <c r="T397" s="1211"/>
      <c r="U397" s="1211"/>
      <c r="V397" s="1211"/>
      <c r="W397" s="1211"/>
      <c r="X397" s="1211"/>
      <c r="Y397" s="1211"/>
      <c r="Z397" s="1211"/>
      <c r="AA397" s="1211"/>
      <c r="AB397" s="1211"/>
      <c r="AC397" s="1211"/>
    </row>
    <row r="398" ht="12.0" customHeight="1">
      <c r="A398" s="1417"/>
      <c r="B398" s="1417"/>
      <c r="C398" s="1211"/>
      <c r="D398" s="1211"/>
      <c r="E398" s="1211"/>
      <c r="F398" s="1211"/>
      <c r="G398" s="1211"/>
      <c r="H398" s="1211"/>
      <c r="I398" s="1211"/>
      <c r="J398" s="1211"/>
      <c r="K398" s="1211"/>
      <c r="L398" s="1211"/>
      <c r="M398" s="1211"/>
      <c r="N398" s="1211"/>
      <c r="O398" s="1211"/>
      <c r="P398" s="1211"/>
      <c r="Q398" s="1211"/>
      <c r="R398" s="1211"/>
      <c r="S398" s="1211"/>
      <c r="T398" s="1211"/>
      <c r="U398" s="1211"/>
      <c r="V398" s="1211"/>
      <c r="W398" s="1211"/>
      <c r="X398" s="1211"/>
      <c r="Y398" s="1211"/>
      <c r="Z398" s="1211"/>
      <c r="AA398" s="1211"/>
      <c r="AB398" s="1211"/>
      <c r="AC398" s="1211"/>
    </row>
    <row r="399" ht="12.0" customHeight="1">
      <c r="A399" s="1417"/>
      <c r="B399" s="1417"/>
      <c r="C399" s="1211"/>
      <c r="D399" s="1211"/>
      <c r="E399" s="1211"/>
      <c r="F399" s="1211"/>
      <c r="G399" s="1211"/>
      <c r="H399" s="1211"/>
      <c r="I399" s="1211"/>
      <c r="J399" s="1211"/>
      <c r="K399" s="1211"/>
      <c r="L399" s="1211"/>
      <c r="M399" s="1211"/>
      <c r="N399" s="1211"/>
      <c r="O399" s="1211"/>
      <c r="P399" s="1211"/>
      <c r="Q399" s="1211"/>
      <c r="R399" s="1211"/>
      <c r="S399" s="1211"/>
      <c r="T399" s="1211"/>
      <c r="U399" s="1211"/>
      <c r="V399" s="1211"/>
      <c r="W399" s="1211"/>
      <c r="X399" s="1211"/>
      <c r="Y399" s="1211"/>
      <c r="Z399" s="1211"/>
      <c r="AA399" s="1211"/>
      <c r="AB399" s="1211"/>
      <c r="AC399" s="1211"/>
    </row>
    <row r="400" ht="12.0" customHeight="1">
      <c r="A400" s="1417"/>
      <c r="B400" s="1417"/>
      <c r="C400" s="1211"/>
      <c r="D400" s="1211"/>
      <c r="E400" s="1211"/>
      <c r="F400" s="1211"/>
      <c r="G400" s="1211"/>
      <c r="H400" s="1211"/>
      <c r="I400" s="1211"/>
      <c r="J400" s="1211"/>
      <c r="K400" s="1211"/>
      <c r="L400" s="1211"/>
      <c r="M400" s="1211"/>
      <c r="N400" s="1211"/>
      <c r="O400" s="1211"/>
      <c r="P400" s="1211"/>
      <c r="Q400" s="1211"/>
      <c r="R400" s="1211"/>
      <c r="S400" s="1211"/>
      <c r="T400" s="1211"/>
      <c r="U400" s="1211"/>
      <c r="V400" s="1211"/>
      <c r="W400" s="1211"/>
      <c r="X400" s="1211"/>
      <c r="Y400" s="1211"/>
      <c r="Z400" s="1211"/>
      <c r="AA400" s="1211"/>
      <c r="AB400" s="1211"/>
      <c r="AC400" s="1211"/>
    </row>
    <row r="401" ht="12.0" customHeight="1">
      <c r="A401" s="1417"/>
      <c r="B401" s="1417"/>
      <c r="C401" s="1211"/>
      <c r="D401" s="1211"/>
      <c r="E401" s="1211"/>
      <c r="F401" s="1211"/>
      <c r="G401" s="1211"/>
      <c r="H401" s="1211"/>
      <c r="I401" s="1211"/>
      <c r="J401" s="1211"/>
      <c r="K401" s="1211"/>
      <c r="L401" s="1211"/>
      <c r="M401" s="1211"/>
      <c r="N401" s="1211"/>
      <c r="O401" s="1211"/>
      <c r="P401" s="1211"/>
      <c r="Q401" s="1211"/>
      <c r="R401" s="1211"/>
      <c r="S401" s="1211"/>
      <c r="T401" s="1211"/>
      <c r="U401" s="1211"/>
      <c r="V401" s="1211"/>
      <c r="W401" s="1211"/>
      <c r="X401" s="1211"/>
      <c r="Y401" s="1211"/>
      <c r="Z401" s="1211"/>
      <c r="AA401" s="1211"/>
      <c r="AB401" s="1211"/>
      <c r="AC401" s="1211"/>
    </row>
    <row r="402" ht="12.0" customHeight="1">
      <c r="A402" s="1417"/>
      <c r="B402" s="1417"/>
      <c r="C402" s="1211"/>
      <c r="D402" s="1211"/>
      <c r="E402" s="1211"/>
      <c r="F402" s="1211"/>
      <c r="G402" s="1211"/>
      <c r="H402" s="1211"/>
      <c r="I402" s="1211"/>
      <c r="J402" s="1211"/>
      <c r="K402" s="1211"/>
      <c r="L402" s="1211"/>
      <c r="M402" s="1211"/>
      <c r="N402" s="1211"/>
      <c r="O402" s="1211"/>
      <c r="P402" s="1211"/>
      <c r="Q402" s="1211"/>
      <c r="R402" s="1211"/>
      <c r="S402" s="1211"/>
      <c r="T402" s="1211"/>
      <c r="U402" s="1211"/>
      <c r="V402" s="1211"/>
      <c r="W402" s="1211"/>
      <c r="X402" s="1211"/>
      <c r="Y402" s="1211"/>
      <c r="Z402" s="1211"/>
      <c r="AA402" s="1211"/>
      <c r="AB402" s="1211"/>
      <c r="AC402" s="1211"/>
    </row>
    <row r="403" ht="12.0" customHeight="1">
      <c r="A403" s="1417"/>
      <c r="B403" s="1417"/>
      <c r="C403" s="1211"/>
      <c r="D403" s="1211"/>
      <c r="E403" s="1211"/>
      <c r="F403" s="1211"/>
      <c r="G403" s="1211"/>
      <c r="H403" s="1211"/>
      <c r="I403" s="1211"/>
      <c r="J403" s="1211"/>
      <c r="K403" s="1211"/>
      <c r="L403" s="1211"/>
      <c r="M403" s="1211"/>
      <c r="N403" s="1211"/>
      <c r="O403" s="1211"/>
      <c r="P403" s="1211"/>
      <c r="Q403" s="1211"/>
      <c r="R403" s="1211"/>
      <c r="S403" s="1211"/>
      <c r="T403" s="1211"/>
      <c r="U403" s="1211"/>
      <c r="V403" s="1211"/>
      <c r="W403" s="1211"/>
      <c r="X403" s="1211"/>
      <c r="Y403" s="1211"/>
      <c r="Z403" s="1211"/>
      <c r="AA403" s="1211"/>
      <c r="AB403" s="1211"/>
      <c r="AC403" s="1211"/>
    </row>
    <row r="404" ht="12.0" customHeight="1">
      <c r="A404" s="1417"/>
      <c r="B404" s="1417"/>
      <c r="C404" s="1211"/>
      <c r="D404" s="1211"/>
      <c r="E404" s="1211"/>
      <c r="F404" s="1211"/>
      <c r="G404" s="1211"/>
      <c r="H404" s="1211"/>
      <c r="I404" s="1211"/>
      <c r="J404" s="1211"/>
      <c r="K404" s="1211"/>
      <c r="L404" s="1211"/>
      <c r="M404" s="1211"/>
      <c r="N404" s="1211"/>
      <c r="O404" s="1211"/>
      <c r="P404" s="1211"/>
      <c r="Q404" s="1211"/>
      <c r="R404" s="1211"/>
      <c r="S404" s="1211"/>
      <c r="T404" s="1211"/>
      <c r="U404" s="1211"/>
      <c r="V404" s="1211"/>
      <c r="W404" s="1211"/>
      <c r="X404" s="1211"/>
      <c r="Y404" s="1211"/>
      <c r="Z404" s="1211"/>
      <c r="AA404" s="1211"/>
      <c r="AB404" s="1211"/>
      <c r="AC404" s="1211"/>
    </row>
    <row r="405" ht="12.0" customHeight="1">
      <c r="A405" s="1417"/>
      <c r="B405" s="1417"/>
      <c r="C405" s="1211"/>
      <c r="D405" s="1211"/>
      <c r="E405" s="1211"/>
      <c r="F405" s="1211"/>
      <c r="G405" s="1211"/>
      <c r="H405" s="1211"/>
      <c r="I405" s="1211"/>
      <c r="J405" s="1211"/>
      <c r="K405" s="1211"/>
      <c r="L405" s="1211"/>
      <c r="M405" s="1211"/>
      <c r="N405" s="1211"/>
      <c r="O405" s="1211"/>
      <c r="P405" s="1211"/>
      <c r="Q405" s="1211"/>
      <c r="R405" s="1211"/>
      <c r="S405" s="1211"/>
      <c r="T405" s="1211"/>
      <c r="U405" s="1211"/>
      <c r="V405" s="1211"/>
      <c r="W405" s="1211"/>
      <c r="X405" s="1211"/>
      <c r="Y405" s="1211"/>
      <c r="Z405" s="1211"/>
      <c r="AA405" s="1211"/>
      <c r="AB405" s="1211"/>
      <c r="AC405" s="1211"/>
    </row>
    <row r="406" ht="12.0" customHeight="1">
      <c r="A406" s="1417"/>
      <c r="B406" s="1417"/>
      <c r="C406" s="1211"/>
      <c r="D406" s="1211"/>
      <c r="E406" s="1211"/>
      <c r="F406" s="1211"/>
      <c r="G406" s="1211"/>
      <c r="H406" s="1211"/>
      <c r="I406" s="1211"/>
      <c r="J406" s="1211"/>
      <c r="K406" s="1211"/>
      <c r="L406" s="1211"/>
      <c r="M406" s="1211"/>
      <c r="N406" s="1211"/>
      <c r="O406" s="1211"/>
      <c r="P406" s="1211"/>
      <c r="Q406" s="1211"/>
      <c r="R406" s="1211"/>
      <c r="S406" s="1211"/>
      <c r="T406" s="1211"/>
      <c r="U406" s="1211"/>
      <c r="V406" s="1211"/>
      <c r="W406" s="1211"/>
      <c r="X406" s="1211"/>
      <c r="Y406" s="1211"/>
      <c r="Z406" s="1211"/>
      <c r="AA406" s="1211"/>
      <c r="AB406" s="1211"/>
      <c r="AC406" s="1211"/>
    </row>
    <row r="407" ht="12.0" customHeight="1">
      <c r="A407" s="1417"/>
      <c r="B407" s="1417"/>
      <c r="C407" s="1211"/>
      <c r="D407" s="1211"/>
      <c r="E407" s="1211"/>
      <c r="F407" s="1211"/>
      <c r="G407" s="1211"/>
      <c r="H407" s="1211"/>
      <c r="I407" s="1211"/>
      <c r="J407" s="1211"/>
      <c r="K407" s="1211"/>
      <c r="L407" s="1211"/>
      <c r="M407" s="1211"/>
      <c r="N407" s="1211"/>
      <c r="O407" s="1211"/>
      <c r="P407" s="1211"/>
      <c r="Q407" s="1211"/>
      <c r="R407" s="1211"/>
      <c r="S407" s="1211"/>
      <c r="T407" s="1211"/>
      <c r="U407" s="1211"/>
      <c r="V407" s="1211"/>
      <c r="W407" s="1211"/>
      <c r="X407" s="1211"/>
      <c r="Y407" s="1211"/>
      <c r="Z407" s="1211"/>
      <c r="AA407" s="1211"/>
      <c r="AB407" s="1211"/>
      <c r="AC407" s="1211"/>
    </row>
    <row r="408" ht="12.0" customHeight="1">
      <c r="A408" s="1417"/>
      <c r="B408" s="1417"/>
      <c r="C408" s="1211"/>
      <c r="D408" s="1211"/>
      <c r="E408" s="1211"/>
      <c r="F408" s="1211"/>
      <c r="G408" s="1211"/>
      <c r="H408" s="1211"/>
      <c r="I408" s="1211"/>
      <c r="J408" s="1211"/>
      <c r="K408" s="1211"/>
      <c r="L408" s="1211"/>
      <c r="M408" s="1211"/>
      <c r="N408" s="1211"/>
      <c r="O408" s="1211"/>
      <c r="P408" s="1211"/>
      <c r="Q408" s="1211"/>
      <c r="R408" s="1211"/>
      <c r="S408" s="1211"/>
      <c r="T408" s="1211"/>
      <c r="U408" s="1211"/>
      <c r="V408" s="1211"/>
      <c r="W408" s="1211"/>
      <c r="X408" s="1211"/>
      <c r="Y408" s="1211"/>
      <c r="Z408" s="1211"/>
      <c r="AA408" s="1211"/>
      <c r="AB408" s="1211"/>
      <c r="AC408" s="1211"/>
    </row>
    <row r="409" ht="12.0" customHeight="1">
      <c r="A409" s="1417"/>
      <c r="B409" s="1417"/>
      <c r="C409" s="1211"/>
      <c r="D409" s="1211"/>
      <c r="E409" s="1211"/>
      <c r="F409" s="1211"/>
      <c r="G409" s="1211"/>
      <c r="H409" s="1211"/>
      <c r="I409" s="1211"/>
      <c r="J409" s="1211"/>
      <c r="K409" s="1211"/>
      <c r="L409" s="1211"/>
      <c r="M409" s="1211"/>
      <c r="N409" s="1211"/>
      <c r="O409" s="1211"/>
      <c r="P409" s="1211"/>
      <c r="Q409" s="1211"/>
      <c r="R409" s="1211"/>
      <c r="S409" s="1211"/>
      <c r="T409" s="1211"/>
      <c r="U409" s="1211"/>
      <c r="V409" s="1211"/>
      <c r="W409" s="1211"/>
      <c r="X409" s="1211"/>
      <c r="Y409" s="1211"/>
      <c r="Z409" s="1211"/>
      <c r="AA409" s="1211"/>
      <c r="AB409" s="1211"/>
      <c r="AC409" s="1211"/>
    </row>
    <row r="410" ht="12.0" customHeight="1">
      <c r="A410" s="1417"/>
      <c r="B410" s="1417"/>
      <c r="C410" s="1211"/>
      <c r="D410" s="1211"/>
      <c r="E410" s="1211"/>
      <c r="F410" s="1211"/>
      <c r="G410" s="1211"/>
      <c r="H410" s="1211"/>
      <c r="I410" s="1211"/>
      <c r="J410" s="1211"/>
      <c r="K410" s="1211"/>
      <c r="L410" s="1211"/>
      <c r="M410" s="1211"/>
      <c r="N410" s="1211"/>
      <c r="O410" s="1211"/>
      <c r="P410" s="1211"/>
      <c r="Q410" s="1211"/>
      <c r="R410" s="1211"/>
      <c r="S410" s="1211"/>
      <c r="T410" s="1211"/>
      <c r="U410" s="1211"/>
      <c r="V410" s="1211"/>
      <c r="W410" s="1211"/>
      <c r="X410" s="1211"/>
      <c r="Y410" s="1211"/>
      <c r="Z410" s="1211"/>
      <c r="AA410" s="1211"/>
      <c r="AB410" s="1211"/>
      <c r="AC410" s="121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row>
  </sheetData>
  <mergeCells count="1">
    <mergeCell ref="A165:E165"/>
  </mergeCells>
  <printOptions/>
  <pageMargins bottom="1.0" footer="0.0" header="0.0" left="0.75" right="0.75" top="1.0"/>
  <pageSetup orientation="landscape"/>
  <drawing r:id="rId2"/>
  <legacyDrawing r:id="rId3"/>
  <tableParts count="2">
    <tablePart r:id="rId6"/>
    <tablePart r:id="rId7"/>
  </tableParts>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43"/>
    <col customWidth="1" min="2" max="3" width="23.43"/>
    <col customWidth="1" min="4" max="4" width="24.29"/>
    <col customWidth="1" min="5" max="5" width="33.14"/>
    <col customWidth="1" min="6" max="6" width="28.71"/>
    <col customWidth="1" min="7" max="7" width="22.0"/>
    <col customWidth="1" min="8" max="8" width="24.14"/>
    <col customWidth="1" min="9" max="9" width="20.71"/>
    <col customWidth="1" min="10" max="29" width="10.86"/>
  </cols>
  <sheetData>
    <row r="1" ht="14.25" customHeight="1">
      <c r="A1" s="1413" t="s">
        <v>782</v>
      </c>
      <c r="B1" s="1413"/>
      <c r="C1" s="1414"/>
      <c r="D1" s="1414"/>
      <c r="E1" s="1414"/>
      <c r="F1" s="1414"/>
      <c r="G1" s="1414"/>
      <c r="H1" s="1414"/>
      <c r="I1" s="1414"/>
      <c r="J1" s="1414"/>
      <c r="K1" s="1414"/>
      <c r="L1" s="1414"/>
      <c r="M1" s="1211"/>
      <c r="N1" s="1211"/>
      <c r="O1" s="1211"/>
      <c r="P1" s="1211"/>
      <c r="Q1" s="1211"/>
      <c r="R1" s="1211"/>
      <c r="S1" s="1211"/>
      <c r="T1" s="1211"/>
      <c r="U1" s="1211"/>
      <c r="V1" s="1211"/>
      <c r="W1" s="1211"/>
      <c r="X1" s="1211"/>
      <c r="Y1" s="1211"/>
      <c r="Z1" s="1211"/>
      <c r="AA1" s="1211"/>
      <c r="AB1" s="1211"/>
      <c r="AC1" s="1211"/>
    </row>
    <row r="2" ht="12.0" customHeight="1">
      <c r="A2" s="1415" t="s">
        <v>783</v>
      </c>
      <c r="B2" s="1416">
        <v>45658.0</v>
      </c>
      <c r="C2" s="1414"/>
      <c r="D2" s="1414"/>
      <c r="E2" s="1414"/>
      <c r="F2" s="1414"/>
      <c r="G2" s="1414"/>
      <c r="H2" s="1414"/>
      <c r="I2" s="1414"/>
      <c r="J2" s="1414"/>
      <c r="K2" s="1414"/>
      <c r="L2" s="1414"/>
      <c r="M2" s="1211"/>
      <c r="N2" s="1211"/>
      <c r="O2" s="1211"/>
      <c r="P2" s="1211"/>
      <c r="Q2" s="1211"/>
      <c r="R2" s="1211"/>
      <c r="S2" s="1211"/>
      <c r="T2" s="1211"/>
      <c r="U2" s="1211"/>
      <c r="V2" s="1211"/>
      <c r="W2" s="1211"/>
      <c r="X2" s="1211"/>
      <c r="Y2" s="1211"/>
      <c r="Z2" s="1211"/>
      <c r="AA2" s="1211"/>
      <c r="AB2" s="1211"/>
      <c r="AC2" s="1211"/>
    </row>
    <row r="3" ht="12.0" customHeight="1">
      <c r="A3" s="1417" t="s">
        <v>784</v>
      </c>
      <c r="B3" s="1417"/>
      <c r="C3" s="1211"/>
      <c r="D3" s="1211"/>
      <c r="E3" s="1294">
        <v>0.0433</v>
      </c>
      <c r="F3" s="1224" t="s">
        <v>1010</v>
      </c>
      <c r="G3" s="1211"/>
      <c r="H3" s="1211"/>
      <c r="I3" s="1211"/>
      <c r="J3" s="1211"/>
      <c r="K3" s="1211"/>
      <c r="L3" s="1211"/>
      <c r="M3" s="1211"/>
      <c r="N3" s="1211"/>
      <c r="O3" s="1211"/>
      <c r="P3" s="1211"/>
      <c r="Q3" s="1211"/>
      <c r="R3" s="1211"/>
      <c r="S3" s="1211"/>
      <c r="T3" s="1211"/>
      <c r="U3" s="1211"/>
      <c r="V3" s="1211"/>
      <c r="W3" s="1211"/>
      <c r="X3" s="1211"/>
      <c r="Y3" s="1211"/>
      <c r="Z3" s="1211"/>
      <c r="AA3" s="1211"/>
      <c r="AB3" s="1211"/>
      <c r="AC3" s="1211"/>
    </row>
    <row r="4" ht="12.0" customHeight="1">
      <c r="A4" s="1417" t="s">
        <v>786</v>
      </c>
      <c r="B4" s="1417"/>
      <c r="C4" s="1211"/>
      <c r="D4" s="1211"/>
      <c r="E4" s="1292" t="s">
        <v>645</v>
      </c>
      <c r="F4" s="1419"/>
      <c r="G4" s="1419"/>
      <c r="H4" s="1211"/>
      <c r="I4" s="1211"/>
      <c r="J4" s="1211"/>
      <c r="K4" s="1211"/>
      <c r="L4" s="1211"/>
      <c r="M4" s="1211"/>
      <c r="N4" s="1211"/>
      <c r="O4" s="1211"/>
      <c r="P4" s="1211"/>
      <c r="Q4" s="1211"/>
      <c r="R4" s="1211"/>
      <c r="S4" s="1211"/>
      <c r="T4" s="1211"/>
      <c r="U4" s="1211"/>
      <c r="V4" s="1211"/>
      <c r="W4" s="1211"/>
      <c r="X4" s="1211"/>
      <c r="Y4" s="1211"/>
      <c r="Z4" s="1211"/>
      <c r="AA4" s="1211"/>
      <c r="AB4" s="1211"/>
      <c r="AC4" s="1211"/>
    </row>
    <row r="5" ht="12.0" customHeight="1">
      <c r="A5" s="1417" t="s">
        <v>787</v>
      </c>
      <c r="B5" s="1417"/>
      <c r="C5" s="1211"/>
      <c r="D5" s="1211"/>
      <c r="E5" s="1456" t="str">
        <f>'[5]Relative Equity Volatility'!D7</f>
        <v>#REF!</v>
      </c>
      <c r="F5" s="1224" t="s">
        <v>1010</v>
      </c>
      <c r="G5" s="1419"/>
      <c r="H5" s="1211"/>
      <c r="I5" s="1211"/>
      <c r="J5" s="1211"/>
      <c r="K5" s="1211"/>
      <c r="L5" s="1211"/>
      <c r="M5" s="1211"/>
      <c r="N5" s="1211"/>
      <c r="O5" s="1211"/>
      <c r="P5" s="1211"/>
      <c r="Q5" s="1211"/>
      <c r="R5" s="1211"/>
      <c r="S5" s="1211"/>
      <c r="T5" s="1211"/>
      <c r="U5" s="1211"/>
      <c r="V5" s="1211"/>
      <c r="W5" s="1211"/>
      <c r="X5" s="1211"/>
      <c r="Y5" s="1211"/>
      <c r="Z5" s="1211"/>
      <c r="AA5" s="1211"/>
      <c r="AB5" s="1211"/>
      <c r="AC5" s="1211"/>
    </row>
    <row r="6" ht="12.0" customHeight="1">
      <c r="A6" s="1417"/>
      <c r="B6" s="1417"/>
      <c r="C6" s="1211"/>
      <c r="D6" s="1211"/>
      <c r="E6" s="1211"/>
      <c r="F6" s="1211"/>
      <c r="G6" s="1211"/>
      <c r="H6" s="1211"/>
      <c r="I6" s="1211"/>
      <c r="J6" s="1211"/>
      <c r="K6" s="1211"/>
      <c r="L6" s="1211"/>
      <c r="M6" s="1211"/>
      <c r="N6" s="1211"/>
      <c r="O6" s="1211"/>
      <c r="P6" s="1211"/>
      <c r="Q6" s="1211"/>
      <c r="R6" s="1211"/>
      <c r="S6" s="1211"/>
      <c r="T6" s="1211"/>
      <c r="U6" s="1211"/>
      <c r="V6" s="1211"/>
      <c r="W6" s="1211"/>
      <c r="X6" s="1211"/>
      <c r="Y6" s="1211"/>
      <c r="Z6" s="1211"/>
      <c r="AA6" s="1211"/>
      <c r="AB6" s="1211"/>
      <c r="AC6" s="1211"/>
    </row>
    <row r="7" ht="12.0" customHeight="1">
      <c r="A7" s="1457" t="s">
        <v>788</v>
      </c>
      <c r="B7" s="1458" t="s">
        <v>789</v>
      </c>
      <c r="C7" s="1459" t="s">
        <v>790</v>
      </c>
      <c r="D7" s="1460" t="s">
        <v>791</v>
      </c>
      <c r="E7" s="1460" t="s">
        <v>792</v>
      </c>
      <c r="F7" s="1460" t="s">
        <v>793</v>
      </c>
      <c r="G7" s="1461" t="s">
        <v>794</v>
      </c>
      <c r="H7" s="1460" t="s">
        <v>795</v>
      </c>
      <c r="I7" s="1462" t="s">
        <v>796</v>
      </c>
      <c r="J7" s="1224" t="s">
        <v>797</v>
      </c>
      <c r="K7" s="1210"/>
      <c r="L7" s="1210"/>
      <c r="M7" s="1210"/>
      <c r="N7" s="1210"/>
      <c r="O7" s="1210"/>
      <c r="P7" s="1210"/>
      <c r="Q7" s="1210"/>
      <c r="R7" s="1210"/>
      <c r="S7" s="1210"/>
      <c r="T7" s="1210"/>
      <c r="U7" s="1210"/>
      <c r="V7" s="1210"/>
      <c r="W7" s="1210"/>
      <c r="X7" s="1210"/>
      <c r="Y7" s="1210"/>
      <c r="Z7" s="1210"/>
      <c r="AA7" s="1210"/>
      <c r="AB7" s="1210"/>
      <c r="AC7" s="1210"/>
    </row>
    <row r="8" ht="12.0" hidden="1" customHeight="1">
      <c r="A8" s="1463" t="s">
        <v>798</v>
      </c>
      <c r="B8" s="1464" t="s">
        <v>799</v>
      </c>
      <c r="C8" s="1443" t="s">
        <v>800</v>
      </c>
      <c r="D8" s="1444">
        <v>0.004888978427969252</v>
      </c>
      <c r="E8" s="1444">
        <v>0.04988788795457764</v>
      </c>
      <c r="F8" s="1444">
        <v>0.006587887954577641</v>
      </c>
      <c r="G8" s="1465">
        <v>0.0035</v>
      </c>
      <c r="H8" s="1444">
        <v>0.04801624249947841</v>
      </c>
      <c r="I8" s="1466">
        <v>0.004716242499478412</v>
      </c>
      <c r="J8" s="1433" t="s">
        <v>801</v>
      </c>
      <c r="K8" s="1433" t="s">
        <v>802</v>
      </c>
      <c r="L8" s="1211"/>
      <c r="M8" s="1211"/>
      <c r="N8" s="1211"/>
      <c r="O8" s="1211"/>
      <c r="P8" s="1211"/>
      <c r="Q8" s="1211"/>
      <c r="R8" s="1211"/>
      <c r="S8" s="1211"/>
      <c r="T8" s="1211"/>
      <c r="U8" s="1211"/>
      <c r="V8" s="1211"/>
      <c r="W8" s="1211"/>
      <c r="X8" s="1211"/>
      <c r="Y8" s="1211"/>
      <c r="Z8" s="1211"/>
      <c r="AA8" s="1211"/>
      <c r="AB8" s="1211"/>
      <c r="AC8" s="1211"/>
    </row>
    <row r="9" ht="12.0" hidden="1" customHeight="1">
      <c r="A9" s="1463" t="s">
        <v>803</v>
      </c>
      <c r="B9" s="1464" t="s">
        <v>804</v>
      </c>
      <c r="C9" s="1443" t="s">
        <v>818</v>
      </c>
      <c r="D9" s="1444">
        <v>0.03561969997520455</v>
      </c>
      <c r="E9" s="1444">
        <v>0.09129746938335138</v>
      </c>
      <c r="F9" s="1444">
        <v>0.04799746938335139</v>
      </c>
      <c r="G9" s="1465" t="s">
        <v>113</v>
      </c>
      <c r="H9" s="1444" t="s">
        <v>113</v>
      </c>
      <c r="I9" s="1466" t="s">
        <v>113</v>
      </c>
      <c r="J9" s="22" t="s">
        <v>806</v>
      </c>
      <c r="K9" s="1467">
        <f t="shared" ref="K9:K26" si="1">C190</f>
        <v>92</v>
      </c>
      <c r="L9" s="1211"/>
      <c r="M9" s="1211"/>
      <c r="N9" s="1211"/>
      <c r="O9" s="1211"/>
      <c r="P9" s="1211"/>
      <c r="Q9" s="1211"/>
      <c r="R9" s="1211"/>
      <c r="S9" s="1211"/>
      <c r="T9" s="1211"/>
      <c r="U9" s="1211"/>
      <c r="V9" s="1211"/>
      <c r="W9" s="1211"/>
      <c r="X9" s="1211"/>
      <c r="Y9" s="1211"/>
      <c r="Z9" s="1211"/>
      <c r="AA9" s="1211"/>
      <c r="AB9" s="1211"/>
      <c r="AC9" s="1211"/>
    </row>
    <row r="10" ht="12.0" hidden="1" customHeight="1">
      <c r="A10" s="1463" t="s">
        <v>807</v>
      </c>
      <c r="B10" s="1464" t="s">
        <v>808</v>
      </c>
      <c r="C10" s="1443" t="s">
        <v>821</v>
      </c>
      <c r="D10" s="1444">
        <v>0.01583097776675758</v>
      </c>
      <c r="E10" s="1444">
        <v>0.06463220861482283</v>
      </c>
      <c r="F10" s="1444">
        <v>0.02133220861482284</v>
      </c>
      <c r="G10" s="1465" t="s">
        <v>113</v>
      </c>
      <c r="H10" s="1444" t="s">
        <v>113</v>
      </c>
      <c r="I10" s="1466" t="s">
        <v>113</v>
      </c>
      <c r="J10" s="22" t="s">
        <v>810</v>
      </c>
      <c r="K10" s="1467">
        <f t="shared" si="1"/>
        <v>131</v>
      </c>
      <c r="L10" s="1211"/>
      <c r="M10" s="1211"/>
      <c r="N10" s="1211"/>
      <c r="O10" s="1211"/>
      <c r="P10" s="1211"/>
      <c r="Q10" s="1211"/>
      <c r="R10" s="1211"/>
      <c r="S10" s="1211"/>
      <c r="T10" s="1211"/>
      <c r="U10" s="1211"/>
      <c r="V10" s="1211"/>
      <c r="W10" s="1211"/>
      <c r="X10" s="1211"/>
      <c r="Y10" s="1211"/>
      <c r="Z10" s="1211"/>
      <c r="AA10" s="1211"/>
      <c r="AB10" s="1211"/>
      <c r="AC10" s="1211"/>
    </row>
    <row r="11" ht="12.0" hidden="1" customHeight="1">
      <c r="A11" s="1463" t="s">
        <v>811</v>
      </c>
      <c r="B11" s="1464" t="s">
        <v>789</v>
      </c>
      <c r="C11" s="1443" t="s">
        <v>831</v>
      </c>
      <c r="D11" s="1444">
        <v>0.06437154930159515</v>
      </c>
      <c r="E11" s="1444">
        <v>0.1300405247352723</v>
      </c>
      <c r="F11" s="1444">
        <v>0.08674052473527227</v>
      </c>
      <c r="G11" s="1465">
        <v>0.0633</v>
      </c>
      <c r="H11" s="1444">
        <v>0.1285966143477096</v>
      </c>
      <c r="I11" s="1466">
        <v>0.08529661434770956</v>
      </c>
      <c r="J11" s="22" t="s">
        <v>812</v>
      </c>
      <c r="K11" s="1467">
        <f t="shared" si="1"/>
        <v>44</v>
      </c>
      <c r="L11" s="1211"/>
      <c r="M11" s="1211"/>
      <c r="N11" s="1211"/>
      <c r="O11" s="1211"/>
      <c r="P11" s="1211"/>
      <c r="Q11" s="1211"/>
      <c r="R11" s="1211"/>
      <c r="S11" s="1211"/>
      <c r="T11" s="1211"/>
      <c r="U11" s="1211"/>
      <c r="V11" s="1211"/>
      <c r="W11" s="1211"/>
      <c r="X11" s="1211"/>
      <c r="Y11" s="1211"/>
      <c r="Z11" s="1211"/>
      <c r="AA11" s="1211"/>
      <c r="AB11" s="1211"/>
      <c r="AC11" s="1211"/>
    </row>
    <row r="12" ht="12.0" hidden="1" customHeight="1">
      <c r="A12" s="1463" t="s">
        <v>813</v>
      </c>
      <c r="B12" s="1464" t="s">
        <v>814</v>
      </c>
      <c r="C12" s="1443" t="s">
        <v>815</v>
      </c>
      <c r="D12" s="1444">
        <v>0.1188487374989668</v>
      </c>
      <c r="E12" s="1444">
        <v>0.2034484190862803</v>
      </c>
      <c r="F12" s="1444">
        <v>0.1601484190862803</v>
      </c>
      <c r="G12" s="1465" t="s">
        <v>113</v>
      </c>
      <c r="H12" s="1444" t="s">
        <v>113</v>
      </c>
      <c r="I12" s="1466" t="s">
        <v>113</v>
      </c>
      <c r="J12" s="22" t="s">
        <v>816</v>
      </c>
      <c r="K12" s="1467">
        <f t="shared" si="1"/>
        <v>54</v>
      </c>
      <c r="L12" s="1211"/>
      <c r="M12" s="1211"/>
      <c r="N12" s="1211"/>
      <c r="O12" s="1211"/>
      <c r="P12" s="1211"/>
      <c r="Q12" s="1211"/>
      <c r="R12" s="1211"/>
      <c r="S12" s="1211"/>
      <c r="T12" s="1211"/>
      <c r="U12" s="1211"/>
      <c r="V12" s="1211"/>
      <c r="W12" s="1211"/>
      <c r="X12" s="1211"/>
      <c r="Y12" s="1211"/>
      <c r="Z12" s="1211"/>
      <c r="AA12" s="1211"/>
      <c r="AB12" s="1211"/>
      <c r="AC12" s="1211"/>
    </row>
    <row r="13" ht="12.0" hidden="1" customHeight="1">
      <c r="A13" s="1463" t="s">
        <v>817</v>
      </c>
      <c r="B13" s="1464" t="s">
        <v>804</v>
      </c>
      <c r="C13" s="1443" t="s">
        <v>818</v>
      </c>
      <c r="D13" s="1444">
        <v>0.03561969997520455</v>
      </c>
      <c r="E13" s="1444">
        <v>0.09129746938335138</v>
      </c>
      <c r="F13" s="1444">
        <v>0.04799746938335139</v>
      </c>
      <c r="G13" s="1465" t="s">
        <v>113</v>
      </c>
      <c r="H13" s="1444" t="s">
        <v>113</v>
      </c>
      <c r="I13" s="1466" t="s">
        <v>113</v>
      </c>
      <c r="J13" s="22" t="s">
        <v>800</v>
      </c>
      <c r="K13" s="1467">
        <f t="shared" si="1"/>
        <v>65</v>
      </c>
      <c r="L13" s="1211"/>
      <c r="M13" s="1211"/>
      <c r="N13" s="1211"/>
      <c r="O13" s="1211"/>
      <c r="P13" s="1211"/>
      <c r="Q13" s="1211"/>
      <c r="R13" s="1211"/>
      <c r="S13" s="1211"/>
      <c r="T13" s="1211"/>
      <c r="U13" s="1211"/>
      <c r="V13" s="1211"/>
      <c r="W13" s="1211"/>
      <c r="X13" s="1211"/>
      <c r="Y13" s="1211"/>
      <c r="Z13" s="1211"/>
      <c r="AA13" s="1211"/>
      <c r="AB13" s="1211"/>
      <c r="AC13" s="1211"/>
    </row>
    <row r="14" ht="12.0" hidden="1" customHeight="1">
      <c r="A14" s="1463" t="s">
        <v>819</v>
      </c>
      <c r="B14" s="1464" t="s">
        <v>820</v>
      </c>
      <c r="C14" s="1443" t="s">
        <v>842</v>
      </c>
      <c r="D14" s="1444">
        <v>0.02176759442929168</v>
      </c>
      <c r="E14" s="1444">
        <v>0.07263178684538141</v>
      </c>
      <c r="F14" s="1444">
        <v>0.02933178684538141</v>
      </c>
      <c r="G14" s="1465" t="s">
        <v>113</v>
      </c>
      <c r="H14" s="1444" t="s">
        <v>113</v>
      </c>
      <c r="I14" s="1466" t="s">
        <v>113</v>
      </c>
      <c r="J14" s="22" t="s">
        <v>822</v>
      </c>
      <c r="K14" s="1467">
        <f t="shared" si="1"/>
        <v>0</v>
      </c>
      <c r="L14" s="1211"/>
      <c r="M14" s="1211"/>
      <c r="N14" s="1211"/>
      <c r="O14" s="1211"/>
      <c r="P14" s="1211"/>
      <c r="Q14" s="1211"/>
      <c r="R14" s="1211"/>
      <c r="S14" s="1211"/>
      <c r="T14" s="1211"/>
      <c r="U14" s="1211"/>
      <c r="V14" s="1211"/>
      <c r="W14" s="1211"/>
      <c r="X14" s="1211"/>
      <c r="Y14" s="1211"/>
      <c r="Z14" s="1211"/>
      <c r="AA14" s="1211"/>
      <c r="AB14" s="1211"/>
      <c r="AC14" s="1211"/>
    </row>
    <row r="15" ht="12.0" hidden="1" customHeight="1">
      <c r="A15" s="1463" t="s">
        <v>823</v>
      </c>
      <c r="B15" s="1464" t="s">
        <v>824</v>
      </c>
      <c r="C15" s="1443" t="s">
        <v>825</v>
      </c>
      <c r="D15" s="1444">
        <v>0.0</v>
      </c>
      <c r="E15" s="1444">
        <v>0.0433</v>
      </c>
      <c r="F15" s="1444">
        <v>0.0</v>
      </c>
      <c r="G15" s="1465">
        <v>0.0</v>
      </c>
      <c r="H15" s="1444">
        <v>0.0433</v>
      </c>
      <c r="I15" s="1466">
        <v>0.0</v>
      </c>
      <c r="J15" s="22" t="s">
        <v>825</v>
      </c>
      <c r="K15" s="1467">
        <f t="shared" si="1"/>
        <v>490</v>
      </c>
      <c r="L15" s="1211"/>
      <c r="M15" s="1211"/>
      <c r="N15" s="1211"/>
      <c r="O15" s="1211"/>
      <c r="P15" s="1211"/>
      <c r="Q15" s="1211"/>
      <c r="R15" s="1211"/>
      <c r="S15" s="1211"/>
      <c r="T15" s="1211"/>
      <c r="U15" s="1211"/>
      <c r="V15" s="1211"/>
      <c r="W15" s="1211"/>
      <c r="X15" s="1211"/>
      <c r="Y15" s="1211"/>
      <c r="Z15" s="1211"/>
      <c r="AA15" s="1211"/>
      <c r="AB15" s="1211"/>
      <c r="AC15" s="1211"/>
    </row>
    <row r="16" ht="12.0" hidden="1" customHeight="1">
      <c r="A16" s="1463" t="s">
        <v>826</v>
      </c>
      <c r="B16" s="1464" t="s">
        <v>808</v>
      </c>
      <c r="C16" s="1443" t="s">
        <v>816</v>
      </c>
      <c r="D16" s="1444">
        <v>0.003957744441689394</v>
      </c>
      <c r="E16" s="1444">
        <v>0.04863305215370571</v>
      </c>
      <c r="F16" s="1444">
        <v>0.005333052153705709</v>
      </c>
      <c r="G16" s="1465">
        <v>0.0</v>
      </c>
      <c r="H16" s="1444">
        <v>0.0433</v>
      </c>
      <c r="I16" s="1466">
        <v>0.0</v>
      </c>
      <c r="J16" s="22" t="s">
        <v>805</v>
      </c>
      <c r="K16" s="1467">
        <f t="shared" si="1"/>
        <v>599</v>
      </c>
      <c r="L16" s="1211"/>
      <c r="M16" s="1211"/>
      <c r="N16" s="1211"/>
      <c r="O16" s="1211"/>
      <c r="P16" s="1211"/>
      <c r="Q16" s="1211"/>
      <c r="R16" s="1211"/>
      <c r="S16" s="1211"/>
      <c r="T16" s="1211"/>
      <c r="U16" s="1211"/>
      <c r="V16" s="1211"/>
      <c r="W16" s="1211"/>
      <c r="X16" s="1211"/>
      <c r="Y16" s="1211"/>
      <c r="Z16" s="1211"/>
      <c r="AA16" s="1211"/>
      <c r="AB16" s="1211"/>
      <c r="AC16" s="1211"/>
    </row>
    <row r="17" ht="12.0" hidden="1" customHeight="1">
      <c r="A17" s="1463" t="s">
        <v>827</v>
      </c>
      <c r="B17" s="1464" t="s">
        <v>804</v>
      </c>
      <c r="C17" s="1443" t="s">
        <v>833</v>
      </c>
      <c r="D17" s="1444">
        <v>0.02479410488470122</v>
      </c>
      <c r="E17" s="1444">
        <v>0.0767100031982152</v>
      </c>
      <c r="F17" s="1444">
        <v>0.03341000319821519</v>
      </c>
      <c r="G17" s="1465" t="s">
        <v>113</v>
      </c>
      <c r="H17" s="1444" t="s">
        <v>113</v>
      </c>
      <c r="I17" s="1466" t="s">
        <v>113</v>
      </c>
      <c r="J17" s="22" t="s">
        <v>829</v>
      </c>
      <c r="K17" s="1467">
        <f t="shared" si="1"/>
        <v>708</v>
      </c>
      <c r="L17" s="1211"/>
      <c r="M17" s="1211"/>
      <c r="N17" s="1211"/>
      <c r="O17" s="1211"/>
      <c r="P17" s="1211"/>
      <c r="Q17" s="1211"/>
      <c r="R17" s="1211"/>
      <c r="S17" s="1211"/>
      <c r="T17" s="1211"/>
      <c r="U17" s="1211"/>
      <c r="V17" s="1211"/>
      <c r="W17" s="1211"/>
      <c r="X17" s="1211"/>
      <c r="Y17" s="1211"/>
      <c r="Z17" s="1211"/>
      <c r="AA17" s="1211"/>
      <c r="AB17" s="1211"/>
      <c r="AC17" s="1211"/>
    </row>
    <row r="18" ht="12.0" hidden="1" customHeight="1">
      <c r="A18" s="1463" t="s">
        <v>830</v>
      </c>
      <c r="B18" s="1464" t="s">
        <v>820</v>
      </c>
      <c r="C18" s="1443" t="s">
        <v>805</v>
      </c>
      <c r="D18" s="1444">
        <v>0.04458282709314818</v>
      </c>
      <c r="E18" s="1444">
        <v>0.1033752639667437</v>
      </c>
      <c r="F18" s="1444">
        <v>0.06007526396674373</v>
      </c>
      <c r="G18" s="1465" t="s">
        <v>113</v>
      </c>
      <c r="H18" s="1444" t="s">
        <v>113</v>
      </c>
      <c r="I18" s="1466" t="s">
        <v>113</v>
      </c>
      <c r="J18" s="22" t="s">
        <v>831</v>
      </c>
      <c r="K18" s="1467">
        <f t="shared" si="1"/>
        <v>273</v>
      </c>
      <c r="L18" s="1211"/>
      <c r="M18" s="1211"/>
      <c r="N18" s="1211"/>
      <c r="O18" s="1211"/>
      <c r="P18" s="1211"/>
      <c r="Q18" s="1211"/>
      <c r="R18" s="1211"/>
      <c r="S18" s="1211"/>
      <c r="T18" s="1211"/>
      <c r="U18" s="1211"/>
      <c r="V18" s="1211"/>
      <c r="W18" s="1211"/>
      <c r="X18" s="1211"/>
      <c r="Y18" s="1211"/>
      <c r="Z18" s="1211"/>
      <c r="AA18" s="1211"/>
      <c r="AB18" s="1211"/>
      <c r="AC18" s="1211"/>
    </row>
    <row r="19" ht="12.0" hidden="1" customHeight="1">
      <c r="A19" s="1463" t="s">
        <v>832</v>
      </c>
      <c r="B19" s="1464" t="s">
        <v>799</v>
      </c>
      <c r="C19" s="1443" t="s">
        <v>829</v>
      </c>
      <c r="D19" s="1444">
        <v>0.05447718819737168</v>
      </c>
      <c r="E19" s="1444">
        <v>0.116707894351008</v>
      </c>
      <c r="F19" s="1444">
        <v>0.07340789435100802</v>
      </c>
      <c r="G19" s="1465">
        <v>0.021</v>
      </c>
      <c r="H19" s="1444">
        <v>0.07159745499687048</v>
      </c>
      <c r="I19" s="1466">
        <v>0.02829745499687047</v>
      </c>
      <c r="J19" s="22" t="s">
        <v>833</v>
      </c>
      <c r="K19" s="1467">
        <f t="shared" si="1"/>
        <v>328</v>
      </c>
      <c r="L19" s="1211"/>
      <c r="M19" s="1211"/>
      <c r="N19" s="1211"/>
      <c r="O19" s="1211"/>
      <c r="P19" s="1211"/>
      <c r="Q19" s="1211"/>
      <c r="R19" s="1211"/>
      <c r="S19" s="1211"/>
      <c r="T19" s="1211"/>
      <c r="U19" s="1211"/>
      <c r="V19" s="1211"/>
      <c r="W19" s="1211"/>
      <c r="X19" s="1211"/>
      <c r="Y19" s="1211"/>
      <c r="Z19" s="1211"/>
      <c r="AA19" s="1211"/>
      <c r="AB19" s="1211"/>
      <c r="AC19" s="1211"/>
    </row>
    <row r="20" ht="12.0" hidden="1" customHeight="1">
      <c r="A20" s="1463" t="s">
        <v>834</v>
      </c>
      <c r="B20" s="1464" t="s">
        <v>835</v>
      </c>
      <c r="C20" s="1443" t="s">
        <v>829</v>
      </c>
      <c r="D20" s="1444">
        <v>0.05447718819737168</v>
      </c>
      <c r="E20" s="1444">
        <v>0.116707894351008</v>
      </c>
      <c r="F20" s="1444">
        <v>0.07340789435100802</v>
      </c>
      <c r="G20" s="1465" t="s">
        <v>113</v>
      </c>
      <c r="H20" s="1444" t="s">
        <v>113</v>
      </c>
      <c r="I20" s="1466" t="s">
        <v>113</v>
      </c>
      <c r="J20" s="22" t="s">
        <v>828</v>
      </c>
      <c r="K20" s="1467">
        <f t="shared" si="1"/>
        <v>392</v>
      </c>
      <c r="L20" s="1211"/>
      <c r="M20" s="1211"/>
      <c r="N20" s="1211"/>
      <c r="O20" s="1211"/>
      <c r="P20" s="1211"/>
      <c r="Q20" s="1211"/>
      <c r="R20" s="1211"/>
      <c r="S20" s="1211"/>
      <c r="T20" s="1211"/>
      <c r="U20" s="1211"/>
      <c r="V20" s="1211"/>
      <c r="W20" s="1211"/>
      <c r="X20" s="1211"/>
      <c r="Y20" s="1211"/>
      <c r="Z20" s="1211"/>
      <c r="AA20" s="1211"/>
      <c r="AB20" s="1211"/>
      <c r="AC20" s="1211"/>
    </row>
    <row r="21" ht="12.0" hidden="1" customHeight="1">
      <c r="A21" s="1463" t="s">
        <v>836</v>
      </c>
      <c r="B21" s="1464" t="s">
        <v>820</v>
      </c>
      <c r="C21" s="1443" t="s">
        <v>831</v>
      </c>
      <c r="D21" s="1444">
        <v>0.06437154930159515</v>
      </c>
      <c r="E21" s="1444">
        <v>0.1300405247352723</v>
      </c>
      <c r="F21" s="1444">
        <v>0.08674052473527227</v>
      </c>
      <c r="G21" s="1465" t="s">
        <v>113</v>
      </c>
      <c r="H21" s="1444" t="s">
        <v>113</v>
      </c>
      <c r="I21" s="1466" t="s">
        <v>113</v>
      </c>
      <c r="J21" s="22" t="s">
        <v>818</v>
      </c>
      <c r="K21" s="1467">
        <f t="shared" si="1"/>
        <v>174</v>
      </c>
      <c r="L21" s="1211"/>
      <c r="M21" s="1211"/>
      <c r="N21" s="1211"/>
      <c r="O21" s="1211"/>
      <c r="P21" s="1211"/>
      <c r="Q21" s="1211"/>
      <c r="R21" s="1211"/>
      <c r="S21" s="1211"/>
      <c r="T21" s="1211"/>
      <c r="U21" s="1211"/>
      <c r="V21" s="1211"/>
      <c r="W21" s="1211"/>
      <c r="X21" s="1211"/>
      <c r="Y21" s="1211"/>
      <c r="Z21" s="1211"/>
      <c r="AA21" s="1211"/>
      <c r="AB21" s="1211"/>
      <c r="AC21" s="1211"/>
    </row>
    <row r="22" ht="12.0" hidden="1" customHeight="1">
      <c r="A22" s="1463" t="s">
        <v>837</v>
      </c>
      <c r="B22" s="1464" t="s">
        <v>804</v>
      </c>
      <c r="C22" s="1443" t="s">
        <v>38</v>
      </c>
      <c r="D22" s="1444">
        <v>0.175</v>
      </c>
      <c r="E22" s="1444">
        <v>0.2791121249739206</v>
      </c>
      <c r="F22" s="1444">
        <v>0.2358121249739206</v>
      </c>
      <c r="G22" s="1465" t="s">
        <v>113</v>
      </c>
      <c r="H22" s="1444" t="s">
        <v>113</v>
      </c>
      <c r="I22" s="1466" t="s">
        <v>113</v>
      </c>
      <c r="J22" s="22" t="s">
        <v>821</v>
      </c>
      <c r="K22" s="1467">
        <f t="shared" si="1"/>
        <v>207</v>
      </c>
      <c r="L22" s="1211"/>
      <c r="M22" s="1211"/>
      <c r="N22" s="1211"/>
      <c r="O22" s="1211"/>
      <c r="P22" s="1211"/>
      <c r="Q22" s="1211"/>
      <c r="R22" s="1211"/>
      <c r="S22" s="1211"/>
      <c r="T22" s="1211"/>
      <c r="U22" s="1211"/>
      <c r="V22" s="1211"/>
      <c r="W22" s="1211"/>
      <c r="X22" s="1211"/>
      <c r="Y22" s="1211"/>
      <c r="Z22" s="1211"/>
      <c r="AA22" s="1211"/>
      <c r="AB22" s="1211"/>
      <c r="AC22" s="1211"/>
    </row>
    <row r="23" ht="12.0" hidden="1" customHeight="1">
      <c r="A23" s="1463" t="s">
        <v>838</v>
      </c>
      <c r="B23" s="1464" t="s">
        <v>808</v>
      </c>
      <c r="C23" s="1443" t="s">
        <v>822</v>
      </c>
      <c r="D23" s="1444">
        <v>0.005936616662534093</v>
      </c>
      <c r="E23" s="1444">
        <v>0.05129957823055856</v>
      </c>
      <c r="F23" s="1444">
        <v>0.007999578230558566</v>
      </c>
      <c r="G23" s="1465">
        <v>1.999999999999997E-4</v>
      </c>
      <c r="H23" s="1444">
        <v>0.04356949957139877</v>
      </c>
      <c r="I23" s="1466">
        <v>2.69499571398766E-4</v>
      </c>
      <c r="J23" s="22" t="s">
        <v>839</v>
      </c>
      <c r="K23" s="1467">
        <f t="shared" si="1"/>
        <v>239</v>
      </c>
      <c r="L23" s="1211"/>
      <c r="M23" s="1211"/>
      <c r="N23" s="1211"/>
      <c r="O23" s="1211"/>
      <c r="P23" s="1211"/>
      <c r="Q23" s="1211"/>
      <c r="R23" s="1211"/>
      <c r="S23" s="1211"/>
      <c r="T23" s="1211"/>
      <c r="U23" s="1211"/>
      <c r="V23" s="1211"/>
      <c r="W23" s="1211"/>
      <c r="X23" s="1211"/>
      <c r="Y23" s="1211"/>
      <c r="Z23" s="1211"/>
      <c r="AA23" s="1211"/>
      <c r="AB23" s="1211"/>
      <c r="AC23" s="1211"/>
    </row>
    <row r="24" ht="12.0" hidden="1" customHeight="1">
      <c r="A24" s="1463" t="s">
        <v>840</v>
      </c>
      <c r="B24" s="1464" t="s">
        <v>814</v>
      </c>
      <c r="C24" s="1443" t="s">
        <v>809</v>
      </c>
      <c r="D24" s="1444">
        <v>0.07426591040581865</v>
      </c>
      <c r="E24" s="1444">
        <v>0.1433731551195365</v>
      </c>
      <c r="F24" s="1444">
        <v>0.1000731551195366</v>
      </c>
      <c r="G24" s="1465" t="s">
        <v>113</v>
      </c>
      <c r="H24" s="1444" t="s">
        <v>113</v>
      </c>
      <c r="I24" s="1466" t="s">
        <v>113</v>
      </c>
      <c r="J24" s="22" t="s">
        <v>842</v>
      </c>
      <c r="K24" s="1467">
        <f t="shared" si="1"/>
        <v>1750</v>
      </c>
      <c r="L24" s="1211"/>
      <c r="M24" s="1211"/>
      <c r="N24" s="1211"/>
      <c r="O24" s="1211"/>
      <c r="P24" s="1211"/>
      <c r="Q24" s="1211"/>
      <c r="R24" s="1211"/>
      <c r="S24" s="1211"/>
      <c r="T24" s="1211"/>
      <c r="U24" s="1211"/>
      <c r="V24" s="1211"/>
      <c r="W24" s="1211"/>
      <c r="X24" s="1211"/>
      <c r="Y24" s="1211"/>
      <c r="Z24" s="1211"/>
      <c r="AA24" s="1211"/>
      <c r="AB24" s="1211"/>
      <c r="AC24" s="1211"/>
    </row>
    <row r="25" ht="12.0" hidden="1" customHeight="1">
      <c r="A25" s="1463" t="s">
        <v>843</v>
      </c>
      <c r="B25" s="1464" t="s">
        <v>789</v>
      </c>
      <c r="C25" s="1443" t="s">
        <v>805</v>
      </c>
      <c r="D25" s="1444">
        <v>0.04458282709314818</v>
      </c>
      <c r="E25" s="1444">
        <v>0.1033752639667437</v>
      </c>
      <c r="F25" s="1444">
        <v>0.06007526396674373</v>
      </c>
      <c r="G25" s="1465" t="s">
        <v>113</v>
      </c>
      <c r="H25" s="1444" t="s">
        <v>113</v>
      </c>
      <c r="I25" s="1466" t="s">
        <v>113</v>
      </c>
      <c r="J25" s="22" t="s">
        <v>38</v>
      </c>
      <c r="K25" s="1467">
        <f t="shared" si="1"/>
        <v>1307</v>
      </c>
      <c r="L25" s="1211"/>
      <c r="M25" s="1211"/>
      <c r="N25" s="1211"/>
      <c r="O25" s="1211"/>
      <c r="P25" s="1211"/>
      <c r="Q25" s="1211"/>
      <c r="R25" s="1211"/>
      <c r="S25" s="1211"/>
      <c r="T25" s="1211"/>
      <c r="U25" s="1211"/>
      <c r="V25" s="1211"/>
      <c r="W25" s="1211"/>
      <c r="X25" s="1211"/>
      <c r="Y25" s="1211"/>
      <c r="Z25" s="1211"/>
      <c r="AA25" s="1211"/>
      <c r="AB25" s="1211"/>
      <c r="AC25" s="1211"/>
    </row>
    <row r="26" ht="12.0" hidden="1" customHeight="1">
      <c r="A26" s="1463" t="s">
        <v>844</v>
      </c>
      <c r="B26" s="1464" t="s">
        <v>820</v>
      </c>
      <c r="C26" s="1443" t="s">
        <v>810</v>
      </c>
      <c r="D26" s="1444">
        <v>0.00838110587651872</v>
      </c>
      <c r="E26" s="1444">
        <v>0.05459352220784738</v>
      </c>
      <c r="F26" s="1444">
        <v>0.01129352220784739</v>
      </c>
      <c r="G26" s="1465" t="s">
        <v>113</v>
      </c>
      <c r="H26" s="1444" t="s">
        <v>113</v>
      </c>
      <c r="I26" s="1466" t="s">
        <v>113</v>
      </c>
      <c r="J26" s="22" t="s">
        <v>815</v>
      </c>
      <c r="K26" s="1467">
        <f t="shared" si="1"/>
        <v>817</v>
      </c>
      <c r="L26" s="1211"/>
      <c r="M26" s="1211"/>
      <c r="N26" s="1211"/>
      <c r="O26" s="1211"/>
      <c r="P26" s="1211"/>
      <c r="Q26" s="1211"/>
      <c r="R26" s="1211"/>
      <c r="S26" s="1211"/>
      <c r="T26" s="1211"/>
      <c r="U26" s="1211"/>
      <c r="V26" s="1211"/>
      <c r="W26" s="1211"/>
      <c r="X26" s="1211"/>
      <c r="Y26" s="1211"/>
      <c r="Z26" s="1211"/>
      <c r="AA26" s="1211"/>
      <c r="AB26" s="1211"/>
      <c r="AC26" s="1211"/>
    </row>
    <row r="27" ht="12.0" hidden="1" customHeight="1">
      <c r="A27" s="1463" t="s">
        <v>845</v>
      </c>
      <c r="B27" s="1464" t="s">
        <v>814</v>
      </c>
      <c r="C27" s="1443" t="s">
        <v>841</v>
      </c>
      <c r="D27" s="1444">
        <v>0.09906001529051987</v>
      </c>
      <c r="E27" s="1444">
        <v>0.1767831583177518</v>
      </c>
      <c r="F27" s="1444">
        <v>0.1334831583177518</v>
      </c>
      <c r="G27" s="1465" t="s">
        <v>113</v>
      </c>
      <c r="H27" s="1444" t="s">
        <v>113</v>
      </c>
      <c r="I27" s="1466" t="s">
        <v>113</v>
      </c>
      <c r="J27" s="22" t="str">
        <f t="shared" ref="J27:K27" si="2">B208</f>
        <v>Caa2</v>
      </c>
      <c r="K27" s="1467">
        <f t="shared" si="2"/>
        <v>981</v>
      </c>
      <c r="L27" s="1211"/>
      <c r="M27" s="1211"/>
      <c r="N27" s="1211"/>
      <c r="O27" s="1211"/>
      <c r="P27" s="1211"/>
      <c r="Q27" s="1211"/>
      <c r="R27" s="1211"/>
      <c r="S27" s="1211"/>
      <c r="T27" s="1211"/>
      <c r="U27" s="1211"/>
      <c r="V27" s="1211"/>
      <c r="W27" s="1211"/>
      <c r="X27" s="1211"/>
      <c r="Y27" s="1211"/>
      <c r="Z27" s="1211"/>
      <c r="AA27" s="1211"/>
      <c r="AB27" s="1211"/>
      <c r="AC27" s="1211"/>
    </row>
    <row r="28" ht="12.0" hidden="1" customHeight="1">
      <c r="A28" s="1463" t="s">
        <v>846</v>
      </c>
      <c r="B28" s="1464" t="s">
        <v>804</v>
      </c>
      <c r="C28" s="1443" t="s">
        <v>831</v>
      </c>
      <c r="D28" s="1444">
        <v>0.06437154930159515</v>
      </c>
      <c r="E28" s="1444">
        <v>0.1300405247352723</v>
      </c>
      <c r="F28" s="1444">
        <v>0.08674052473527227</v>
      </c>
      <c r="G28" s="1465" t="s">
        <v>113</v>
      </c>
      <c r="H28" s="1444" t="s">
        <v>113</v>
      </c>
      <c r="I28" s="1466" t="s">
        <v>113</v>
      </c>
      <c r="J28" s="22" t="str">
        <f t="shared" ref="J28:K28" si="3">B209</f>
        <v>Caa3</v>
      </c>
      <c r="K28" s="1467">
        <f t="shared" si="3"/>
        <v>1090</v>
      </c>
      <c r="L28" s="1211"/>
      <c r="M28" s="1211"/>
      <c r="N28" s="1211"/>
      <c r="O28" s="1211"/>
      <c r="P28" s="1211"/>
      <c r="Q28" s="1211"/>
      <c r="R28" s="1211"/>
      <c r="S28" s="1211"/>
      <c r="T28" s="1211"/>
      <c r="U28" s="1211"/>
      <c r="V28" s="1211"/>
      <c r="W28" s="1211"/>
      <c r="X28" s="1211"/>
      <c r="Y28" s="1211"/>
      <c r="Z28" s="1211"/>
      <c r="AA28" s="1211"/>
      <c r="AB28" s="1211"/>
      <c r="AC28" s="1211"/>
    </row>
    <row r="29" ht="12.0" hidden="1" customHeight="1">
      <c r="A29" s="1463" t="s">
        <v>847</v>
      </c>
      <c r="B29" s="1464" t="s">
        <v>789</v>
      </c>
      <c r="C29" s="1443" t="s">
        <v>812</v>
      </c>
      <c r="D29" s="1444">
        <v>0.01187323332506819</v>
      </c>
      <c r="E29" s="1444">
        <v>0.05929915646111713</v>
      </c>
      <c r="F29" s="1444">
        <v>0.01599915646111713</v>
      </c>
      <c r="G29" s="1465" t="s">
        <v>113</v>
      </c>
      <c r="H29" s="1444" t="s">
        <v>113</v>
      </c>
      <c r="I29" s="1466" t="s">
        <v>113</v>
      </c>
      <c r="J29" s="22" t="str">
        <f t="shared" ref="J29:K29" si="4">B210</f>
        <v>NR</v>
      </c>
      <c r="K29" s="1467" t="str">
        <f t="shared" si="4"/>
        <v>NA</v>
      </c>
      <c r="L29" s="1211"/>
      <c r="M29" s="1211"/>
      <c r="N29" s="1211"/>
      <c r="O29" s="1211"/>
      <c r="P29" s="1211"/>
      <c r="Q29" s="1211"/>
      <c r="R29" s="1211"/>
      <c r="S29" s="1211"/>
      <c r="T29" s="1211"/>
      <c r="U29" s="1211"/>
      <c r="V29" s="1211"/>
      <c r="W29" s="1211"/>
      <c r="X29" s="1211"/>
      <c r="Y29" s="1211"/>
      <c r="Z29" s="1211"/>
      <c r="AA29" s="1211"/>
      <c r="AB29" s="1211"/>
      <c r="AC29" s="1211"/>
    </row>
    <row r="30" ht="12.0" hidden="1" customHeight="1">
      <c r="A30" s="1463" t="s">
        <v>848</v>
      </c>
      <c r="B30" s="1464" t="s">
        <v>814</v>
      </c>
      <c r="C30" s="1443" t="s">
        <v>833</v>
      </c>
      <c r="D30" s="1444">
        <v>0.02479410488470122</v>
      </c>
      <c r="E30" s="1444">
        <v>0.0767100031982152</v>
      </c>
      <c r="F30" s="1444">
        <v>0.03341000319821519</v>
      </c>
      <c r="G30" s="1465">
        <v>0.0282</v>
      </c>
      <c r="H30" s="1444">
        <v>0.08129943956722607</v>
      </c>
      <c r="I30" s="1466">
        <v>0.03799943956722607</v>
      </c>
      <c r="J30" s="22" t="s">
        <v>849</v>
      </c>
      <c r="K30" s="1468" t="str">
        <f>C211</f>
        <v/>
      </c>
      <c r="L30" s="1211"/>
      <c r="M30" s="1211"/>
      <c r="N30" s="1211"/>
      <c r="O30" s="1211"/>
      <c r="P30" s="1211"/>
      <c r="Q30" s="1211"/>
      <c r="R30" s="1211"/>
      <c r="S30" s="1211"/>
      <c r="T30" s="1211"/>
      <c r="U30" s="1211"/>
      <c r="V30" s="1211"/>
      <c r="W30" s="1211"/>
      <c r="X30" s="1211"/>
      <c r="Y30" s="1211"/>
      <c r="Z30" s="1211"/>
      <c r="AA30" s="1211"/>
      <c r="AB30" s="1211"/>
      <c r="AC30" s="1211"/>
    </row>
    <row r="31" ht="12.0" hidden="1" customHeight="1">
      <c r="A31" s="1463" t="s">
        <v>850</v>
      </c>
      <c r="B31" s="1464" t="s">
        <v>804</v>
      </c>
      <c r="C31" s="1443" t="s">
        <v>821</v>
      </c>
      <c r="D31" s="1444">
        <v>0.01583097776675758</v>
      </c>
      <c r="E31" s="1444">
        <v>0.06463220861482283</v>
      </c>
      <c r="F31" s="1444">
        <v>0.02133220861482284</v>
      </c>
      <c r="G31" s="1465">
        <v>0.0102</v>
      </c>
      <c r="H31" s="1444">
        <v>0.05704447814133709</v>
      </c>
      <c r="I31" s="1466">
        <v>0.01374447814133709</v>
      </c>
      <c r="J31" s="1"/>
      <c r="K31" s="1"/>
      <c r="L31" s="1211"/>
      <c r="M31" s="1211"/>
      <c r="N31" s="1211"/>
      <c r="O31" s="1211"/>
      <c r="P31" s="1211"/>
      <c r="Q31" s="1211"/>
      <c r="R31" s="1211"/>
      <c r="S31" s="1211"/>
      <c r="T31" s="1211"/>
      <c r="U31" s="1211"/>
      <c r="V31" s="1211"/>
      <c r="W31" s="1211"/>
      <c r="X31" s="1211"/>
      <c r="Y31" s="1211"/>
      <c r="Z31" s="1211"/>
      <c r="AA31" s="1211"/>
      <c r="AB31" s="1211"/>
      <c r="AC31" s="1211"/>
    </row>
    <row r="32" ht="12.0" hidden="1" customHeight="1">
      <c r="A32" s="1463" t="s">
        <v>851</v>
      </c>
      <c r="B32" s="1464" t="s">
        <v>789</v>
      </c>
      <c r="C32" s="1443" t="s">
        <v>809</v>
      </c>
      <c r="D32" s="1444">
        <v>0.07426591040581865</v>
      </c>
      <c r="E32" s="1444">
        <v>0.1433731551195365</v>
      </c>
      <c r="F32" s="1444">
        <v>0.1000731551195366</v>
      </c>
      <c r="G32" s="1465" t="s">
        <v>113</v>
      </c>
      <c r="H32" s="1444" t="s">
        <v>113</v>
      </c>
      <c r="I32" s="1466" t="s">
        <v>113</v>
      </c>
      <c r="J32" s="1"/>
      <c r="K32" s="1"/>
      <c r="L32" s="1211"/>
      <c r="M32" s="1211"/>
      <c r="N32" s="1211"/>
      <c r="O32" s="1211"/>
      <c r="P32" s="1211"/>
      <c r="Q32" s="1211"/>
      <c r="R32" s="1211"/>
      <c r="S32" s="1211"/>
      <c r="T32" s="1211"/>
      <c r="U32" s="1211"/>
      <c r="V32" s="1211"/>
      <c r="W32" s="1211"/>
      <c r="X32" s="1211"/>
      <c r="Y32" s="1211"/>
      <c r="Z32" s="1211"/>
      <c r="AA32" s="1211"/>
      <c r="AB32" s="1211"/>
      <c r="AC32" s="1211"/>
    </row>
    <row r="33" ht="12.0" hidden="1" customHeight="1">
      <c r="A33" s="1463" t="s">
        <v>852</v>
      </c>
      <c r="B33" s="1464" t="s">
        <v>835</v>
      </c>
      <c r="C33" s="1443" t="s">
        <v>829</v>
      </c>
      <c r="D33" s="1444">
        <v>0.05447718819737168</v>
      </c>
      <c r="E33" s="1444">
        <v>0.116707894351008</v>
      </c>
      <c r="F33" s="1444">
        <v>0.07340789435100802</v>
      </c>
      <c r="G33" s="1465" t="s">
        <v>113</v>
      </c>
      <c r="H33" s="1444" t="s">
        <v>113</v>
      </c>
      <c r="I33" s="1466" t="s">
        <v>113</v>
      </c>
      <c r="J33" s="1"/>
      <c r="K33" s="1"/>
      <c r="L33" s="1211"/>
      <c r="M33" s="1211"/>
      <c r="N33" s="1211"/>
      <c r="O33" s="1211"/>
      <c r="P33" s="1211"/>
      <c r="Q33" s="1211"/>
      <c r="R33" s="1211"/>
      <c r="S33" s="1211"/>
      <c r="T33" s="1211"/>
      <c r="U33" s="1211"/>
      <c r="V33" s="1211"/>
      <c r="W33" s="1211"/>
      <c r="X33" s="1211"/>
      <c r="Y33" s="1211"/>
      <c r="Z33" s="1211"/>
      <c r="AA33" s="1211"/>
      <c r="AB33" s="1211"/>
      <c r="AC33" s="1211"/>
    </row>
    <row r="34" ht="12.0" hidden="1" customHeight="1">
      <c r="A34" s="1463" t="s">
        <v>853</v>
      </c>
      <c r="B34" s="1464" t="s">
        <v>789</v>
      </c>
      <c r="C34" s="1443" t="s">
        <v>809</v>
      </c>
      <c r="D34" s="1444">
        <v>0.07426591040581865</v>
      </c>
      <c r="E34" s="1444">
        <v>0.1433731551195365</v>
      </c>
      <c r="F34" s="1444">
        <v>0.1000731551195366</v>
      </c>
      <c r="G34" s="1465">
        <v>0.06659999999999999</v>
      </c>
      <c r="H34" s="1444">
        <v>0.1330433572757892</v>
      </c>
      <c r="I34" s="1466">
        <v>0.0897433572757892</v>
      </c>
      <c r="J34" s="1"/>
      <c r="K34" s="1"/>
      <c r="L34" s="1211"/>
      <c r="M34" s="1211"/>
      <c r="N34" s="1211"/>
      <c r="O34" s="1211"/>
      <c r="P34" s="1211"/>
      <c r="Q34" s="1211"/>
      <c r="R34" s="1211"/>
      <c r="S34" s="1211"/>
      <c r="T34" s="1211"/>
      <c r="U34" s="1211"/>
      <c r="V34" s="1211"/>
      <c r="W34" s="1211"/>
      <c r="X34" s="1211"/>
      <c r="Y34" s="1211"/>
      <c r="Z34" s="1211"/>
      <c r="AA34" s="1211"/>
      <c r="AB34" s="1211"/>
      <c r="AC34" s="1211"/>
    </row>
    <row r="35" ht="12.0" hidden="1" customHeight="1">
      <c r="A35" s="1463" t="s">
        <v>854</v>
      </c>
      <c r="B35" s="1464" t="s">
        <v>855</v>
      </c>
      <c r="C35" s="1443" t="s">
        <v>825</v>
      </c>
      <c r="D35" s="1444">
        <v>0.0</v>
      </c>
      <c r="E35" s="1444">
        <v>0.0433</v>
      </c>
      <c r="F35" s="1444">
        <v>0.0</v>
      </c>
      <c r="G35" s="1465">
        <v>0.0</v>
      </c>
      <c r="H35" s="1444">
        <v>0.0433</v>
      </c>
      <c r="I35" s="1466">
        <v>0.0</v>
      </c>
      <c r="J35" s="1"/>
      <c r="K35" s="1"/>
      <c r="L35" s="1211"/>
      <c r="M35" s="1211"/>
      <c r="N35" s="1211"/>
      <c r="O35" s="1211"/>
      <c r="P35" s="1211"/>
      <c r="Q35" s="1211"/>
      <c r="R35" s="1211"/>
      <c r="S35" s="1211"/>
      <c r="T35" s="1211"/>
      <c r="U35" s="1211"/>
      <c r="V35" s="1211"/>
      <c r="W35" s="1211"/>
      <c r="X35" s="1211"/>
      <c r="Y35" s="1211"/>
      <c r="Z35" s="1211"/>
      <c r="AA35" s="1211"/>
      <c r="AB35" s="1211"/>
      <c r="AC35" s="1211"/>
    </row>
    <row r="36" ht="12.0" hidden="1" customHeight="1">
      <c r="A36" s="1463" t="s">
        <v>856</v>
      </c>
      <c r="B36" s="1464" t="s">
        <v>789</v>
      </c>
      <c r="C36" s="1443" t="s">
        <v>829</v>
      </c>
      <c r="D36" s="1444">
        <v>0.05447718819737168</v>
      </c>
      <c r="E36" s="1444">
        <v>0.116707894351008</v>
      </c>
      <c r="F36" s="1444">
        <v>0.07340789435100802</v>
      </c>
      <c r="G36" s="1465" t="s">
        <v>113</v>
      </c>
      <c r="H36" s="1444" t="s">
        <v>113</v>
      </c>
      <c r="I36" s="1466" t="s">
        <v>113</v>
      </c>
      <c r="J36" s="1"/>
      <c r="K36" s="1"/>
      <c r="L36" s="1211"/>
      <c r="M36" s="1211"/>
      <c r="N36" s="1211"/>
      <c r="O36" s="1211"/>
      <c r="P36" s="1211"/>
      <c r="Q36" s="1211"/>
      <c r="R36" s="1211"/>
      <c r="S36" s="1211"/>
      <c r="T36" s="1211"/>
      <c r="U36" s="1211"/>
      <c r="V36" s="1211"/>
      <c r="W36" s="1211"/>
      <c r="X36" s="1211"/>
      <c r="Y36" s="1211"/>
      <c r="Z36" s="1211"/>
      <c r="AA36" s="1211"/>
      <c r="AB36" s="1211"/>
      <c r="AC36" s="1211"/>
    </row>
    <row r="37" ht="12.0" hidden="1" customHeight="1">
      <c r="A37" s="1463" t="s">
        <v>857</v>
      </c>
      <c r="B37" s="1464" t="s">
        <v>820</v>
      </c>
      <c r="C37" s="1443" t="s">
        <v>822</v>
      </c>
      <c r="D37" s="1444">
        <v>0.005936616662534093</v>
      </c>
      <c r="E37" s="1444">
        <v>0.05129957823055856</v>
      </c>
      <c r="F37" s="1444">
        <v>0.007999578230558566</v>
      </c>
      <c r="G37" s="1465" t="s">
        <v>113</v>
      </c>
      <c r="H37" s="1444" t="s">
        <v>113</v>
      </c>
      <c r="I37" s="1466" t="s">
        <v>113</v>
      </c>
      <c r="J37" s="1"/>
      <c r="K37" s="1"/>
      <c r="L37" s="1211"/>
      <c r="M37" s="1211"/>
      <c r="N37" s="1211"/>
      <c r="O37" s="1211"/>
      <c r="P37" s="1211"/>
      <c r="Q37" s="1211"/>
      <c r="R37" s="1211"/>
      <c r="S37" s="1211"/>
      <c r="T37" s="1211"/>
      <c r="U37" s="1211"/>
      <c r="V37" s="1211"/>
      <c r="W37" s="1211"/>
      <c r="X37" s="1211"/>
      <c r="Y37" s="1211"/>
      <c r="Z37" s="1211"/>
      <c r="AA37" s="1211"/>
      <c r="AB37" s="1211"/>
      <c r="AC37" s="1211"/>
    </row>
    <row r="38" ht="12.0" hidden="1" customHeight="1">
      <c r="A38" s="1463" t="s">
        <v>858</v>
      </c>
      <c r="B38" s="1464" t="s">
        <v>814</v>
      </c>
      <c r="C38" s="1443" t="s">
        <v>810</v>
      </c>
      <c r="D38" s="1444">
        <v>0.00838110587651872</v>
      </c>
      <c r="E38" s="1444">
        <v>0.05459352220784738</v>
      </c>
      <c r="F38" s="1444">
        <v>0.01129352220784739</v>
      </c>
      <c r="G38" s="1465">
        <v>0.0076</v>
      </c>
      <c r="H38" s="1444">
        <v>0.05354098371315312</v>
      </c>
      <c r="I38" s="1466">
        <v>0.01024098371315312</v>
      </c>
      <c r="J38" s="1"/>
      <c r="K38" s="1"/>
      <c r="L38" s="1211"/>
      <c r="M38" s="1211"/>
      <c r="N38" s="1211"/>
      <c r="O38" s="1211"/>
      <c r="P38" s="1211"/>
      <c r="Q38" s="1211"/>
      <c r="R38" s="1211"/>
      <c r="S38" s="1211"/>
      <c r="T38" s="1211"/>
      <c r="U38" s="1211"/>
      <c r="V38" s="1211"/>
      <c r="W38" s="1211"/>
      <c r="X38" s="1211"/>
      <c r="Y38" s="1211"/>
      <c r="Z38" s="1211"/>
      <c r="AA38" s="1211"/>
      <c r="AB38" s="1211"/>
      <c r="AC38" s="1211"/>
    </row>
    <row r="39" ht="12.0" hidden="1" customHeight="1">
      <c r="A39" s="1463" t="s">
        <v>859</v>
      </c>
      <c r="B39" s="1464" t="s">
        <v>835</v>
      </c>
      <c r="C39" s="1443" t="s">
        <v>806</v>
      </c>
      <c r="D39" s="1444">
        <v>0.006984254897098934</v>
      </c>
      <c r="E39" s="1444">
        <v>0.05271126850653949</v>
      </c>
      <c r="F39" s="1444">
        <v>0.00941126850653949</v>
      </c>
      <c r="G39" s="1465">
        <v>0.0056</v>
      </c>
      <c r="H39" s="1444">
        <v>0.05084598799916545</v>
      </c>
      <c r="I39" s="1466">
        <v>0.007545987999165459</v>
      </c>
      <c r="J39" s="1"/>
      <c r="K39" s="1"/>
      <c r="L39" s="1211"/>
      <c r="M39" s="1211"/>
      <c r="N39" s="1211"/>
      <c r="O39" s="1211"/>
      <c r="P39" s="1211"/>
      <c r="Q39" s="1211"/>
      <c r="R39" s="1211"/>
      <c r="S39" s="1211"/>
      <c r="T39" s="1211"/>
      <c r="U39" s="1211"/>
      <c r="V39" s="1211"/>
      <c r="W39" s="1211"/>
      <c r="X39" s="1211"/>
      <c r="Y39" s="1211"/>
      <c r="Z39" s="1211"/>
      <c r="AA39" s="1211"/>
      <c r="AB39" s="1211"/>
      <c r="AC39" s="1211"/>
    </row>
    <row r="40" ht="12.0" hidden="1" customHeight="1">
      <c r="A40" s="1463" t="s">
        <v>860</v>
      </c>
      <c r="B40" s="1464" t="s">
        <v>814</v>
      </c>
      <c r="C40" s="1443" t="s">
        <v>839</v>
      </c>
      <c r="D40" s="1444">
        <v>0.01885748822216712</v>
      </c>
      <c r="E40" s="1444">
        <v>0.06871042496765661</v>
      </c>
      <c r="F40" s="1444">
        <v>0.02541042496765662</v>
      </c>
      <c r="G40" s="1465">
        <v>0.0296</v>
      </c>
      <c r="H40" s="1444">
        <v>0.08318593656701742</v>
      </c>
      <c r="I40" s="1466">
        <v>0.03988593656701743</v>
      </c>
      <c r="J40" s="1"/>
      <c r="K40" s="1"/>
      <c r="L40" s="1211"/>
      <c r="M40" s="1211"/>
      <c r="N40" s="1211"/>
      <c r="O40" s="1211"/>
      <c r="P40" s="1211"/>
      <c r="Q40" s="1211"/>
      <c r="R40" s="1211"/>
      <c r="S40" s="1211"/>
      <c r="T40" s="1211"/>
      <c r="U40" s="1211"/>
      <c r="V40" s="1211"/>
      <c r="W40" s="1211"/>
      <c r="X40" s="1211"/>
      <c r="Y40" s="1211"/>
      <c r="Z40" s="1211"/>
      <c r="AA40" s="1211"/>
      <c r="AB40" s="1211"/>
      <c r="AC40" s="1211"/>
    </row>
    <row r="41" ht="12.0" hidden="1" customHeight="1">
      <c r="A41" s="1463" t="s">
        <v>861</v>
      </c>
      <c r="B41" s="1464" t="s">
        <v>789</v>
      </c>
      <c r="C41" s="1443" t="s">
        <v>831</v>
      </c>
      <c r="D41" s="1444">
        <v>0.06437154930159515</v>
      </c>
      <c r="E41" s="1444">
        <v>0.1300405247352723</v>
      </c>
      <c r="F41" s="1444">
        <v>0.08674052473527227</v>
      </c>
      <c r="G41" s="1465" t="s">
        <v>113</v>
      </c>
      <c r="H41" s="1444" t="s">
        <v>113</v>
      </c>
      <c r="I41" s="1466" t="s">
        <v>113</v>
      </c>
      <c r="J41" s="1"/>
      <c r="K41" s="1"/>
      <c r="L41" s="1211"/>
      <c r="M41" s="1211"/>
      <c r="N41" s="1211"/>
      <c r="O41" s="1211"/>
      <c r="P41" s="1211"/>
      <c r="Q41" s="1211"/>
      <c r="R41" s="1211"/>
      <c r="S41" s="1211"/>
      <c r="T41" s="1211"/>
      <c r="U41" s="1211"/>
      <c r="V41" s="1211"/>
      <c r="W41" s="1211"/>
      <c r="X41" s="1211"/>
      <c r="Y41" s="1211"/>
      <c r="Z41" s="1211"/>
      <c r="AA41" s="1211"/>
      <c r="AB41" s="1211"/>
      <c r="AC41" s="1211"/>
    </row>
    <row r="42" ht="12.0" hidden="1" customHeight="1">
      <c r="A42" s="1463" t="s">
        <v>862</v>
      </c>
      <c r="B42" s="1464" t="s">
        <v>789</v>
      </c>
      <c r="C42" s="1443" t="s">
        <v>863</v>
      </c>
      <c r="D42" s="1444">
        <v>0.08916565418629636</v>
      </c>
      <c r="E42" s="1444">
        <v>0.1634505279334875</v>
      </c>
      <c r="F42" s="1444">
        <v>0.1201505279334875</v>
      </c>
      <c r="G42" s="1465" t="s">
        <v>113</v>
      </c>
      <c r="H42" s="1444" t="s">
        <v>113</v>
      </c>
      <c r="I42" s="1466" t="s">
        <v>113</v>
      </c>
      <c r="J42" s="1"/>
      <c r="K42" s="1"/>
      <c r="L42" s="1211"/>
      <c r="M42" s="1211"/>
      <c r="N42" s="1211"/>
      <c r="O42" s="1211"/>
      <c r="P42" s="1211"/>
      <c r="Q42" s="1211"/>
      <c r="R42" s="1211"/>
      <c r="S42" s="1211"/>
      <c r="T42" s="1211"/>
      <c r="U42" s="1211"/>
      <c r="V42" s="1211"/>
      <c r="W42" s="1211"/>
      <c r="X42" s="1211"/>
      <c r="Y42" s="1211"/>
      <c r="Z42" s="1211"/>
      <c r="AA42" s="1211"/>
      <c r="AB42" s="1211"/>
      <c r="AC42" s="1211"/>
    </row>
    <row r="43" ht="12.0" hidden="1" customHeight="1">
      <c r="A43" s="1463" t="s">
        <v>864</v>
      </c>
      <c r="B43" s="1464" t="s">
        <v>824</v>
      </c>
      <c r="C43" s="1443" t="s">
        <v>805</v>
      </c>
      <c r="D43" s="1444">
        <v>0.04458282709314818</v>
      </c>
      <c r="E43" s="1444">
        <v>0.1033752639667437</v>
      </c>
      <c r="F43" s="1444">
        <v>0.06007526396674373</v>
      </c>
      <c r="G43" s="1465" t="s">
        <v>113</v>
      </c>
      <c r="H43" s="1444" t="s">
        <v>113</v>
      </c>
      <c r="I43" s="1466" t="s">
        <v>113</v>
      </c>
      <c r="J43" s="1"/>
      <c r="K43" s="1"/>
      <c r="L43" s="1211"/>
      <c r="M43" s="1211"/>
      <c r="N43" s="1211"/>
      <c r="O43" s="1211"/>
      <c r="P43" s="1211"/>
      <c r="Q43" s="1211"/>
      <c r="R43" s="1211"/>
      <c r="S43" s="1211"/>
      <c r="T43" s="1211"/>
      <c r="U43" s="1211"/>
      <c r="V43" s="1211"/>
      <c r="W43" s="1211"/>
      <c r="X43" s="1211"/>
      <c r="Y43" s="1211"/>
      <c r="Z43" s="1211"/>
      <c r="AA43" s="1211"/>
      <c r="AB43" s="1211"/>
      <c r="AC43" s="1211"/>
    </row>
    <row r="44" ht="12.0" hidden="1" customHeight="1">
      <c r="A44" s="1463" t="s">
        <v>865</v>
      </c>
      <c r="B44" s="1464" t="s">
        <v>814</v>
      </c>
      <c r="C44" s="1443" t="s">
        <v>818</v>
      </c>
      <c r="D44" s="1444">
        <v>0.03561969997520455</v>
      </c>
      <c r="E44" s="1444">
        <v>0.09129746938335138</v>
      </c>
      <c r="F44" s="1444">
        <v>0.04799746938335139</v>
      </c>
      <c r="G44" s="1465">
        <v>0.0204</v>
      </c>
      <c r="H44" s="1444">
        <v>0.07078895628267418</v>
      </c>
      <c r="I44" s="1466">
        <v>0.02748895628267418</v>
      </c>
      <c r="J44" s="1"/>
      <c r="K44" s="1"/>
      <c r="L44" s="1211"/>
      <c r="M44" s="1211"/>
      <c r="N44" s="1211"/>
      <c r="O44" s="1211"/>
      <c r="P44" s="1211"/>
      <c r="Q44" s="1211"/>
      <c r="R44" s="1211"/>
      <c r="S44" s="1211"/>
      <c r="T44" s="1211"/>
      <c r="U44" s="1211"/>
      <c r="V44" s="1211"/>
      <c r="W44" s="1211"/>
      <c r="X44" s="1211"/>
      <c r="Y44" s="1211"/>
      <c r="Z44" s="1211"/>
      <c r="AA44" s="1211"/>
      <c r="AB44" s="1211"/>
      <c r="AC44" s="1211"/>
    </row>
    <row r="45" ht="12.0" hidden="1" customHeight="1">
      <c r="A45" s="1463" t="s">
        <v>866</v>
      </c>
      <c r="B45" s="1464" t="s">
        <v>789</v>
      </c>
      <c r="C45" s="1443" t="s">
        <v>828</v>
      </c>
      <c r="D45" s="1444">
        <v>0.02979948756095545</v>
      </c>
      <c r="E45" s="1444">
        <v>0.08345474562790181</v>
      </c>
      <c r="F45" s="1444">
        <v>0.04015474562790182</v>
      </c>
      <c r="G45" s="1465" t="s">
        <v>113</v>
      </c>
      <c r="H45" s="1444" t="s">
        <v>113</v>
      </c>
      <c r="I45" s="1466" t="s">
        <v>113</v>
      </c>
      <c r="J45" s="1"/>
      <c r="K45" s="1"/>
      <c r="L45" s="1211"/>
      <c r="M45" s="1211"/>
      <c r="N45" s="1211"/>
      <c r="O45" s="1211"/>
      <c r="P45" s="1211"/>
      <c r="Q45" s="1211"/>
      <c r="R45" s="1211"/>
      <c r="S45" s="1211"/>
      <c r="T45" s="1211"/>
      <c r="U45" s="1211"/>
      <c r="V45" s="1211"/>
      <c r="W45" s="1211"/>
      <c r="X45" s="1211"/>
      <c r="Y45" s="1211"/>
      <c r="Z45" s="1211"/>
      <c r="AA45" s="1211"/>
      <c r="AB45" s="1211"/>
      <c r="AC45" s="1211"/>
    </row>
    <row r="46" ht="12.0" hidden="1" customHeight="1">
      <c r="A46" s="1463" t="s">
        <v>867</v>
      </c>
      <c r="B46" s="1464" t="s">
        <v>804</v>
      </c>
      <c r="C46" s="1443" t="s">
        <v>812</v>
      </c>
      <c r="D46" s="1444">
        <v>0.01187323332506819</v>
      </c>
      <c r="E46" s="1444">
        <v>0.05929915646111713</v>
      </c>
      <c r="F46" s="1444">
        <v>0.01599915646111713</v>
      </c>
      <c r="G46" s="1465">
        <v>0.0085</v>
      </c>
      <c r="H46" s="1444">
        <v>0.05475373178444757</v>
      </c>
      <c r="I46" s="1466">
        <v>0.01145373178444757</v>
      </c>
      <c r="J46" s="1"/>
      <c r="K46" s="1"/>
      <c r="L46" s="1211"/>
      <c r="M46" s="1211"/>
      <c r="N46" s="1211"/>
      <c r="O46" s="1211"/>
      <c r="P46" s="1211"/>
      <c r="Q46" s="1211"/>
      <c r="R46" s="1211"/>
      <c r="S46" s="1211"/>
      <c r="T46" s="1211"/>
      <c r="U46" s="1211"/>
      <c r="V46" s="1211"/>
      <c r="W46" s="1211"/>
      <c r="X46" s="1211"/>
      <c r="Y46" s="1211"/>
      <c r="Z46" s="1211"/>
      <c r="AA46" s="1211"/>
      <c r="AB46" s="1211"/>
      <c r="AC46" s="1211"/>
    </row>
    <row r="47" ht="12.0" hidden="1" customHeight="1">
      <c r="A47" s="1463" t="s">
        <v>868</v>
      </c>
      <c r="B47" s="1464" t="s">
        <v>820</v>
      </c>
      <c r="C47" s="1443" t="s">
        <v>815</v>
      </c>
      <c r="D47" s="1444">
        <v>0.1188487374989668</v>
      </c>
      <c r="E47" s="1444">
        <v>0.2034484190862803</v>
      </c>
      <c r="F47" s="1444">
        <v>0.1601484190862803</v>
      </c>
      <c r="G47" s="1465" t="s">
        <v>113</v>
      </c>
      <c r="H47" s="1444" t="s">
        <v>113</v>
      </c>
      <c r="I47" s="1466" t="s">
        <v>113</v>
      </c>
      <c r="J47" s="1"/>
      <c r="K47" s="1"/>
      <c r="L47" s="1211"/>
      <c r="M47" s="1211"/>
      <c r="N47" s="1211"/>
      <c r="O47" s="1211"/>
      <c r="P47" s="1211"/>
      <c r="Q47" s="1211"/>
      <c r="R47" s="1211"/>
      <c r="S47" s="1211"/>
      <c r="T47" s="1211"/>
      <c r="U47" s="1211"/>
      <c r="V47" s="1211"/>
      <c r="W47" s="1211"/>
      <c r="X47" s="1211"/>
      <c r="Y47" s="1211"/>
      <c r="Z47" s="1211"/>
      <c r="AA47" s="1211"/>
      <c r="AB47" s="1211"/>
      <c r="AC47" s="1211"/>
    </row>
    <row r="48" ht="12.0" hidden="1" customHeight="1">
      <c r="A48" s="1463" t="s">
        <v>869</v>
      </c>
      <c r="B48" s="1464" t="s">
        <v>820</v>
      </c>
      <c r="C48" s="1443" t="s">
        <v>842</v>
      </c>
      <c r="D48" s="1444">
        <v>0.02176759442929168</v>
      </c>
      <c r="E48" s="1444">
        <v>0.07263178684538141</v>
      </c>
      <c r="F48" s="1444">
        <v>0.02933178684538141</v>
      </c>
      <c r="G48" s="1465" t="s">
        <v>113</v>
      </c>
      <c r="H48" s="1444" t="s">
        <v>113</v>
      </c>
      <c r="I48" s="1466" t="s">
        <v>113</v>
      </c>
      <c r="J48" s="1"/>
      <c r="K48" s="1"/>
      <c r="L48" s="1211"/>
      <c r="M48" s="1211"/>
      <c r="N48" s="1211"/>
      <c r="O48" s="1211"/>
      <c r="P48" s="1211"/>
      <c r="Q48" s="1211"/>
      <c r="R48" s="1211"/>
      <c r="S48" s="1211"/>
      <c r="T48" s="1211"/>
      <c r="U48" s="1211"/>
      <c r="V48" s="1211"/>
      <c r="W48" s="1211"/>
      <c r="X48" s="1211"/>
      <c r="Y48" s="1211"/>
      <c r="Z48" s="1211"/>
      <c r="AA48" s="1211"/>
      <c r="AB48" s="1211"/>
      <c r="AC48" s="1211"/>
    </row>
    <row r="49" ht="12.0" hidden="1" customHeight="1">
      <c r="A49" s="1463" t="s">
        <v>870</v>
      </c>
      <c r="B49" s="1464" t="s">
        <v>808</v>
      </c>
      <c r="C49" s="1443" t="s">
        <v>812</v>
      </c>
      <c r="D49" s="1444">
        <v>0.01187323332506819</v>
      </c>
      <c r="E49" s="1444">
        <v>0.05929915646111713</v>
      </c>
      <c r="F49" s="1444">
        <v>0.01599915646111713</v>
      </c>
      <c r="G49" s="1465">
        <v>0.0058</v>
      </c>
      <c r="H49" s="1444">
        <v>0.05111548757056422</v>
      </c>
      <c r="I49" s="1466">
        <v>0.007815487570564227</v>
      </c>
      <c r="J49" s="1"/>
      <c r="K49" s="1"/>
      <c r="L49" s="1211"/>
      <c r="M49" s="1211"/>
      <c r="N49" s="1211"/>
      <c r="O49" s="1211"/>
      <c r="P49" s="1211"/>
      <c r="Q49" s="1211"/>
      <c r="R49" s="1211"/>
      <c r="S49" s="1211"/>
      <c r="T49" s="1211"/>
      <c r="U49" s="1211"/>
      <c r="V49" s="1211"/>
      <c r="W49" s="1211"/>
      <c r="X49" s="1211"/>
      <c r="Y49" s="1211"/>
      <c r="Z49" s="1211"/>
      <c r="AA49" s="1211"/>
      <c r="AB49" s="1211"/>
      <c r="AC49" s="1211"/>
    </row>
    <row r="50" ht="12.0" hidden="1" customHeight="1">
      <c r="A50" s="1463" t="s">
        <v>871</v>
      </c>
      <c r="B50" s="1464" t="s">
        <v>804</v>
      </c>
      <c r="C50" s="1443" t="s">
        <v>822</v>
      </c>
      <c r="D50" s="1444">
        <v>0.005936616662534093</v>
      </c>
      <c r="E50" s="1444">
        <v>0.05129957823055856</v>
      </c>
      <c r="F50" s="1444">
        <v>0.007999578230558566</v>
      </c>
      <c r="G50" s="1465">
        <v>8.999999999999998E-4</v>
      </c>
      <c r="H50" s="1444">
        <v>0.04451274807129445</v>
      </c>
      <c r="I50" s="1466">
        <v>0.001212748071294448</v>
      </c>
      <c r="J50" s="1"/>
      <c r="K50" s="1"/>
      <c r="L50" s="1211"/>
      <c r="M50" s="1211"/>
      <c r="N50" s="1211"/>
      <c r="O50" s="1211"/>
      <c r="P50" s="1211"/>
      <c r="Q50" s="1211"/>
      <c r="R50" s="1211"/>
      <c r="S50" s="1211"/>
      <c r="T50" s="1211"/>
      <c r="U50" s="1211"/>
      <c r="V50" s="1211"/>
      <c r="W50" s="1211"/>
      <c r="X50" s="1211"/>
      <c r="Y50" s="1211"/>
      <c r="Z50" s="1211"/>
      <c r="AA50" s="1211"/>
      <c r="AB50" s="1211"/>
      <c r="AC50" s="1211"/>
    </row>
    <row r="51" ht="12.0" hidden="1" customHeight="1">
      <c r="A51" s="1463" t="s">
        <v>872</v>
      </c>
      <c r="B51" s="1464" t="s">
        <v>808</v>
      </c>
      <c r="C51" s="1443" t="s">
        <v>825</v>
      </c>
      <c r="D51" s="1444">
        <v>0.0</v>
      </c>
      <c r="E51" s="1444">
        <v>0.0433</v>
      </c>
      <c r="F51" s="1444">
        <v>0.0</v>
      </c>
      <c r="G51" s="1465">
        <v>0.0</v>
      </c>
      <c r="H51" s="1444">
        <v>0.0433</v>
      </c>
      <c r="I51" s="1466">
        <v>0.0</v>
      </c>
      <c r="J51" s="1"/>
      <c r="K51" s="1"/>
      <c r="L51" s="1211"/>
      <c r="M51" s="1211"/>
      <c r="N51" s="1211"/>
      <c r="O51" s="1211"/>
      <c r="P51" s="1211"/>
      <c r="Q51" s="1211"/>
      <c r="R51" s="1211"/>
      <c r="S51" s="1211"/>
      <c r="T51" s="1211"/>
      <c r="U51" s="1211"/>
      <c r="V51" s="1211"/>
      <c r="W51" s="1211"/>
      <c r="X51" s="1211"/>
      <c r="Y51" s="1211"/>
      <c r="Z51" s="1211"/>
      <c r="AA51" s="1211"/>
      <c r="AB51" s="1211"/>
      <c r="AC51" s="1211"/>
    </row>
    <row r="52" ht="12.0" hidden="1" customHeight="1">
      <c r="A52" s="1463" t="s">
        <v>873</v>
      </c>
      <c r="B52" s="1464" t="s">
        <v>820</v>
      </c>
      <c r="C52" s="1443" t="s">
        <v>818</v>
      </c>
      <c r="D52" s="1444">
        <v>0.03561969997520455</v>
      </c>
      <c r="E52" s="1444">
        <v>0.09129746938335138</v>
      </c>
      <c r="F52" s="1444">
        <v>0.04799746938335139</v>
      </c>
      <c r="G52" s="1465" t="s">
        <v>113</v>
      </c>
      <c r="H52" s="1444" t="s">
        <v>113</v>
      </c>
      <c r="I52" s="1466" t="s">
        <v>113</v>
      </c>
      <c r="J52" s="1"/>
      <c r="K52" s="1"/>
      <c r="L52" s="1211"/>
      <c r="M52" s="1211"/>
      <c r="N52" s="1211"/>
      <c r="O52" s="1211"/>
      <c r="P52" s="1211"/>
      <c r="Q52" s="1211"/>
      <c r="R52" s="1211"/>
      <c r="S52" s="1211"/>
      <c r="T52" s="1211"/>
      <c r="U52" s="1211"/>
      <c r="V52" s="1211"/>
      <c r="W52" s="1211"/>
      <c r="X52" s="1211"/>
      <c r="Y52" s="1211"/>
      <c r="Z52" s="1211"/>
      <c r="AA52" s="1211"/>
      <c r="AB52" s="1211"/>
      <c r="AC52" s="1211"/>
    </row>
    <row r="53" ht="12.0" hidden="1" customHeight="1">
      <c r="A53" s="1463" t="s">
        <v>874</v>
      </c>
      <c r="B53" s="1464" t="s">
        <v>814</v>
      </c>
      <c r="C53" s="1443" t="s">
        <v>841</v>
      </c>
      <c r="D53" s="1444">
        <v>0.09906001529051987</v>
      </c>
      <c r="E53" s="1444">
        <v>0.1767831583177518</v>
      </c>
      <c r="F53" s="1444">
        <v>0.1334831583177518</v>
      </c>
      <c r="G53" s="1465">
        <v>0.1867</v>
      </c>
      <c r="H53" s="1444">
        <v>0.2948778499007484</v>
      </c>
      <c r="I53" s="1466">
        <v>0.2515778499007484</v>
      </c>
      <c r="J53" s="1"/>
      <c r="K53" s="1"/>
      <c r="L53" s="1211"/>
      <c r="M53" s="1211"/>
      <c r="N53" s="1211"/>
      <c r="O53" s="1211"/>
      <c r="P53" s="1211"/>
      <c r="Q53" s="1211"/>
      <c r="R53" s="1211"/>
      <c r="S53" s="1211"/>
      <c r="T53" s="1211"/>
      <c r="U53" s="1211"/>
      <c r="V53" s="1211"/>
      <c r="W53" s="1211"/>
      <c r="X53" s="1211"/>
      <c r="Y53" s="1211"/>
      <c r="Z53" s="1211"/>
      <c r="AA53" s="1211"/>
      <c r="AB53" s="1211"/>
      <c r="AC53" s="1211"/>
    </row>
    <row r="54" ht="12.0" hidden="1" customHeight="1">
      <c r="A54" s="1463" t="s">
        <v>875</v>
      </c>
      <c r="B54" s="1464" t="s">
        <v>789</v>
      </c>
      <c r="C54" s="1443" t="s">
        <v>809</v>
      </c>
      <c r="D54" s="1444">
        <v>0.07426591040581865</v>
      </c>
      <c r="E54" s="1444">
        <v>0.1433731551195365</v>
      </c>
      <c r="F54" s="1444">
        <v>0.1000731551195366</v>
      </c>
      <c r="G54" s="1465">
        <v>0.0594</v>
      </c>
      <c r="H54" s="1444">
        <v>0.1233413727054336</v>
      </c>
      <c r="I54" s="1466">
        <v>0.08004137270543363</v>
      </c>
      <c r="J54" s="1"/>
      <c r="K54" s="1"/>
      <c r="L54" s="1211"/>
      <c r="M54" s="1211"/>
      <c r="N54" s="1211"/>
      <c r="O54" s="1211"/>
      <c r="P54" s="1211"/>
      <c r="Q54" s="1211"/>
      <c r="R54" s="1211"/>
      <c r="S54" s="1211"/>
      <c r="T54" s="1211"/>
      <c r="U54" s="1211"/>
      <c r="V54" s="1211"/>
      <c r="W54" s="1211"/>
      <c r="X54" s="1211"/>
      <c r="Y54" s="1211"/>
      <c r="Z54" s="1211"/>
      <c r="AA54" s="1211"/>
      <c r="AB54" s="1211"/>
      <c r="AC54" s="1211"/>
    </row>
    <row r="55" ht="12.0" hidden="1" customHeight="1">
      <c r="A55" s="1463" t="s">
        <v>876</v>
      </c>
      <c r="B55" s="1464" t="s">
        <v>814</v>
      </c>
      <c r="C55" s="1443" t="s">
        <v>831</v>
      </c>
      <c r="D55" s="1444">
        <v>0.06437154930159515</v>
      </c>
      <c r="E55" s="1444">
        <v>0.1300405247352723</v>
      </c>
      <c r="F55" s="1444">
        <v>0.08674052473527227</v>
      </c>
      <c r="G55" s="1465">
        <v>0.0379</v>
      </c>
      <c r="H55" s="1444">
        <v>0.09437016878006624</v>
      </c>
      <c r="I55" s="1466">
        <v>0.05107016878006624</v>
      </c>
      <c r="J55" s="1"/>
      <c r="K55" s="1"/>
      <c r="L55" s="1211"/>
      <c r="M55" s="1211"/>
      <c r="N55" s="1211"/>
      <c r="O55" s="1211"/>
      <c r="P55" s="1211"/>
      <c r="Q55" s="1211"/>
      <c r="R55" s="1211"/>
      <c r="S55" s="1211"/>
      <c r="T55" s="1211"/>
      <c r="U55" s="1211"/>
      <c r="V55" s="1211"/>
      <c r="W55" s="1211"/>
      <c r="X55" s="1211"/>
      <c r="Y55" s="1211"/>
      <c r="Z55" s="1211"/>
      <c r="AA55" s="1211"/>
      <c r="AB55" s="1211"/>
      <c r="AC55" s="1211"/>
    </row>
    <row r="56" ht="12.0" hidden="1" customHeight="1">
      <c r="A56" s="1463" t="s">
        <v>877</v>
      </c>
      <c r="B56" s="1464" t="s">
        <v>804</v>
      </c>
      <c r="C56" s="1443" t="s">
        <v>806</v>
      </c>
      <c r="D56" s="1444">
        <v>0.006984254897098934</v>
      </c>
      <c r="E56" s="1444">
        <v>0.05271126850653949</v>
      </c>
      <c r="F56" s="1444">
        <v>0.00941126850653949</v>
      </c>
      <c r="G56" s="1465">
        <v>0.003999999999999999</v>
      </c>
      <c r="H56" s="1444">
        <v>0.04868999142797532</v>
      </c>
      <c r="I56" s="1466">
        <v>0.005389991427975327</v>
      </c>
      <c r="J56" s="1"/>
      <c r="K56" s="1"/>
      <c r="L56" s="1211"/>
      <c r="M56" s="1211"/>
      <c r="N56" s="1211"/>
      <c r="O56" s="1211"/>
      <c r="P56" s="1211"/>
      <c r="Q56" s="1211"/>
      <c r="R56" s="1211"/>
      <c r="S56" s="1211"/>
      <c r="T56" s="1211"/>
      <c r="U56" s="1211"/>
      <c r="V56" s="1211"/>
      <c r="W56" s="1211"/>
      <c r="X56" s="1211"/>
      <c r="Y56" s="1211"/>
      <c r="Z56" s="1211"/>
      <c r="AA56" s="1211"/>
      <c r="AB56" s="1211"/>
      <c r="AC56" s="1211"/>
    </row>
    <row r="57" ht="12.0" hidden="1" customHeight="1">
      <c r="A57" s="1463" t="s">
        <v>878</v>
      </c>
      <c r="B57" s="1464" t="s">
        <v>789</v>
      </c>
      <c r="C57" s="1443" t="s">
        <v>863</v>
      </c>
      <c r="D57" s="1444">
        <v>0.08916565418629636</v>
      </c>
      <c r="E57" s="1444">
        <v>0.1634505279334875</v>
      </c>
      <c r="F57" s="1444">
        <v>0.1201505279334875</v>
      </c>
      <c r="G57" s="1465">
        <v>0.3256</v>
      </c>
      <c r="H57" s="1444">
        <v>0.4820453022371917</v>
      </c>
      <c r="I57" s="1466">
        <v>0.4387453022371917</v>
      </c>
      <c r="J57" s="1"/>
      <c r="K57" s="1"/>
      <c r="L57" s="1211"/>
      <c r="M57" s="1211"/>
      <c r="N57" s="1211"/>
      <c r="O57" s="1211"/>
      <c r="P57" s="1211"/>
      <c r="Q57" s="1211"/>
      <c r="R57" s="1211"/>
      <c r="S57" s="1211"/>
      <c r="T57" s="1211"/>
      <c r="U57" s="1211"/>
      <c r="V57" s="1211"/>
      <c r="W57" s="1211"/>
      <c r="X57" s="1211"/>
      <c r="Y57" s="1211"/>
      <c r="Z57" s="1211"/>
      <c r="AA57" s="1211"/>
      <c r="AB57" s="1211"/>
      <c r="AC57" s="1211"/>
    </row>
    <row r="58" ht="12.0" hidden="1" customHeight="1">
      <c r="A58" s="1463" t="s">
        <v>879</v>
      </c>
      <c r="B58" s="1464" t="s">
        <v>835</v>
      </c>
      <c r="C58" s="1443" t="s">
        <v>805</v>
      </c>
      <c r="D58" s="1444">
        <v>0.04458282709314818</v>
      </c>
      <c r="E58" s="1444">
        <v>0.1033752639667437</v>
      </c>
      <c r="F58" s="1444">
        <v>0.06007526396674373</v>
      </c>
      <c r="G58" s="1465" t="s">
        <v>113</v>
      </c>
      <c r="H58" s="1444" t="s">
        <v>113</v>
      </c>
      <c r="I58" s="1466" t="s">
        <v>113</v>
      </c>
      <c r="J58" s="1"/>
      <c r="K58" s="1"/>
      <c r="L58" s="1211"/>
      <c r="M58" s="1211"/>
      <c r="N58" s="1211"/>
      <c r="O58" s="1211"/>
      <c r="P58" s="1211"/>
      <c r="Q58" s="1211"/>
      <c r="R58" s="1211"/>
      <c r="S58" s="1211"/>
      <c r="T58" s="1211"/>
      <c r="U58" s="1211"/>
      <c r="V58" s="1211"/>
      <c r="W58" s="1211"/>
      <c r="X58" s="1211"/>
      <c r="Y58" s="1211"/>
      <c r="Z58" s="1211"/>
      <c r="AA58" s="1211"/>
      <c r="AB58" s="1211"/>
      <c r="AC58" s="1211"/>
    </row>
    <row r="59" ht="12.0" hidden="1" customHeight="1">
      <c r="A59" s="1463" t="s">
        <v>880</v>
      </c>
      <c r="B59" s="1464" t="s">
        <v>808</v>
      </c>
      <c r="C59" s="1443" t="s">
        <v>816</v>
      </c>
      <c r="D59" s="1444">
        <v>0.003957744441689394</v>
      </c>
      <c r="E59" s="1444">
        <v>0.04863305215370571</v>
      </c>
      <c r="F59" s="1444">
        <v>0.005333052153705709</v>
      </c>
      <c r="G59" s="1465">
        <v>0.0</v>
      </c>
      <c r="H59" s="1444">
        <v>0.0433</v>
      </c>
      <c r="I59" s="1466">
        <v>0.0</v>
      </c>
      <c r="J59" s="1"/>
      <c r="K59" s="1"/>
      <c r="L59" s="1211"/>
      <c r="M59" s="1211"/>
      <c r="N59" s="1211"/>
      <c r="O59" s="1211"/>
      <c r="P59" s="1211"/>
      <c r="Q59" s="1211"/>
      <c r="R59" s="1211"/>
      <c r="S59" s="1211"/>
      <c r="T59" s="1211"/>
      <c r="U59" s="1211"/>
      <c r="V59" s="1211"/>
      <c r="W59" s="1211"/>
      <c r="X59" s="1211"/>
      <c r="Y59" s="1211"/>
      <c r="Z59" s="1211"/>
      <c r="AA59" s="1211"/>
      <c r="AB59" s="1211"/>
      <c r="AC59" s="1211"/>
    </row>
    <row r="60" ht="12.0" hidden="1" customHeight="1">
      <c r="A60" s="1463" t="s">
        <v>881</v>
      </c>
      <c r="B60" s="1464" t="s">
        <v>808</v>
      </c>
      <c r="C60" s="1443" t="s">
        <v>822</v>
      </c>
      <c r="D60" s="1444">
        <v>0.005936616662534093</v>
      </c>
      <c r="E60" s="1444">
        <v>0.05129957823055856</v>
      </c>
      <c r="F60" s="1444">
        <v>0.007999578230558566</v>
      </c>
      <c r="G60" s="1465">
        <v>0.0028</v>
      </c>
      <c r="H60" s="1444">
        <v>0.04707299399958273</v>
      </c>
      <c r="I60" s="1466">
        <v>0.003772993999582729</v>
      </c>
      <c r="J60" s="1"/>
      <c r="K60" s="1"/>
      <c r="L60" s="1211"/>
      <c r="M60" s="1211"/>
      <c r="N60" s="1211"/>
      <c r="O60" s="1211"/>
      <c r="P60" s="1211"/>
      <c r="Q60" s="1211"/>
      <c r="R60" s="1211"/>
      <c r="S60" s="1211"/>
      <c r="T60" s="1211"/>
      <c r="U60" s="1211"/>
      <c r="V60" s="1211"/>
      <c r="W60" s="1211"/>
      <c r="X60" s="1211"/>
      <c r="Y60" s="1211"/>
      <c r="Z60" s="1211"/>
      <c r="AA60" s="1211"/>
      <c r="AB60" s="1211"/>
      <c r="AC60" s="1211"/>
    </row>
    <row r="61" ht="12.0" hidden="1" customHeight="1">
      <c r="A61" s="1463" t="s">
        <v>882</v>
      </c>
      <c r="B61" s="1464" t="s">
        <v>789</v>
      </c>
      <c r="C61" s="1443" t="s">
        <v>863</v>
      </c>
      <c r="D61" s="1444">
        <v>0.08916565418629636</v>
      </c>
      <c r="E61" s="1444">
        <v>0.1634505279334875</v>
      </c>
      <c r="F61" s="1444">
        <v>0.1201505279334875</v>
      </c>
      <c r="G61" s="1465" t="s">
        <v>113</v>
      </c>
      <c r="H61" s="1444" t="s">
        <v>113</v>
      </c>
      <c r="I61" s="1466" t="s">
        <v>113</v>
      </c>
      <c r="J61" s="1"/>
      <c r="K61" s="1"/>
      <c r="L61" s="1211"/>
      <c r="M61" s="1211"/>
      <c r="N61" s="1211"/>
      <c r="O61" s="1211"/>
      <c r="P61" s="1211"/>
      <c r="Q61" s="1211"/>
      <c r="R61" s="1211"/>
      <c r="S61" s="1211"/>
      <c r="T61" s="1211"/>
      <c r="U61" s="1211"/>
      <c r="V61" s="1211"/>
      <c r="W61" s="1211"/>
      <c r="X61" s="1211"/>
      <c r="Y61" s="1211"/>
      <c r="Z61" s="1211"/>
      <c r="AA61" s="1211"/>
      <c r="AB61" s="1211"/>
      <c r="AC61" s="1211"/>
    </row>
    <row r="62" ht="12.0" hidden="1" customHeight="1">
      <c r="A62" s="1463" t="s">
        <v>883</v>
      </c>
      <c r="B62" s="1464" t="s">
        <v>804</v>
      </c>
      <c r="C62" s="1443" t="s">
        <v>828</v>
      </c>
      <c r="D62" s="1444">
        <v>0.02979948756095545</v>
      </c>
      <c r="E62" s="1444">
        <v>0.08345474562790181</v>
      </c>
      <c r="F62" s="1444">
        <v>0.04015474562790182</v>
      </c>
      <c r="G62" s="1465" t="s">
        <v>113</v>
      </c>
      <c r="H62" s="1444" t="s">
        <v>113</v>
      </c>
      <c r="I62" s="1466" t="s">
        <v>113</v>
      </c>
      <c r="J62" s="1"/>
      <c r="K62" s="1"/>
      <c r="L62" s="1211"/>
      <c r="M62" s="1211"/>
      <c r="N62" s="1211"/>
      <c r="O62" s="1211"/>
      <c r="P62" s="1211"/>
      <c r="Q62" s="1211"/>
      <c r="R62" s="1211"/>
      <c r="S62" s="1211"/>
      <c r="T62" s="1211"/>
      <c r="U62" s="1211"/>
      <c r="V62" s="1211"/>
      <c r="W62" s="1211"/>
      <c r="X62" s="1211"/>
      <c r="Y62" s="1211"/>
      <c r="Z62" s="1211"/>
      <c r="AA62" s="1211"/>
      <c r="AB62" s="1211"/>
      <c r="AC62" s="1211"/>
    </row>
    <row r="63" ht="12.0" hidden="1" customHeight="1">
      <c r="A63" s="1463" t="s">
        <v>884</v>
      </c>
      <c r="B63" s="1464" t="s">
        <v>808</v>
      </c>
      <c r="C63" s="1443" t="s">
        <v>825</v>
      </c>
      <c r="D63" s="1444">
        <v>0.0</v>
      </c>
      <c r="E63" s="1444">
        <v>0.0433</v>
      </c>
      <c r="F63" s="1444">
        <v>0.0</v>
      </c>
      <c r="G63" s="1465">
        <v>0.0</v>
      </c>
      <c r="H63" s="1444">
        <v>0.0433</v>
      </c>
      <c r="I63" s="1466">
        <v>0.0</v>
      </c>
      <c r="J63" s="1"/>
      <c r="K63" s="1"/>
      <c r="L63" s="1211"/>
      <c r="M63" s="1211"/>
      <c r="N63" s="1211"/>
      <c r="O63" s="1211"/>
      <c r="P63" s="1211"/>
      <c r="Q63" s="1211"/>
      <c r="R63" s="1211"/>
      <c r="S63" s="1211"/>
      <c r="T63" s="1211"/>
      <c r="U63" s="1211"/>
      <c r="V63" s="1211"/>
      <c r="W63" s="1211"/>
      <c r="X63" s="1211"/>
      <c r="Y63" s="1211"/>
      <c r="Z63" s="1211"/>
      <c r="AA63" s="1211"/>
      <c r="AB63" s="1211"/>
      <c r="AC63" s="1211"/>
    </row>
    <row r="64" ht="12.0" hidden="1" customHeight="1">
      <c r="A64" s="1463" t="s">
        <v>885</v>
      </c>
      <c r="B64" s="1464" t="s">
        <v>789</v>
      </c>
      <c r="C64" s="1443" t="s">
        <v>863</v>
      </c>
      <c r="D64" s="1444">
        <v>0.08916565418629636</v>
      </c>
      <c r="E64" s="1444">
        <v>0.1634505279334875</v>
      </c>
      <c r="F64" s="1444">
        <v>0.1201505279334875</v>
      </c>
      <c r="G64" s="1465" t="s">
        <v>113</v>
      </c>
      <c r="H64" s="1444" t="s">
        <v>113</v>
      </c>
      <c r="I64" s="1466" t="s">
        <v>113</v>
      </c>
      <c r="J64" s="1"/>
      <c r="K64" s="1"/>
      <c r="L64" s="1211"/>
      <c r="M64" s="1211"/>
      <c r="N64" s="1211"/>
      <c r="O64" s="1211"/>
      <c r="P64" s="1211"/>
      <c r="Q64" s="1211"/>
      <c r="R64" s="1211"/>
      <c r="S64" s="1211"/>
      <c r="T64" s="1211"/>
      <c r="U64" s="1211"/>
      <c r="V64" s="1211"/>
      <c r="W64" s="1211"/>
      <c r="X64" s="1211"/>
      <c r="Y64" s="1211"/>
      <c r="Z64" s="1211"/>
      <c r="AA64" s="1211"/>
      <c r="AB64" s="1211"/>
      <c r="AC64" s="1211"/>
    </row>
    <row r="65" ht="12.0" hidden="1" customHeight="1">
      <c r="A65" s="1463" t="s">
        <v>886</v>
      </c>
      <c r="B65" s="1464" t="s">
        <v>808</v>
      </c>
      <c r="C65" s="1443" t="s">
        <v>833</v>
      </c>
      <c r="D65" s="1444">
        <v>0.02479410488470122</v>
      </c>
      <c r="E65" s="1444">
        <v>0.0767100031982152</v>
      </c>
      <c r="F65" s="1444">
        <v>0.03341000319821519</v>
      </c>
      <c r="G65" s="1465">
        <v>0.0076</v>
      </c>
      <c r="H65" s="1444">
        <v>0.05354098371315312</v>
      </c>
      <c r="I65" s="1466">
        <v>0.01024098371315312</v>
      </c>
      <c r="J65" s="1"/>
      <c r="K65" s="1"/>
      <c r="L65" s="1211"/>
      <c r="M65" s="1211"/>
      <c r="N65" s="1211"/>
      <c r="O65" s="1211"/>
      <c r="P65" s="1211"/>
      <c r="Q65" s="1211"/>
      <c r="R65" s="1211"/>
      <c r="S65" s="1211"/>
      <c r="T65" s="1211"/>
      <c r="U65" s="1211"/>
      <c r="V65" s="1211"/>
      <c r="W65" s="1211"/>
      <c r="X65" s="1211"/>
      <c r="Y65" s="1211"/>
      <c r="Z65" s="1211"/>
      <c r="AA65" s="1211"/>
      <c r="AB65" s="1211"/>
      <c r="AC65" s="1211"/>
    </row>
    <row r="66" ht="12.0" hidden="1" customHeight="1">
      <c r="A66" s="1463" t="s">
        <v>887</v>
      </c>
      <c r="B66" s="1464" t="s">
        <v>814</v>
      </c>
      <c r="C66" s="1443" t="s">
        <v>833</v>
      </c>
      <c r="D66" s="1444">
        <v>0.02479410488470122</v>
      </c>
      <c r="E66" s="1444">
        <v>0.0767100031982152</v>
      </c>
      <c r="F66" s="1444">
        <v>0.03341000319821519</v>
      </c>
      <c r="G66" s="1465" t="s">
        <v>113</v>
      </c>
      <c r="H66" s="1444" t="s">
        <v>113</v>
      </c>
      <c r="I66" s="1466" t="s">
        <v>113</v>
      </c>
      <c r="J66" s="1"/>
      <c r="K66" s="1"/>
      <c r="L66" s="1211"/>
      <c r="M66" s="1211"/>
      <c r="N66" s="1211"/>
      <c r="O66" s="1211"/>
      <c r="P66" s="1211"/>
      <c r="Q66" s="1211"/>
      <c r="R66" s="1211"/>
      <c r="S66" s="1211"/>
      <c r="T66" s="1211"/>
      <c r="U66" s="1211"/>
      <c r="V66" s="1211"/>
      <c r="W66" s="1211"/>
      <c r="X66" s="1211"/>
      <c r="Y66" s="1211"/>
      <c r="Z66" s="1211"/>
      <c r="AA66" s="1211"/>
      <c r="AB66" s="1211"/>
      <c r="AC66" s="1211"/>
    </row>
    <row r="67" ht="12.0" hidden="1" customHeight="1">
      <c r="A67" s="1463" t="s">
        <v>888</v>
      </c>
      <c r="B67" s="1464" t="s">
        <v>808</v>
      </c>
      <c r="C67" s="1443" t="s">
        <v>806</v>
      </c>
      <c r="D67" s="1444">
        <v>0.006984254897098934</v>
      </c>
      <c r="E67" s="1444">
        <v>0.05271126850653949</v>
      </c>
      <c r="F67" s="1444">
        <v>0.00941126850653949</v>
      </c>
      <c r="G67" s="1465" t="s">
        <v>113</v>
      </c>
      <c r="H67" s="1444" t="s">
        <v>113</v>
      </c>
      <c r="I67" s="1466" t="s">
        <v>113</v>
      </c>
      <c r="J67" s="1"/>
      <c r="K67" s="1"/>
      <c r="L67" s="1211"/>
      <c r="M67" s="1211"/>
      <c r="N67" s="1211"/>
      <c r="O67" s="1211"/>
      <c r="P67" s="1211"/>
      <c r="Q67" s="1211"/>
      <c r="R67" s="1211"/>
      <c r="S67" s="1211"/>
      <c r="T67" s="1211"/>
      <c r="U67" s="1211"/>
      <c r="V67" s="1211"/>
      <c r="W67" s="1211"/>
      <c r="X67" s="1211"/>
      <c r="Y67" s="1211"/>
      <c r="Z67" s="1211"/>
      <c r="AA67" s="1211"/>
      <c r="AB67" s="1211"/>
      <c r="AC67" s="1211"/>
    </row>
    <row r="68" ht="12.0" hidden="1" customHeight="1">
      <c r="A68" s="1463" t="s">
        <v>889</v>
      </c>
      <c r="B68" s="1464" t="s">
        <v>814</v>
      </c>
      <c r="C68" s="1443" t="s">
        <v>805</v>
      </c>
      <c r="D68" s="1444">
        <v>0.04458282709314818</v>
      </c>
      <c r="E68" s="1444">
        <v>0.1033752639667437</v>
      </c>
      <c r="F68" s="1444">
        <v>0.06007526396674373</v>
      </c>
      <c r="G68" s="1465" t="s">
        <v>113</v>
      </c>
      <c r="H68" s="1444" t="s">
        <v>113</v>
      </c>
      <c r="I68" s="1466" t="s">
        <v>113</v>
      </c>
      <c r="J68" s="1"/>
      <c r="K68" s="1"/>
      <c r="L68" s="1211"/>
      <c r="M68" s="1211"/>
      <c r="N68" s="1211"/>
      <c r="O68" s="1211"/>
      <c r="P68" s="1211"/>
      <c r="Q68" s="1211"/>
      <c r="R68" s="1211"/>
      <c r="S68" s="1211"/>
      <c r="T68" s="1211"/>
      <c r="U68" s="1211"/>
      <c r="V68" s="1211"/>
      <c r="W68" s="1211"/>
      <c r="X68" s="1211"/>
      <c r="Y68" s="1211"/>
      <c r="Z68" s="1211"/>
      <c r="AA68" s="1211"/>
      <c r="AB68" s="1211"/>
      <c r="AC68" s="1211"/>
    </row>
    <row r="69" ht="12.0" hidden="1" customHeight="1">
      <c r="A69" s="1463" t="s">
        <v>890</v>
      </c>
      <c r="B69" s="1464" t="s">
        <v>835</v>
      </c>
      <c r="C69" s="1443" t="s">
        <v>822</v>
      </c>
      <c r="D69" s="1444">
        <v>0.005936616662534093</v>
      </c>
      <c r="E69" s="1444">
        <v>0.05129957823055856</v>
      </c>
      <c r="F69" s="1444">
        <v>0.007999578230558566</v>
      </c>
      <c r="G69" s="1465">
        <v>0.0023</v>
      </c>
      <c r="H69" s="1444">
        <v>0.04639924507108581</v>
      </c>
      <c r="I69" s="1466">
        <v>0.003099245071085813</v>
      </c>
      <c r="J69" s="1"/>
      <c r="K69" s="1"/>
      <c r="L69" s="1211"/>
      <c r="M69" s="1211"/>
      <c r="N69" s="1211"/>
      <c r="O69" s="1211"/>
      <c r="P69" s="1211"/>
      <c r="Q69" s="1211"/>
      <c r="R69" s="1211"/>
      <c r="S69" s="1211"/>
      <c r="T69" s="1211"/>
      <c r="U69" s="1211"/>
      <c r="V69" s="1211"/>
      <c r="W69" s="1211"/>
      <c r="X69" s="1211"/>
      <c r="Y69" s="1211"/>
      <c r="Z69" s="1211"/>
      <c r="AA69" s="1211"/>
      <c r="AB69" s="1211"/>
      <c r="AC69" s="1211"/>
    </row>
    <row r="70" ht="12.0" hidden="1" customHeight="1">
      <c r="A70" s="1463" t="s">
        <v>891</v>
      </c>
      <c r="B70" s="1464" t="s">
        <v>804</v>
      </c>
      <c r="C70" s="1443" t="s">
        <v>839</v>
      </c>
      <c r="D70" s="1444">
        <v>0.01885748822216712</v>
      </c>
      <c r="E70" s="1444">
        <v>0.06871042496765661</v>
      </c>
      <c r="F70" s="1444">
        <v>0.02541042496765662</v>
      </c>
      <c r="G70" s="1465">
        <v>0.0138</v>
      </c>
      <c r="H70" s="1444">
        <v>0.06189547042651488</v>
      </c>
      <c r="I70" s="1466">
        <v>0.01859547042651488</v>
      </c>
      <c r="J70" s="1"/>
      <c r="K70" s="1"/>
      <c r="L70" s="1211"/>
      <c r="M70" s="1211"/>
      <c r="N70" s="1211"/>
      <c r="O70" s="1211"/>
      <c r="P70" s="1211"/>
      <c r="Q70" s="1211"/>
      <c r="R70" s="1211"/>
      <c r="S70" s="1211"/>
      <c r="T70" s="1211"/>
      <c r="U70" s="1211"/>
      <c r="V70" s="1211"/>
      <c r="W70" s="1211"/>
      <c r="X70" s="1211"/>
      <c r="Y70" s="1211"/>
      <c r="Z70" s="1211"/>
      <c r="AA70" s="1211"/>
      <c r="AB70" s="1211"/>
      <c r="AC70" s="1211"/>
    </row>
    <row r="71" ht="12.0" hidden="1" customHeight="1">
      <c r="A71" s="1463" t="s">
        <v>892</v>
      </c>
      <c r="B71" s="1464" t="s">
        <v>808</v>
      </c>
      <c r="C71" s="1443" t="s">
        <v>806</v>
      </c>
      <c r="D71" s="1444">
        <v>0.006984254897098934</v>
      </c>
      <c r="E71" s="1444">
        <v>0.05271126850653949</v>
      </c>
      <c r="F71" s="1444">
        <v>0.00941126850653949</v>
      </c>
      <c r="G71" s="1465">
        <v>0.0</v>
      </c>
      <c r="H71" s="1444">
        <v>0.0433</v>
      </c>
      <c r="I71" s="1466">
        <v>0.0</v>
      </c>
      <c r="J71" s="1"/>
      <c r="K71" s="1"/>
      <c r="L71" s="1211"/>
      <c r="M71" s="1211"/>
      <c r="N71" s="1211"/>
      <c r="O71" s="1211"/>
      <c r="P71" s="1211"/>
      <c r="Q71" s="1211"/>
      <c r="R71" s="1211"/>
      <c r="S71" s="1211"/>
      <c r="T71" s="1211"/>
      <c r="U71" s="1211"/>
      <c r="V71" s="1211"/>
      <c r="W71" s="1211"/>
      <c r="X71" s="1211"/>
      <c r="Y71" s="1211"/>
      <c r="Z71" s="1211"/>
      <c r="AA71" s="1211"/>
      <c r="AB71" s="1211"/>
      <c r="AC71" s="1211"/>
    </row>
    <row r="72" ht="12.0" hidden="1" customHeight="1">
      <c r="A72" s="1463" t="s">
        <v>893</v>
      </c>
      <c r="B72" s="1464" t="s">
        <v>835</v>
      </c>
      <c r="C72" s="1443" t="s">
        <v>842</v>
      </c>
      <c r="D72" s="1444">
        <v>0.02176759442929168</v>
      </c>
      <c r="E72" s="1444">
        <v>0.07263178684538141</v>
      </c>
      <c r="F72" s="1444">
        <v>0.02933178684538141</v>
      </c>
      <c r="G72" s="1465">
        <v>0.005399999999999999</v>
      </c>
      <c r="H72" s="1444">
        <v>0.05057648842776669</v>
      </c>
      <c r="I72" s="1466">
        <v>0.007276488427766692</v>
      </c>
      <c r="J72" s="1"/>
      <c r="K72" s="1"/>
      <c r="L72" s="1211"/>
      <c r="M72" s="1211"/>
      <c r="N72" s="1211"/>
      <c r="O72" s="1211"/>
      <c r="P72" s="1211"/>
      <c r="Q72" s="1211"/>
      <c r="R72" s="1211"/>
      <c r="S72" s="1211"/>
      <c r="T72" s="1211"/>
      <c r="U72" s="1211"/>
      <c r="V72" s="1211"/>
      <c r="W72" s="1211"/>
      <c r="X72" s="1211"/>
      <c r="Y72" s="1211"/>
      <c r="Z72" s="1211"/>
      <c r="AA72" s="1211"/>
      <c r="AB72" s="1211"/>
      <c r="AC72" s="1211"/>
    </row>
    <row r="73" ht="12.0" hidden="1" customHeight="1">
      <c r="A73" s="1463" t="s">
        <v>894</v>
      </c>
      <c r="B73" s="1464" t="s">
        <v>835</v>
      </c>
      <c r="C73" s="1443" t="s">
        <v>839</v>
      </c>
      <c r="D73" s="1444">
        <v>0.01885748822216712</v>
      </c>
      <c r="E73" s="1444">
        <v>0.06871042496765661</v>
      </c>
      <c r="F73" s="1444">
        <v>0.02541042496765662</v>
      </c>
      <c r="G73" s="1465">
        <v>0.009000000000000001</v>
      </c>
      <c r="H73" s="1444">
        <v>0.05542748071294449</v>
      </c>
      <c r="I73" s="1466">
        <v>0.01212748071294449</v>
      </c>
      <c r="J73" s="1"/>
      <c r="K73" s="1"/>
      <c r="L73" s="1211"/>
      <c r="M73" s="1211"/>
      <c r="N73" s="1211"/>
      <c r="O73" s="1211"/>
      <c r="P73" s="1211"/>
      <c r="Q73" s="1211"/>
      <c r="R73" s="1211"/>
      <c r="S73" s="1211"/>
      <c r="T73" s="1211"/>
      <c r="U73" s="1211"/>
      <c r="V73" s="1211"/>
      <c r="W73" s="1211"/>
      <c r="X73" s="1211"/>
      <c r="Y73" s="1211"/>
      <c r="Z73" s="1211"/>
      <c r="AA73" s="1211"/>
      <c r="AB73" s="1211"/>
      <c r="AC73" s="1211"/>
    </row>
    <row r="74" ht="12.0" hidden="1" customHeight="1">
      <c r="A74" s="1463" t="s">
        <v>895</v>
      </c>
      <c r="B74" s="1464" t="s">
        <v>799</v>
      </c>
      <c r="C74" s="1443" t="s">
        <v>809</v>
      </c>
      <c r="D74" s="1444">
        <v>0.07426591040581865</v>
      </c>
      <c r="E74" s="1444">
        <v>0.1433731551195365</v>
      </c>
      <c r="F74" s="1444">
        <v>0.1000731551195366</v>
      </c>
      <c r="G74" s="1465">
        <v>0.0374</v>
      </c>
      <c r="H74" s="1444">
        <v>0.09369641985156932</v>
      </c>
      <c r="I74" s="1466">
        <v>0.05039641985156932</v>
      </c>
      <c r="J74" s="1"/>
      <c r="K74" s="1"/>
      <c r="L74" s="1211"/>
      <c r="M74" s="1211"/>
      <c r="N74" s="1211"/>
      <c r="O74" s="1211"/>
      <c r="P74" s="1211"/>
      <c r="Q74" s="1211"/>
      <c r="R74" s="1211"/>
      <c r="S74" s="1211"/>
      <c r="T74" s="1211"/>
      <c r="U74" s="1211"/>
      <c r="V74" s="1211"/>
      <c r="W74" s="1211"/>
      <c r="X74" s="1211"/>
      <c r="Y74" s="1211"/>
      <c r="Z74" s="1211"/>
      <c r="AA74" s="1211"/>
      <c r="AB74" s="1211"/>
      <c r="AC74" s="1211"/>
    </row>
    <row r="75" ht="12.0" hidden="1" customHeight="1">
      <c r="A75" s="1463" t="s">
        <v>896</v>
      </c>
      <c r="B75" s="1464" t="s">
        <v>808</v>
      </c>
      <c r="C75" s="1443" t="s">
        <v>822</v>
      </c>
      <c r="D75" s="1444">
        <v>0.005936616662534093</v>
      </c>
      <c r="E75" s="1444">
        <v>0.05129957823055856</v>
      </c>
      <c r="F75" s="1444">
        <v>0.007999578230558566</v>
      </c>
      <c r="G75" s="1465">
        <v>0.0</v>
      </c>
      <c r="H75" s="1444">
        <v>0.0433</v>
      </c>
      <c r="I75" s="1466">
        <v>0.0</v>
      </c>
      <c r="J75" s="1"/>
      <c r="K75" s="1"/>
      <c r="L75" s="1211"/>
      <c r="M75" s="1211"/>
      <c r="N75" s="1211"/>
      <c r="O75" s="1211"/>
      <c r="P75" s="1211"/>
      <c r="Q75" s="1211"/>
      <c r="R75" s="1211"/>
      <c r="S75" s="1211"/>
      <c r="T75" s="1211"/>
      <c r="U75" s="1211"/>
      <c r="V75" s="1211"/>
      <c r="W75" s="1211"/>
      <c r="X75" s="1211"/>
      <c r="Y75" s="1211"/>
      <c r="Z75" s="1211"/>
      <c r="AA75" s="1211"/>
      <c r="AB75" s="1211"/>
      <c r="AC75" s="1211"/>
    </row>
    <row r="76" ht="12.0" hidden="1" customHeight="1">
      <c r="A76" s="1463" t="s">
        <v>897</v>
      </c>
      <c r="B76" s="1464" t="s">
        <v>808</v>
      </c>
      <c r="C76" s="1443" t="s">
        <v>822</v>
      </c>
      <c r="D76" s="1444">
        <v>0.005936616662534093</v>
      </c>
      <c r="E76" s="1444">
        <v>0.05129957823055856</v>
      </c>
      <c r="F76" s="1444">
        <v>0.007999578230558566</v>
      </c>
      <c r="G76" s="1465" t="s">
        <v>113</v>
      </c>
      <c r="H76" s="1444" t="s">
        <v>113</v>
      </c>
      <c r="I76" s="1466" t="s">
        <v>113</v>
      </c>
      <c r="J76" s="1"/>
      <c r="K76" s="1"/>
      <c r="L76" s="1211"/>
      <c r="M76" s="1211"/>
      <c r="N76" s="1211"/>
      <c r="O76" s="1211"/>
      <c r="P76" s="1211"/>
      <c r="Q76" s="1211"/>
      <c r="R76" s="1211"/>
      <c r="S76" s="1211"/>
      <c r="T76" s="1211"/>
      <c r="U76" s="1211"/>
      <c r="V76" s="1211"/>
      <c r="W76" s="1211"/>
      <c r="X76" s="1211"/>
      <c r="Y76" s="1211"/>
      <c r="Z76" s="1211"/>
      <c r="AA76" s="1211"/>
      <c r="AB76" s="1211"/>
      <c r="AC76" s="1211"/>
    </row>
    <row r="77" ht="12.0" hidden="1" customHeight="1">
      <c r="A77" s="1463" t="s">
        <v>898</v>
      </c>
      <c r="B77" s="1464" t="s">
        <v>799</v>
      </c>
      <c r="C77" s="1443" t="s">
        <v>821</v>
      </c>
      <c r="D77" s="1444">
        <v>0.01583097776675758</v>
      </c>
      <c r="E77" s="1444">
        <v>0.06463220861482283</v>
      </c>
      <c r="F77" s="1444">
        <v>0.02133220861482284</v>
      </c>
      <c r="G77" s="1465">
        <v>0.0103</v>
      </c>
      <c r="H77" s="1444">
        <v>0.05717922792703647</v>
      </c>
      <c r="I77" s="1466">
        <v>0.01387922792703647</v>
      </c>
      <c r="J77" s="1"/>
      <c r="K77" s="1"/>
      <c r="L77" s="1211"/>
      <c r="M77" s="1211"/>
      <c r="N77" s="1211"/>
      <c r="O77" s="1211"/>
      <c r="P77" s="1211"/>
      <c r="Q77" s="1211"/>
      <c r="R77" s="1211"/>
      <c r="S77" s="1211"/>
      <c r="T77" s="1211"/>
      <c r="U77" s="1211"/>
      <c r="V77" s="1211"/>
      <c r="W77" s="1211"/>
      <c r="X77" s="1211"/>
      <c r="Y77" s="1211"/>
      <c r="Z77" s="1211"/>
      <c r="AA77" s="1211"/>
      <c r="AB77" s="1211"/>
      <c r="AC77" s="1211"/>
    </row>
    <row r="78" ht="12.0" hidden="1" customHeight="1">
      <c r="A78" s="1463" t="s">
        <v>899</v>
      </c>
      <c r="B78" s="1464" t="s">
        <v>808</v>
      </c>
      <c r="C78" s="1443" t="s">
        <v>842</v>
      </c>
      <c r="D78" s="1444">
        <v>0.02176759442929168</v>
      </c>
      <c r="E78" s="1444">
        <v>0.07263178684538141</v>
      </c>
      <c r="F78" s="1444">
        <v>0.02933178684538141</v>
      </c>
      <c r="G78" s="1465">
        <v>0.007699999999999999</v>
      </c>
      <c r="H78" s="1444">
        <v>0.0536757334988525</v>
      </c>
      <c r="I78" s="1466">
        <v>0.01037573349885251</v>
      </c>
      <c r="J78" s="1"/>
      <c r="K78" s="1"/>
      <c r="L78" s="1211"/>
      <c r="M78" s="1211"/>
      <c r="N78" s="1211"/>
      <c r="O78" s="1211"/>
      <c r="P78" s="1211"/>
      <c r="Q78" s="1211"/>
      <c r="R78" s="1211"/>
      <c r="S78" s="1211"/>
      <c r="T78" s="1211"/>
      <c r="U78" s="1211"/>
      <c r="V78" s="1211"/>
      <c r="W78" s="1211"/>
      <c r="X78" s="1211"/>
      <c r="Y78" s="1211"/>
      <c r="Z78" s="1211"/>
      <c r="AA78" s="1211"/>
      <c r="AB78" s="1211"/>
      <c r="AC78" s="1211"/>
    </row>
    <row r="79" ht="12.0" hidden="1" customHeight="1">
      <c r="A79" s="1463" t="s">
        <v>900</v>
      </c>
      <c r="B79" s="1464" t="s">
        <v>820</v>
      </c>
      <c r="C79" s="1443" t="s">
        <v>805</v>
      </c>
      <c r="D79" s="1444">
        <v>0.04458282709314818</v>
      </c>
      <c r="E79" s="1444">
        <v>0.1033752639667437</v>
      </c>
      <c r="F79" s="1444">
        <v>0.06007526396674373</v>
      </c>
      <c r="G79" s="1465" t="s">
        <v>113</v>
      </c>
      <c r="H79" s="1444" t="s">
        <v>113</v>
      </c>
      <c r="I79" s="1466" t="s">
        <v>113</v>
      </c>
      <c r="J79" s="1"/>
      <c r="K79" s="1"/>
      <c r="L79" s="1211"/>
      <c r="M79" s="1211"/>
      <c r="N79" s="1211"/>
      <c r="O79" s="1211"/>
      <c r="P79" s="1211"/>
      <c r="Q79" s="1211"/>
      <c r="R79" s="1211"/>
      <c r="S79" s="1211"/>
      <c r="T79" s="1211"/>
      <c r="U79" s="1211"/>
      <c r="V79" s="1211"/>
      <c r="W79" s="1211"/>
      <c r="X79" s="1211"/>
      <c r="Y79" s="1211"/>
      <c r="Z79" s="1211"/>
      <c r="AA79" s="1211"/>
      <c r="AB79" s="1211"/>
      <c r="AC79" s="1211"/>
    </row>
    <row r="80" ht="12.0" hidden="1" customHeight="1">
      <c r="A80" s="1463" t="s">
        <v>901</v>
      </c>
      <c r="B80" s="1464" t="s">
        <v>835</v>
      </c>
      <c r="C80" s="1443" t="s">
        <v>806</v>
      </c>
      <c r="D80" s="1444">
        <v>0.006984254897098934</v>
      </c>
      <c r="E80" s="1444">
        <v>0.05271126850653949</v>
      </c>
      <c r="F80" s="1444">
        <v>0.00941126850653949</v>
      </c>
      <c r="G80" s="1465">
        <v>0.0</v>
      </c>
      <c r="H80" s="1444">
        <v>0.0433</v>
      </c>
      <c r="I80" s="1466">
        <v>0.0</v>
      </c>
      <c r="J80" s="1"/>
      <c r="K80" s="1"/>
      <c r="L80" s="1211"/>
      <c r="M80" s="1211"/>
      <c r="N80" s="1211"/>
      <c r="O80" s="1211"/>
      <c r="P80" s="1211"/>
      <c r="Q80" s="1211"/>
      <c r="R80" s="1211"/>
      <c r="S80" s="1211"/>
      <c r="T80" s="1211"/>
      <c r="U80" s="1211"/>
      <c r="V80" s="1211"/>
      <c r="W80" s="1211"/>
      <c r="X80" s="1211"/>
      <c r="Y80" s="1211"/>
      <c r="Z80" s="1211"/>
      <c r="AA80" s="1211"/>
      <c r="AB80" s="1211"/>
      <c r="AC80" s="1211"/>
    </row>
    <row r="81" ht="12.0" hidden="1" customHeight="1">
      <c r="A81" s="1463" t="s">
        <v>902</v>
      </c>
      <c r="B81" s="1464" t="s">
        <v>808</v>
      </c>
      <c r="C81" s="1443" t="s">
        <v>800</v>
      </c>
      <c r="D81" s="1444">
        <v>0.004888978427969252</v>
      </c>
      <c r="E81" s="1444">
        <v>0.04988788795457764</v>
      </c>
      <c r="F81" s="1444">
        <v>0.006587887954577641</v>
      </c>
      <c r="G81" s="1465" t="s">
        <v>113</v>
      </c>
      <c r="H81" s="1444" t="s">
        <v>113</v>
      </c>
      <c r="I81" s="1466" t="s">
        <v>113</v>
      </c>
      <c r="J81" s="1"/>
      <c r="K81" s="1"/>
      <c r="L81" s="1211"/>
      <c r="M81" s="1211"/>
      <c r="N81" s="1211"/>
      <c r="O81" s="1211"/>
      <c r="P81" s="1211"/>
      <c r="Q81" s="1211"/>
      <c r="R81" s="1211"/>
      <c r="S81" s="1211"/>
      <c r="T81" s="1211"/>
      <c r="U81" s="1211"/>
      <c r="V81" s="1211"/>
      <c r="W81" s="1211"/>
      <c r="X81" s="1211"/>
      <c r="Y81" s="1211"/>
      <c r="Z81" s="1211"/>
      <c r="AA81" s="1211"/>
      <c r="AB81" s="1211"/>
      <c r="AC81" s="1211"/>
    </row>
    <row r="82" ht="12.0" hidden="1" customHeight="1">
      <c r="A82" s="1463" t="s">
        <v>903</v>
      </c>
      <c r="B82" s="1464" t="s">
        <v>799</v>
      </c>
      <c r="C82" s="1443" t="s">
        <v>818</v>
      </c>
      <c r="D82" s="1444">
        <v>0.03561969997520455</v>
      </c>
      <c r="E82" s="1444">
        <v>0.09129746938335138</v>
      </c>
      <c r="F82" s="1444">
        <v>0.04799746938335139</v>
      </c>
      <c r="G82" s="1465" t="s">
        <v>113</v>
      </c>
      <c r="H82" s="1444" t="s">
        <v>113</v>
      </c>
      <c r="I82" s="1466" t="s">
        <v>113</v>
      </c>
      <c r="J82" s="1"/>
      <c r="K82" s="1"/>
      <c r="L82" s="1211"/>
      <c r="M82" s="1211"/>
      <c r="N82" s="1211"/>
      <c r="O82" s="1211"/>
      <c r="P82" s="1211"/>
      <c r="Q82" s="1211"/>
      <c r="R82" s="1211"/>
      <c r="S82" s="1211"/>
      <c r="T82" s="1211"/>
      <c r="U82" s="1211"/>
      <c r="V82" s="1211"/>
      <c r="W82" s="1211"/>
      <c r="X82" s="1211"/>
      <c r="Y82" s="1211"/>
      <c r="Z82" s="1211"/>
      <c r="AA82" s="1211"/>
      <c r="AB82" s="1211"/>
      <c r="AC82" s="1211"/>
    </row>
    <row r="83" ht="12.0" hidden="1" customHeight="1">
      <c r="A83" s="1463" t="s">
        <v>904</v>
      </c>
      <c r="B83" s="1464" t="s">
        <v>804</v>
      </c>
      <c r="C83" s="1443" t="s">
        <v>821</v>
      </c>
      <c r="D83" s="1444">
        <v>0.01583097776675758</v>
      </c>
      <c r="E83" s="1444">
        <v>0.06463220861482283</v>
      </c>
      <c r="F83" s="1444">
        <v>0.02133220861482284</v>
      </c>
      <c r="G83" s="1465">
        <v>0.009499999999999998</v>
      </c>
      <c r="H83" s="1444">
        <v>0.0561012296414414</v>
      </c>
      <c r="I83" s="1466">
        <v>0.0128012296414414</v>
      </c>
      <c r="J83" s="1"/>
      <c r="K83" s="1"/>
      <c r="L83" s="1211"/>
      <c r="M83" s="1211"/>
      <c r="N83" s="1211"/>
      <c r="O83" s="1211"/>
      <c r="P83" s="1211"/>
      <c r="Q83" s="1211"/>
      <c r="R83" s="1211"/>
      <c r="S83" s="1211"/>
      <c r="T83" s="1211"/>
      <c r="U83" s="1211"/>
      <c r="V83" s="1211"/>
      <c r="W83" s="1211"/>
      <c r="X83" s="1211"/>
      <c r="Y83" s="1211"/>
      <c r="Z83" s="1211"/>
      <c r="AA83" s="1211"/>
      <c r="AB83" s="1211"/>
      <c r="AC83" s="1211"/>
    </row>
    <row r="84" ht="12.0" hidden="1" customHeight="1">
      <c r="A84" s="1463" t="s">
        <v>905</v>
      </c>
      <c r="B84" s="1464" t="s">
        <v>789</v>
      </c>
      <c r="C84" s="1443" t="s">
        <v>809</v>
      </c>
      <c r="D84" s="1444">
        <v>0.07426591040581865</v>
      </c>
      <c r="E84" s="1444">
        <v>0.1433731551195365</v>
      </c>
      <c r="F84" s="1444">
        <v>0.1000731551195366</v>
      </c>
      <c r="G84" s="1465">
        <v>0.0551</v>
      </c>
      <c r="H84" s="1444">
        <v>0.1175471319203601</v>
      </c>
      <c r="I84" s="1466">
        <v>0.07424713192036016</v>
      </c>
      <c r="J84" s="1"/>
      <c r="K84" s="1"/>
      <c r="L84" s="1211"/>
      <c r="M84" s="1211"/>
      <c r="N84" s="1211"/>
      <c r="O84" s="1211"/>
      <c r="P84" s="1211"/>
      <c r="Q84" s="1211"/>
      <c r="R84" s="1211"/>
      <c r="S84" s="1211"/>
      <c r="T84" s="1211"/>
      <c r="U84" s="1211"/>
      <c r="V84" s="1211"/>
      <c r="W84" s="1211"/>
      <c r="X84" s="1211"/>
      <c r="Y84" s="1211"/>
      <c r="Z84" s="1211"/>
      <c r="AA84" s="1211"/>
      <c r="AB84" s="1211"/>
      <c r="AC84" s="1211"/>
    </row>
    <row r="85" ht="12.0" hidden="1" customHeight="1">
      <c r="A85" s="1463" t="s">
        <v>906</v>
      </c>
      <c r="B85" s="1464" t="s">
        <v>835</v>
      </c>
      <c r="C85" s="1443" t="s">
        <v>800</v>
      </c>
      <c r="D85" s="1444">
        <v>0.004888978427969252</v>
      </c>
      <c r="E85" s="1444">
        <v>0.04988788795457764</v>
      </c>
      <c r="F85" s="1444">
        <v>0.006587887954577641</v>
      </c>
      <c r="G85" s="1465">
        <v>6.999999999999992E-4</v>
      </c>
      <c r="H85" s="1444">
        <v>0.04424324849989568</v>
      </c>
      <c r="I85" s="1466">
        <v>9.432484998956814E-4</v>
      </c>
      <c r="J85" s="1"/>
      <c r="K85" s="1"/>
      <c r="L85" s="1211"/>
      <c r="M85" s="1211"/>
      <c r="N85" s="1211"/>
      <c r="O85" s="1211"/>
      <c r="P85" s="1211"/>
      <c r="Q85" s="1211"/>
      <c r="R85" s="1211"/>
      <c r="S85" s="1211"/>
      <c r="T85" s="1211"/>
      <c r="U85" s="1211"/>
      <c r="V85" s="1211"/>
      <c r="W85" s="1211"/>
      <c r="X85" s="1211"/>
      <c r="Y85" s="1211"/>
      <c r="Z85" s="1211"/>
      <c r="AA85" s="1211"/>
      <c r="AB85" s="1211"/>
      <c r="AC85" s="1211"/>
    </row>
    <row r="86" ht="12.0" hidden="1" customHeight="1">
      <c r="A86" s="1463" t="s">
        <v>907</v>
      </c>
      <c r="B86" s="1464" t="s">
        <v>799</v>
      </c>
      <c r="C86" s="1443" t="s">
        <v>806</v>
      </c>
      <c r="D86" s="1444">
        <v>0.006984254897098934</v>
      </c>
      <c r="E86" s="1444">
        <v>0.05271126850653949</v>
      </c>
      <c r="F86" s="1444">
        <v>0.00941126850653949</v>
      </c>
      <c r="G86" s="1465">
        <v>0.0053</v>
      </c>
      <c r="H86" s="1444">
        <v>0.05044173864206731</v>
      </c>
      <c r="I86" s="1466">
        <v>0.00714173864206731</v>
      </c>
      <c r="J86" s="1"/>
      <c r="K86" s="1"/>
      <c r="L86" s="1211"/>
      <c r="M86" s="1211"/>
      <c r="N86" s="1211"/>
      <c r="O86" s="1211"/>
      <c r="P86" s="1211"/>
      <c r="Q86" s="1211"/>
      <c r="R86" s="1211"/>
      <c r="S86" s="1211"/>
      <c r="T86" s="1211"/>
      <c r="U86" s="1211"/>
      <c r="V86" s="1211"/>
      <c r="W86" s="1211"/>
      <c r="X86" s="1211"/>
      <c r="Y86" s="1211"/>
      <c r="Z86" s="1211"/>
      <c r="AA86" s="1211"/>
      <c r="AB86" s="1211"/>
      <c r="AC86" s="1211"/>
    </row>
    <row r="87" ht="12.0" hidden="1" customHeight="1">
      <c r="A87" s="1463" t="s">
        <v>908</v>
      </c>
      <c r="B87" s="1464" t="s">
        <v>804</v>
      </c>
      <c r="C87" s="1443" t="s">
        <v>831</v>
      </c>
      <c r="D87" s="1444">
        <v>0.06437154930159515</v>
      </c>
      <c r="E87" s="1444">
        <v>0.1300405247352723</v>
      </c>
      <c r="F87" s="1444">
        <v>0.08674052473527227</v>
      </c>
      <c r="G87" s="1465" t="s">
        <v>113</v>
      </c>
      <c r="H87" s="1444" t="s">
        <v>113</v>
      </c>
      <c r="I87" s="1466" t="s">
        <v>113</v>
      </c>
      <c r="J87" s="1"/>
      <c r="K87" s="1"/>
      <c r="L87" s="1211"/>
      <c r="M87" s="1211"/>
      <c r="N87" s="1211"/>
      <c r="O87" s="1211"/>
      <c r="P87" s="1211"/>
      <c r="Q87" s="1211"/>
      <c r="R87" s="1211"/>
      <c r="S87" s="1211"/>
      <c r="T87" s="1211"/>
      <c r="U87" s="1211"/>
      <c r="V87" s="1211"/>
      <c r="W87" s="1211"/>
      <c r="X87" s="1211"/>
      <c r="Y87" s="1211"/>
      <c r="Z87" s="1211"/>
      <c r="AA87" s="1211"/>
      <c r="AB87" s="1211"/>
      <c r="AC87" s="1211"/>
    </row>
    <row r="88" ht="12.0" hidden="1" customHeight="1">
      <c r="A88" s="1463" t="s">
        <v>909</v>
      </c>
      <c r="B88" s="1464" t="s">
        <v>835</v>
      </c>
      <c r="C88" s="1443" t="s">
        <v>841</v>
      </c>
      <c r="D88" s="1444">
        <v>0.09906001529051987</v>
      </c>
      <c r="E88" s="1444">
        <v>0.1767831583177518</v>
      </c>
      <c r="F88" s="1444">
        <v>0.1334831583177518</v>
      </c>
      <c r="G88" s="1465" t="s">
        <v>113</v>
      </c>
      <c r="H88" s="1444" t="s">
        <v>113</v>
      </c>
      <c r="I88" s="1466" t="s">
        <v>113</v>
      </c>
      <c r="J88" s="1"/>
      <c r="K88" s="1"/>
      <c r="L88" s="1211"/>
      <c r="M88" s="1211"/>
      <c r="N88" s="1211"/>
      <c r="O88" s="1211"/>
      <c r="P88" s="1211"/>
      <c r="Q88" s="1211"/>
      <c r="R88" s="1211"/>
      <c r="S88" s="1211"/>
      <c r="T88" s="1211"/>
      <c r="U88" s="1211"/>
      <c r="V88" s="1211"/>
      <c r="W88" s="1211"/>
      <c r="X88" s="1211"/>
      <c r="Y88" s="1211"/>
      <c r="Z88" s="1211"/>
      <c r="AA88" s="1211"/>
      <c r="AB88" s="1211"/>
      <c r="AC88" s="1211"/>
    </row>
    <row r="89" ht="12.0" hidden="1" customHeight="1">
      <c r="A89" s="1463" t="s">
        <v>910</v>
      </c>
      <c r="B89" s="1464" t="s">
        <v>804</v>
      </c>
      <c r="C89" s="1443" t="s">
        <v>812</v>
      </c>
      <c r="D89" s="1444">
        <v>0.01187323332506819</v>
      </c>
      <c r="E89" s="1444">
        <v>0.05929915646111713</v>
      </c>
      <c r="F89" s="1444">
        <v>0.01599915646111713</v>
      </c>
      <c r="G89" s="1465">
        <v>0.0044</v>
      </c>
      <c r="H89" s="1444">
        <v>0.04922899057077286</v>
      </c>
      <c r="I89" s="1466">
        <v>0.005928990570772862</v>
      </c>
      <c r="J89" s="1"/>
      <c r="K89" s="1"/>
      <c r="L89" s="1211"/>
      <c r="M89" s="1211"/>
      <c r="N89" s="1211"/>
      <c r="O89" s="1211"/>
      <c r="P89" s="1211"/>
      <c r="Q89" s="1211"/>
      <c r="R89" s="1211"/>
      <c r="S89" s="1211"/>
      <c r="T89" s="1211"/>
      <c r="U89" s="1211"/>
      <c r="V89" s="1211"/>
      <c r="W89" s="1211"/>
      <c r="X89" s="1211"/>
      <c r="Y89" s="1211"/>
      <c r="Z89" s="1211"/>
      <c r="AA89" s="1211"/>
      <c r="AB89" s="1211"/>
      <c r="AC89" s="1211"/>
    </row>
    <row r="90" ht="12.0" hidden="1" customHeight="1">
      <c r="A90" s="1463" t="s">
        <v>911</v>
      </c>
      <c r="B90" s="1464" t="s">
        <v>799</v>
      </c>
      <c r="C90" s="1443" t="s">
        <v>38</v>
      </c>
      <c r="D90" s="1444">
        <v>0.175</v>
      </c>
      <c r="E90" s="1444">
        <v>0.2791121249739206</v>
      </c>
      <c r="F90" s="1444">
        <v>0.2358121249739206</v>
      </c>
      <c r="G90" s="1465" t="s">
        <v>113</v>
      </c>
      <c r="H90" s="1444" t="s">
        <v>113</v>
      </c>
      <c r="I90" s="1466" t="s">
        <v>113</v>
      </c>
      <c r="J90" s="1"/>
      <c r="K90" s="1"/>
      <c r="L90" s="1211"/>
      <c r="M90" s="1211"/>
      <c r="N90" s="1211"/>
      <c r="O90" s="1211"/>
      <c r="P90" s="1211"/>
      <c r="Q90" s="1211"/>
      <c r="R90" s="1211"/>
      <c r="S90" s="1211"/>
      <c r="T90" s="1211"/>
      <c r="U90" s="1211"/>
      <c r="V90" s="1211"/>
      <c r="W90" s="1211"/>
      <c r="X90" s="1211"/>
      <c r="Y90" s="1211"/>
      <c r="Z90" s="1211"/>
      <c r="AA90" s="1211"/>
      <c r="AB90" s="1211"/>
      <c r="AC90" s="1211"/>
    </row>
    <row r="91" ht="12.0" hidden="1" customHeight="1">
      <c r="A91" s="1463" t="s">
        <v>912</v>
      </c>
      <c r="B91" s="1464" t="s">
        <v>808</v>
      </c>
      <c r="C91" s="1443" t="s">
        <v>825</v>
      </c>
      <c r="D91" s="1444">
        <v>0.0</v>
      </c>
      <c r="E91" s="1444">
        <v>0.0433</v>
      </c>
      <c r="F91" s="1444">
        <v>0.0</v>
      </c>
      <c r="G91" s="1465" t="s">
        <v>113</v>
      </c>
      <c r="H91" s="1444" t="s">
        <v>113</v>
      </c>
      <c r="I91" s="1466" t="s">
        <v>113</v>
      </c>
      <c r="J91" s="1"/>
      <c r="K91" s="1"/>
      <c r="L91" s="1211"/>
      <c r="M91" s="1211"/>
      <c r="N91" s="1211"/>
      <c r="O91" s="1211"/>
      <c r="P91" s="1211"/>
      <c r="Q91" s="1211"/>
      <c r="R91" s="1211"/>
      <c r="S91" s="1211"/>
      <c r="T91" s="1211"/>
      <c r="U91" s="1211"/>
      <c r="V91" s="1211"/>
      <c r="W91" s="1211"/>
      <c r="X91" s="1211"/>
      <c r="Y91" s="1211"/>
      <c r="Z91" s="1211"/>
      <c r="AA91" s="1211"/>
      <c r="AB91" s="1211"/>
      <c r="AC91" s="1211"/>
    </row>
    <row r="92" ht="12.0" hidden="1" customHeight="1">
      <c r="A92" s="1463" t="s">
        <v>913</v>
      </c>
      <c r="B92" s="1464" t="s">
        <v>804</v>
      </c>
      <c r="C92" s="1443" t="s">
        <v>810</v>
      </c>
      <c r="D92" s="1444">
        <v>0.00838110587651872</v>
      </c>
      <c r="E92" s="1444">
        <v>0.05459352220784738</v>
      </c>
      <c r="F92" s="1444">
        <v>0.01129352220784739</v>
      </c>
      <c r="G92" s="1465">
        <v>0.005499999999999999</v>
      </c>
      <c r="H92" s="1444">
        <v>0.05071123821346607</v>
      </c>
      <c r="I92" s="1466">
        <v>0.007411238213466074</v>
      </c>
      <c r="J92" s="1"/>
      <c r="K92" s="1"/>
      <c r="L92" s="1211"/>
      <c r="M92" s="1211"/>
      <c r="N92" s="1211"/>
      <c r="O92" s="1211"/>
      <c r="P92" s="1211"/>
      <c r="Q92" s="1211"/>
      <c r="R92" s="1211"/>
      <c r="S92" s="1211"/>
      <c r="T92" s="1211"/>
      <c r="U92" s="1211"/>
      <c r="V92" s="1211"/>
      <c r="W92" s="1211"/>
      <c r="X92" s="1211"/>
      <c r="Y92" s="1211"/>
      <c r="Z92" s="1211"/>
      <c r="AA92" s="1211"/>
      <c r="AB92" s="1211"/>
      <c r="AC92" s="1211"/>
    </row>
    <row r="93" ht="12.0" hidden="1" customHeight="1">
      <c r="A93" s="1463" t="s">
        <v>914</v>
      </c>
      <c r="B93" s="1464" t="s">
        <v>808</v>
      </c>
      <c r="C93" s="1443" t="s">
        <v>825</v>
      </c>
      <c r="D93" s="1444">
        <v>0.0</v>
      </c>
      <c r="E93" s="1444">
        <v>0.0433</v>
      </c>
      <c r="F93" s="1444">
        <v>0.0</v>
      </c>
      <c r="G93" s="1465" t="s">
        <v>113</v>
      </c>
      <c r="H93" s="1444" t="s">
        <v>113</v>
      </c>
      <c r="I93" s="1466" t="s">
        <v>113</v>
      </c>
      <c r="J93" s="1"/>
      <c r="K93" s="1"/>
      <c r="L93" s="1211"/>
      <c r="M93" s="1211"/>
      <c r="N93" s="1211"/>
      <c r="O93" s="1211"/>
      <c r="P93" s="1211"/>
      <c r="Q93" s="1211"/>
      <c r="R93" s="1211"/>
      <c r="S93" s="1211"/>
      <c r="T93" s="1211"/>
      <c r="U93" s="1211"/>
      <c r="V93" s="1211"/>
      <c r="W93" s="1211"/>
      <c r="X93" s="1211"/>
      <c r="Y93" s="1211"/>
      <c r="Z93" s="1211"/>
      <c r="AA93" s="1211"/>
      <c r="AB93" s="1211"/>
      <c r="AC93" s="1211"/>
    </row>
    <row r="94" ht="12.0" hidden="1" customHeight="1">
      <c r="A94" s="1463" t="s">
        <v>915</v>
      </c>
      <c r="B94" s="1464" t="s">
        <v>835</v>
      </c>
      <c r="C94" s="1443" t="s">
        <v>822</v>
      </c>
      <c r="D94" s="1444">
        <v>0.005936616662534093</v>
      </c>
      <c r="E94" s="1444">
        <v>0.05129957823055856</v>
      </c>
      <c r="F94" s="1444">
        <v>0.007999578230558566</v>
      </c>
      <c r="G94" s="1465" t="s">
        <v>113</v>
      </c>
      <c r="H94" s="1444" t="s">
        <v>113</v>
      </c>
      <c r="I94" s="1466" t="s">
        <v>113</v>
      </c>
      <c r="J94" s="1"/>
      <c r="K94" s="1"/>
      <c r="L94" s="1211"/>
      <c r="M94" s="1211"/>
      <c r="N94" s="1211"/>
      <c r="O94" s="1211"/>
      <c r="P94" s="1211"/>
      <c r="Q94" s="1211"/>
      <c r="R94" s="1211"/>
      <c r="S94" s="1211"/>
      <c r="T94" s="1211"/>
      <c r="U94" s="1211"/>
      <c r="V94" s="1211"/>
      <c r="W94" s="1211"/>
      <c r="X94" s="1211"/>
      <c r="Y94" s="1211"/>
      <c r="Z94" s="1211"/>
      <c r="AA94" s="1211"/>
      <c r="AB94" s="1211"/>
      <c r="AC94" s="1211"/>
    </row>
    <row r="95" ht="12.0" hidden="1" customHeight="1">
      <c r="A95" s="1463" t="s">
        <v>916</v>
      </c>
      <c r="B95" s="1464" t="s">
        <v>804</v>
      </c>
      <c r="C95" s="1443" t="s">
        <v>818</v>
      </c>
      <c r="D95" s="1444">
        <v>0.03561969997520455</v>
      </c>
      <c r="E95" s="1444">
        <v>0.09129746938335138</v>
      </c>
      <c r="F95" s="1444">
        <v>0.04799746938335139</v>
      </c>
      <c r="G95" s="1465" t="s">
        <v>113</v>
      </c>
      <c r="H95" s="1444" t="s">
        <v>113</v>
      </c>
      <c r="I95" s="1466" t="s">
        <v>113</v>
      </c>
      <c r="J95" s="1"/>
      <c r="K95" s="1"/>
      <c r="L95" s="1211"/>
      <c r="M95" s="1211"/>
      <c r="N95" s="1211"/>
      <c r="O95" s="1211"/>
      <c r="P95" s="1211"/>
      <c r="Q95" s="1211"/>
      <c r="R95" s="1211"/>
      <c r="S95" s="1211"/>
      <c r="T95" s="1211"/>
      <c r="U95" s="1211"/>
      <c r="V95" s="1211"/>
      <c r="W95" s="1211"/>
      <c r="X95" s="1211"/>
      <c r="Y95" s="1211"/>
      <c r="Z95" s="1211"/>
      <c r="AA95" s="1211"/>
      <c r="AB95" s="1211"/>
      <c r="AC95" s="1211"/>
    </row>
    <row r="96" ht="12.0" hidden="1" customHeight="1">
      <c r="A96" s="1463" t="s">
        <v>917</v>
      </c>
      <c r="B96" s="1464" t="s">
        <v>835</v>
      </c>
      <c r="C96" s="1443" t="s">
        <v>812</v>
      </c>
      <c r="D96" s="1444">
        <v>0.01187323332506819</v>
      </c>
      <c r="E96" s="1444">
        <v>0.05929915646111713</v>
      </c>
      <c r="F96" s="1444">
        <v>0.01599915646111713</v>
      </c>
      <c r="G96" s="1465">
        <v>0.0044</v>
      </c>
      <c r="H96" s="1444">
        <v>0.04922899057077286</v>
      </c>
      <c r="I96" s="1466">
        <v>0.005928990570772862</v>
      </c>
      <c r="J96" s="1"/>
      <c r="K96" s="1"/>
      <c r="L96" s="1211"/>
      <c r="M96" s="1211"/>
      <c r="N96" s="1211"/>
      <c r="O96" s="1211"/>
      <c r="P96" s="1211"/>
      <c r="Q96" s="1211"/>
      <c r="R96" s="1211"/>
      <c r="S96" s="1211"/>
      <c r="T96" s="1211"/>
      <c r="U96" s="1211"/>
      <c r="V96" s="1211"/>
      <c r="W96" s="1211"/>
      <c r="X96" s="1211"/>
      <c r="Y96" s="1211"/>
      <c r="Z96" s="1211"/>
      <c r="AA96" s="1211"/>
      <c r="AB96" s="1211"/>
      <c r="AC96" s="1211"/>
    </row>
    <row r="97" ht="12.0" hidden="1" customHeight="1">
      <c r="A97" s="1463" t="s">
        <v>918</v>
      </c>
      <c r="B97" s="1464" t="s">
        <v>835</v>
      </c>
      <c r="C97" s="1443" t="s">
        <v>863</v>
      </c>
      <c r="D97" s="1444">
        <v>0.08916565418629636</v>
      </c>
      <c r="E97" s="1444">
        <v>0.1634505279334875</v>
      </c>
      <c r="F97" s="1444">
        <v>0.1201505279334875</v>
      </c>
      <c r="G97" s="1465" t="s">
        <v>113</v>
      </c>
      <c r="H97" s="1444" t="s">
        <v>113</v>
      </c>
      <c r="I97" s="1466" t="s">
        <v>113</v>
      </c>
      <c r="J97" s="1"/>
      <c r="K97" s="1"/>
      <c r="L97" s="1211"/>
      <c r="M97" s="1211"/>
      <c r="N97" s="1211"/>
      <c r="O97" s="1211"/>
      <c r="P97" s="1211"/>
      <c r="Q97" s="1211"/>
      <c r="R97" s="1211"/>
      <c r="S97" s="1211"/>
      <c r="T97" s="1211"/>
      <c r="U97" s="1211"/>
      <c r="V97" s="1211"/>
      <c r="W97" s="1211"/>
      <c r="X97" s="1211"/>
      <c r="Y97" s="1211"/>
      <c r="Z97" s="1211"/>
      <c r="AA97" s="1211"/>
      <c r="AB97" s="1211"/>
      <c r="AC97" s="1211"/>
    </row>
    <row r="98" ht="12.0" hidden="1" customHeight="1">
      <c r="A98" s="1463" t="s">
        <v>919</v>
      </c>
      <c r="B98" s="1464" t="s">
        <v>789</v>
      </c>
      <c r="C98" s="1443" t="s">
        <v>863</v>
      </c>
      <c r="D98" s="1444">
        <v>0.08916565418629636</v>
      </c>
      <c r="E98" s="1444">
        <v>0.1634505279334875</v>
      </c>
      <c r="F98" s="1444">
        <v>0.1201505279334875</v>
      </c>
      <c r="G98" s="1465" t="s">
        <v>113</v>
      </c>
      <c r="H98" s="1444" t="s">
        <v>113</v>
      </c>
      <c r="I98" s="1466" t="s">
        <v>113</v>
      </c>
      <c r="J98" s="1"/>
      <c r="K98" s="1"/>
      <c r="L98" s="1211"/>
      <c r="M98" s="1211"/>
      <c r="N98" s="1211"/>
      <c r="O98" s="1211"/>
      <c r="P98" s="1211"/>
      <c r="Q98" s="1211"/>
      <c r="R98" s="1211"/>
      <c r="S98" s="1211"/>
      <c r="T98" s="1211"/>
      <c r="U98" s="1211"/>
      <c r="V98" s="1211"/>
      <c r="W98" s="1211"/>
      <c r="X98" s="1211"/>
      <c r="Y98" s="1211"/>
      <c r="Z98" s="1211"/>
      <c r="AA98" s="1211"/>
      <c r="AB98" s="1211"/>
      <c r="AC98" s="1211"/>
    </row>
    <row r="99" ht="12.0" hidden="1" customHeight="1">
      <c r="A99" s="1463" t="s">
        <v>920</v>
      </c>
      <c r="B99" s="1464" t="s">
        <v>808</v>
      </c>
      <c r="C99" s="1443" t="s">
        <v>810</v>
      </c>
      <c r="D99" s="1444">
        <v>0.00838110587651872</v>
      </c>
      <c r="E99" s="1444">
        <v>0.05459352220784738</v>
      </c>
      <c r="F99" s="1444">
        <v>0.01129352220784739</v>
      </c>
      <c r="G99" s="1465" t="s">
        <v>113</v>
      </c>
      <c r="H99" s="1444" t="s">
        <v>113</v>
      </c>
      <c r="I99" s="1466" t="s">
        <v>113</v>
      </c>
      <c r="J99" s="1"/>
      <c r="K99" s="1"/>
      <c r="L99" s="1211"/>
      <c r="M99" s="1211"/>
      <c r="N99" s="1211"/>
      <c r="O99" s="1211"/>
      <c r="P99" s="1211"/>
      <c r="Q99" s="1211"/>
      <c r="R99" s="1211"/>
      <c r="S99" s="1211"/>
      <c r="T99" s="1211"/>
      <c r="U99" s="1211"/>
      <c r="V99" s="1211"/>
      <c r="W99" s="1211"/>
      <c r="X99" s="1211"/>
      <c r="Y99" s="1211"/>
      <c r="Z99" s="1211"/>
      <c r="AA99" s="1211"/>
      <c r="AB99" s="1211"/>
      <c r="AC99" s="1211"/>
    </row>
    <row r="100" ht="12.0" hidden="1" customHeight="1">
      <c r="A100" s="1463" t="s">
        <v>921</v>
      </c>
      <c r="B100" s="1464" t="s">
        <v>789</v>
      </c>
      <c r="C100" s="1443" t="s">
        <v>842</v>
      </c>
      <c r="D100" s="1444">
        <v>0.02176759442929168</v>
      </c>
      <c r="E100" s="1444">
        <v>0.07263178684538141</v>
      </c>
      <c r="F100" s="1444">
        <v>0.02933178684538141</v>
      </c>
      <c r="G100" s="1465" t="s">
        <v>113</v>
      </c>
      <c r="H100" s="1444" t="s">
        <v>113</v>
      </c>
      <c r="I100" s="1466" t="s">
        <v>113</v>
      </c>
      <c r="J100" s="1"/>
      <c r="K100" s="1"/>
      <c r="L100" s="1211"/>
      <c r="M100" s="1211"/>
      <c r="N100" s="1211"/>
      <c r="O100" s="1211"/>
      <c r="P100" s="1211"/>
      <c r="Q100" s="1211"/>
      <c r="R100" s="1211"/>
      <c r="S100" s="1211"/>
      <c r="T100" s="1211"/>
      <c r="U100" s="1211"/>
      <c r="V100" s="1211"/>
      <c r="W100" s="1211"/>
      <c r="X100" s="1211"/>
      <c r="Y100" s="1211"/>
      <c r="Z100" s="1211"/>
      <c r="AA100" s="1211"/>
      <c r="AB100" s="1211"/>
      <c r="AC100" s="1211"/>
    </row>
    <row r="101" ht="12.0" customHeight="1">
      <c r="A101" s="1463" t="s">
        <v>922</v>
      </c>
      <c r="B101" s="1464" t="s">
        <v>814</v>
      </c>
      <c r="C101" s="1443" t="s">
        <v>839</v>
      </c>
      <c r="D101" s="1444">
        <v>0.01885748822216712</v>
      </c>
      <c r="E101" s="1444">
        <v>0.06871042496765661</v>
      </c>
      <c r="F101" s="1444">
        <v>0.02541042496765662</v>
      </c>
      <c r="G101" s="1465">
        <v>0.0181</v>
      </c>
      <c r="H101" s="1444">
        <v>0.06768971121158836</v>
      </c>
      <c r="I101" s="1466">
        <v>0.02438971121158836</v>
      </c>
      <c r="J101" s="1"/>
      <c r="K101" s="1"/>
      <c r="L101" s="1211"/>
      <c r="M101" s="1211"/>
      <c r="N101" s="1211"/>
      <c r="O101" s="1211"/>
      <c r="P101" s="1211"/>
      <c r="Q101" s="1211"/>
      <c r="R101" s="1211"/>
      <c r="S101" s="1211"/>
      <c r="T101" s="1211"/>
      <c r="U101" s="1211"/>
      <c r="V101" s="1211"/>
      <c r="W101" s="1211"/>
      <c r="X101" s="1211"/>
      <c r="Y101" s="1211"/>
      <c r="Z101" s="1211"/>
      <c r="AA101" s="1211"/>
      <c r="AB101" s="1211"/>
      <c r="AC101" s="1211"/>
    </row>
    <row r="102" ht="12.0" hidden="1" customHeight="1">
      <c r="A102" s="1463" t="s">
        <v>923</v>
      </c>
      <c r="B102" s="1464" t="s">
        <v>804</v>
      </c>
      <c r="C102" s="1443" t="s">
        <v>831</v>
      </c>
      <c r="D102" s="1444">
        <v>0.06437154930159515</v>
      </c>
      <c r="E102" s="1444">
        <v>0.1300405247352723</v>
      </c>
      <c r="F102" s="1444">
        <v>0.08674052473527227</v>
      </c>
      <c r="G102" s="1465" t="s">
        <v>113</v>
      </c>
      <c r="H102" s="1444" t="s">
        <v>113</v>
      </c>
      <c r="I102" s="1466" t="s">
        <v>113</v>
      </c>
      <c r="J102" s="1"/>
      <c r="K102" s="1"/>
      <c r="L102" s="1211"/>
      <c r="M102" s="1211"/>
      <c r="N102" s="1211"/>
      <c r="O102" s="1211"/>
      <c r="P102" s="1211"/>
      <c r="Q102" s="1211"/>
      <c r="R102" s="1211"/>
      <c r="S102" s="1211"/>
      <c r="T102" s="1211"/>
      <c r="U102" s="1211"/>
      <c r="V102" s="1211"/>
      <c r="W102" s="1211"/>
      <c r="X102" s="1211"/>
      <c r="Y102" s="1211"/>
      <c r="Z102" s="1211"/>
      <c r="AA102" s="1211"/>
      <c r="AB102" s="1211"/>
      <c r="AC102" s="1211"/>
    </row>
    <row r="103" ht="12.0" hidden="1" customHeight="1">
      <c r="A103" s="1463" t="s">
        <v>924</v>
      </c>
      <c r="B103" s="1464" t="s">
        <v>835</v>
      </c>
      <c r="C103" s="1443" t="s">
        <v>829</v>
      </c>
      <c r="D103" s="1444">
        <v>0.05447718819737168</v>
      </c>
      <c r="E103" s="1444">
        <v>0.116707894351008</v>
      </c>
      <c r="F103" s="1444">
        <v>0.07340789435100802</v>
      </c>
      <c r="G103" s="1465" t="s">
        <v>113</v>
      </c>
      <c r="H103" s="1444" t="s">
        <v>113</v>
      </c>
      <c r="I103" s="1466" t="s">
        <v>113</v>
      </c>
      <c r="J103" s="1"/>
      <c r="K103" s="1"/>
      <c r="L103" s="1211"/>
      <c r="M103" s="1211"/>
      <c r="N103" s="1211"/>
      <c r="O103" s="1211"/>
      <c r="P103" s="1211"/>
      <c r="Q103" s="1211"/>
      <c r="R103" s="1211"/>
      <c r="S103" s="1211"/>
      <c r="T103" s="1211"/>
      <c r="U103" s="1211"/>
      <c r="V103" s="1211"/>
      <c r="W103" s="1211"/>
      <c r="X103" s="1211"/>
      <c r="Y103" s="1211"/>
      <c r="Z103" s="1211"/>
      <c r="AA103" s="1211"/>
      <c r="AB103" s="1211"/>
      <c r="AC103" s="1211"/>
    </row>
    <row r="104" ht="12.0" hidden="1" customHeight="1">
      <c r="A104" s="1463" t="s">
        <v>925</v>
      </c>
      <c r="B104" s="1464" t="s">
        <v>804</v>
      </c>
      <c r="C104" s="1443" t="s">
        <v>805</v>
      </c>
      <c r="D104" s="1444">
        <v>0.04458282709314818</v>
      </c>
      <c r="E104" s="1444">
        <v>0.1033752639667437</v>
      </c>
      <c r="F104" s="1444">
        <v>0.06007526396674373</v>
      </c>
      <c r="G104" s="1465" t="s">
        <v>113</v>
      </c>
      <c r="H104" s="1444" t="s">
        <v>113</v>
      </c>
      <c r="I104" s="1466" t="s">
        <v>113</v>
      </c>
      <c r="J104" s="1"/>
      <c r="K104" s="1"/>
      <c r="L104" s="1211"/>
      <c r="M104" s="1211"/>
      <c r="N104" s="1211"/>
      <c r="O104" s="1211"/>
      <c r="P104" s="1211"/>
      <c r="Q104" s="1211"/>
      <c r="R104" s="1211"/>
      <c r="S104" s="1211"/>
      <c r="T104" s="1211"/>
      <c r="U104" s="1211"/>
      <c r="V104" s="1211"/>
      <c r="W104" s="1211"/>
      <c r="X104" s="1211"/>
      <c r="Y104" s="1211"/>
      <c r="Z104" s="1211"/>
      <c r="AA104" s="1211"/>
      <c r="AB104" s="1211"/>
      <c r="AC104" s="1211"/>
    </row>
    <row r="105" ht="12.0" hidden="1" customHeight="1">
      <c r="A105" s="1463" t="s">
        <v>926</v>
      </c>
      <c r="B105" s="1464" t="s">
        <v>820</v>
      </c>
      <c r="C105" s="1443" t="s">
        <v>842</v>
      </c>
      <c r="D105" s="1444">
        <v>0.02176759442929168</v>
      </c>
      <c r="E105" s="1444">
        <v>0.07263178684538141</v>
      </c>
      <c r="F105" s="1444">
        <v>0.02933178684538141</v>
      </c>
      <c r="G105" s="1465" t="s">
        <v>113</v>
      </c>
      <c r="H105" s="1444" t="s">
        <v>113</v>
      </c>
      <c r="I105" s="1466" t="s">
        <v>113</v>
      </c>
      <c r="J105" s="1"/>
      <c r="K105" s="1"/>
      <c r="L105" s="1211"/>
      <c r="M105" s="1211"/>
      <c r="N105" s="1211"/>
      <c r="O105" s="1211"/>
      <c r="P105" s="1211"/>
      <c r="Q105" s="1211"/>
      <c r="R105" s="1211"/>
      <c r="S105" s="1211"/>
      <c r="T105" s="1211"/>
      <c r="U105" s="1211"/>
      <c r="V105" s="1211"/>
      <c r="W105" s="1211"/>
      <c r="X105" s="1211"/>
      <c r="Y105" s="1211"/>
      <c r="Z105" s="1211"/>
      <c r="AA105" s="1211"/>
      <c r="AB105" s="1211"/>
      <c r="AC105" s="1211"/>
    </row>
    <row r="106" ht="12.0" hidden="1" customHeight="1">
      <c r="A106" s="1463" t="s">
        <v>927</v>
      </c>
      <c r="B106" s="1464" t="s">
        <v>789</v>
      </c>
      <c r="C106" s="1443" t="s">
        <v>833</v>
      </c>
      <c r="D106" s="1444">
        <v>0.02479410488470122</v>
      </c>
      <c r="E106" s="1444">
        <v>0.0767100031982152</v>
      </c>
      <c r="F106" s="1444">
        <v>0.03341000319821519</v>
      </c>
      <c r="G106" s="1465">
        <v>0.011</v>
      </c>
      <c r="H106" s="1444">
        <v>0.05812247642693215</v>
      </c>
      <c r="I106" s="1466">
        <v>0.01482247642693215</v>
      </c>
      <c r="J106" s="1"/>
      <c r="K106" s="1"/>
      <c r="L106" s="1211"/>
      <c r="M106" s="1211"/>
      <c r="N106" s="1211"/>
      <c r="O106" s="1211"/>
      <c r="P106" s="1211"/>
      <c r="Q106" s="1211"/>
      <c r="R106" s="1211"/>
      <c r="S106" s="1211"/>
      <c r="T106" s="1211"/>
      <c r="U106" s="1211"/>
      <c r="V106" s="1211"/>
      <c r="W106" s="1211"/>
      <c r="X106" s="1211"/>
      <c r="Y106" s="1211"/>
      <c r="Z106" s="1211"/>
      <c r="AA106" s="1211"/>
      <c r="AB106" s="1211"/>
      <c r="AC106" s="1211"/>
    </row>
    <row r="107" ht="12.0" hidden="1" customHeight="1">
      <c r="A107" s="1463" t="s">
        <v>928</v>
      </c>
      <c r="B107" s="1464" t="s">
        <v>789</v>
      </c>
      <c r="C107" s="1443" t="s">
        <v>863</v>
      </c>
      <c r="D107" s="1444">
        <v>0.08916565418629636</v>
      </c>
      <c r="E107" s="1444">
        <v>0.1634505279334875</v>
      </c>
      <c r="F107" s="1444">
        <v>0.1201505279334875</v>
      </c>
      <c r="G107" s="1465" t="s">
        <v>113</v>
      </c>
      <c r="H107" s="1444" t="s">
        <v>113</v>
      </c>
      <c r="I107" s="1466" t="s">
        <v>113</v>
      </c>
      <c r="J107" s="1"/>
      <c r="K107" s="1"/>
      <c r="L107" s="1211"/>
      <c r="M107" s="1211"/>
      <c r="N107" s="1211"/>
      <c r="O107" s="1211"/>
      <c r="P107" s="1211"/>
      <c r="Q107" s="1211"/>
      <c r="R107" s="1211"/>
      <c r="S107" s="1211"/>
      <c r="T107" s="1211"/>
      <c r="U107" s="1211"/>
      <c r="V107" s="1211"/>
      <c r="W107" s="1211"/>
      <c r="X107" s="1211"/>
      <c r="Y107" s="1211"/>
      <c r="Z107" s="1211"/>
      <c r="AA107" s="1211"/>
      <c r="AB107" s="1211"/>
      <c r="AC107" s="1211"/>
    </row>
    <row r="108" ht="12.0" hidden="1" customHeight="1">
      <c r="A108" s="1463" t="s">
        <v>929</v>
      </c>
      <c r="B108" s="1464" t="s">
        <v>789</v>
      </c>
      <c r="C108" s="1443" t="s">
        <v>805</v>
      </c>
      <c r="D108" s="1444">
        <v>0.04458282709314818</v>
      </c>
      <c r="E108" s="1444">
        <v>0.1033752639667437</v>
      </c>
      <c r="F108" s="1444">
        <v>0.06007526396674373</v>
      </c>
      <c r="G108" s="1465" t="s">
        <v>113</v>
      </c>
      <c r="H108" s="1444" t="s">
        <v>113</v>
      </c>
      <c r="I108" s="1466" t="s">
        <v>113</v>
      </c>
      <c r="J108" s="1"/>
      <c r="K108" s="1"/>
      <c r="L108" s="1211"/>
      <c r="M108" s="1211"/>
      <c r="N108" s="1211"/>
      <c r="O108" s="1211"/>
      <c r="P108" s="1211"/>
      <c r="Q108" s="1211"/>
      <c r="R108" s="1211"/>
      <c r="S108" s="1211"/>
      <c r="T108" s="1211"/>
      <c r="U108" s="1211"/>
      <c r="V108" s="1211"/>
      <c r="W108" s="1211"/>
      <c r="X108" s="1211"/>
      <c r="Y108" s="1211"/>
      <c r="Z108" s="1211"/>
      <c r="AA108" s="1211"/>
      <c r="AB108" s="1211"/>
      <c r="AC108" s="1211"/>
    </row>
    <row r="109" ht="12.0" hidden="1" customHeight="1">
      <c r="A109" s="1463" t="s">
        <v>1011</v>
      </c>
      <c r="B109" s="1464" t="s">
        <v>835</v>
      </c>
      <c r="C109" s="1443" t="s">
        <v>818</v>
      </c>
      <c r="D109" s="1444">
        <v>0.03561969997520455</v>
      </c>
      <c r="E109" s="1444">
        <v>0.09129746938335138</v>
      </c>
      <c r="F109" s="1444">
        <v>0.04799746938335139</v>
      </c>
      <c r="G109" s="1465" t="s">
        <v>113</v>
      </c>
      <c r="H109" s="1444" t="s">
        <v>113</v>
      </c>
      <c r="I109" s="1466" t="s">
        <v>113</v>
      </c>
      <c r="J109" s="1"/>
      <c r="K109" s="1"/>
      <c r="L109" s="1211"/>
      <c r="M109" s="1211"/>
      <c r="N109" s="1211"/>
      <c r="O109" s="1211"/>
      <c r="P109" s="1211"/>
      <c r="Q109" s="1211"/>
      <c r="R109" s="1211"/>
      <c r="S109" s="1211"/>
      <c r="T109" s="1211"/>
      <c r="U109" s="1211"/>
      <c r="V109" s="1211"/>
      <c r="W109" s="1211"/>
      <c r="X109" s="1211"/>
      <c r="Y109" s="1211"/>
      <c r="Z109" s="1211"/>
      <c r="AA109" s="1211"/>
      <c r="AB109" s="1211"/>
      <c r="AC109" s="1211"/>
    </row>
    <row r="110" ht="12.0" hidden="1" customHeight="1">
      <c r="A110" s="1463" t="s">
        <v>930</v>
      </c>
      <c r="B110" s="1464" t="s">
        <v>808</v>
      </c>
      <c r="C110" s="1443" t="s">
        <v>825</v>
      </c>
      <c r="D110" s="1444">
        <v>0.0</v>
      </c>
      <c r="E110" s="1444">
        <v>0.0433</v>
      </c>
      <c r="F110" s="1444">
        <v>0.0</v>
      </c>
      <c r="G110" s="1465">
        <v>0.0</v>
      </c>
      <c r="H110" s="1444">
        <v>0.0433</v>
      </c>
      <c r="I110" s="1466">
        <v>0.0</v>
      </c>
      <c r="J110" s="1"/>
      <c r="K110" s="1"/>
      <c r="L110" s="1211"/>
      <c r="M110" s="1211"/>
      <c r="N110" s="1211"/>
      <c r="O110" s="1211"/>
      <c r="P110" s="1211"/>
      <c r="Q110" s="1211"/>
      <c r="R110" s="1211"/>
      <c r="S110" s="1211"/>
      <c r="T110" s="1211"/>
      <c r="U110" s="1211"/>
      <c r="V110" s="1211"/>
      <c r="W110" s="1211"/>
      <c r="X110" s="1211"/>
      <c r="Y110" s="1211"/>
      <c r="Z110" s="1211"/>
      <c r="AA110" s="1211"/>
      <c r="AB110" s="1211"/>
      <c r="AC110" s="1211"/>
    </row>
    <row r="111" ht="12.0" hidden="1" customHeight="1">
      <c r="A111" s="1463" t="s">
        <v>931</v>
      </c>
      <c r="B111" s="1464" t="s">
        <v>824</v>
      </c>
      <c r="C111" s="1443" t="s">
        <v>825</v>
      </c>
      <c r="D111" s="1444">
        <v>0.0</v>
      </c>
      <c r="E111" s="1444">
        <v>0.0433</v>
      </c>
      <c r="F111" s="1444">
        <v>0.0</v>
      </c>
      <c r="G111" s="1465">
        <v>0.0</v>
      </c>
      <c r="H111" s="1444">
        <v>0.0433</v>
      </c>
      <c r="I111" s="1466">
        <v>0.0</v>
      </c>
      <c r="J111" s="1"/>
      <c r="K111" s="1"/>
      <c r="L111" s="1211"/>
      <c r="M111" s="1211"/>
      <c r="N111" s="1211"/>
      <c r="O111" s="1211"/>
      <c r="P111" s="1211"/>
      <c r="Q111" s="1211"/>
      <c r="R111" s="1211"/>
      <c r="S111" s="1211"/>
      <c r="T111" s="1211"/>
      <c r="U111" s="1211"/>
      <c r="V111" s="1211"/>
      <c r="W111" s="1211"/>
      <c r="X111" s="1211"/>
      <c r="Y111" s="1211"/>
      <c r="Z111" s="1211"/>
      <c r="AA111" s="1211"/>
      <c r="AB111" s="1211"/>
      <c r="AC111" s="1211"/>
    </row>
    <row r="112" ht="12.0" hidden="1" customHeight="1">
      <c r="A112" s="1463" t="s">
        <v>932</v>
      </c>
      <c r="B112" s="1464" t="s">
        <v>814</v>
      </c>
      <c r="C112" s="1443" t="s">
        <v>829</v>
      </c>
      <c r="D112" s="1444">
        <v>0.05447718819737168</v>
      </c>
      <c r="E112" s="1444">
        <v>0.116707894351008</v>
      </c>
      <c r="F112" s="1444">
        <v>0.07340789435100802</v>
      </c>
      <c r="G112" s="1465">
        <v>0.0616</v>
      </c>
      <c r="H112" s="1444">
        <v>0.1263058679908201</v>
      </c>
      <c r="I112" s="1466">
        <v>0.08300586799082005</v>
      </c>
      <c r="J112" s="1"/>
      <c r="K112" s="1"/>
      <c r="L112" s="1211"/>
      <c r="M112" s="1211"/>
      <c r="N112" s="1211"/>
      <c r="O112" s="1211"/>
      <c r="P112" s="1211"/>
      <c r="Q112" s="1211"/>
      <c r="R112" s="1211"/>
      <c r="S112" s="1211"/>
      <c r="T112" s="1211"/>
      <c r="U112" s="1211"/>
      <c r="V112" s="1211"/>
      <c r="W112" s="1211"/>
      <c r="X112" s="1211"/>
      <c r="Y112" s="1211"/>
      <c r="Z112" s="1211"/>
      <c r="AA112" s="1211"/>
      <c r="AB112" s="1211"/>
      <c r="AC112" s="1211"/>
    </row>
    <row r="113" ht="12.0" hidden="1" customHeight="1">
      <c r="A113" s="1463" t="s">
        <v>933</v>
      </c>
      <c r="B113" s="1464" t="s">
        <v>789</v>
      </c>
      <c r="C113" s="1443" t="s">
        <v>841</v>
      </c>
      <c r="D113" s="1444">
        <v>0.09906001529051987</v>
      </c>
      <c r="E113" s="1444">
        <v>0.1767831583177518</v>
      </c>
      <c r="F113" s="1444">
        <v>0.1334831583177518</v>
      </c>
      <c r="G113" s="1465" t="s">
        <v>113</v>
      </c>
      <c r="H113" s="1444" t="s">
        <v>113</v>
      </c>
      <c r="I113" s="1466" t="s">
        <v>113</v>
      </c>
      <c r="J113" s="1"/>
      <c r="K113" s="1"/>
      <c r="L113" s="1211"/>
      <c r="M113" s="1211"/>
      <c r="N113" s="1211"/>
      <c r="O113" s="1211"/>
      <c r="P113" s="1211"/>
      <c r="Q113" s="1211"/>
      <c r="R113" s="1211"/>
      <c r="S113" s="1211"/>
      <c r="T113" s="1211"/>
      <c r="U113" s="1211"/>
      <c r="V113" s="1211"/>
      <c r="W113" s="1211"/>
      <c r="X113" s="1211"/>
      <c r="Y113" s="1211"/>
      <c r="Z113" s="1211"/>
      <c r="AA113" s="1211"/>
      <c r="AB113" s="1211"/>
      <c r="AC113" s="1211"/>
    </row>
    <row r="114" ht="12.0" hidden="1" customHeight="1">
      <c r="A114" s="1463" t="s">
        <v>934</v>
      </c>
      <c r="B114" s="1464" t="s">
        <v>789</v>
      </c>
      <c r="C114" s="1443" t="s">
        <v>809</v>
      </c>
      <c r="D114" s="1444">
        <v>0.07426591040581865</v>
      </c>
      <c r="E114" s="1444">
        <v>0.1433731551195365</v>
      </c>
      <c r="F114" s="1444">
        <v>0.1000731551195366</v>
      </c>
      <c r="G114" s="1465">
        <v>0.0603</v>
      </c>
      <c r="H114" s="1444">
        <v>0.1245541207767281</v>
      </c>
      <c r="I114" s="1466">
        <v>0.08125412077672807</v>
      </c>
      <c r="J114" s="1"/>
      <c r="K114" s="1"/>
      <c r="L114" s="1211"/>
      <c r="M114" s="1211"/>
      <c r="N114" s="1211"/>
      <c r="O114" s="1211"/>
      <c r="P114" s="1211"/>
      <c r="Q114" s="1211"/>
      <c r="R114" s="1211"/>
      <c r="S114" s="1211"/>
      <c r="T114" s="1211"/>
      <c r="U114" s="1211"/>
      <c r="V114" s="1211"/>
      <c r="W114" s="1211"/>
      <c r="X114" s="1211"/>
      <c r="Y114" s="1211"/>
      <c r="Z114" s="1211"/>
      <c r="AA114" s="1211"/>
      <c r="AB114" s="1211"/>
      <c r="AC114" s="1211"/>
    </row>
    <row r="115" ht="12.0" hidden="1" customHeight="1">
      <c r="A115" s="1463" t="s">
        <v>935</v>
      </c>
      <c r="B115" s="1464" t="s">
        <v>808</v>
      </c>
      <c r="C115" s="1443" t="s">
        <v>825</v>
      </c>
      <c r="D115" s="1444">
        <v>0.0</v>
      </c>
      <c r="E115" s="1444">
        <v>0.0433</v>
      </c>
      <c r="F115" s="1444">
        <v>0.0</v>
      </c>
      <c r="G115" s="1465">
        <v>0.0</v>
      </c>
      <c r="H115" s="1444">
        <v>0.0433</v>
      </c>
      <c r="I115" s="1466">
        <v>0.0</v>
      </c>
      <c r="J115" s="1"/>
      <c r="K115" s="1"/>
      <c r="L115" s="1211"/>
      <c r="M115" s="1211"/>
      <c r="N115" s="1211"/>
      <c r="O115" s="1211"/>
      <c r="P115" s="1211"/>
      <c r="Q115" s="1211"/>
      <c r="R115" s="1211"/>
      <c r="S115" s="1211"/>
      <c r="T115" s="1211"/>
      <c r="U115" s="1211"/>
      <c r="V115" s="1211"/>
      <c r="W115" s="1211"/>
      <c r="X115" s="1211"/>
      <c r="Y115" s="1211"/>
      <c r="Z115" s="1211"/>
      <c r="AA115" s="1211"/>
      <c r="AB115" s="1211"/>
      <c r="AC115" s="1211"/>
    </row>
    <row r="116" ht="12.0" hidden="1" customHeight="1">
      <c r="A116" s="1463" t="s">
        <v>936</v>
      </c>
      <c r="B116" s="1464" t="s">
        <v>799</v>
      </c>
      <c r="C116" s="1443" t="s">
        <v>833</v>
      </c>
      <c r="D116" s="1444">
        <v>0.02479410488470122</v>
      </c>
      <c r="E116" s="1444">
        <v>0.0767100031982152</v>
      </c>
      <c r="F116" s="1444">
        <v>0.03341000319821519</v>
      </c>
      <c r="G116" s="1465">
        <v>0.0122</v>
      </c>
      <c r="H116" s="1444">
        <v>0.05973947385532475</v>
      </c>
      <c r="I116" s="1466">
        <v>0.01643947385532475</v>
      </c>
      <c r="J116" s="1"/>
      <c r="K116" s="1"/>
      <c r="L116" s="1211"/>
      <c r="M116" s="1211"/>
      <c r="N116" s="1211"/>
      <c r="O116" s="1211"/>
      <c r="P116" s="1211"/>
      <c r="Q116" s="1211"/>
      <c r="R116" s="1211"/>
      <c r="S116" s="1211"/>
      <c r="T116" s="1211"/>
      <c r="U116" s="1211"/>
      <c r="V116" s="1211"/>
      <c r="W116" s="1211"/>
      <c r="X116" s="1211"/>
      <c r="Y116" s="1211"/>
      <c r="Z116" s="1211"/>
      <c r="AA116" s="1211"/>
      <c r="AB116" s="1211"/>
      <c r="AC116" s="1211"/>
    </row>
    <row r="117" ht="12.0" hidden="1" customHeight="1">
      <c r="A117" s="1463" t="s">
        <v>937</v>
      </c>
      <c r="B117" s="1464" t="s">
        <v>835</v>
      </c>
      <c r="C117" s="1443" t="s">
        <v>863</v>
      </c>
      <c r="D117" s="1444">
        <v>0.08916565418629636</v>
      </c>
      <c r="E117" s="1444">
        <v>0.1634505279334875</v>
      </c>
      <c r="F117" s="1444">
        <v>0.1201505279334875</v>
      </c>
      <c r="G117" s="1465">
        <v>0.1608</v>
      </c>
      <c r="H117" s="1444">
        <v>0.2599776554046082</v>
      </c>
      <c r="I117" s="1466">
        <v>0.2166776554046082</v>
      </c>
      <c r="J117" s="1"/>
      <c r="K117" s="1"/>
      <c r="L117" s="1211"/>
      <c r="M117" s="1211"/>
      <c r="N117" s="1211"/>
      <c r="O117" s="1211"/>
      <c r="P117" s="1211"/>
      <c r="Q117" s="1211"/>
      <c r="R117" s="1211"/>
      <c r="S117" s="1211"/>
      <c r="T117" s="1211"/>
      <c r="U117" s="1211"/>
      <c r="V117" s="1211"/>
      <c r="W117" s="1211"/>
      <c r="X117" s="1211"/>
      <c r="Y117" s="1211"/>
      <c r="Z117" s="1211"/>
      <c r="AA117" s="1211"/>
      <c r="AB117" s="1211"/>
      <c r="AC117" s="1211"/>
    </row>
    <row r="118" ht="12.0" hidden="1" customHeight="1">
      <c r="A118" s="1463" t="s">
        <v>938</v>
      </c>
      <c r="B118" s="1464" t="s">
        <v>814</v>
      </c>
      <c r="C118" s="1443" t="s">
        <v>842</v>
      </c>
      <c r="D118" s="1444">
        <v>0.02176759442929168</v>
      </c>
      <c r="E118" s="1444">
        <v>0.07263178684538141</v>
      </c>
      <c r="F118" s="1444">
        <v>0.02933178684538141</v>
      </c>
      <c r="G118" s="1465">
        <v>0.0267</v>
      </c>
      <c r="H118" s="1444">
        <v>0.07927819278173531</v>
      </c>
      <c r="I118" s="1466">
        <v>0.03597819278173532</v>
      </c>
      <c r="J118" s="1"/>
      <c r="K118" s="1"/>
      <c r="L118" s="1211"/>
      <c r="M118" s="1211"/>
      <c r="N118" s="1211"/>
      <c r="O118" s="1211"/>
      <c r="P118" s="1211"/>
      <c r="Q118" s="1211"/>
      <c r="R118" s="1211"/>
      <c r="S118" s="1211"/>
      <c r="T118" s="1211"/>
      <c r="U118" s="1211"/>
      <c r="V118" s="1211"/>
      <c r="W118" s="1211"/>
      <c r="X118" s="1211"/>
      <c r="Y118" s="1211"/>
      <c r="Z118" s="1211"/>
      <c r="AA118" s="1211"/>
      <c r="AB118" s="1211"/>
      <c r="AC118" s="1211"/>
    </row>
    <row r="119" ht="12.0" hidden="1" customHeight="1">
      <c r="A119" s="1463" t="s">
        <v>939</v>
      </c>
      <c r="B119" s="1464" t="s">
        <v>835</v>
      </c>
      <c r="C119" s="1443" t="s">
        <v>829</v>
      </c>
      <c r="D119" s="1444">
        <v>0.05447718819737168</v>
      </c>
      <c r="E119" s="1444">
        <v>0.116707894351008</v>
      </c>
      <c r="F119" s="1444">
        <v>0.07340789435100802</v>
      </c>
      <c r="G119" s="1465" t="s">
        <v>113</v>
      </c>
      <c r="H119" s="1444" t="s">
        <v>113</v>
      </c>
      <c r="I119" s="1466" t="s">
        <v>113</v>
      </c>
      <c r="J119" s="1"/>
      <c r="K119" s="1"/>
      <c r="L119" s="1211"/>
      <c r="M119" s="1211"/>
      <c r="N119" s="1211"/>
      <c r="O119" s="1211"/>
      <c r="P119" s="1211"/>
      <c r="Q119" s="1211"/>
      <c r="R119" s="1211"/>
      <c r="S119" s="1211"/>
      <c r="T119" s="1211"/>
      <c r="U119" s="1211"/>
      <c r="V119" s="1211"/>
      <c r="W119" s="1211"/>
      <c r="X119" s="1211"/>
      <c r="Y119" s="1211"/>
      <c r="Z119" s="1211"/>
      <c r="AA119" s="1211"/>
      <c r="AB119" s="1211"/>
      <c r="AC119" s="1211"/>
    </row>
    <row r="120" ht="12.0" hidden="1" customHeight="1">
      <c r="A120" s="1463" t="s">
        <v>940</v>
      </c>
      <c r="B120" s="1464" t="s">
        <v>814</v>
      </c>
      <c r="C120" s="1443" t="s">
        <v>842</v>
      </c>
      <c r="D120" s="1444">
        <v>0.02176759442929168</v>
      </c>
      <c r="E120" s="1444">
        <v>0.07263178684538141</v>
      </c>
      <c r="F120" s="1444">
        <v>0.02933178684538141</v>
      </c>
      <c r="G120" s="1465" t="s">
        <v>113</v>
      </c>
      <c r="H120" s="1444" t="s">
        <v>113</v>
      </c>
      <c r="I120" s="1466" t="s">
        <v>113</v>
      </c>
      <c r="J120" s="1"/>
      <c r="K120" s="1"/>
      <c r="L120" s="1211"/>
      <c r="M120" s="1211"/>
      <c r="N120" s="1211"/>
      <c r="O120" s="1211"/>
      <c r="P120" s="1211"/>
      <c r="Q120" s="1211"/>
      <c r="R120" s="1211"/>
      <c r="S120" s="1211"/>
      <c r="T120" s="1211"/>
      <c r="U120" s="1211"/>
      <c r="V120" s="1211"/>
      <c r="W120" s="1211"/>
      <c r="X120" s="1211"/>
      <c r="Y120" s="1211"/>
      <c r="Z120" s="1211"/>
      <c r="AA120" s="1211"/>
      <c r="AB120" s="1211"/>
      <c r="AC120" s="1211"/>
    </row>
    <row r="121" ht="12.0" hidden="1" customHeight="1">
      <c r="A121" s="1463" t="s">
        <v>941</v>
      </c>
      <c r="B121" s="1464" t="s">
        <v>814</v>
      </c>
      <c r="C121" s="1443" t="s">
        <v>821</v>
      </c>
      <c r="D121" s="1444">
        <v>0.01583097776675758</v>
      </c>
      <c r="E121" s="1444">
        <v>0.06463220861482283</v>
      </c>
      <c r="F121" s="1444">
        <v>0.02133220861482284</v>
      </c>
      <c r="G121" s="1465">
        <v>0.0106</v>
      </c>
      <c r="H121" s="1444">
        <v>0.05758347728413461</v>
      </c>
      <c r="I121" s="1466">
        <v>0.01428347728413462</v>
      </c>
      <c r="J121" s="1"/>
      <c r="K121" s="1"/>
      <c r="L121" s="1211"/>
      <c r="M121" s="1211"/>
      <c r="N121" s="1211"/>
      <c r="O121" s="1211"/>
      <c r="P121" s="1211"/>
      <c r="Q121" s="1211"/>
      <c r="R121" s="1211"/>
      <c r="S121" s="1211"/>
      <c r="T121" s="1211"/>
      <c r="U121" s="1211"/>
      <c r="V121" s="1211"/>
      <c r="W121" s="1211"/>
      <c r="X121" s="1211"/>
      <c r="Y121" s="1211"/>
      <c r="Z121" s="1211"/>
      <c r="AA121" s="1211"/>
      <c r="AB121" s="1211"/>
      <c r="AC121" s="1211"/>
    </row>
    <row r="122" ht="12.0" hidden="1" customHeight="1">
      <c r="A122" s="1463" t="s">
        <v>942</v>
      </c>
      <c r="B122" s="1464" t="s">
        <v>835</v>
      </c>
      <c r="C122" s="1443" t="s">
        <v>839</v>
      </c>
      <c r="D122" s="1444">
        <v>0.01885748822216712</v>
      </c>
      <c r="E122" s="1444">
        <v>0.06871042496765661</v>
      </c>
      <c r="F122" s="1444">
        <v>0.02541042496765662</v>
      </c>
      <c r="G122" s="1465">
        <v>0.008</v>
      </c>
      <c r="H122" s="1444">
        <v>0.05407998285595066</v>
      </c>
      <c r="I122" s="1466">
        <v>0.01077998285595066</v>
      </c>
      <c r="J122" s="1"/>
      <c r="K122" s="1"/>
      <c r="L122" s="1211"/>
      <c r="M122" s="1211"/>
      <c r="N122" s="1211"/>
      <c r="O122" s="1211"/>
      <c r="P122" s="1211"/>
      <c r="Q122" s="1211"/>
      <c r="R122" s="1211"/>
      <c r="S122" s="1211"/>
      <c r="T122" s="1211"/>
      <c r="U122" s="1211"/>
      <c r="V122" s="1211"/>
      <c r="W122" s="1211"/>
      <c r="X122" s="1211"/>
      <c r="Y122" s="1211"/>
      <c r="Z122" s="1211"/>
      <c r="AA122" s="1211"/>
      <c r="AB122" s="1211"/>
      <c r="AC122" s="1211"/>
    </row>
    <row r="123" ht="12.0" hidden="1" customHeight="1">
      <c r="A123" s="1463" t="s">
        <v>943</v>
      </c>
      <c r="B123" s="1464" t="s">
        <v>804</v>
      </c>
      <c r="C123" s="1443" t="s">
        <v>810</v>
      </c>
      <c r="D123" s="1444">
        <v>0.00838110587651872</v>
      </c>
      <c r="E123" s="1444">
        <v>0.05459352220784738</v>
      </c>
      <c r="F123" s="1444">
        <v>0.01129352220784739</v>
      </c>
      <c r="G123" s="1465">
        <v>0.0064</v>
      </c>
      <c r="H123" s="1444">
        <v>0.05192398628476053</v>
      </c>
      <c r="I123" s="1466">
        <v>0.008623986284760526</v>
      </c>
      <c r="J123" s="1"/>
      <c r="K123" s="1"/>
      <c r="L123" s="1211"/>
      <c r="M123" s="1211"/>
      <c r="N123" s="1211"/>
      <c r="O123" s="1211"/>
      <c r="P123" s="1211"/>
      <c r="Q123" s="1211"/>
      <c r="R123" s="1211"/>
      <c r="S123" s="1211"/>
      <c r="T123" s="1211"/>
      <c r="U123" s="1211"/>
      <c r="V123" s="1211"/>
      <c r="W123" s="1211"/>
      <c r="X123" s="1211"/>
      <c r="Y123" s="1211"/>
      <c r="Z123" s="1211"/>
      <c r="AA123" s="1211"/>
      <c r="AB123" s="1211"/>
      <c r="AC123" s="1211"/>
    </row>
    <row r="124" ht="12.0" hidden="1" customHeight="1">
      <c r="A124" s="1463" t="s">
        <v>944</v>
      </c>
      <c r="B124" s="1464" t="s">
        <v>808</v>
      </c>
      <c r="C124" s="1443" t="s">
        <v>812</v>
      </c>
      <c r="D124" s="1444">
        <v>0.01187323332506819</v>
      </c>
      <c r="E124" s="1444">
        <v>0.05929915646111713</v>
      </c>
      <c r="F124" s="1444">
        <v>0.01599915646111713</v>
      </c>
      <c r="G124" s="1465">
        <v>0.001699999999999999</v>
      </c>
      <c r="H124" s="1444">
        <v>0.04559074635688951</v>
      </c>
      <c r="I124" s="1466">
        <v>0.002290746356889513</v>
      </c>
      <c r="J124" s="1"/>
      <c r="K124" s="1"/>
      <c r="L124" s="1211"/>
      <c r="M124" s="1211"/>
      <c r="N124" s="1211"/>
      <c r="O124" s="1211"/>
      <c r="P124" s="1211"/>
      <c r="Q124" s="1211"/>
      <c r="R124" s="1211"/>
      <c r="S124" s="1211"/>
      <c r="T124" s="1211"/>
      <c r="U124" s="1211"/>
      <c r="V124" s="1211"/>
      <c r="W124" s="1211"/>
      <c r="X124" s="1211"/>
      <c r="Y124" s="1211"/>
      <c r="Z124" s="1211"/>
      <c r="AA124" s="1211"/>
      <c r="AB124" s="1211"/>
      <c r="AC124" s="1211"/>
    </row>
    <row r="125" ht="12.0" hidden="1" customHeight="1">
      <c r="A125" s="1463" t="s">
        <v>945</v>
      </c>
      <c r="B125" s="1464" t="s">
        <v>799</v>
      </c>
      <c r="C125" s="1443" t="s">
        <v>800</v>
      </c>
      <c r="D125" s="1444">
        <v>0.004888978427969252</v>
      </c>
      <c r="E125" s="1444">
        <v>0.04988788795457764</v>
      </c>
      <c r="F125" s="1444">
        <v>0.006587887954577641</v>
      </c>
      <c r="G125" s="1465">
        <v>0.0036</v>
      </c>
      <c r="H125" s="1444">
        <v>0.04815099228517779</v>
      </c>
      <c r="I125" s="1466">
        <v>0.004850992285177796</v>
      </c>
      <c r="J125" s="1"/>
      <c r="K125" s="1"/>
      <c r="L125" s="1211"/>
      <c r="M125" s="1211"/>
      <c r="N125" s="1211"/>
      <c r="O125" s="1211"/>
      <c r="P125" s="1211"/>
      <c r="Q125" s="1211"/>
      <c r="R125" s="1211"/>
      <c r="S125" s="1211"/>
      <c r="T125" s="1211"/>
      <c r="U125" s="1211"/>
      <c r="V125" s="1211"/>
      <c r="W125" s="1211"/>
      <c r="X125" s="1211"/>
      <c r="Y125" s="1211"/>
      <c r="Z125" s="1211"/>
      <c r="AA125" s="1211"/>
      <c r="AB125" s="1211"/>
      <c r="AC125" s="1211"/>
    </row>
    <row r="126" ht="12.0" hidden="1" customHeight="1">
      <c r="A126" s="1463" t="s">
        <v>946</v>
      </c>
      <c r="B126" s="1464" t="s">
        <v>799</v>
      </c>
      <c r="C126" s="1443" t="s">
        <v>812</v>
      </c>
      <c r="D126" s="1444">
        <v>0.01187323332506819</v>
      </c>
      <c r="E126" s="1444">
        <v>0.05929915646111713</v>
      </c>
      <c r="F126" s="1444">
        <v>0.01599915646111713</v>
      </c>
      <c r="G126" s="1465" t="s">
        <v>113</v>
      </c>
      <c r="H126" s="1444" t="s">
        <v>113</v>
      </c>
      <c r="I126" s="1466" t="s">
        <v>113</v>
      </c>
      <c r="J126" s="1"/>
      <c r="K126" s="1"/>
      <c r="L126" s="1211"/>
      <c r="M126" s="1211"/>
      <c r="N126" s="1211"/>
      <c r="O126" s="1211"/>
      <c r="P126" s="1211"/>
      <c r="Q126" s="1211"/>
      <c r="R126" s="1211"/>
      <c r="S126" s="1211"/>
      <c r="T126" s="1211"/>
      <c r="U126" s="1211"/>
      <c r="V126" s="1211"/>
      <c r="W126" s="1211"/>
      <c r="X126" s="1211"/>
      <c r="Y126" s="1211"/>
      <c r="Z126" s="1211"/>
      <c r="AA126" s="1211"/>
      <c r="AB126" s="1211"/>
      <c r="AC126" s="1211"/>
    </row>
    <row r="127" ht="12.0" hidden="1" customHeight="1">
      <c r="A127" s="1463" t="s">
        <v>947</v>
      </c>
      <c r="B127" s="1464" t="s">
        <v>804</v>
      </c>
      <c r="C127" s="1443" t="s">
        <v>842</v>
      </c>
      <c r="D127" s="1444">
        <v>0.02176759442929168</v>
      </c>
      <c r="E127" s="1444">
        <v>0.07263178684538141</v>
      </c>
      <c r="F127" s="1444">
        <v>0.02933178684538141</v>
      </c>
      <c r="G127" s="1465">
        <v>0.0198</v>
      </c>
      <c r="H127" s="1444">
        <v>0.06998045756847787</v>
      </c>
      <c r="I127" s="1466">
        <v>0.02668045756847788</v>
      </c>
      <c r="J127" s="1"/>
      <c r="K127" s="1"/>
      <c r="L127" s="1211"/>
      <c r="M127" s="1211"/>
      <c r="N127" s="1211"/>
      <c r="O127" s="1211"/>
      <c r="P127" s="1211"/>
      <c r="Q127" s="1211"/>
      <c r="R127" s="1211"/>
      <c r="S127" s="1211"/>
      <c r="T127" s="1211"/>
      <c r="U127" s="1211"/>
      <c r="V127" s="1211"/>
      <c r="W127" s="1211"/>
      <c r="X127" s="1211"/>
      <c r="Y127" s="1211"/>
      <c r="Z127" s="1211"/>
      <c r="AA127" s="1211"/>
      <c r="AB127" s="1211"/>
      <c r="AC127" s="1211"/>
    </row>
    <row r="128" ht="12.0" hidden="1" customHeight="1">
      <c r="A128" s="1463" t="s">
        <v>949</v>
      </c>
      <c r="B128" s="1464" t="s">
        <v>789</v>
      </c>
      <c r="C128" s="1443" t="s">
        <v>829</v>
      </c>
      <c r="D128" s="1444">
        <v>0.05447718819737168</v>
      </c>
      <c r="E128" s="1444">
        <v>0.116707894351008</v>
      </c>
      <c r="F128" s="1444">
        <v>0.07340789435100802</v>
      </c>
      <c r="G128" s="1465">
        <v>0.0414</v>
      </c>
      <c r="H128" s="1444">
        <v>0.09908641127954465</v>
      </c>
      <c r="I128" s="1466">
        <v>0.05578641127954465</v>
      </c>
      <c r="J128" s="1"/>
      <c r="K128" s="1"/>
      <c r="L128" s="1211"/>
      <c r="M128" s="1211"/>
      <c r="N128" s="1211"/>
      <c r="O128" s="1211"/>
      <c r="P128" s="1211"/>
      <c r="Q128" s="1211"/>
      <c r="R128" s="1211"/>
      <c r="S128" s="1211"/>
      <c r="T128" s="1211"/>
      <c r="U128" s="1211"/>
      <c r="V128" s="1211"/>
      <c r="W128" s="1211"/>
      <c r="X128" s="1211"/>
      <c r="Y128" s="1211"/>
      <c r="Z128" s="1211"/>
      <c r="AA128" s="1211"/>
      <c r="AB128" s="1211"/>
      <c r="AC128" s="1211"/>
    </row>
    <row r="129" ht="12.0" hidden="1" customHeight="1">
      <c r="A129" s="1463" t="s">
        <v>950</v>
      </c>
      <c r="B129" s="1464" t="s">
        <v>799</v>
      </c>
      <c r="C129" s="1443" t="s">
        <v>822</v>
      </c>
      <c r="D129" s="1444">
        <v>0.005936616662534093</v>
      </c>
      <c r="E129" s="1444">
        <v>0.05129957823055856</v>
      </c>
      <c r="F129" s="1444">
        <v>0.007999578230558566</v>
      </c>
      <c r="G129" s="1465">
        <v>0.0064</v>
      </c>
      <c r="H129" s="1444">
        <v>0.05192398628476053</v>
      </c>
      <c r="I129" s="1466">
        <v>0.008623986284760526</v>
      </c>
      <c r="J129" s="1"/>
      <c r="K129" s="1"/>
      <c r="L129" s="1211"/>
      <c r="M129" s="1211"/>
      <c r="N129" s="1211"/>
      <c r="O129" s="1211"/>
      <c r="P129" s="1211"/>
      <c r="Q129" s="1211"/>
      <c r="R129" s="1211"/>
      <c r="S129" s="1211"/>
      <c r="T129" s="1211"/>
      <c r="U129" s="1211"/>
      <c r="V129" s="1211"/>
      <c r="W129" s="1211"/>
      <c r="X129" s="1211"/>
      <c r="Y129" s="1211"/>
      <c r="Z129" s="1211"/>
      <c r="AA129" s="1211"/>
      <c r="AB129" s="1211"/>
      <c r="AC129" s="1211"/>
    </row>
    <row r="130" ht="12.0" hidden="1" customHeight="1">
      <c r="A130" s="1463" t="s">
        <v>951</v>
      </c>
      <c r="B130" s="1464" t="s">
        <v>789</v>
      </c>
      <c r="C130" s="1443" t="s">
        <v>805</v>
      </c>
      <c r="D130" s="1444">
        <v>0.04458282709314818</v>
      </c>
      <c r="E130" s="1444">
        <v>0.1033752639667437</v>
      </c>
      <c r="F130" s="1444">
        <v>0.06007526396674373</v>
      </c>
      <c r="G130" s="1465">
        <v>0.0582</v>
      </c>
      <c r="H130" s="1444">
        <v>0.121724375277041</v>
      </c>
      <c r="I130" s="1466">
        <v>0.07842437527704103</v>
      </c>
      <c r="J130" s="1"/>
      <c r="K130" s="1"/>
      <c r="L130" s="1211"/>
      <c r="M130" s="1211"/>
      <c r="N130" s="1211"/>
      <c r="O130" s="1211"/>
      <c r="P130" s="1211"/>
      <c r="Q130" s="1211"/>
      <c r="R130" s="1211"/>
      <c r="S130" s="1211"/>
      <c r="T130" s="1211"/>
      <c r="U130" s="1211"/>
      <c r="V130" s="1211"/>
      <c r="W130" s="1211"/>
      <c r="X130" s="1211"/>
      <c r="Y130" s="1211"/>
      <c r="Z130" s="1211"/>
      <c r="AA130" s="1211"/>
      <c r="AB130" s="1211"/>
      <c r="AC130" s="1211"/>
    </row>
    <row r="131" ht="12.0" hidden="1" customHeight="1">
      <c r="A131" s="1463" t="s">
        <v>952</v>
      </c>
      <c r="B131" s="1464" t="s">
        <v>804</v>
      </c>
      <c r="C131" s="1443" t="s">
        <v>828</v>
      </c>
      <c r="D131" s="1444">
        <v>0.02979948756095545</v>
      </c>
      <c r="E131" s="1444">
        <v>0.08345474562790181</v>
      </c>
      <c r="F131" s="1444">
        <v>0.04015474562790182</v>
      </c>
      <c r="G131" s="1465">
        <v>0.0085</v>
      </c>
      <c r="H131" s="1444">
        <v>0.05475373178444757</v>
      </c>
      <c r="I131" s="1466">
        <v>0.01145373178444757</v>
      </c>
      <c r="J131" s="1"/>
      <c r="K131" s="1"/>
      <c r="L131" s="1211"/>
      <c r="M131" s="1211"/>
      <c r="N131" s="1211"/>
      <c r="O131" s="1211"/>
      <c r="P131" s="1211"/>
      <c r="Q131" s="1211"/>
      <c r="R131" s="1211"/>
      <c r="S131" s="1211"/>
      <c r="T131" s="1211"/>
      <c r="U131" s="1211"/>
      <c r="V131" s="1211"/>
      <c r="W131" s="1211"/>
      <c r="X131" s="1211"/>
      <c r="Y131" s="1211"/>
      <c r="Z131" s="1211"/>
      <c r="AA131" s="1211"/>
      <c r="AB131" s="1211"/>
      <c r="AC131" s="1211"/>
    </row>
    <row r="132" ht="12.0" hidden="1" customHeight="1">
      <c r="A132" s="1463" t="s">
        <v>953</v>
      </c>
      <c r="B132" s="1464" t="s">
        <v>799</v>
      </c>
      <c r="C132" s="1443" t="s">
        <v>833</v>
      </c>
      <c r="D132" s="1444">
        <v>0.02479410488470122</v>
      </c>
      <c r="E132" s="1444">
        <v>0.0767100031982152</v>
      </c>
      <c r="F132" s="1444">
        <v>0.03341000319821519</v>
      </c>
      <c r="G132" s="1465" t="e">
        <v>#N/A</v>
      </c>
      <c r="H132" s="1444" t="e">
        <v>#N/A</v>
      </c>
      <c r="I132" s="1466" t="e">
        <v>#N/A</v>
      </c>
      <c r="J132" s="1"/>
      <c r="K132" s="1"/>
      <c r="L132" s="1211"/>
      <c r="M132" s="1211"/>
      <c r="N132" s="1211"/>
      <c r="O132" s="1211"/>
      <c r="P132" s="1211"/>
      <c r="Q132" s="1211"/>
      <c r="R132" s="1211"/>
      <c r="S132" s="1211"/>
      <c r="T132" s="1211"/>
      <c r="U132" s="1211"/>
      <c r="V132" s="1211"/>
      <c r="W132" s="1211"/>
      <c r="X132" s="1211"/>
      <c r="Y132" s="1211"/>
      <c r="Z132" s="1211"/>
      <c r="AA132" s="1211"/>
      <c r="AB132" s="1211"/>
      <c r="AC132" s="1211"/>
    </row>
    <row r="133" ht="12.0" hidden="1" customHeight="1">
      <c r="A133" s="1463" t="s">
        <v>954</v>
      </c>
      <c r="B133" s="1464" t="s">
        <v>835</v>
      </c>
      <c r="C133" s="1443" t="s">
        <v>825</v>
      </c>
      <c r="D133" s="1444">
        <v>0.0</v>
      </c>
      <c r="E133" s="1444">
        <v>0.0433</v>
      </c>
      <c r="F133" s="1444">
        <v>0.0</v>
      </c>
      <c r="G133" s="1465" t="e">
        <v>#N/A</v>
      </c>
      <c r="H133" s="1444" t="e">
        <v>#N/A</v>
      </c>
      <c r="I133" s="1466" t="e">
        <v>#N/A</v>
      </c>
      <c r="J133" s="1"/>
      <c r="K133" s="1"/>
      <c r="L133" s="1211"/>
      <c r="M133" s="1211"/>
      <c r="N133" s="1211"/>
      <c r="O133" s="1211"/>
      <c r="P133" s="1211"/>
      <c r="Q133" s="1211"/>
      <c r="R133" s="1211"/>
      <c r="S133" s="1211"/>
      <c r="T133" s="1211"/>
      <c r="U133" s="1211"/>
      <c r="V133" s="1211"/>
      <c r="W133" s="1211"/>
      <c r="X133" s="1211"/>
      <c r="Y133" s="1211"/>
      <c r="Z133" s="1211"/>
      <c r="AA133" s="1211"/>
      <c r="AB133" s="1211"/>
      <c r="AC133" s="1211"/>
    </row>
    <row r="134" ht="12.0" hidden="1" customHeight="1">
      <c r="A134" s="1463" t="s">
        <v>955</v>
      </c>
      <c r="B134" s="1464" t="s">
        <v>804</v>
      </c>
      <c r="C134" s="1443" t="s">
        <v>812</v>
      </c>
      <c r="D134" s="1444">
        <v>0.01187323332506819</v>
      </c>
      <c r="E134" s="1444">
        <v>0.05929915646111713</v>
      </c>
      <c r="F134" s="1444">
        <v>0.01599915646111713</v>
      </c>
      <c r="G134" s="1465">
        <v>0.001399999999999999</v>
      </c>
      <c r="H134" s="1444">
        <v>0.04518649699979136</v>
      </c>
      <c r="I134" s="1466">
        <v>0.001886496999791364</v>
      </c>
      <c r="J134" s="1"/>
      <c r="K134" s="1"/>
      <c r="L134" s="1211"/>
      <c r="M134" s="1211"/>
      <c r="N134" s="1211"/>
      <c r="O134" s="1211"/>
      <c r="P134" s="1211"/>
      <c r="Q134" s="1211"/>
      <c r="R134" s="1211"/>
      <c r="S134" s="1211"/>
      <c r="T134" s="1211"/>
      <c r="U134" s="1211"/>
      <c r="V134" s="1211"/>
      <c r="W134" s="1211"/>
      <c r="X134" s="1211"/>
      <c r="Y134" s="1211"/>
      <c r="Z134" s="1211"/>
      <c r="AA134" s="1211"/>
      <c r="AB134" s="1211"/>
      <c r="AC134" s="1211"/>
    </row>
    <row r="135" ht="12.0" hidden="1" customHeight="1">
      <c r="A135" s="1463" t="s">
        <v>956</v>
      </c>
      <c r="B135" s="1464" t="s">
        <v>804</v>
      </c>
      <c r="C135" s="1443" t="s">
        <v>812</v>
      </c>
      <c r="D135" s="1444">
        <v>0.01187323332506819</v>
      </c>
      <c r="E135" s="1444">
        <v>0.05929915646111713</v>
      </c>
      <c r="F135" s="1444">
        <v>0.01599915646111713</v>
      </c>
      <c r="G135" s="1465">
        <v>0.003099999999999999</v>
      </c>
      <c r="H135" s="1444">
        <v>0.04747724335668087</v>
      </c>
      <c r="I135" s="1466">
        <v>0.004177243356680879</v>
      </c>
      <c r="J135" s="1"/>
      <c r="K135" s="1"/>
      <c r="L135" s="1211"/>
      <c r="M135" s="1211"/>
      <c r="N135" s="1211"/>
      <c r="O135" s="1211"/>
      <c r="P135" s="1211"/>
      <c r="Q135" s="1211"/>
      <c r="R135" s="1211"/>
      <c r="S135" s="1211"/>
      <c r="T135" s="1211"/>
      <c r="U135" s="1211"/>
      <c r="V135" s="1211"/>
      <c r="W135" s="1211"/>
      <c r="X135" s="1211"/>
      <c r="Y135" s="1211"/>
      <c r="Z135" s="1211"/>
      <c r="AA135" s="1211"/>
      <c r="AB135" s="1211"/>
      <c r="AC135" s="1211"/>
    </row>
    <row r="136" ht="12.0" hidden="1" customHeight="1">
      <c r="A136" s="1463" t="s">
        <v>957</v>
      </c>
      <c r="B136" s="1464" t="s">
        <v>835</v>
      </c>
      <c r="C136" s="1443" t="s">
        <v>809</v>
      </c>
      <c r="D136" s="1444">
        <v>0.07426591040581865</v>
      </c>
      <c r="E136" s="1444">
        <v>0.1433731551195365</v>
      </c>
      <c r="F136" s="1444">
        <v>0.1000731551195366</v>
      </c>
      <c r="G136" s="1465" t="e">
        <v>#N/A</v>
      </c>
      <c r="H136" s="1444" t="e">
        <v>#N/A</v>
      </c>
      <c r="I136" s="1466" t="e">
        <v>#N/A</v>
      </c>
      <c r="J136" s="1"/>
      <c r="K136" s="1"/>
      <c r="L136" s="1211"/>
      <c r="M136" s="1211"/>
      <c r="N136" s="1211"/>
      <c r="O136" s="1211"/>
      <c r="P136" s="1211"/>
      <c r="Q136" s="1211"/>
      <c r="R136" s="1211"/>
      <c r="S136" s="1211"/>
      <c r="T136" s="1211"/>
      <c r="U136" s="1211"/>
      <c r="V136" s="1211"/>
      <c r="W136" s="1211"/>
      <c r="X136" s="1211"/>
      <c r="Y136" s="1211"/>
      <c r="Z136" s="1211"/>
      <c r="AA136" s="1211"/>
      <c r="AB136" s="1211"/>
      <c r="AC136" s="1211"/>
    </row>
    <row r="137" ht="12.0" hidden="1" customHeight="1">
      <c r="A137" s="1463" t="s">
        <v>958</v>
      </c>
      <c r="B137" s="1464" t="s">
        <v>789</v>
      </c>
      <c r="C137" s="1443" t="s">
        <v>828</v>
      </c>
      <c r="D137" s="1444">
        <v>0.02979948756095545</v>
      </c>
      <c r="E137" s="1444">
        <v>0.08345474562790181</v>
      </c>
      <c r="F137" s="1444">
        <v>0.04015474562790182</v>
      </c>
      <c r="G137" s="1465">
        <v>0.0259</v>
      </c>
      <c r="H137" s="1444">
        <v>0.07820019449614024</v>
      </c>
      <c r="I137" s="1466">
        <v>0.03490019449614025</v>
      </c>
      <c r="J137" s="1"/>
      <c r="K137" s="1"/>
      <c r="L137" s="1211"/>
      <c r="M137" s="1211"/>
      <c r="N137" s="1211"/>
      <c r="O137" s="1211"/>
      <c r="P137" s="1211"/>
      <c r="Q137" s="1211"/>
      <c r="R137" s="1211"/>
      <c r="S137" s="1211"/>
      <c r="T137" s="1211"/>
      <c r="U137" s="1211"/>
      <c r="V137" s="1211"/>
      <c r="W137" s="1211"/>
      <c r="X137" s="1211"/>
      <c r="Y137" s="1211"/>
      <c r="Z137" s="1211"/>
      <c r="AA137" s="1211"/>
      <c r="AB137" s="1211"/>
      <c r="AC137" s="1211"/>
    </row>
    <row r="138" ht="12.0" hidden="1" customHeight="1">
      <c r="A138" s="1463" t="s">
        <v>959</v>
      </c>
      <c r="B138" s="1464" t="s">
        <v>808</v>
      </c>
      <c r="C138" s="1443" t="s">
        <v>821</v>
      </c>
      <c r="D138" s="1444">
        <v>0.01583097776675758</v>
      </c>
      <c r="E138" s="1444">
        <v>0.06463220861482283</v>
      </c>
      <c r="F138" s="1444">
        <v>0.02133220861482284</v>
      </c>
      <c r="G138" s="1465">
        <v>0.0026</v>
      </c>
      <c r="H138" s="1444">
        <v>0.04680349442818396</v>
      </c>
      <c r="I138" s="1466">
        <v>0.003503494428183963</v>
      </c>
      <c r="J138" s="1"/>
      <c r="K138" s="1"/>
      <c r="L138" s="1211"/>
      <c r="M138" s="1211"/>
      <c r="N138" s="1211"/>
      <c r="O138" s="1211"/>
      <c r="P138" s="1211"/>
      <c r="Q138" s="1211"/>
      <c r="R138" s="1211"/>
      <c r="S138" s="1211"/>
      <c r="T138" s="1211"/>
      <c r="U138" s="1211"/>
      <c r="V138" s="1211"/>
      <c r="W138" s="1211"/>
      <c r="X138" s="1211"/>
      <c r="Y138" s="1211"/>
      <c r="Z138" s="1211"/>
      <c r="AA138" s="1211"/>
      <c r="AB138" s="1211"/>
      <c r="AC138" s="1211"/>
    </row>
    <row r="139" ht="12.0" hidden="1" customHeight="1">
      <c r="A139" s="1463" t="s">
        <v>960</v>
      </c>
      <c r="B139" s="1464" t="s">
        <v>835</v>
      </c>
      <c r="C139" s="1443" t="s">
        <v>815</v>
      </c>
      <c r="D139" s="1444">
        <v>0.1188487374989668</v>
      </c>
      <c r="E139" s="1444">
        <v>0.2034484190862803</v>
      </c>
      <c r="F139" s="1444">
        <v>0.1601484190862803</v>
      </c>
      <c r="G139" s="1465" t="s">
        <v>113</v>
      </c>
      <c r="H139" s="1444" t="s">
        <v>113</v>
      </c>
      <c r="I139" s="1466" t="s">
        <v>113</v>
      </c>
      <c r="J139" s="1"/>
      <c r="K139" s="1"/>
      <c r="L139" s="1211"/>
      <c r="M139" s="1211"/>
      <c r="N139" s="1211"/>
      <c r="O139" s="1211"/>
      <c r="P139" s="1211"/>
      <c r="Q139" s="1211"/>
      <c r="R139" s="1211"/>
      <c r="S139" s="1211"/>
      <c r="T139" s="1211"/>
      <c r="U139" s="1211"/>
      <c r="V139" s="1211"/>
      <c r="W139" s="1211"/>
      <c r="X139" s="1211"/>
      <c r="Y139" s="1211"/>
      <c r="Z139" s="1211"/>
      <c r="AA139" s="1211"/>
      <c r="AB139" s="1211"/>
      <c r="AC139" s="1211"/>
    </row>
    <row r="140" ht="12.0" hidden="1" customHeight="1">
      <c r="A140" s="1463" t="s">
        <v>961</v>
      </c>
      <c r="B140" s="1464" t="s">
        <v>820</v>
      </c>
      <c r="C140" s="1443" t="s">
        <v>828</v>
      </c>
      <c r="D140" s="1444">
        <v>0.02979948756095545</v>
      </c>
      <c r="E140" s="1444">
        <v>0.08345474562790181</v>
      </c>
      <c r="F140" s="1444">
        <v>0.04015474562790182</v>
      </c>
      <c r="G140" s="1465" t="e">
        <v>#N/A</v>
      </c>
      <c r="H140" s="1444" t="e">
        <v>#N/A</v>
      </c>
      <c r="I140" s="1466" t="e">
        <v>#N/A</v>
      </c>
      <c r="J140" s="1"/>
      <c r="K140" s="1"/>
      <c r="L140" s="1211"/>
      <c r="M140" s="1211"/>
      <c r="N140" s="1211"/>
      <c r="O140" s="1211"/>
      <c r="P140" s="1211"/>
      <c r="Q140" s="1211"/>
      <c r="R140" s="1211"/>
      <c r="S140" s="1211"/>
      <c r="T140" s="1211"/>
      <c r="U140" s="1211"/>
      <c r="V140" s="1211"/>
      <c r="W140" s="1211"/>
      <c r="X140" s="1211"/>
      <c r="Y140" s="1211"/>
      <c r="Z140" s="1211"/>
      <c r="AA140" s="1211"/>
      <c r="AB140" s="1211"/>
      <c r="AC140" s="1211"/>
    </row>
    <row r="141" ht="12.0" hidden="1" customHeight="1">
      <c r="A141" s="1463" t="s">
        <v>962</v>
      </c>
      <c r="B141" s="1464" t="s">
        <v>820</v>
      </c>
      <c r="C141" s="1443" t="s">
        <v>831</v>
      </c>
      <c r="D141" s="1444">
        <v>0.06437154930159515</v>
      </c>
      <c r="E141" s="1444">
        <v>0.1300405247352723</v>
      </c>
      <c r="F141" s="1444">
        <v>0.08674052473527227</v>
      </c>
      <c r="G141" s="1465" t="e">
        <v>#N/A</v>
      </c>
      <c r="H141" s="1444" t="e">
        <v>#N/A</v>
      </c>
      <c r="I141" s="1466" t="e">
        <v>#N/A</v>
      </c>
      <c r="J141" s="1"/>
      <c r="K141" s="1"/>
      <c r="L141" s="1211"/>
      <c r="M141" s="1211"/>
      <c r="N141" s="1211"/>
      <c r="O141" s="1211"/>
      <c r="P141" s="1211"/>
      <c r="Q141" s="1211"/>
      <c r="R141" s="1211"/>
      <c r="S141" s="1211"/>
      <c r="T141" s="1211"/>
      <c r="U141" s="1211"/>
      <c r="V141" s="1211"/>
      <c r="W141" s="1211"/>
      <c r="X141" s="1211"/>
      <c r="Y141" s="1211"/>
      <c r="Z141" s="1211"/>
      <c r="AA141" s="1211"/>
      <c r="AB141" s="1211"/>
      <c r="AC141" s="1211"/>
    </row>
    <row r="142" ht="12.0" hidden="1" customHeight="1">
      <c r="A142" s="1463" t="s">
        <v>963</v>
      </c>
      <c r="B142" s="1464" t="s">
        <v>814</v>
      </c>
      <c r="C142" s="1443" t="s">
        <v>809</v>
      </c>
      <c r="D142" s="1444">
        <v>0.07426591040581865</v>
      </c>
      <c r="E142" s="1444">
        <v>0.1433731551195365</v>
      </c>
      <c r="F142" s="1444">
        <v>0.1000731551195366</v>
      </c>
      <c r="G142" s="1465" t="e">
        <v>#N/A</v>
      </c>
      <c r="H142" s="1444" t="e">
        <v>#N/A</v>
      </c>
      <c r="I142" s="1466" t="e">
        <v>#N/A</v>
      </c>
      <c r="J142" s="1"/>
      <c r="K142" s="1"/>
      <c r="L142" s="1211"/>
      <c r="M142" s="1211"/>
      <c r="N142" s="1211"/>
      <c r="O142" s="1211"/>
      <c r="P142" s="1211"/>
      <c r="Q142" s="1211"/>
      <c r="R142" s="1211"/>
      <c r="S142" s="1211"/>
      <c r="T142" s="1211"/>
      <c r="U142" s="1211"/>
      <c r="V142" s="1211"/>
      <c r="W142" s="1211"/>
      <c r="X142" s="1211"/>
      <c r="Y142" s="1211"/>
      <c r="Z142" s="1211"/>
      <c r="AA142" s="1211"/>
      <c r="AB142" s="1211"/>
      <c r="AC142" s="1211"/>
    </row>
    <row r="143" ht="12.0" hidden="1" customHeight="1">
      <c r="A143" s="1463" t="s">
        <v>964</v>
      </c>
      <c r="B143" s="1464" t="s">
        <v>789</v>
      </c>
      <c r="C143" s="1443" t="s">
        <v>829</v>
      </c>
      <c r="D143" s="1444">
        <v>0.05447718819737168</v>
      </c>
      <c r="E143" s="1444">
        <v>0.116707894351008</v>
      </c>
      <c r="F143" s="1444">
        <v>0.07340789435100802</v>
      </c>
      <c r="G143" s="1465" t="e">
        <v>#N/A</v>
      </c>
      <c r="H143" s="1444" t="e">
        <v>#N/A</v>
      </c>
      <c r="I143" s="1466" t="e">
        <v>#N/A</v>
      </c>
      <c r="J143" s="1"/>
      <c r="K143" s="1"/>
      <c r="L143" s="1211"/>
      <c r="M143" s="1211"/>
      <c r="N143" s="1211"/>
      <c r="O143" s="1211"/>
      <c r="P143" s="1211"/>
      <c r="Q143" s="1211"/>
      <c r="R143" s="1211"/>
      <c r="S143" s="1211"/>
      <c r="T143" s="1211"/>
      <c r="U143" s="1211"/>
      <c r="V143" s="1211"/>
      <c r="W143" s="1211"/>
      <c r="X143" s="1211"/>
      <c r="Y143" s="1211"/>
      <c r="Z143" s="1211"/>
      <c r="AA143" s="1211"/>
      <c r="AB143" s="1211"/>
      <c r="AC143" s="1211"/>
    </row>
    <row r="144" ht="12.0" hidden="1" customHeight="1">
      <c r="A144" s="1463" t="s">
        <v>965</v>
      </c>
      <c r="B144" s="1464" t="s">
        <v>808</v>
      </c>
      <c r="C144" s="1443" t="s">
        <v>825</v>
      </c>
      <c r="D144" s="1444">
        <v>0.0</v>
      </c>
      <c r="E144" s="1444">
        <v>0.0433</v>
      </c>
      <c r="F144" s="1444">
        <v>0.0</v>
      </c>
      <c r="G144" s="1465">
        <v>0.0</v>
      </c>
      <c r="H144" s="1444">
        <v>0.0433</v>
      </c>
      <c r="I144" s="1466">
        <v>0.0</v>
      </c>
      <c r="J144" s="1"/>
      <c r="K144" s="1"/>
      <c r="L144" s="1211"/>
      <c r="M144" s="1211"/>
      <c r="N144" s="1211"/>
      <c r="O144" s="1211"/>
      <c r="P144" s="1211"/>
      <c r="Q144" s="1211"/>
      <c r="R144" s="1211"/>
      <c r="S144" s="1211"/>
      <c r="T144" s="1211"/>
      <c r="U144" s="1211"/>
      <c r="V144" s="1211"/>
      <c r="W144" s="1211"/>
      <c r="X144" s="1211"/>
      <c r="Y144" s="1211"/>
      <c r="Z144" s="1211"/>
      <c r="AA144" s="1211"/>
      <c r="AB144" s="1211"/>
      <c r="AC144" s="1211"/>
    </row>
    <row r="145" ht="12.0" hidden="1" customHeight="1">
      <c r="A145" s="1463" t="s">
        <v>966</v>
      </c>
      <c r="B145" s="1464" t="s">
        <v>808</v>
      </c>
      <c r="C145" s="1443" t="s">
        <v>825</v>
      </c>
      <c r="D145" s="1444">
        <v>0.0</v>
      </c>
      <c r="E145" s="1444">
        <v>0.0433</v>
      </c>
      <c r="F145" s="1444">
        <v>0.0</v>
      </c>
      <c r="G145" s="1465">
        <v>0.0</v>
      </c>
      <c r="H145" s="1444">
        <v>0.0433</v>
      </c>
      <c r="I145" s="1466">
        <v>0.0</v>
      </c>
      <c r="J145" s="1"/>
      <c r="K145" s="1"/>
      <c r="L145" s="1211"/>
      <c r="M145" s="1211"/>
      <c r="N145" s="1211"/>
      <c r="O145" s="1211"/>
      <c r="P145" s="1211"/>
      <c r="Q145" s="1211"/>
      <c r="R145" s="1211"/>
      <c r="S145" s="1211"/>
      <c r="T145" s="1211"/>
      <c r="U145" s="1211"/>
      <c r="V145" s="1211"/>
      <c r="W145" s="1211"/>
      <c r="X145" s="1211"/>
      <c r="Y145" s="1211"/>
      <c r="Z145" s="1211"/>
      <c r="AA145" s="1211"/>
      <c r="AB145" s="1211"/>
      <c r="AC145" s="1211"/>
    </row>
    <row r="146" ht="12.0" hidden="1" customHeight="1">
      <c r="A146" s="1463" t="s">
        <v>967</v>
      </c>
      <c r="B146" s="1464" t="s">
        <v>835</v>
      </c>
      <c r="C146" s="1443" t="s">
        <v>822</v>
      </c>
      <c r="D146" s="1444">
        <v>0.005936616662534093</v>
      </c>
      <c r="E146" s="1444">
        <v>0.05129957823055856</v>
      </c>
      <c r="F146" s="1444">
        <v>0.007999578230558566</v>
      </c>
      <c r="G146" s="1465" t="e">
        <v>#N/A</v>
      </c>
      <c r="H146" s="1444" t="e">
        <v>#N/A</v>
      </c>
      <c r="I146" s="1466" t="e">
        <v>#N/A</v>
      </c>
      <c r="J146" s="1"/>
      <c r="K146" s="1"/>
      <c r="L146" s="1211"/>
      <c r="M146" s="1211"/>
      <c r="N146" s="1211"/>
      <c r="O146" s="1211"/>
      <c r="P146" s="1211"/>
      <c r="Q146" s="1211"/>
      <c r="R146" s="1211"/>
      <c r="S146" s="1211"/>
      <c r="T146" s="1211"/>
      <c r="U146" s="1211"/>
      <c r="V146" s="1211"/>
      <c r="W146" s="1211"/>
      <c r="X146" s="1211"/>
      <c r="Y146" s="1211"/>
      <c r="Z146" s="1211"/>
      <c r="AA146" s="1211"/>
      <c r="AB146" s="1211"/>
      <c r="AC146" s="1211"/>
    </row>
    <row r="147" ht="12.0" hidden="1" customHeight="1">
      <c r="A147" s="1463" t="s">
        <v>968</v>
      </c>
      <c r="B147" s="1464" t="s">
        <v>804</v>
      </c>
      <c r="C147" s="1443" t="s">
        <v>831</v>
      </c>
      <c r="D147" s="1444">
        <v>0.06437154930159515</v>
      </c>
      <c r="E147" s="1444">
        <v>0.1300405247352723</v>
      </c>
      <c r="F147" s="1444">
        <v>0.08674052473527227</v>
      </c>
      <c r="G147" s="1465" t="e">
        <v>#N/A</v>
      </c>
      <c r="H147" s="1444" t="e">
        <v>#N/A</v>
      </c>
      <c r="I147" s="1466" t="e">
        <v>#N/A</v>
      </c>
      <c r="J147" s="1"/>
      <c r="K147" s="1"/>
      <c r="L147" s="1211"/>
      <c r="M147" s="1211"/>
      <c r="N147" s="1211"/>
      <c r="O147" s="1211"/>
      <c r="P147" s="1211"/>
      <c r="Q147" s="1211"/>
      <c r="R147" s="1211"/>
      <c r="S147" s="1211"/>
      <c r="T147" s="1211"/>
      <c r="U147" s="1211"/>
      <c r="V147" s="1211"/>
      <c r="W147" s="1211"/>
      <c r="X147" s="1211"/>
      <c r="Y147" s="1211"/>
      <c r="Z147" s="1211"/>
      <c r="AA147" s="1211"/>
      <c r="AB147" s="1211"/>
      <c r="AC147" s="1211"/>
    </row>
    <row r="148" ht="12.0" hidden="1" customHeight="1">
      <c r="A148" s="1463" t="s">
        <v>969</v>
      </c>
      <c r="B148" s="1464" t="s">
        <v>789</v>
      </c>
      <c r="C148" s="1443" t="s">
        <v>805</v>
      </c>
      <c r="D148" s="1444">
        <v>0.04458282709314818</v>
      </c>
      <c r="E148" s="1444">
        <v>0.1033752639667437</v>
      </c>
      <c r="F148" s="1444">
        <v>0.06007526396674373</v>
      </c>
      <c r="G148" s="1465" t="e">
        <v>#N/A</v>
      </c>
      <c r="H148" s="1444" t="e">
        <v>#N/A</v>
      </c>
      <c r="I148" s="1466" t="e">
        <v>#N/A</v>
      </c>
      <c r="J148" s="1"/>
      <c r="K148" s="1"/>
      <c r="L148" s="1211"/>
      <c r="M148" s="1211"/>
      <c r="N148" s="1211"/>
      <c r="O148" s="1211"/>
      <c r="P148" s="1211"/>
      <c r="Q148" s="1211"/>
      <c r="R148" s="1211"/>
      <c r="S148" s="1211"/>
      <c r="T148" s="1211"/>
      <c r="U148" s="1211"/>
      <c r="V148" s="1211"/>
      <c r="W148" s="1211"/>
      <c r="X148" s="1211"/>
      <c r="Y148" s="1211"/>
      <c r="Z148" s="1211"/>
      <c r="AA148" s="1211"/>
      <c r="AB148" s="1211"/>
      <c r="AC148" s="1211"/>
    </row>
    <row r="149" ht="12.0" hidden="1" customHeight="1">
      <c r="A149" s="1463" t="s">
        <v>970</v>
      </c>
      <c r="B149" s="1464" t="s">
        <v>835</v>
      </c>
      <c r="C149" s="1443" t="s">
        <v>821</v>
      </c>
      <c r="D149" s="1444">
        <v>0.01583097776675758</v>
      </c>
      <c r="E149" s="1444">
        <v>0.06463220861482283</v>
      </c>
      <c r="F149" s="1444">
        <v>0.02133220861482284</v>
      </c>
      <c r="G149" s="1465">
        <v>0.0029</v>
      </c>
      <c r="H149" s="1444">
        <v>0.04720774378528211</v>
      </c>
      <c r="I149" s="1466">
        <v>0.003907743785282113</v>
      </c>
      <c r="J149" s="1"/>
      <c r="K149" s="1"/>
      <c r="L149" s="1211"/>
      <c r="M149" s="1211"/>
      <c r="N149" s="1211"/>
      <c r="O149" s="1211"/>
      <c r="P149" s="1211"/>
      <c r="Q149" s="1211"/>
      <c r="R149" s="1211"/>
      <c r="S149" s="1211"/>
      <c r="T149" s="1211"/>
      <c r="U149" s="1211"/>
      <c r="V149" s="1211"/>
      <c r="W149" s="1211"/>
      <c r="X149" s="1211"/>
      <c r="Y149" s="1211"/>
      <c r="Z149" s="1211"/>
      <c r="AA149" s="1211"/>
      <c r="AB149" s="1211"/>
      <c r="AC149" s="1211"/>
    </row>
    <row r="150" ht="12.0" hidden="1" customHeight="1">
      <c r="A150" s="1463" t="s">
        <v>971</v>
      </c>
      <c r="B150" s="1464" t="s">
        <v>789</v>
      </c>
      <c r="C150" s="1443" t="s">
        <v>831</v>
      </c>
      <c r="D150" s="1444">
        <v>0.06437154930159515</v>
      </c>
      <c r="E150" s="1444">
        <v>0.1300405247352723</v>
      </c>
      <c r="F150" s="1444">
        <v>0.08674052473527227</v>
      </c>
      <c r="G150" s="1465" t="e">
        <v>#N/A</v>
      </c>
      <c r="H150" s="1444" t="e">
        <v>#N/A</v>
      </c>
      <c r="I150" s="1466" t="e">
        <v>#N/A</v>
      </c>
      <c r="J150" s="1"/>
      <c r="K150" s="1"/>
      <c r="L150" s="1211"/>
      <c r="M150" s="1211"/>
      <c r="N150" s="1211"/>
      <c r="O150" s="1211"/>
      <c r="P150" s="1211"/>
      <c r="Q150" s="1211"/>
      <c r="R150" s="1211"/>
      <c r="S150" s="1211"/>
      <c r="T150" s="1211"/>
      <c r="U150" s="1211"/>
      <c r="V150" s="1211"/>
      <c r="W150" s="1211"/>
      <c r="X150" s="1211"/>
      <c r="Y150" s="1211"/>
      <c r="Z150" s="1211"/>
      <c r="AA150" s="1211"/>
      <c r="AB150" s="1211"/>
      <c r="AC150" s="1211"/>
    </row>
    <row r="151" ht="12.0" hidden="1" customHeight="1">
      <c r="A151" s="1463" t="s">
        <v>972</v>
      </c>
      <c r="B151" s="1464" t="s">
        <v>820</v>
      </c>
      <c r="C151" s="1443" t="s">
        <v>828</v>
      </c>
      <c r="D151" s="1444">
        <v>0.02979948756095545</v>
      </c>
      <c r="E151" s="1444">
        <v>0.08345474562790181</v>
      </c>
      <c r="F151" s="1444">
        <v>0.04015474562790182</v>
      </c>
      <c r="G151" s="1465" t="e">
        <v>#N/A</v>
      </c>
      <c r="H151" s="1444" t="e">
        <v>#N/A</v>
      </c>
      <c r="I151" s="1466" t="e">
        <v>#N/A</v>
      </c>
      <c r="J151" s="1"/>
      <c r="K151" s="1"/>
      <c r="L151" s="1211"/>
      <c r="M151" s="1211"/>
      <c r="N151" s="1211"/>
      <c r="O151" s="1211"/>
      <c r="P151" s="1211"/>
      <c r="Q151" s="1211"/>
      <c r="R151" s="1211"/>
      <c r="S151" s="1211"/>
      <c r="T151" s="1211"/>
      <c r="U151" s="1211"/>
      <c r="V151" s="1211"/>
      <c r="W151" s="1211"/>
      <c r="X151" s="1211"/>
      <c r="Y151" s="1211"/>
      <c r="Z151" s="1211"/>
      <c r="AA151" s="1211"/>
      <c r="AB151" s="1211"/>
      <c r="AC151" s="1211"/>
    </row>
    <row r="152" ht="12.0" hidden="1" customHeight="1">
      <c r="A152" s="1463" t="s">
        <v>973</v>
      </c>
      <c r="B152" s="1464" t="s">
        <v>789</v>
      </c>
      <c r="C152" s="1443" t="s">
        <v>863</v>
      </c>
      <c r="D152" s="1444">
        <v>0.08916565418629636</v>
      </c>
      <c r="E152" s="1444">
        <v>0.1634505279334875</v>
      </c>
      <c r="F152" s="1444">
        <v>0.1201505279334875</v>
      </c>
      <c r="G152" s="1465">
        <v>0.0983</v>
      </c>
      <c r="H152" s="1444">
        <v>0.1757590393424937</v>
      </c>
      <c r="I152" s="1466">
        <v>0.1324590393424937</v>
      </c>
      <c r="J152" s="1"/>
      <c r="K152" s="1"/>
      <c r="L152" s="1211"/>
      <c r="M152" s="1211"/>
      <c r="N152" s="1211"/>
      <c r="O152" s="1211"/>
      <c r="P152" s="1211"/>
      <c r="Q152" s="1211"/>
      <c r="R152" s="1211"/>
      <c r="S152" s="1211"/>
      <c r="T152" s="1211"/>
      <c r="U152" s="1211"/>
      <c r="V152" s="1211"/>
      <c r="W152" s="1211"/>
      <c r="X152" s="1211"/>
      <c r="Y152" s="1211"/>
      <c r="Z152" s="1211"/>
      <c r="AA152" s="1211"/>
      <c r="AB152" s="1211"/>
      <c r="AC152" s="1211"/>
    </row>
    <row r="153" ht="12.0" hidden="1" customHeight="1">
      <c r="A153" s="1463" t="s">
        <v>974</v>
      </c>
      <c r="B153" s="1464" t="s">
        <v>808</v>
      </c>
      <c r="C153" s="1443" t="s">
        <v>805</v>
      </c>
      <c r="D153" s="1444">
        <v>0.04458282709314818</v>
      </c>
      <c r="E153" s="1444">
        <v>0.1033752639667437</v>
      </c>
      <c r="F153" s="1444">
        <v>0.06007526396674373</v>
      </c>
      <c r="G153" s="1465">
        <v>0.0321</v>
      </c>
      <c r="H153" s="1444">
        <v>0.08655468120950202</v>
      </c>
      <c r="I153" s="1466">
        <v>0.04325468120950202</v>
      </c>
      <c r="J153" s="1"/>
      <c r="K153" s="1"/>
      <c r="L153" s="1211"/>
      <c r="M153" s="1211"/>
      <c r="N153" s="1211"/>
      <c r="O153" s="1211"/>
      <c r="P153" s="1211"/>
      <c r="Q153" s="1211"/>
      <c r="R153" s="1211"/>
      <c r="S153" s="1211"/>
      <c r="T153" s="1211"/>
      <c r="U153" s="1211"/>
      <c r="V153" s="1211"/>
      <c r="W153" s="1211"/>
      <c r="X153" s="1211"/>
      <c r="Y153" s="1211"/>
      <c r="Z153" s="1211"/>
      <c r="AA153" s="1211"/>
      <c r="AB153" s="1211"/>
      <c r="AC153" s="1211"/>
    </row>
    <row r="154" ht="12.0" hidden="1" customHeight="1">
      <c r="A154" s="1463" t="s">
        <v>975</v>
      </c>
      <c r="B154" s="1464" t="s">
        <v>820</v>
      </c>
      <c r="C154" s="1443" t="s">
        <v>821</v>
      </c>
      <c r="D154" s="1444">
        <v>0.01583097776675758</v>
      </c>
      <c r="E154" s="1444">
        <v>0.06463220861482283</v>
      </c>
      <c r="F154" s="1444">
        <v>0.02133220861482284</v>
      </c>
      <c r="G154" s="1465" t="e">
        <v>#N/A</v>
      </c>
      <c r="H154" s="1444" t="e">
        <v>#N/A</v>
      </c>
      <c r="I154" s="1466" t="e">
        <v>#N/A</v>
      </c>
      <c r="J154" s="1"/>
      <c r="K154" s="1"/>
      <c r="L154" s="1211"/>
      <c r="M154" s="1211"/>
      <c r="N154" s="1211"/>
      <c r="O154" s="1211"/>
      <c r="P154" s="1211"/>
      <c r="Q154" s="1211"/>
      <c r="R154" s="1211"/>
      <c r="S154" s="1211"/>
      <c r="T154" s="1211"/>
      <c r="U154" s="1211"/>
      <c r="V154" s="1211"/>
      <c r="W154" s="1211"/>
      <c r="X154" s="1211"/>
      <c r="Y154" s="1211"/>
      <c r="Z154" s="1211"/>
      <c r="AA154" s="1211"/>
      <c r="AB154" s="1211"/>
      <c r="AC154" s="1211"/>
    </row>
    <row r="155" ht="12.0" hidden="1" customHeight="1">
      <c r="A155" s="1463" t="s">
        <v>976</v>
      </c>
      <c r="B155" s="1464" t="s">
        <v>789</v>
      </c>
      <c r="C155" s="1443" t="s">
        <v>831</v>
      </c>
      <c r="D155" s="1444">
        <v>0.06437154930159515</v>
      </c>
      <c r="E155" s="1444">
        <v>0.1300405247352723</v>
      </c>
      <c r="F155" s="1444">
        <v>0.08674052473527227</v>
      </c>
      <c r="G155" s="1465" t="e">
        <v>#N/A</v>
      </c>
      <c r="H155" s="1444" t="e">
        <v>#N/A</v>
      </c>
      <c r="I155" s="1466" t="e">
        <v>#N/A</v>
      </c>
      <c r="J155" s="1"/>
      <c r="K155" s="1"/>
      <c r="L155" s="1211"/>
      <c r="M155" s="1211"/>
      <c r="N155" s="1211"/>
      <c r="O155" s="1211"/>
      <c r="P155" s="1211"/>
      <c r="Q155" s="1211"/>
      <c r="R155" s="1211"/>
      <c r="S155" s="1211"/>
      <c r="T155" s="1211"/>
      <c r="U155" s="1211"/>
      <c r="V155" s="1211"/>
      <c r="W155" s="1211"/>
      <c r="X155" s="1211"/>
      <c r="Y155" s="1211"/>
      <c r="Z155" s="1211"/>
      <c r="AA155" s="1211"/>
      <c r="AB155" s="1211"/>
      <c r="AC155" s="1211"/>
    </row>
    <row r="156" ht="12.0" hidden="1" customHeight="1">
      <c r="A156" s="1463" t="s">
        <v>977</v>
      </c>
      <c r="B156" s="1464" t="s">
        <v>804</v>
      </c>
      <c r="C156" s="1443" t="s">
        <v>815</v>
      </c>
      <c r="D156" s="1444">
        <v>0.1188487374989668</v>
      </c>
      <c r="E156" s="1444">
        <v>0.2034484190862803</v>
      </c>
      <c r="F156" s="1444">
        <v>0.1601484190862803</v>
      </c>
      <c r="G156" s="1465" t="s">
        <v>113</v>
      </c>
      <c r="H156" s="1444" t="s">
        <v>113</v>
      </c>
      <c r="I156" s="1466" t="s">
        <v>113</v>
      </c>
      <c r="J156" s="1"/>
      <c r="K156" s="1"/>
      <c r="L156" s="1211"/>
      <c r="M156" s="1211"/>
      <c r="N156" s="1211"/>
      <c r="O156" s="1211"/>
      <c r="P156" s="1211"/>
      <c r="Q156" s="1211"/>
      <c r="R156" s="1211"/>
      <c r="S156" s="1211"/>
      <c r="T156" s="1211"/>
      <c r="U156" s="1211"/>
      <c r="V156" s="1211"/>
      <c r="W156" s="1211"/>
      <c r="X156" s="1211"/>
      <c r="Y156" s="1211"/>
      <c r="Z156" s="1211"/>
      <c r="AA156" s="1211"/>
      <c r="AB156" s="1211"/>
      <c r="AC156" s="1211"/>
    </row>
    <row r="157" ht="12.0" hidden="1" customHeight="1">
      <c r="A157" s="1463" t="s">
        <v>978</v>
      </c>
      <c r="B157" s="1464" t="s">
        <v>799</v>
      </c>
      <c r="C157" s="1443" t="s">
        <v>800</v>
      </c>
      <c r="D157" s="1444">
        <v>0.004888978427969252</v>
      </c>
      <c r="E157" s="1444">
        <v>0.04988788795457764</v>
      </c>
      <c r="F157" s="1444">
        <v>0.006587887954577641</v>
      </c>
      <c r="G157" s="1465" t="e">
        <v>#N/A</v>
      </c>
      <c r="H157" s="1444" t="e">
        <v>#N/A</v>
      </c>
      <c r="I157" s="1466" t="e">
        <v>#N/A</v>
      </c>
      <c r="J157" s="1"/>
      <c r="K157" s="1"/>
      <c r="L157" s="1211"/>
      <c r="M157" s="1211"/>
      <c r="N157" s="1211"/>
      <c r="O157" s="1211"/>
      <c r="P157" s="1211"/>
      <c r="Q157" s="1211"/>
      <c r="R157" s="1211"/>
      <c r="S157" s="1211"/>
      <c r="T157" s="1211"/>
      <c r="U157" s="1211"/>
      <c r="V157" s="1211"/>
      <c r="W157" s="1211"/>
      <c r="X157" s="1211"/>
      <c r="Y157" s="1211"/>
      <c r="Z157" s="1211"/>
      <c r="AA157" s="1211"/>
      <c r="AB157" s="1211"/>
      <c r="AC157" s="1211"/>
    </row>
    <row r="158" ht="12.0" hidden="1" customHeight="1">
      <c r="A158" s="1463" t="s">
        <v>979</v>
      </c>
      <c r="B158" s="1464" t="s">
        <v>808</v>
      </c>
      <c r="C158" s="1443" t="s">
        <v>822</v>
      </c>
      <c r="D158" s="1444">
        <v>0.005936616662534093</v>
      </c>
      <c r="E158" s="1444">
        <v>0.05129957823055856</v>
      </c>
      <c r="F158" s="1444">
        <v>0.007999578230558566</v>
      </c>
      <c r="G158" s="1465">
        <v>0.0</v>
      </c>
      <c r="H158" s="1444">
        <v>0.0433</v>
      </c>
      <c r="I158" s="1466">
        <v>0.0</v>
      </c>
      <c r="J158" s="1"/>
      <c r="K158" s="1"/>
      <c r="L158" s="1211"/>
      <c r="M158" s="1211"/>
      <c r="N158" s="1211"/>
      <c r="O158" s="1211"/>
      <c r="P158" s="1211"/>
      <c r="Q158" s="1211"/>
      <c r="R158" s="1211"/>
      <c r="S158" s="1211"/>
      <c r="T158" s="1211"/>
      <c r="U158" s="1211"/>
      <c r="V158" s="1211"/>
      <c r="W158" s="1211"/>
      <c r="X158" s="1211"/>
      <c r="Y158" s="1211"/>
      <c r="Z158" s="1211"/>
      <c r="AA158" s="1211"/>
      <c r="AB158" s="1211"/>
      <c r="AC158" s="1211"/>
    </row>
    <row r="159" ht="12.0" hidden="1" customHeight="1">
      <c r="A159" s="1463" t="s">
        <v>980</v>
      </c>
      <c r="B159" s="1464" t="s">
        <v>855</v>
      </c>
      <c r="C159" s="1443" t="s">
        <v>825</v>
      </c>
      <c r="D159" s="1444">
        <v>0.0</v>
      </c>
      <c r="E159" s="1444">
        <v>0.0433</v>
      </c>
      <c r="F159" s="1444">
        <v>0.0</v>
      </c>
      <c r="G159" s="1465">
        <v>0.0</v>
      </c>
      <c r="H159" s="1444">
        <v>0.0433</v>
      </c>
      <c r="I159" s="1466">
        <v>0.0</v>
      </c>
      <c r="J159" s="1"/>
      <c r="K159" s="1"/>
      <c r="L159" s="1211"/>
      <c r="M159" s="1211"/>
      <c r="N159" s="1211"/>
      <c r="O159" s="1211"/>
      <c r="P159" s="1211"/>
      <c r="Q159" s="1211"/>
      <c r="R159" s="1211"/>
      <c r="S159" s="1211"/>
      <c r="T159" s="1211"/>
      <c r="U159" s="1211"/>
      <c r="V159" s="1211"/>
      <c r="W159" s="1211"/>
      <c r="X159" s="1211"/>
      <c r="Y159" s="1211"/>
      <c r="Z159" s="1211"/>
      <c r="AA159" s="1211"/>
      <c r="AB159" s="1211"/>
      <c r="AC159" s="1211"/>
    </row>
    <row r="160" ht="12.0" hidden="1" customHeight="1">
      <c r="A160" s="1463" t="s">
        <v>981</v>
      </c>
      <c r="B160" s="1464" t="s">
        <v>814</v>
      </c>
      <c r="C160" s="1443" t="s">
        <v>821</v>
      </c>
      <c r="D160" s="1444">
        <v>0.01583097776675758</v>
      </c>
      <c r="E160" s="1444">
        <v>0.06463220861482283</v>
      </c>
      <c r="F160" s="1444">
        <v>0.02133220861482284</v>
      </c>
      <c r="G160" s="1465">
        <v>0.0086</v>
      </c>
      <c r="H160" s="1469">
        <v>0.05488848157014695</v>
      </c>
      <c r="I160" s="1470">
        <v>0.01158848157014696</v>
      </c>
      <c r="J160" s="1"/>
      <c r="K160" s="1"/>
      <c r="L160" s="1211"/>
      <c r="M160" s="1211"/>
      <c r="N160" s="1211"/>
      <c r="O160" s="1211"/>
      <c r="P160" s="1211"/>
      <c r="Q160" s="1211"/>
      <c r="R160" s="1211"/>
      <c r="S160" s="1211"/>
      <c r="T160" s="1211"/>
      <c r="U160" s="1211"/>
      <c r="V160" s="1211"/>
      <c r="W160" s="1211"/>
      <c r="X160" s="1211"/>
      <c r="Y160" s="1211"/>
      <c r="Z160" s="1211"/>
      <c r="AA160" s="1211"/>
      <c r="AB160" s="1211"/>
      <c r="AC160" s="1211"/>
    </row>
    <row r="161" ht="12.0" hidden="1" customHeight="1">
      <c r="A161" s="1463" t="s">
        <v>982</v>
      </c>
      <c r="B161" s="1464" t="s">
        <v>804</v>
      </c>
      <c r="C161" s="1443" t="s">
        <v>818</v>
      </c>
      <c r="D161" s="1444">
        <v>0.03561969997520455</v>
      </c>
      <c r="E161" s="1444">
        <v>0.09129746938335138</v>
      </c>
      <c r="F161" s="1444">
        <v>0.04799746938335139</v>
      </c>
      <c r="G161" s="1465" t="e">
        <v>#N/A</v>
      </c>
      <c r="H161" s="1469" t="e">
        <v>#N/A</v>
      </c>
      <c r="I161" s="1470" t="e">
        <v>#N/A</v>
      </c>
      <c r="J161" s="1"/>
      <c r="K161" s="1"/>
      <c r="L161" s="1211"/>
      <c r="M161" s="1211"/>
      <c r="N161" s="1211"/>
      <c r="O161" s="1211"/>
      <c r="P161" s="1211"/>
      <c r="Q161" s="1211"/>
      <c r="R161" s="1211"/>
      <c r="S161" s="1211"/>
      <c r="T161" s="1211"/>
      <c r="U161" s="1211"/>
      <c r="V161" s="1211"/>
      <c r="W161" s="1211"/>
      <c r="X161" s="1211"/>
      <c r="Y161" s="1211"/>
      <c r="Z161" s="1211"/>
      <c r="AA161" s="1211"/>
      <c r="AB161" s="1211"/>
      <c r="AC161" s="1211"/>
    </row>
    <row r="162" ht="12.0" hidden="1" customHeight="1">
      <c r="A162" s="1463" t="s">
        <v>983</v>
      </c>
      <c r="B162" s="1464" t="s">
        <v>814</v>
      </c>
      <c r="C162" s="1443" t="s">
        <v>38</v>
      </c>
      <c r="D162" s="1444">
        <v>0.175</v>
      </c>
      <c r="E162" s="1444">
        <v>0.2791121249739206</v>
      </c>
      <c r="F162" s="1444">
        <v>0.2358121249739206</v>
      </c>
      <c r="G162" s="1465">
        <v>0.0967</v>
      </c>
      <c r="H162" s="1469">
        <v>0.1736030427713036</v>
      </c>
      <c r="I162" s="1470">
        <v>0.1303030427713036</v>
      </c>
      <c r="J162" s="1"/>
      <c r="K162" s="1"/>
      <c r="L162" s="1211"/>
      <c r="M162" s="1211"/>
      <c r="N162" s="1211"/>
      <c r="O162" s="1211"/>
      <c r="P162" s="1211"/>
      <c r="Q162" s="1211"/>
      <c r="R162" s="1211"/>
      <c r="S162" s="1211"/>
      <c r="T162" s="1211"/>
      <c r="U162" s="1211"/>
      <c r="V162" s="1211"/>
      <c r="W162" s="1211"/>
      <c r="X162" s="1211"/>
      <c r="Y162" s="1211"/>
      <c r="Z162" s="1211"/>
      <c r="AA162" s="1211"/>
      <c r="AB162" s="1211"/>
      <c r="AC162" s="1211"/>
    </row>
    <row r="163" ht="12.0" hidden="1" customHeight="1">
      <c r="A163" s="1463" t="s">
        <v>984</v>
      </c>
      <c r="B163" s="1464" t="s">
        <v>835</v>
      </c>
      <c r="C163" s="1443" t="s">
        <v>828</v>
      </c>
      <c r="D163" s="1444">
        <v>0.02979948756095545</v>
      </c>
      <c r="E163" s="1444">
        <v>0.08345474562790181</v>
      </c>
      <c r="F163" s="1444">
        <v>0.04015474562790182</v>
      </c>
      <c r="G163" s="1465">
        <v>0.0124</v>
      </c>
      <c r="H163" s="1469">
        <v>0.06000897342672352</v>
      </c>
      <c r="I163" s="1470">
        <v>0.01670897342672352</v>
      </c>
      <c r="J163" s="1"/>
      <c r="K163" s="1"/>
      <c r="L163" s="1211"/>
      <c r="M163" s="1211"/>
      <c r="N163" s="1211"/>
      <c r="O163" s="1211"/>
      <c r="P163" s="1211"/>
      <c r="Q163" s="1211"/>
      <c r="R163" s="1211"/>
      <c r="S163" s="1211"/>
      <c r="T163" s="1211"/>
      <c r="U163" s="1211"/>
      <c r="V163" s="1211"/>
      <c r="W163" s="1211"/>
      <c r="X163" s="1211"/>
      <c r="Y163" s="1211"/>
      <c r="Z163" s="1211"/>
      <c r="AA163" s="1211"/>
      <c r="AB163" s="1211"/>
      <c r="AC163" s="1211"/>
    </row>
    <row r="164" ht="12.0" hidden="1" customHeight="1">
      <c r="A164" s="1463" t="s">
        <v>985</v>
      </c>
      <c r="B164" s="1464" t="s">
        <v>789</v>
      </c>
      <c r="C164" s="1443" t="s">
        <v>863</v>
      </c>
      <c r="D164" s="1444">
        <v>0.08916565418629636</v>
      </c>
      <c r="E164" s="1444">
        <v>0.1634505279334875</v>
      </c>
      <c r="F164" s="1444">
        <v>0.1201505279334875</v>
      </c>
      <c r="G164" s="1465" t="s">
        <v>113</v>
      </c>
      <c r="H164" s="1469" t="s">
        <v>113</v>
      </c>
      <c r="I164" s="1470" t="s">
        <v>113</v>
      </c>
      <c r="J164" s="1"/>
      <c r="K164" s="1"/>
      <c r="L164" s="1211"/>
      <c r="M164" s="1211"/>
      <c r="N164" s="1211"/>
      <c r="O164" s="1211"/>
      <c r="P164" s="1211"/>
      <c r="Q164" s="1211"/>
      <c r="R164" s="1211"/>
      <c r="S164" s="1211"/>
      <c r="T164" s="1211"/>
      <c r="U164" s="1211"/>
      <c r="V164" s="1211"/>
      <c r="W164" s="1211"/>
      <c r="X164" s="1211"/>
      <c r="Y164" s="1211"/>
      <c r="Z164" s="1211"/>
      <c r="AA164" s="1211"/>
      <c r="AB164" s="1211"/>
      <c r="AC164" s="1211"/>
    </row>
    <row r="165" ht="12.0" customHeight="1">
      <c r="A165" s="1471"/>
      <c r="B165" s="1472"/>
      <c r="C165" s="1472"/>
      <c r="D165" s="1472"/>
      <c r="E165" s="1472"/>
      <c r="F165" s="1473"/>
      <c r="G165" s="1473"/>
      <c r="H165" s="1474"/>
      <c r="I165" s="1474"/>
      <c r="J165" s="1475"/>
      <c r="K165" s="1475"/>
      <c r="L165" s="1211"/>
      <c r="M165" s="1211"/>
      <c r="N165" s="1211"/>
      <c r="O165" s="1211"/>
      <c r="P165" s="1211"/>
      <c r="Q165" s="1211"/>
      <c r="R165" s="1211"/>
      <c r="S165" s="1211"/>
      <c r="T165" s="1211"/>
      <c r="U165" s="1211"/>
      <c r="V165" s="1211"/>
      <c r="W165" s="1211"/>
      <c r="X165" s="1211"/>
      <c r="Y165" s="1211"/>
      <c r="Z165" s="1211"/>
      <c r="AA165" s="1211"/>
      <c r="AB165" s="1211"/>
      <c r="AC165" s="1211"/>
    </row>
    <row r="166" ht="12.0" customHeight="1">
      <c r="A166" s="1446" t="s">
        <v>788</v>
      </c>
      <c r="B166" s="1446" t="s">
        <v>987</v>
      </c>
      <c r="C166" s="1447" t="s">
        <v>741</v>
      </c>
      <c r="D166" s="1447" t="s">
        <v>988</v>
      </c>
      <c r="E166" s="1447" t="s">
        <v>989</v>
      </c>
      <c r="F166" s="1476"/>
      <c r="G166" s="1476"/>
      <c r="H166" s="1476"/>
      <c r="I166" s="1476"/>
      <c r="J166" s="1477"/>
      <c r="K166" s="1477"/>
      <c r="L166" s="1449"/>
      <c r="M166" s="1449"/>
      <c r="N166" s="1449"/>
      <c r="O166" s="1449"/>
      <c r="P166" s="1449"/>
      <c r="Q166" s="1449"/>
      <c r="R166" s="1449"/>
      <c r="S166" s="1449"/>
      <c r="T166" s="1449"/>
      <c r="U166" s="1449"/>
      <c r="V166" s="1449"/>
      <c r="W166" s="1449"/>
      <c r="X166" s="1449"/>
      <c r="Y166" s="1449"/>
      <c r="Z166" s="1449"/>
      <c r="AA166" s="1449"/>
      <c r="AB166" s="1449"/>
      <c r="AC166" s="1449"/>
    </row>
    <row r="167" ht="12.0" customHeight="1">
      <c r="A167" s="1450" t="s">
        <v>447</v>
      </c>
      <c r="B167" s="1451" t="s">
        <v>447</v>
      </c>
      <c r="C167" s="1356" t="s">
        <v>447</v>
      </c>
      <c r="D167" s="1356" t="s">
        <v>447</v>
      </c>
      <c r="E167" s="1356" t="s">
        <v>447</v>
      </c>
      <c r="F167" s="1478"/>
      <c r="G167" s="1474"/>
      <c r="H167" s="1474"/>
      <c r="I167" s="1475"/>
      <c r="J167" s="1479"/>
      <c r="K167" s="1479"/>
      <c r="L167" s="1211"/>
      <c r="M167" s="1211"/>
      <c r="N167" s="1211"/>
      <c r="O167" s="1211"/>
      <c r="P167" s="1211"/>
      <c r="Q167" s="1211"/>
      <c r="R167" s="1211"/>
      <c r="S167" s="1211"/>
      <c r="T167" s="1211"/>
      <c r="U167" s="1211"/>
      <c r="V167" s="1211"/>
      <c r="W167" s="1211"/>
      <c r="X167" s="1211"/>
      <c r="Y167" s="1211"/>
      <c r="Z167" s="1211"/>
      <c r="AA167" s="1211"/>
      <c r="AB167" s="1211"/>
      <c r="AC167" s="1211"/>
    </row>
    <row r="168" ht="12.0" customHeight="1">
      <c r="A168" s="1450" t="s">
        <v>447</v>
      </c>
      <c r="B168" s="1451" t="s">
        <v>447</v>
      </c>
      <c r="C168" s="1356" t="s">
        <v>447</v>
      </c>
      <c r="D168" s="1356" t="s">
        <v>447</v>
      </c>
      <c r="E168" s="1356" t="s">
        <v>447</v>
      </c>
      <c r="F168" s="1480"/>
      <c r="G168" s="1481"/>
      <c r="H168" s="1481"/>
      <c r="I168" s="1477"/>
      <c r="J168" s="1477"/>
      <c r="K168" s="1477"/>
      <c r="L168" s="1211"/>
      <c r="M168" s="1211"/>
      <c r="N168" s="1211"/>
      <c r="O168" s="1211"/>
      <c r="P168" s="1211"/>
      <c r="Q168" s="1211"/>
      <c r="R168" s="1211"/>
      <c r="S168" s="1211"/>
      <c r="T168" s="1211"/>
      <c r="U168" s="1211"/>
      <c r="V168" s="1211"/>
      <c r="W168" s="1211"/>
      <c r="X168" s="1211"/>
      <c r="Y168" s="1211"/>
      <c r="Z168" s="1211"/>
      <c r="AA168" s="1211"/>
      <c r="AB168" s="1211"/>
      <c r="AC168" s="1211"/>
    </row>
    <row r="169" ht="12.0" customHeight="1">
      <c r="A169" s="1450" t="s">
        <v>447</v>
      </c>
      <c r="B169" s="1451" t="s">
        <v>447</v>
      </c>
      <c r="C169" s="1356" t="s">
        <v>447</v>
      </c>
      <c r="D169" s="1356" t="s">
        <v>447</v>
      </c>
      <c r="E169" s="1356" t="s">
        <v>447</v>
      </c>
      <c r="F169" s="1478"/>
      <c r="G169" s="1474"/>
      <c r="H169" s="1474"/>
      <c r="I169" s="1475"/>
      <c r="J169" s="1475"/>
      <c r="K169" s="1475"/>
      <c r="L169" s="1211"/>
      <c r="M169" s="1211"/>
      <c r="N169" s="1211"/>
      <c r="O169" s="1211"/>
      <c r="P169" s="1211"/>
      <c r="Q169" s="1211"/>
      <c r="R169" s="1211"/>
      <c r="S169" s="1211"/>
      <c r="T169" s="1211"/>
      <c r="U169" s="1211"/>
      <c r="V169" s="1211"/>
      <c r="W169" s="1211"/>
      <c r="X169" s="1211"/>
      <c r="Y169" s="1211"/>
      <c r="Z169" s="1211"/>
      <c r="AA169" s="1211"/>
      <c r="AB169" s="1211"/>
      <c r="AC169" s="1211"/>
    </row>
    <row r="170" ht="12.0" customHeight="1">
      <c r="A170" s="1450" t="s">
        <v>447</v>
      </c>
      <c r="B170" s="1451" t="s">
        <v>447</v>
      </c>
      <c r="C170" s="1356" t="s">
        <v>447</v>
      </c>
      <c r="D170" s="1356" t="s">
        <v>447</v>
      </c>
      <c r="E170" s="1356" t="s">
        <v>447</v>
      </c>
      <c r="F170" s="1480"/>
      <c r="G170" s="1481"/>
      <c r="H170" s="1481"/>
      <c r="I170" s="1477"/>
      <c r="J170" s="1477"/>
      <c r="K170" s="1477"/>
      <c r="L170" s="1211"/>
      <c r="M170" s="1211"/>
      <c r="N170" s="1211"/>
      <c r="O170" s="1211"/>
      <c r="P170" s="1211"/>
      <c r="Q170" s="1211"/>
      <c r="R170" s="1211"/>
      <c r="S170" s="1211"/>
      <c r="T170" s="1211"/>
      <c r="U170" s="1211"/>
      <c r="V170" s="1211"/>
      <c r="W170" s="1211"/>
      <c r="X170" s="1211"/>
      <c r="Y170" s="1211"/>
      <c r="Z170" s="1211"/>
      <c r="AA170" s="1211"/>
      <c r="AB170" s="1211"/>
      <c r="AC170" s="1211"/>
    </row>
    <row r="171" ht="12.0" customHeight="1">
      <c r="A171" s="1450" t="s">
        <v>447</v>
      </c>
      <c r="B171" s="1451" t="s">
        <v>447</v>
      </c>
      <c r="C171" s="1356" t="s">
        <v>447</v>
      </c>
      <c r="D171" s="1356" t="s">
        <v>447</v>
      </c>
      <c r="E171" s="1356" t="s">
        <v>447</v>
      </c>
      <c r="F171" s="1478"/>
      <c r="G171" s="1474"/>
      <c r="H171" s="1474"/>
      <c r="I171" s="1475"/>
      <c r="J171" s="1475"/>
      <c r="K171" s="1475"/>
      <c r="L171" s="1211"/>
      <c r="M171" s="1211"/>
      <c r="N171" s="1211"/>
      <c r="O171" s="1211"/>
      <c r="P171" s="1211"/>
      <c r="Q171" s="1211"/>
      <c r="R171" s="1211"/>
      <c r="S171" s="1211"/>
      <c r="T171" s="1211"/>
      <c r="U171" s="1211"/>
      <c r="V171" s="1211"/>
      <c r="W171" s="1211"/>
      <c r="X171" s="1211"/>
      <c r="Y171" s="1211"/>
      <c r="Z171" s="1211"/>
      <c r="AA171" s="1211"/>
      <c r="AB171" s="1211"/>
      <c r="AC171" s="1211"/>
    </row>
    <row r="172" ht="12.0" customHeight="1">
      <c r="A172" s="1450" t="s">
        <v>447</v>
      </c>
      <c r="B172" s="1451" t="s">
        <v>447</v>
      </c>
      <c r="C172" s="1356" t="s">
        <v>447</v>
      </c>
      <c r="D172" s="1356" t="s">
        <v>447</v>
      </c>
      <c r="E172" s="1356" t="s">
        <v>447</v>
      </c>
      <c r="F172" s="1480"/>
      <c r="G172" s="1481"/>
      <c r="H172" s="1481"/>
      <c r="I172" s="1477"/>
      <c r="J172" s="1477"/>
      <c r="K172" s="1477"/>
      <c r="L172" s="1211"/>
      <c r="M172" s="1211"/>
      <c r="N172" s="1211"/>
      <c r="O172" s="1211"/>
      <c r="P172" s="1211"/>
      <c r="Q172" s="1211"/>
      <c r="R172" s="1211"/>
      <c r="S172" s="1211"/>
      <c r="T172" s="1211"/>
      <c r="U172" s="1211"/>
      <c r="V172" s="1211"/>
      <c r="W172" s="1211"/>
      <c r="X172" s="1211"/>
      <c r="Y172" s="1211"/>
      <c r="Z172" s="1211"/>
      <c r="AA172" s="1211"/>
      <c r="AB172" s="1211"/>
      <c r="AC172" s="1211"/>
    </row>
    <row r="173" ht="12.0" customHeight="1">
      <c r="A173" s="1450" t="s">
        <v>447</v>
      </c>
      <c r="B173" s="1451" t="s">
        <v>447</v>
      </c>
      <c r="C173" s="1356" t="s">
        <v>447</v>
      </c>
      <c r="D173" s="1356" t="s">
        <v>447</v>
      </c>
      <c r="E173" s="1356" t="s">
        <v>447</v>
      </c>
      <c r="F173" s="1478"/>
      <c r="G173" s="1474"/>
      <c r="H173" s="1474"/>
      <c r="I173" s="1475"/>
      <c r="J173" s="1475"/>
      <c r="K173" s="1475"/>
      <c r="L173" s="1211"/>
      <c r="M173" s="1211"/>
      <c r="N173" s="1211"/>
      <c r="O173" s="1211"/>
      <c r="P173" s="1211"/>
      <c r="Q173" s="1211"/>
      <c r="R173" s="1211"/>
      <c r="S173" s="1211"/>
      <c r="T173" s="1211"/>
      <c r="U173" s="1211"/>
      <c r="V173" s="1211"/>
      <c r="W173" s="1211"/>
      <c r="X173" s="1211"/>
      <c r="Y173" s="1211"/>
      <c r="Z173" s="1211"/>
      <c r="AA173" s="1211"/>
      <c r="AB173" s="1211"/>
      <c r="AC173" s="1211"/>
    </row>
    <row r="174" ht="12.0" customHeight="1">
      <c r="A174" s="1450" t="s">
        <v>447</v>
      </c>
      <c r="B174" s="1451" t="s">
        <v>447</v>
      </c>
      <c r="C174" s="1356" t="s">
        <v>447</v>
      </c>
      <c r="D174" s="1356" t="s">
        <v>447</v>
      </c>
      <c r="E174" s="1356" t="s">
        <v>447</v>
      </c>
      <c r="F174" s="1480"/>
      <c r="G174" s="1481"/>
      <c r="H174" s="1481"/>
      <c r="I174" s="1477"/>
      <c r="J174" s="1477"/>
      <c r="K174" s="1477"/>
      <c r="L174" s="1211"/>
      <c r="M174" s="1211"/>
      <c r="N174" s="1211"/>
      <c r="O174" s="1211"/>
      <c r="P174" s="1211"/>
      <c r="Q174" s="1211"/>
      <c r="R174" s="1211"/>
      <c r="S174" s="1211"/>
      <c r="T174" s="1211"/>
      <c r="U174" s="1211"/>
      <c r="V174" s="1211"/>
      <c r="W174" s="1211"/>
      <c r="X174" s="1211"/>
      <c r="Y174" s="1211"/>
      <c r="Z174" s="1211"/>
      <c r="AA174" s="1211"/>
      <c r="AB174" s="1211"/>
      <c r="AC174" s="1211"/>
    </row>
    <row r="175" ht="12.0" customHeight="1">
      <c r="A175" s="1450" t="s">
        <v>447</v>
      </c>
      <c r="B175" s="1451" t="s">
        <v>447</v>
      </c>
      <c r="C175" s="1356" t="s">
        <v>447</v>
      </c>
      <c r="D175" s="1356" t="s">
        <v>447</v>
      </c>
      <c r="E175" s="1356" t="s">
        <v>447</v>
      </c>
      <c r="F175" s="1478"/>
      <c r="G175" s="1474"/>
      <c r="H175" s="1474"/>
      <c r="I175" s="1475"/>
      <c r="J175" s="1475"/>
      <c r="K175" s="1475"/>
      <c r="L175" s="1211"/>
      <c r="M175" s="1211"/>
      <c r="N175" s="1211"/>
      <c r="O175" s="1211"/>
      <c r="P175" s="1211"/>
      <c r="Q175" s="1211"/>
      <c r="R175" s="1211"/>
      <c r="S175" s="1211"/>
      <c r="T175" s="1211"/>
      <c r="U175" s="1211"/>
      <c r="V175" s="1211"/>
      <c r="W175" s="1211"/>
      <c r="X175" s="1211"/>
      <c r="Y175" s="1211"/>
      <c r="Z175" s="1211"/>
      <c r="AA175" s="1211"/>
      <c r="AB175" s="1211"/>
      <c r="AC175" s="1211"/>
    </row>
    <row r="176" ht="12.0" customHeight="1">
      <c r="A176" s="1450" t="s">
        <v>447</v>
      </c>
      <c r="B176" s="1451" t="s">
        <v>447</v>
      </c>
      <c r="C176" s="1356" t="s">
        <v>447</v>
      </c>
      <c r="D176" s="1356" t="s">
        <v>447</v>
      </c>
      <c r="E176" s="1356" t="s">
        <v>447</v>
      </c>
      <c r="F176" s="1480"/>
      <c r="G176" s="1481"/>
      <c r="H176" s="1481"/>
      <c r="I176" s="1477"/>
      <c r="J176" s="1477"/>
      <c r="K176" s="1477"/>
      <c r="L176" s="1211"/>
      <c r="M176" s="1211"/>
      <c r="N176" s="1211"/>
      <c r="O176" s="1211"/>
      <c r="P176" s="1211"/>
      <c r="Q176" s="1211"/>
      <c r="R176" s="1211"/>
      <c r="S176" s="1211"/>
      <c r="T176" s="1211"/>
      <c r="U176" s="1211"/>
      <c r="V176" s="1211"/>
      <c r="W176" s="1211"/>
      <c r="X176" s="1211"/>
      <c r="Y176" s="1211"/>
      <c r="Z176" s="1211"/>
      <c r="AA176" s="1211"/>
      <c r="AB176" s="1211"/>
      <c r="AC176" s="1211"/>
    </row>
    <row r="177" ht="12.0" customHeight="1">
      <c r="A177" s="1450" t="s">
        <v>447</v>
      </c>
      <c r="B177" s="1451" t="s">
        <v>447</v>
      </c>
      <c r="C177" s="1356" t="s">
        <v>447</v>
      </c>
      <c r="D177" s="1356" t="s">
        <v>447</v>
      </c>
      <c r="E177" s="1356" t="s">
        <v>447</v>
      </c>
      <c r="F177" s="1478"/>
      <c r="G177" s="1474"/>
      <c r="H177" s="1474"/>
      <c r="I177" s="1475"/>
      <c r="J177" s="1475"/>
      <c r="K177" s="1475"/>
      <c r="L177" s="1211"/>
      <c r="M177" s="1211"/>
      <c r="N177" s="1211"/>
      <c r="O177" s="1211"/>
      <c r="P177" s="1211"/>
      <c r="Q177" s="1211"/>
      <c r="R177" s="1211"/>
      <c r="S177" s="1211"/>
      <c r="T177" s="1211"/>
      <c r="U177" s="1211"/>
      <c r="V177" s="1211"/>
      <c r="W177" s="1211"/>
      <c r="X177" s="1211"/>
      <c r="Y177" s="1211"/>
      <c r="Z177" s="1211"/>
      <c r="AA177" s="1211"/>
      <c r="AB177" s="1211"/>
      <c r="AC177" s="1211"/>
    </row>
    <row r="178" ht="12.0" customHeight="1">
      <c r="A178" s="1450" t="s">
        <v>447</v>
      </c>
      <c r="B178" s="1451" t="s">
        <v>447</v>
      </c>
      <c r="C178" s="1356" t="s">
        <v>447</v>
      </c>
      <c r="D178" s="1356" t="s">
        <v>447</v>
      </c>
      <c r="E178" s="1356" t="s">
        <v>447</v>
      </c>
      <c r="F178" s="1480"/>
      <c r="G178" s="1481"/>
      <c r="H178" s="1481"/>
      <c r="I178" s="1477"/>
      <c r="J178" s="1477"/>
      <c r="K178" s="1477"/>
      <c r="L178" s="1211"/>
      <c r="M178" s="1211"/>
      <c r="N178" s="1211"/>
      <c r="O178" s="1211"/>
      <c r="P178" s="1211"/>
      <c r="Q178" s="1211"/>
      <c r="R178" s="1211"/>
      <c r="S178" s="1211"/>
      <c r="T178" s="1211"/>
      <c r="U178" s="1211"/>
      <c r="V178" s="1211"/>
      <c r="W178" s="1211"/>
      <c r="X178" s="1211"/>
      <c r="Y178" s="1211"/>
      <c r="Z178" s="1211"/>
      <c r="AA178" s="1211"/>
      <c r="AB178" s="1211"/>
      <c r="AC178" s="1211"/>
    </row>
    <row r="179" ht="12.0" customHeight="1">
      <c r="A179" s="1450" t="s">
        <v>447</v>
      </c>
      <c r="B179" s="1451" t="s">
        <v>447</v>
      </c>
      <c r="C179" s="1356" t="s">
        <v>447</v>
      </c>
      <c r="D179" s="1356" t="s">
        <v>447</v>
      </c>
      <c r="E179" s="1356" t="s">
        <v>447</v>
      </c>
      <c r="F179" s="1478"/>
      <c r="G179" s="1474"/>
      <c r="H179" s="1474"/>
      <c r="I179" s="1475"/>
      <c r="J179" s="1475"/>
      <c r="K179" s="1475"/>
      <c r="L179" s="1211"/>
      <c r="M179" s="1211"/>
      <c r="N179" s="1211"/>
      <c r="O179" s="1211"/>
      <c r="P179" s="1211"/>
      <c r="Q179" s="1211"/>
      <c r="R179" s="1211"/>
      <c r="S179" s="1211"/>
      <c r="T179" s="1211"/>
      <c r="U179" s="1211"/>
      <c r="V179" s="1211"/>
      <c r="W179" s="1211"/>
      <c r="X179" s="1211"/>
      <c r="Y179" s="1211"/>
      <c r="Z179" s="1211"/>
      <c r="AA179" s="1211"/>
      <c r="AB179" s="1211"/>
      <c r="AC179" s="1211"/>
    </row>
    <row r="180" ht="12.0" customHeight="1">
      <c r="A180" s="1450" t="s">
        <v>447</v>
      </c>
      <c r="B180" s="1451" t="s">
        <v>447</v>
      </c>
      <c r="C180" s="1356" t="s">
        <v>447</v>
      </c>
      <c r="D180" s="1356" t="s">
        <v>447</v>
      </c>
      <c r="E180" s="1356" t="s">
        <v>447</v>
      </c>
      <c r="F180" s="1480"/>
      <c r="G180" s="1481"/>
      <c r="H180" s="1481"/>
      <c r="I180" s="1477"/>
      <c r="J180" s="1477"/>
      <c r="K180" s="1477"/>
      <c r="L180" s="1211"/>
      <c r="M180" s="1211"/>
      <c r="N180" s="1211"/>
      <c r="O180" s="1211"/>
      <c r="P180" s="1211"/>
      <c r="Q180" s="1211"/>
      <c r="R180" s="1211"/>
      <c r="S180" s="1211"/>
      <c r="T180" s="1211"/>
      <c r="U180" s="1211"/>
      <c r="V180" s="1211"/>
      <c r="W180" s="1211"/>
      <c r="X180" s="1211"/>
      <c r="Y180" s="1211"/>
      <c r="Z180" s="1211"/>
      <c r="AA180" s="1211"/>
      <c r="AB180" s="1211"/>
      <c r="AC180" s="1211"/>
    </row>
    <row r="181" ht="12.0" customHeight="1">
      <c r="A181" s="1450" t="s">
        <v>447</v>
      </c>
      <c r="B181" s="1451" t="s">
        <v>447</v>
      </c>
      <c r="C181" s="1356" t="s">
        <v>447</v>
      </c>
      <c r="D181" s="1356" t="s">
        <v>447</v>
      </c>
      <c r="E181" s="1356" t="s">
        <v>447</v>
      </c>
      <c r="F181" s="1478"/>
      <c r="G181" s="1474"/>
      <c r="H181" s="1474"/>
      <c r="I181" s="1475"/>
      <c r="J181" s="1475"/>
      <c r="K181" s="1475"/>
      <c r="L181" s="1211"/>
      <c r="M181" s="1211"/>
      <c r="N181" s="1211"/>
      <c r="O181" s="1211"/>
      <c r="P181" s="1211"/>
      <c r="Q181" s="1211"/>
      <c r="R181" s="1211"/>
      <c r="S181" s="1211"/>
      <c r="T181" s="1211"/>
      <c r="U181" s="1211"/>
      <c r="V181" s="1211"/>
      <c r="W181" s="1211"/>
      <c r="X181" s="1211"/>
      <c r="Y181" s="1211"/>
      <c r="Z181" s="1211"/>
      <c r="AA181" s="1211"/>
      <c r="AB181" s="1211"/>
      <c r="AC181" s="1211"/>
    </row>
    <row r="182" ht="12.0" customHeight="1">
      <c r="A182" s="1450" t="s">
        <v>447</v>
      </c>
      <c r="B182" s="1451" t="s">
        <v>447</v>
      </c>
      <c r="C182" s="1356" t="s">
        <v>447</v>
      </c>
      <c r="D182" s="1356" t="s">
        <v>447</v>
      </c>
      <c r="E182" s="1356" t="s">
        <v>447</v>
      </c>
      <c r="F182" s="1480"/>
      <c r="G182" s="1481"/>
      <c r="H182" s="1481"/>
      <c r="I182" s="1477"/>
      <c r="J182" s="1477"/>
      <c r="K182" s="1477"/>
      <c r="L182" s="1211"/>
      <c r="M182" s="1211"/>
      <c r="N182" s="1211"/>
      <c r="O182" s="1211"/>
      <c r="P182" s="1211"/>
      <c r="Q182" s="1211"/>
      <c r="R182" s="1211"/>
      <c r="S182" s="1211"/>
      <c r="T182" s="1211"/>
      <c r="U182" s="1211"/>
      <c r="V182" s="1211"/>
      <c r="W182" s="1211"/>
      <c r="X182" s="1211"/>
      <c r="Y182" s="1211"/>
      <c r="Z182" s="1211"/>
      <c r="AA182" s="1211"/>
      <c r="AB182" s="1211"/>
      <c r="AC182" s="1211"/>
    </row>
    <row r="183" ht="12.0" customHeight="1">
      <c r="A183" s="1450" t="s">
        <v>447</v>
      </c>
      <c r="B183" s="1451" t="s">
        <v>447</v>
      </c>
      <c r="C183" s="1356" t="s">
        <v>447</v>
      </c>
      <c r="D183" s="1356" t="s">
        <v>447</v>
      </c>
      <c r="E183" s="1356" t="s">
        <v>447</v>
      </c>
      <c r="F183" s="1478"/>
      <c r="G183" s="1474"/>
      <c r="H183" s="1474"/>
      <c r="I183" s="1475"/>
      <c r="J183" s="1475"/>
      <c r="K183" s="1475"/>
      <c r="L183" s="1211"/>
      <c r="M183" s="1211"/>
      <c r="N183" s="1211"/>
      <c r="O183" s="1211"/>
      <c r="P183" s="1211"/>
      <c r="Q183" s="1211"/>
      <c r="R183" s="1211"/>
      <c r="S183" s="1211"/>
      <c r="T183" s="1211"/>
      <c r="U183" s="1211"/>
      <c r="V183" s="1211"/>
      <c r="W183" s="1211"/>
      <c r="X183" s="1211"/>
      <c r="Y183" s="1211"/>
      <c r="Z183" s="1211"/>
      <c r="AA183" s="1211"/>
      <c r="AB183" s="1211"/>
      <c r="AC183" s="1211"/>
    </row>
    <row r="184" ht="12.0" customHeight="1">
      <c r="A184" s="1450" t="s">
        <v>447</v>
      </c>
      <c r="B184" s="1451" t="s">
        <v>447</v>
      </c>
      <c r="C184" s="1356" t="s">
        <v>447</v>
      </c>
      <c r="D184" s="1356" t="s">
        <v>447</v>
      </c>
      <c r="E184" s="1356" t="s">
        <v>447</v>
      </c>
      <c r="F184" s="1480"/>
      <c r="G184" s="1481"/>
      <c r="H184" s="1481"/>
      <c r="I184" s="1477"/>
      <c r="J184" s="1477"/>
      <c r="K184" s="1477"/>
      <c r="L184" s="1211"/>
      <c r="M184" s="1211"/>
      <c r="N184" s="1211"/>
      <c r="O184" s="1211"/>
      <c r="P184" s="1211"/>
      <c r="Q184" s="1211"/>
      <c r="R184" s="1211"/>
      <c r="S184" s="1211"/>
      <c r="T184" s="1211"/>
      <c r="U184" s="1211"/>
      <c r="V184" s="1211"/>
      <c r="W184" s="1211"/>
      <c r="X184" s="1211"/>
      <c r="Y184" s="1211"/>
      <c r="Z184" s="1211"/>
      <c r="AA184" s="1211"/>
      <c r="AB184" s="1211"/>
      <c r="AC184" s="1211"/>
    </row>
    <row r="185" ht="12.0" customHeight="1">
      <c r="A185" s="1450" t="s">
        <v>447</v>
      </c>
      <c r="B185" s="1451" t="s">
        <v>447</v>
      </c>
      <c r="C185" s="1356" t="s">
        <v>447</v>
      </c>
      <c r="D185" s="1356" t="s">
        <v>447</v>
      </c>
      <c r="E185" s="1356" t="s">
        <v>447</v>
      </c>
      <c r="F185" s="1478"/>
      <c r="G185" s="1474"/>
      <c r="H185" s="1474"/>
      <c r="I185" s="1475"/>
      <c r="J185" s="1475"/>
      <c r="K185" s="1475"/>
      <c r="L185" s="1211"/>
      <c r="M185" s="1211"/>
      <c r="N185" s="1211"/>
      <c r="O185" s="1211"/>
      <c r="P185" s="1211"/>
      <c r="Q185" s="1211"/>
      <c r="R185" s="1211"/>
      <c r="S185" s="1211"/>
      <c r="T185" s="1211"/>
      <c r="U185" s="1211"/>
      <c r="V185" s="1211"/>
      <c r="W185" s="1211"/>
      <c r="X185" s="1211"/>
      <c r="Y185" s="1211"/>
      <c r="Z185" s="1211"/>
      <c r="AA185" s="1211"/>
      <c r="AB185" s="1211"/>
      <c r="AC185" s="1211"/>
    </row>
    <row r="186" ht="12.0" customHeight="1">
      <c r="A186" s="1450" t="s">
        <v>447</v>
      </c>
      <c r="B186" s="1451" t="s">
        <v>447</v>
      </c>
      <c r="C186" s="1356" t="s">
        <v>447</v>
      </c>
      <c r="D186" s="1356" t="s">
        <v>447</v>
      </c>
      <c r="E186" s="1356" t="s">
        <v>447</v>
      </c>
      <c r="F186" s="1480"/>
      <c r="G186" s="1481"/>
      <c r="H186" s="1481"/>
      <c r="I186" s="1477"/>
      <c r="J186" s="1477"/>
      <c r="K186" s="1477"/>
      <c r="L186" s="1211"/>
      <c r="M186" s="1211"/>
      <c r="N186" s="1211"/>
      <c r="O186" s="1211"/>
      <c r="P186" s="1211"/>
      <c r="Q186" s="1211"/>
      <c r="R186" s="1211"/>
      <c r="S186" s="1211"/>
      <c r="T186" s="1211"/>
      <c r="U186" s="1211"/>
      <c r="V186" s="1211"/>
      <c r="W186" s="1211"/>
      <c r="X186" s="1211"/>
      <c r="Y186" s="1211"/>
      <c r="Z186" s="1211"/>
      <c r="AA186" s="1211"/>
      <c r="AB186" s="1211"/>
      <c r="AC186" s="1211"/>
    </row>
    <row r="187" ht="12.0" customHeight="1">
      <c r="A187" s="1450" t="s">
        <v>447</v>
      </c>
      <c r="B187" s="1451" t="s">
        <v>447</v>
      </c>
      <c r="C187" s="1356" t="s">
        <v>447</v>
      </c>
      <c r="D187" s="1356" t="s">
        <v>447</v>
      </c>
      <c r="E187" s="1356" t="s">
        <v>447</v>
      </c>
      <c r="F187" s="1478"/>
      <c r="G187" s="1474"/>
      <c r="H187" s="1474"/>
      <c r="I187" s="1475"/>
      <c r="J187" s="1475"/>
      <c r="K187" s="1475"/>
      <c r="L187" s="1211"/>
      <c r="M187" s="1211"/>
      <c r="N187" s="1211"/>
      <c r="O187" s="1211"/>
      <c r="P187" s="1211"/>
      <c r="Q187" s="1211"/>
      <c r="R187" s="1211"/>
      <c r="S187" s="1211"/>
      <c r="T187" s="1211"/>
      <c r="U187" s="1211"/>
      <c r="V187" s="1211"/>
      <c r="W187" s="1211"/>
      <c r="X187" s="1211"/>
      <c r="Y187" s="1211"/>
      <c r="Z187" s="1211"/>
      <c r="AA187" s="1211"/>
      <c r="AB187" s="1211"/>
      <c r="AC187" s="1211"/>
    </row>
    <row r="188" ht="12.0" customHeight="1">
      <c r="A188" s="1482"/>
      <c r="B188" s="1483" t="s">
        <v>801</v>
      </c>
      <c r="C188" s="1483" t="s">
        <v>802</v>
      </c>
      <c r="D188" s="1484"/>
      <c r="E188" s="1485"/>
      <c r="F188" s="1477"/>
      <c r="G188" s="1477"/>
      <c r="H188" s="1477"/>
      <c r="I188" s="1477"/>
      <c r="J188" s="1477"/>
      <c r="K188" s="1477"/>
      <c r="L188" s="1211"/>
      <c r="M188" s="1211"/>
      <c r="N188" s="1211"/>
      <c r="O188" s="1211"/>
      <c r="P188" s="1211"/>
      <c r="Q188" s="1211"/>
      <c r="R188" s="1211"/>
      <c r="S188" s="1211"/>
      <c r="T188" s="1211"/>
      <c r="U188" s="1211"/>
      <c r="V188" s="1211"/>
      <c r="W188" s="1211"/>
      <c r="X188" s="1211"/>
      <c r="Y188" s="1211"/>
      <c r="Z188" s="1211"/>
      <c r="AA188" s="1211"/>
      <c r="AB188" s="1211"/>
      <c r="AC188" s="1211"/>
    </row>
    <row r="189" ht="12.0" customHeight="1">
      <c r="A189" s="1486"/>
      <c r="B189" s="1487" t="s">
        <v>806</v>
      </c>
      <c r="C189" s="1488">
        <v>77.0</v>
      </c>
      <c r="D189" s="1489"/>
      <c r="E189" s="1475"/>
      <c r="F189" s="1475"/>
      <c r="G189" s="1475"/>
      <c r="H189" s="1475"/>
      <c r="I189" s="1475"/>
      <c r="J189" s="1475"/>
      <c r="K189" s="1475"/>
      <c r="L189" s="1211"/>
      <c r="M189" s="1211"/>
      <c r="N189" s="1211"/>
      <c r="O189" s="1211"/>
      <c r="P189" s="1211"/>
      <c r="Q189" s="1211"/>
      <c r="R189" s="1211"/>
      <c r="S189" s="1211"/>
      <c r="T189" s="1211"/>
      <c r="U189" s="1211"/>
      <c r="V189" s="1211"/>
      <c r="W189" s="1211"/>
      <c r="X189" s="1211"/>
      <c r="Y189" s="1211"/>
      <c r="Z189" s="1211"/>
      <c r="AA189" s="1211"/>
      <c r="AB189" s="1211"/>
      <c r="AC189" s="1211"/>
    </row>
    <row r="190" ht="12.0" customHeight="1">
      <c r="A190" s="1490"/>
      <c r="B190" s="1491" t="s">
        <v>810</v>
      </c>
      <c r="C190" s="1492">
        <v>92.0</v>
      </c>
      <c r="D190" s="1493"/>
      <c r="E190" s="1477"/>
      <c r="F190" s="1477"/>
      <c r="G190" s="1477"/>
      <c r="H190" s="1477"/>
      <c r="I190" s="1477"/>
      <c r="J190" s="1477"/>
      <c r="K190" s="1477"/>
      <c r="L190" s="1211"/>
      <c r="M190" s="1211"/>
      <c r="N190" s="1211"/>
      <c r="O190" s="1211"/>
      <c r="P190" s="1211"/>
      <c r="Q190" s="1211"/>
      <c r="R190" s="1211"/>
      <c r="S190" s="1211"/>
      <c r="T190" s="1211"/>
      <c r="U190" s="1211"/>
      <c r="V190" s="1211"/>
      <c r="W190" s="1211"/>
      <c r="X190" s="1211"/>
      <c r="Y190" s="1211"/>
      <c r="Z190" s="1211"/>
      <c r="AA190" s="1211"/>
      <c r="AB190" s="1211"/>
      <c r="AC190" s="1211"/>
    </row>
    <row r="191" ht="12.0" customHeight="1">
      <c r="A191" s="1486"/>
      <c r="B191" s="1487" t="s">
        <v>812</v>
      </c>
      <c r="C191" s="1488">
        <v>131.0</v>
      </c>
      <c r="D191" s="1489"/>
      <c r="E191" s="1475"/>
      <c r="F191" s="1475"/>
      <c r="G191" s="1475"/>
      <c r="H191" s="1475"/>
      <c r="I191" s="1475"/>
      <c r="J191" s="1475"/>
      <c r="K191" s="1475"/>
      <c r="L191" s="1211"/>
      <c r="M191" s="1211"/>
      <c r="N191" s="1211"/>
      <c r="O191" s="1211"/>
      <c r="P191" s="1211"/>
      <c r="Q191" s="1211"/>
      <c r="R191" s="1211"/>
      <c r="S191" s="1211"/>
      <c r="T191" s="1211"/>
      <c r="U191" s="1211"/>
      <c r="V191" s="1211"/>
      <c r="W191" s="1211"/>
      <c r="X191" s="1211"/>
      <c r="Y191" s="1211"/>
      <c r="Z191" s="1211"/>
      <c r="AA191" s="1211"/>
      <c r="AB191" s="1211"/>
      <c r="AC191" s="1211"/>
    </row>
    <row r="192" ht="12.0" customHeight="1">
      <c r="A192" s="1490"/>
      <c r="B192" s="1491" t="s">
        <v>816</v>
      </c>
      <c r="C192" s="1492">
        <v>44.0</v>
      </c>
      <c r="D192" s="1493"/>
      <c r="E192" s="1477"/>
      <c r="F192" s="1477"/>
      <c r="G192" s="1477"/>
      <c r="H192" s="1477"/>
      <c r="I192" s="1477"/>
      <c r="J192" s="1477"/>
      <c r="K192" s="1477"/>
      <c r="L192" s="1211"/>
      <c r="M192" s="1211"/>
      <c r="N192" s="1211"/>
      <c r="O192" s="1211"/>
      <c r="P192" s="1211"/>
      <c r="Q192" s="1211"/>
      <c r="R192" s="1211"/>
      <c r="S192" s="1211"/>
      <c r="T192" s="1211"/>
      <c r="U192" s="1211"/>
      <c r="V192" s="1211"/>
      <c r="W192" s="1211"/>
      <c r="X192" s="1211"/>
      <c r="Y192" s="1211"/>
      <c r="Z192" s="1211"/>
      <c r="AA192" s="1211"/>
      <c r="AB192" s="1211"/>
      <c r="AC192" s="1211"/>
    </row>
    <row r="193" ht="12.0" customHeight="1">
      <c r="A193" s="1486"/>
      <c r="B193" s="1487" t="s">
        <v>800</v>
      </c>
      <c r="C193" s="1488">
        <v>54.0</v>
      </c>
      <c r="D193" s="1489"/>
      <c r="E193" s="1475"/>
      <c r="F193" s="1475"/>
      <c r="G193" s="1475"/>
      <c r="H193" s="1475"/>
      <c r="I193" s="1475"/>
      <c r="J193" s="1475"/>
      <c r="K193" s="1475"/>
      <c r="L193" s="1211"/>
      <c r="M193" s="1211"/>
      <c r="N193" s="1211"/>
      <c r="O193" s="1211"/>
      <c r="P193" s="1211"/>
      <c r="Q193" s="1211"/>
      <c r="R193" s="1211"/>
      <c r="S193" s="1211"/>
      <c r="T193" s="1211"/>
      <c r="U193" s="1211"/>
      <c r="V193" s="1211"/>
      <c r="W193" s="1211"/>
      <c r="X193" s="1211"/>
      <c r="Y193" s="1211"/>
      <c r="Z193" s="1211"/>
      <c r="AA193" s="1211"/>
      <c r="AB193" s="1211"/>
      <c r="AC193" s="1211"/>
    </row>
    <row r="194" ht="12.0" customHeight="1">
      <c r="A194" s="1490"/>
      <c r="B194" s="1491" t="s">
        <v>822</v>
      </c>
      <c r="C194" s="1492">
        <v>65.0</v>
      </c>
      <c r="D194" s="1493"/>
      <c r="E194" s="1477"/>
      <c r="F194" s="1477"/>
      <c r="G194" s="1477"/>
      <c r="H194" s="1477"/>
      <c r="I194" s="1477"/>
      <c r="J194" s="1477"/>
      <c r="K194" s="1477"/>
      <c r="L194" s="1211"/>
      <c r="M194" s="1211"/>
      <c r="N194" s="1211"/>
      <c r="O194" s="1211"/>
      <c r="P194" s="1211"/>
      <c r="Q194" s="1211"/>
      <c r="R194" s="1211"/>
      <c r="S194" s="1211"/>
      <c r="T194" s="1211"/>
      <c r="U194" s="1211"/>
      <c r="V194" s="1211"/>
      <c r="W194" s="1211"/>
      <c r="X194" s="1211"/>
      <c r="Y194" s="1211"/>
      <c r="Z194" s="1211"/>
      <c r="AA194" s="1211"/>
      <c r="AB194" s="1211"/>
      <c r="AC194" s="1211"/>
    </row>
    <row r="195" ht="12.0" customHeight="1">
      <c r="A195" s="1486"/>
      <c r="B195" s="1487" t="s">
        <v>825</v>
      </c>
      <c r="C195" s="1488">
        <v>0.0</v>
      </c>
      <c r="D195" s="1489"/>
      <c r="E195" s="1475"/>
      <c r="F195" s="1475"/>
      <c r="G195" s="1475"/>
      <c r="H195" s="1475"/>
      <c r="I195" s="1475"/>
      <c r="J195" s="1475"/>
      <c r="K195" s="1475"/>
      <c r="L195" s="1211"/>
      <c r="M195" s="1211"/>
      <c r="N195" s="1211"/>
      <c r="O195" s="1211"/>
      <c r="P195" s="1211"/>
      <c r="Q195" s="1211"/>
      <c r="R195" s="1211"/>
      <c r="S195" s="1211"/>
      <c r="T195" s="1211"/>
      <c r="U195" s="1211"/>
      <c r="V195" s="1211"/>
      <c r="W195" s="1211"/>
      <c r="X195" s="1211"/>
      <c r="Y195" s="1211"/>
      <c r="Z195" s="1211"/>
      <c r="AA195" s="1211"/>
      <c r="AB195" s="1211"/>
      <c r="AC195" s="1211"/>
    </row>
    <row r="196" ht="12.0" customHeight="1">
      <c r="A196" s="1490"/>
      <c r="B196" s="1491" t="s">
        <v>805</v>
      </c>
      <c r="C196" s="1492">
        <v>490.0</v>
      </c>
      <c r="D196" s="1493"/>
      <c r="E196" s="1477"/>
      <c r="F196" s="1477"/>
      <c r="G196" s="1477"/>
      <c r="H196" s="1477"/>
      <c r="I196" s="1477"/>
      <c r="J196" s="1477"/>
      <c r="K196" s="1477"/>
      <c r="L196" s="1211"/>
      <c r="M196" s="1211"/>
      <c r="N196" s="1211"/>
      <c r="O196" s="1211"/>
      <c r="P196" s="1211"/>
      <c r="Q196" s="1211"/>
      <c r="R196" s="1211"/>
      <c r="S196" s="1211"/>
      <c r="T196" s="1211"/>
      <c r="U196" s="1211"/>
      <c r="V196" s="1211"/>
      <c r="W196" s="1211"/>
      <c r="X196" s="1211"/>
      <c r="Y196" s="1211"/>
      <c r="Z196" s="1211"/>
      <c r="AA196" s="1211"/>
      <c r="AB196" s="1211"/>
      <c r="AC196" s="1211"/>
    </row>
    <row r="197" ht="12.0" customHeight="1">
      <c r="A197" s="1486"/>
      <c r="B197" s="1487" t="s">
        <v>829</v>
      </c>
      <c r="C197" s="1488">
        <v>599.0</v>
      </c>
      <c r="D197" s="1489"/>
      <c r="E197" s="1475"/>
      <c r="F197" s="1475"/>
      <c r="G197" s="1475"/>
      <c r="H197" s="1475"/>
      <c r="I197" s="1475"/>
      <c r="J197" s="1475"/>
      <c r="K197" s="1475"/>
      <c r="L197" s="1211"/>
      <c r="M197" s="1211"/>
      <c r="N197" s="1211"/>
      <c r="O197" s="1211"/>
      <c r="P197" s="1211"/>
      <c r="Q197" s="1211"/>
      <c r="R197" s="1211"/>
      <c r="S197" s="1211"/>
      <c r="T197" s="1211"/>
      <c r="U197" s="1211"/>
      <c r="V197" s="1211"/>
      <c r="W197" s="1211"/>
      <c r="X197" s="1211"/>
      <c r="Y197" s="1211"/>
      <c r="Z197" s="1211"/>
      <c r="AA197" s="1211"/>
      <c r="AB197" s="1211"/>
      <c r="AC197" s="1211"/>
    </row>
    <row r="198" ht="12.0" customHeight="1">
      <c r="A198" s="1490"/>
      <c r="B198" s="1491" t="s">
        <v>831</v>
      </c>
      <c r="C198" s="1492">
        <v>708.0</v>
      </c>
      <c r="D198" s="1493"/>
      <c r="E198" s="1477"/>
      <c r="F198" s="1477"/>
      <c r="G198" s="1477"/>
      <c r="H198" s="1477"/>
      <c r="I198" s="1477"/>
      <c r="J198" s="1477"/>
      <c r="K198" s="1477"/>
      <c r="L198" s="1211"/>
      <c r="M198" s="1211"/>
      <c r="N198" s="1211"/>
      <c r="O198" s="1211"/>
      <c r="P198" s="1211"/>
      <c r="Q198" s="1211"/>
      <c r="R198" s="1211"/>
      <c r="S198" s="1211"/>
      <c r="T198" s="1211"/>
      <c r="U198" s="1211"/>
      <c r="V198" s="1211"/>
      <c r="W198" s="1211"/>
      <c r="X198" s="1211"/>
      <c r="Y198" s="1211"/>
      <c r="Z198" s="1211"/>
      <c r="AA198" s="1211"/>
      <c r="AB198" s="1211"/>
      <c r="AC198" s="1211"/>
    </row>
    <row r="199" ht="12.0" customHeight="1">
      <c r="A199" s="1486"/>
      <c r="B199" s="1487" t="s">
        <v>833</v>
      </c>
      <c r="C199" s="1488">
        <v>273.0</v>
      </c>
      <c r="D199" s="1489"/>
      <c r="E199" s="1475"/>
      <c r="F199" s="1475"/>
      <c r="G199" s="1475"/>
      <c r="H199" s="1475"/>
      <c r="I199" s="1475"/>
      <c r="J199" s="1475"/>
      <c r="K199" s="1475"/>
      <c r="L199" s="1211"/>
      <c r="M199" s="1211"/>
      <c r="N199" s="1211"/>
      <c r="O199" s="1211"/>
      <c r="P199" s="1211"/>
      <c r="Q199" s="1211"/>
      <c r="R199" s="1211"/>
      <c r="S199" s="1211"/>
      <c r="T199" s="1211"/>
      <c r="U199" s="1211"/>
      <c r="V199" s="1211"/>
      <c r="W199" s="1211"/>
      <c r="X199" s="1211"/>
      <c r="Y199" s="1211"/>
      <c r="Z199" s="1211"/>
      <c r="AA199" s="1211"/>
      <c r="AB199" s="1211"/>
      <c r="AC199" s="1211"/>
    </row>
    <row r="200" ht="12.0" customHeight="1">
      <c r="A200" s="1490"/>
      <c r="B200" s="1491" t="s">
        <v>828</v>
      </c>
      <c r="C200" s="1492">
        <v>328.0</v>
      </c>
      <c r="D200" s="1493"/>
      <c r="E200" s="1477"/>
      <c r="F200" s="1477"/>
      <c r="G200" s="1477"/>
      <c r="H200" s="1477"/>
      <c r="I200" s="1477"/>
      <c r="J200" s="1477"/>
      <c r="K200" s="1477"/>
      <c r="L200" s="1211"/>
      <c r="M200" s="1211"/>
      <c r="N200" s="1211"/>
      <c r="O200" s="1211"/>
      <c r="P200" s="1211"/>
      <c r="Q200" s="1211"/>
      <c r="R200" s="1211"/>
      <c r="S200" s="1211"/>
      <c r="T200" s="1211"/>
      <c r="U200" s="1211"/>
      <c r="V200" s="1211"/>
      <c r="W200" s="1211"/>
      <c r="X200" s="1211"/>
      <c r="Y200" s="1211"/>
      <c r="Z200" s="1211"/>
      <c r="AA200" s="1211"/>
      <c r="AB200" s="1211"/>
      <c r="AC200" s="1211"/>
    </row>
    <row r="201" ht="12.0" customHeight="1">
      <c r="A201" s="1486"/>
      <c r="B201" s="1487" t="s">
        <v>818</v>
      </c>
      <c r="C201" s="1488">
        <v>392.0</v>
      </c>
      <c r="D201" s="1489"/>
      <c r="E201" s="1475"/>
      <c r="F201" s="1475"/>
      <c r="G201" s="1475"/>
      <c r="H201" s="1475"/>
      <c r="I201" s="1475"/>
      <c r="J201" s="1475"/>
      <c r="K201" s="1475"/>
      <c r="L201" s="1211"/>
      <c r="M201" s="1211"/>
      <c r="N201" s="1211"/>
      <c r="O201" s="1211"/>
      <c r="P201" s="1211"/>
      <c r="Q201" s="1211"/>
      <c r="R201" s="1211"/>
      <c r="S201" s="1211"/>
      <c r="T201" s="1211"/>
      <c r="U201" s="1211"/>
      <c r="V201" s="1211"/>
      <c r="W201" s="1211"/>
      <c r="X201" s="1211"/>
      <c r="Y201" s="1211"/>
      <c r="Z201" s="1211"/>
      <c r="AA201" s="1211"/>
      <c r="AB201" s="1211"/>
      <c r="AC201" s="1211"/>
    </row>
    <row r="202" ht="12.0" customHeight="1">
      <c r="A202" s="1490"/>
      <c r="B202" s="1491" t="s">
        <v>821</v>
      </c>
      <c r="C202" s="1492">
        <v>174.0</v>
      </c>
      <c r="D202" s="1493"/>
      <c r="E202" s="1477"/>
      <c r="F202" s="1477"/>
      <c r="G202" s="1477"/>
      <c r="H202" s="1477"/>
      <c r="I202" s="1477"/>
      <c r="J202" s="1477"/>
      <c r="K202" s="1477"/>
      <c r="L202" s="1211"/>
      <c r="M202" s="1211"/>
      <c r="N202" s="1211"/>
      <c r="O202" s="1211"/>
      <c r="P202" s="1211"/>
      <c r="Q202" s="1211"/>
      <c r="R202" s="1211"/>
      <c r="S202" s="1211"/>
      <c r="T202" s="1211"/>
      <c r="U202" s="1211"/>
      <c r="V202" s="1211"/>
      <c r="W202" s="1211"/>
      <c r="X202" s="1211"/>
      <c r="Y202" s="1211"/>
      <c r="Z202" s="1211"/>
      <c r="AA202" s="1211"/>
      <c r="AB202" s="1211"/>
      <c r="AC202" s="1211"/>
    </row>
    <row r="203" ht="12.0" customHeight="1">
      <c r="A203" s="1486"/>
      <c r="B203" s="1487" t="s">
        <v>839</v>
      </c>
      <c r="C203" s="1488">
        <v>207.0</v>
      </c>
      <c r="D203" s="1489"/>
      <c r="E203" s="1475"/>
      <c r="F203" s="1475"/>
      <c r="G203" s="1475"/>
      <c r="H203" s="1475"/>
      <c r="I203" s="1475"/>
      <c r="J203" s="1475"/>
      <c r="K203" s="1475"/>
      <c r="L203" s="1211"/>
      <c r="M203" s="1211"/>
      <c r="N203" s="1211"/>
      <c r="O203" s="1211"/>
      <c r="P203" s="1211"/>
      <c r="Q203" s="1211"/>
      <c r="R203" s="1211"/>
      <c r="S203" s="1211"/>
      <c r="T203" s="1211"/>
      <c r="U203" s="1211"/>
      <c r="V203" s="1211"/>
      <c r="W203" s="1211"/>
      <c r="X203" s="1211"/>
      <c r="Y203" s="1211"/>
      <c r="Z203" s="1211"/>
      <c r="AA203" s="1211"/>
      <c r="AB203" s="1211"/>
      <c r="AC203" s="1211"/>
    </row>
    <row r="204" ht="12.0" customHeight="1">
      <c r="A204" s="1490"/>
      <c r="B204" s="1491" t="s">
        <v>842</v>
      </c>
      <c r="C204" s="1492">
        <v>239.0</v>
      </c>
      <c r="D204" s="1493"/>
      <c r="E204" s="1477"/>
      <c r="F204" s="1477"/>
      <c r="G204" s="1477"/>
      <c r="H204" s="1477"/>
      <c r="I204" s="1477"/>
      <c r="J204" s="1477"/>
      <c r="K204" s="1477"/>
      <c r="L204" s="1211"/>
      <c r="M204" s="1211"/>
      <c r="N204" s="1211"/>
      <c r="O204" s="1211"/>
      <c r="P204" s="1211"/>
      <c r="Q204" s="1211"/>
      <c r="R204" s="1211"/>
      <c r="S204" s="1211"/>
      <c r="T204" s="1211"/>
      <c r="U204" s="1211"/>
      <c r="V204" s="1211"/>
      <c r="W204" s="1211"/>
      <c r="X204" s="1211"/>
      <c r="Y204" s="1211"/>
      <c r="Z204" s="1211"/>
      <c r="AA204" s="1211"/>
      <c r="AB204" s="1211"/>
      <c r="AC204" s="1211"/>
    </row>
    <row r="205" ht="12.0" customHeight="1">
      <c r="A205" s="1486"/>
      <c r="B205" s="1487" t="s">
        <v>38</v>
      </c>
      <c r="C205" s="1488">
        <v>1750.0</v>
      </c>
      <c r="D205" s="1489"/>
      <c r="E205" s="1475"/>
      <c r="F205" s="1475"/>
      <c r="G205" s="1475"/>
      <c r="H205" s="1475"/>
      <c r="I205" s="1475"/>
      <c r="J205" s="1475"/>
      <c r="K205" s="1475"/>
      <c r="L205" s="1211"/>
      <c r="M205" s="1211"/>
      <c r="N205" s="1211"/>
      <c r="O205" s="1211"/>
      <c r="P205" s="1211"/>
      <c r="Q205" s="1211"/>
      <c r="R205" s="1211"/>
      <c r="S205" s="1211"/>
      <c r="T205" s="1211"/>
      <c r="U205" s="1211"/>
      <c r="V205" s="1211"/>
      <c r="W205" s="1211"/>
      <c r="X205" s="1211"/>
      <c r="Y205" s="1211"/>
      <c r="Z205" s="1211"/>
      <c r="AA205" s="1211"/>
      <c r="AB205" s="1211"/>
      <c r="AC205" s="1211"/>
    </row>
    <row r="206" ht="12.0" customHeight="1">
      <c r="A206" s="1490"/>
      <c r="B206" s="1491" t="s">
        <v>815</v>
      </c>
      <c r="C206" s="1492">
        <v>1307.0</v>
      </c>
      <c r="D206" s="1493"/>
      <c r="E206" s="1477"/>
      <c r="F206" s="1477"/>
      <c r="G206" s="1477"/>
      <c r="H206" s="1477"/>
      <c r="I206" s="1477"/>
      <c r="J206" s="1477"/>
      <c r="K206" s="1477"/>
      <c r="L206" s="1211"/>
      <c r="M206" s="1211"/>
      <c r="N206" s="1211"/>
      <c r="O206" s="1211"/>
      <c r="P206" s="1211"/>
      <c r="Q206" s="1211"/>
      <c r="R206" s="1211"/>
      <c r="S206" s="1211"/>
      <c r="T206" s="1211"/>
      <c r="U206" s="1211"/>
      <c r="V206" s="1211"/>
      <c r="W206" s="1211"/>
      <c r="X206" s="1211"/>
      <c r="Y206" s="1211"/>
      <c r="Z206" s="1211"/>
      <c r="AA206" s="1211"/>
      <c r="AB206" s="1211"/>
      <c r="AC206" s="1211"/>
    </row>
    <row r="207" ht="12.0" customHeight="1">
      <c r="A207" s="1486"/>
      <c r="B207" s="1487" t="s">
        <v>809</v>
      </c>
      <c r="C207" s="1488">
        <v>817.0</v>
      </c>
      <c r="D207" s="1489"/>
      <c r="E207" s="1475"/>
      <c r="F207" s="1475"/>
      <c r="G207" s="1475"/>
      <c r="H207" s="1475"/>
      <c r="I207" s="1475"/>
      <c r="J207" s="1475"/>
      <c r="K207" s="1475"/>
      <c r="L207" s="1211"/>
      <c r="M207" s="1211"/>
      <c r="N207" s="1211"/>
      <c r="O207" s="1211"/>
      <c r="P207" s="1211"/>
      <c r="Q207" s="1211"/>
      <c r="R207" s="1211"/>
      <c r="S207" s="1211"/>
      <c r="T207" s="1211"/>
      <c r="U207" s="1211"/>
      <c r="V207" s="1211"/>
      <c r="W207" s="1211"/>
      <c r="X207" s="1211"/>
      <c r="Y207" s="1211"/>
      <c r="Z207" s="1211"/>
      <c r="AA207" s="1211"/>
      <c r="AB207" s="1211"/>
      <c r="AC207" s="1211"/>
    </row>
    <row r="208" ht="12.0" customHeight="1">
      <c r="A208" s="1490"/>
      <c r="B208" s="1491" t="s">
        <v>863</v>
      </c>
      <c r="C208" s="1492">
        <v>981.0</v>
      </c>
      <c r="D208" s="1493"/>
      <c r="E208" s="1477"/>
      <c r="F208" s="1477"/>
      <c r="G208" s="1477"/>
      <c r="H208" s="1477"/>
      <c r="I208" s="1477"/>
      <c r="J208" s="1477"/>
      <c r="K208" s="1477"/>
      <c r="L208" s="1211"/>
      <c r="M208" s="1211"/>
      <c r="N208" s="1211"/>
      <c r="O208" s="1211"/>
      <c r="P208" s="1211"/>
      <c r="Q208" s="1211"/>
      <c r="R208" s="1211"/>
      <c r="S208" s="1211"/>
      <c r="T208" s="1211"/>
      <c r="U208" s="1211"/>
      <c r="V208" s="1211"/>
      <c r="W208" s="1211"/>
      <c r="X208" s="1211"/>
      <c r="Y208" s="1211"/>
      <c r="Z208" s="1211"/>
      <c r="AA208" s="1211"/>
      <c r="AB208" s="1211"/>
      <c r="AC208" s="1211"/>
    </row>
    <row r="209" ht="12.0" customHeight="1">
      <c r="A209" s="1486"/>
      <c r="B209" s="1487" t="s">
        <v>841</v>
      </c>
      <c r="C209" s="1488">
        <v>1090.0</v>
      </c>
      <c r="D209" s="1489"/>
      <c r="E209" s="1475"/>
      <c r="F209" s="1475"/>
      <c r="G209" s="1475"/>
      <c r="H209" s="1475"/>
      <c r="I209" s="1475"/>
      <c r="J209" s="1475"/>
      <c r="K209" s="1475"/>
      <c r="L209" s="1211"/>
      <c r="M209" s="1211"/>
      <c r="N209" s="1211"/>
      <c r="O209" s="1211"/>
      <c r="P209" s="1211"/>
      <c r="Q209" s="1211"/>
      <c r="R209" s="1211"/>
      <c r="S209" s="1211"/>
      <c r="T209" s="1211"/>
      <c r="U209" s="1211"/>
      <c r="V209" s="1211"/>
      <c r="W209" s="1211"/>
      <c r="X209" s="1211"/>
      <c r="Y209" s="1211"/>
      <c r="Z209" s="1211"/>
      <c r="AA209" s="1211"/>
      <c r="AB209" s="1211"/>
      <c r="AC209" s="1211"/>
    </row>
    <row r="210" ht="12.0" customHeight="1">
      <c r="A210" s="1490"/>
      <c r="B210" s="1494" t="s">
        <v>849</v>
      </c>
      <c r="C210" s="1494" t="s">
        <v>113</v>
      </c>
      <c r="D210" s="1493"/>
      <c r="E210" s="1477"/>
      <c r="F210" s="1477"/>
      <c r="G210" s="1477"/>
      <c r="H210" s="1477"/>
      <c r="I210" s="1477"/>
      <c r="J210" s="1477"/>
      <c r="K210" s="1477"/>
      <c r="L210" s="1211"/>
      <c r="M210" s="1211"/>
      <c r="N210" s="1211"/>
      <c r="O210" s="1211"/>
      <c r="P210" s="1211"/>
      <c r="Q210" s="1211"/>
      <c r="R210" s="1211"/>
      <c r="S210" s="1211"/>
      <c r="T210" s="1211"/>
      <c r="U210" s="1211"/>
      <c r="V210" s="1211"/>
      <c r="W210" s="1211"/>
      <c r="X210" s="1211"/>
      <c r="Y210" s="1211"/>
      <c r="Z210" s="1211"/>
      <c r="AA210" s="1211"/>
      <c r="AB210" s="1211"/>
      <c r="AC210" s="1211"/>
    </row>
    <row r="211" ht="12.0" customHeight="1">
      <c r="A211" s="1417"/>
      <c r="B211" s="1417"/>
      <c r="C211" s="1211"/>
      <c r="D211" s="1211"/>
      <c r="E211" s="1211"/>
      <c r="F211" s="1211"/>
      <c r="G211" s="1211"/>
      <c r="H211" s="1211"/>
      <c r="I211" s="1211"/>
      <c r="J211" s="1211"/>
      <c r="K211" s="1211"/>
      <c r="L211" s="1211"/>
      <c r="M211" s="1211"/>
      <c r="N211" s="1211"/>
      <c r="O211" s="1211"/>
      <c r="P211" s="1211"/>
      <c r="Q211" s="1211"/>
      <c r="R211" s="1211"/>
      <c r="S211" s="1211"/>
      <c r="T211" s="1211"/>
      <c r="U211" s="1211"/>
      <c r="V211" s="1211"/>
      <c r="W211" s="1211"/>
      <c r="X211" s="1211"/>
      <c r="Y211" s="1211"/>
      <c r="Z211" s="1211"/>
      <c r="AA211" s="1211"/>
      <c r="AB211" s="1211"/>
      <c r="AC211" s="1211"/>
    </row>
    <row r="212" ht="12.0" customHeight="1">
      <c r="A212" s="1417"/>
      <c r="B212" s="1417"/>
      <c r="C212" s="1211"/>
      <c r="D212" s="1211"/>
      <c r="E212" s="1211"/>
      <c r="F212" s="1211"/>
      <c r="G212" s="1211"/>
      <c r="H212" s="1211"/>
      <c r="I212" s="1211"/>
      <c r="J212" s="1211"/>
      <c r="K212" s="1211"/>
      <c r="L212" s="1211"/>
      <c r="M212" s="1211"/>
      <c r="N212" s="1211"/>
      <c r="O212" s="1211"/>
      <c r="P212" s="1211"/>
      <c r="Q212" s="1211"/>
      <c r="R212" s="1211"/>
      <c r="S212" s="1211"/>
      <c r="T212" s="1211"/>
      <c r="U212" s="1211"/>
      <c r="V212" s="1211"/>
      <c r="W212" s="1211"/>
      <c r="X212" s="1211"/>
      <c r="Y212" s="1211"/>
      <c r="Z212" s="1211"/>
      <c r="AA212" s="1211"/>
      <c r="AB212" s="1211"/>
      <c r="AC212" s="1211"/>
    </row>
    <row r="213" ht="12.0" customHeight="1">
      <c r="A213" s="1417"/>
      <c r="B213" s="1417"/>
      <c r="C213" s="1211"/>
      <c r="D213" s="1211"/>
      <c r="E213" s="1211"/>
      <c r="F213" s="1211"/>
      <c r="G213" s="1211"/>
      <c r="H213" s="1211"/>
      <c r="I213" s="1211"/>
      <c r="J213" s="1211"/>
      <c r="K213" s="1211"/>
      <c r="L213" s="1211"/>
      <c r="M213" s="1211"/>
      <c r="N213" s="1211"/>
      <c r="O213" s="1211"/>
      <c r="P213" s="1211"/>
      <c r="Q213" s="1211"/>
      <c r="R213" s="1211"/>
      <c r="S213" s="1211"/>
      <c r="T213" s="1211"/>
      <c r="U213" s="1211"/>
      <c r="V213" s="1211"/>
      <c r="W213" s="1211"/>
      <c r="X213" s="1211"/>
      <c r="Y213" s="1211"/>
      <c r="Z213" s="1211"/>
      <c r="AA213" s="1211"/>
      <c r="AB213" s="1211"/>
      <c r="AC213" s="1211"/>
    </row>
    <row r="214" ht="12.0" customHeight="1">
      <c r="A214" s="1417"/>
      <c r="B214" s="1417"/>
      <c r="C214" s="1211"/>
      <c r="D214" s="1211"/>
      <c r="E214" s="1211"/>
      <c r="F214" s="1211"/>
      <c r="G214" s="1211"/>
      <c r="H214" s="1211"/>
      <c r="I214" s="1211"/>
      <c r="J214" s="1211"/>
      <c r="K214" s="1211"/>
      <c r="L214" s="1211"/>
      <c r="M214" s="1211"/>
      <c r="N214" s="1211"/>
      <c r="O214" s="1211"/>
      <c r="P214" s="1211"/>
      <c r="Q214" s="1211"/>
      <c r="R214" s="1211"/>
      <c r="S214" s="1211"/>
      <c r="T214" s="1211"/>
      <c r="U214" s="1211"/>
      <c r="V214" s="1211"/>
      <c r="W214" s="1211"/>
      <c r="X214" s="1211"/>
      <c r="Y214" s="1211"/>
      <c r="Z214" s="1211"/>
      <c r="AA214" s="1211"/>
      <c r="AB214" s="1211"/>
      <c r="AC214" s="1211"/>
    </row>
    <row r="215" ht="12.0" customHeight="1">
      <c r="A215" s="1417"/>
      <c r="B215" s="1417"/>
      <c r="C215" s="1211"/>
      <c r="D215" s="1211"/>
      <c r="E215" s="1211"/>
      <c r="F215" s="1211"/>
      <c r="G215" s="1211"/>
      <c r="H215" s="1211"/>
      <c r="I215" s="1211"/>
      <c r="J215" s="1211"/>
      <c r="K215" s="1211"/>
      <c r="L215" s="1211"/>
      <c r="M215" s="1211"/>
      <c r="N215" s="1211"/>
      <c r="O215" s="1211"/>
      <c r="P215" s="1211"/>
      <c r="Q215" s="1211"/>
      <c r="R215" s="1211"/>
      <c r="S215" s="1211"/>
      <c r="T215" s="1211"/>
      <c r="U215" s="1211"/>
      <c r="V215" s="1211"/>
      <c r="W215" s="1211"/>
      <c r="X215" s="1211"/>
      <c r="Y215" s="1211"/>
      <c r="Z215" s="1211"/>
      <c r="AA215" s="1211"/>
      <c r="AB215" s="1211"/>
      <c r="AC215" s="1211"/>
    </row>
    <row r="216" ht="12.0" customHeight="1">
      <c r="A216" s="1417"/>
      <c r="B216" s="1417"/>
      <c r="C216" s="1211"/>
      <c r="D216" s="1211"/>
      <c r="E216" s="1211"/>
      <c r="F216" s="1211"/>
      <c r="G216" s="1211"/>
      <c r="H216" s="1211"/>
      <c r="I216" s="1211"/>
      <c r="J216" s="1211"/>
      <c r="K216" s="1211"/>
      <c r="L216" s="1211"/>
      <c r="M216" s="1211"/>
      <c r="N216" s="1211"/>
      <c r="O216" s="1211"/>
      <c r="P216" s="1211"/>
      <c r="Q216" s="1211"/>
      <c r="R216" s="1211"/>
      <c r="S216" s="1211"/>
      <c r="T216" s="1211"/>
      <c r="U216" s="1211"/>
      <c r="V216" s="1211"/>
      <c r="W216" s="1211"/>
      <c r="X216" s="1211"/>
      <c r="Y216" s="1211"/>
      <c r="Z216" s="1211"/>
      <c r="AA216" s="1211"/>
      <c r="AB216" s="1211"/>
      <c r="AC216" s="1211"/>
    </row>
    <row r="217" ht="12.0" customHeight="1">
      <c r="A217" s="1417"/>
      <c r="B217" s="1417"/>
      <c r="C217" s="1211"/>
      <c r="D217" s="1211"/>
      <c r="E217" s="1211"/>
      <c r="F217" s="1211"/>
      <c r="G217" s="1211"/>
      <c r="H217" s="1211"/>
      <c r="I217" s="1211"/>
      <c r="J217" s="1211"/>
      <c r="K217" s="1211"/>
      <c r="L217" s="1211"/>
      <c r="M217" s="1211"/>
      <c r="N217" s="1211"/>
      <c r="O217" s="1211"/>
      <c r="P217" s="1211"/>
      <c r="Q217" s="1211"/>
      <c r="R217" s="1211"/>
      <c r="S217" s="1211"/>
      <c r="T217" s="1211"/>
      <c r="U217" s="1211"/>
      <c r="V217" s="1211"/>
      <c r="W217" s="1211"/>
      <c r="X217" s="1211"/>
      <c r="Y217" s="1211"/>
      <c r="Z217" s="1211"/>
      <c r="AA217" s="1211"/>
      <c r="AB217" s="1211"/>
      <c r="AC217" s="1211"/>
    </row>
    <row r="218" ht="12.0" customHeight="1">
      <c r="A218" s="1417"/>
      <c r="B218" s="1417"/>
      <c r="C218" s="1211"/>
      <c r="D218" s="1211"/>
      <c r="E218" s="1211"/>
      <c r="F218" s="1211"/>
      <c r="G218" s="1211"/>
      <c r="H218" s="1211"/>
      <c r="I218" s="1211"/>
      <c r="J218" s="1211"/>
      <c r="K218" s="1211"/>
      <c r="L218" s="1211"/>
      <c r="M218" s="1211"/>
      <c r="N218" s="1211"/>
      <c r="O218" s="1211"/>
      <c r="P218" s="1211"/>
      <c r="Q218" s="1211"/>
      <c r="R218" s="1211"/>
      <c r="S218" s="1211"/>
      <c r="T218" s="1211"/>
      <c r="U218" s="1211"/>
      <c r="V218" s="1211"/>
      <c r="W218" s="1211"/>
      <c r="X218" s="1211"/>
      <c r="Y218" s="1211"/>
      <c r="Z218" s="1211"/>
      <c r="AA218" s="1211"/>
      <c r="AB218" s="1211"/>
      <c r="AC218" s="1211"/>
    </row>
    <row r="219" ht="12.0" customHeight="1">
      <c r="A219" s="1417"/>
      <c r="B219" s="1417"/>
      <c r="C219" s="1211"/>
      <c r="D219" s="1211"/>
      <c r="E219" s="1211"/>
      <c r="F219" s="1211"/>
      <c r="G219" s="1211"/>
      <c r="H219" s="1211"/>
      <c r="I219" s="1211"/>
      <c r="J219" s="1211"/>
      <c r="K219" s="1211"/>
      <c r="L219" s="1211"/>
      <c r="M219" s="1211"/>
      <c r="N219" s="1211"/>
      <c r="O219" s="1211"/>
      <c r="P219" s="1211"/>
      <c r="Q219" s="1211"/>
      <c r="R219" s="1211"/>
      <c r="S219" s="1211"/>
      <c r="T219" s="1211"/>
      <c r="U219" s="1211"/>
      <c r="V219" s="1211"/>
      <c r="W219" s="1211"/>
      <c r="X219" s="1211"/>
      <c r="Y219" s="1211"/>
      <c r="Z219" s="1211"/>
      <c r="AA219" s="1211"/>
      <c r="AB219" s="1211"/>
      <c r="AC219" s="1211"/>
    </row>
    <row r="220" ht="12.0" customHeight="1">
      <c r="A220" s="1417"/>
      <c r="B220" s="1417"/>
      <c r="C220" s="1211"/>
      <c r="D220" s="1211"/>
      <c r="E220" s="1211"/>
      <c r="F220" s="1211"/>
      <c r="G220" s="1211"/>
      <c r="H220" s="1211"/>
      <c r="I220" s="1211"/>
      <c r="J220" s="1211"/>
      <c r="K220" s="1211"/>
      <c r="L220" s="1211"/>
      <c r="M220" s="1211"/>
      <c r="N220" s="1211"/>
      <c r="O220" s="1211"/>
      <c r="P220" s="1211"/>
      <c r="Q220" s="1211"/>
      <c r="R220" s="1211"/>
      <c r="S220" s="1211"/>
      <c r="T220" s="1211"/>
      <c r="U220" s="1211"/>
      <c r="V220" s="1211"/>
      <c r="W220" s="1211"/>
      <c r="X220" s="1211"/>
      <c r="Y220" s="1211"/>
      <c r="Z220" s="1211"/>
      <c r="AA220" s="1211"/>
      <c r="AB220" s="1211"/>
      <c r="AC220" s="1211"/>
    </row>
    <row r="221" ht="12.0" customHeight="1">
      <c r="A221" s="1417"/>
      <c r="B221" s="1417"/>
      <c r="C221" s="1211"/>
      <c r="D221" s="1211"/>
      <c r="E221" s="1211"/>
      <c r="F221" s="1211"/>
      <c r="G221" s="1211"/>
      <c r="H221" s="1211"/>
      <c r="I221" s="1211"/>
      <c r="J221" s="1211"/>
      <c r="K221" s="1211"/>
      <c r="L221" s="1211"/>
      <c r="M221" s="1211"/>
      <c r="N221" s="1211"/>
      <c r="O221" s="1211"/>
      <c r="P221" s="1211"/>
      <c r="Q221" s="1211"/>
      <c r="R221" s="1211"/>
      <c r="S221" s="1211"/>
      <c r="T221" s="1211"/>
      <c r="U221" s="1211"/>
      <c r="V221" s="1211"/>
      <c r="W221" s="1211"/>
      <c r="X221" s="1211"/>
      <c r="Y221" s="1211"/>
      <c r="Z221" s="1211"/>
      <c r="AA221" s="1211"/>
      <c r="AB221" s="1211"/>
      <c r="AC221" s="1211"/>
    </row>
    <row r="222" ht="12.0" customHeight="1">
      <c r="A222" s="1417"/>
      <c r="B222" s="1417"/>
      <c r="C222" s="1211"/>
      <c r="D222" s="1211"/>
      <c r="E222" s="1211"/>
      <c r="F222" s="1211"/>
      <c r="G222" s="1211"/>
      <c r="H222" s="1211"/>
      <c r="I222" s="1211"/>
      <c r="J222" s="1211"/>
      <c r="K222" s="1211"/>
      <c r="L222" s="1211"/>
      <c r="M222" s="1211"/>
      <c r="N222" s="1211"/>
      <c r="O222" s="1211"/>
      <c r="P222" s="1211"/>
      <c r="Q222" s="1211"/>
      <c r="R222" s="1211"/>
      <c r="S222" s="1211"/>
      <c r="T222" s="1211"/>
      <c r="U222" s="1211"/>
      <c r="V222" s="1211"/>
      <c r="W222" s="1211"/>
      <c r="X222" s="1211"/>
      <c r="Y222" s="1211"/>
      <c r="Z222" s="1211"/>
      <c r="AA222" s="1211"/>
      <c r="AB222" s="1211"/>
      <c r="AC222" s="1211"/>
    </row>
    <row r="223" ht="12.0" customHeight="1">
      <c r="A223" s="1417"/>
      <c r="B223" s="1417"/>
      <c r="C223" s="1211"/>
      <c r="D223" s="1211"/>
      <c r="E223" s="1211"/>
      <c r="F223" s="1211"/>
      <c r="G223" s="1211"/>
      <c r="H223" s="1211"/>
      <c r="I223" s="1211"/>
      <c r="J223" s="1211"/>
      <c r="K223" s="1211"/>
      <c r="L223" s="1211"/>
      <c r="M223" s="1211"/>
      <c r="N223" s="1211"/>
      <c r="O223" s="1211"/>
      <c r="P223" s="1211"/>
      <c r="Q223" s="1211"/>
      <c r="R223" s="1211"/>
      <c r="S223" s="1211"/>
      <c r="T223" s="1211"/>
      <c r="U223" s="1211"/>
      <c r="V223" s="1211"/>
      <c r="W223" s="1211"/>
      <c r="X223" s="1211"/>
      <c r="Y223" s="1211"/>
      <c r="Z223" s="1211"/>
      <c r="AA223" s="1211"/>
      <c r="AB223" s="1211"/>
      <c r="AC223" s="1211"/>
    </row>
    <row r="224" ht="12.0" customHeight="1">
      <c r="A224" s="1417"/>
      <c r="B224" s="1417"/>
      <c r="C224" s="1211"/>
      <c r="D224" s="1211"/>
      <c r="E224" s="1211"/>
      <c r="F224" s="1211"/>
      <c r="G224" s="1211"/>
      <c r="H224" s="1211"/>
      <c r="I224" s="1211"/>
      <c r="J224" s="1211"/>
      <c r="K224" s="1211"/>
      <c r="L224" s="1211"/>
      <c r="M224" s="1211"/>
      <c r="N224" s="1211"/>
      <c r="O224" s="1211"/>
      <c r="P224" s="1211"/>
      <c r="Q224" s="1211"/>
      <c r="R224" s="1211"/>
      <c r="S224" s="1211"/>
      <c r="T224" s="1211"/>
      <c r="U224" s="1211"/>
      <c r="V224" s="1211"/>
      <c r="W224" s="1211"/>
      <c r="X224" s="1211"/>
      <c r="Y224" s="1211"/>
      <c r="Z224" s="1211"/>
      <c r="AA224" s="1211"/>
      <c r="AB224" s="1211"/>
      <c r="AC224" s="1211"/>
    </row>
    <row r="225" ht="12.0" customHeight="1">
      <c r="A225" s="1417"/>
      <c r="B225" s="1417"/>
      <c r="C225" s="1211"/>
      <c r="D225" s="1211"/>
      <c r="E225" s="1211"/>
      <c r="F225" s="1211"/>
      <c r="G225" s="1211"/>
      <c r="H225" s="1211"/>
      <c r="I225" s="1211"/>
      <c r="J225" s="1211"/>
      <c r="K225" s="1211"/>
      <c r="L225" s="1211"/>
      <c r="M225" s="1211"/>
      <c r="N225" s="1211"/>
      <c r="O225" s="1211"/>
      <c r="P225" s="1211"/>
      <c r="Q225" s="1211"/>
      <c r="R225" s="1211"/>
      <c r="S225" s="1211"/>
      <c r="T225" s="1211"/>
      <c r="U225" s="1211"/>
      <c r="V225" s="1211"/>
      <c r="W225" s="1211"/>
      <c r="X225" s="1211"/>
      <c r="Y225" s="1211"/>
      <c r="Z225" s="1211"/>
      <c r="AA225" s="1211"/>
      <c r="AB225" s="1211"/>
      <c r="AC225" s="1211"/>
    </row>
    <row r="226" ht="12.0" customHeight="1">
      <c r="A226" s="1417"/>
      <c r="B226" s="1417"/>
      <c r="C226" s="1211"/>
      <c r="D226" s="1211"/>
      <c r="E226" s="1211"/>
      <c r="F226" s="1211"/>
      <c r="G226" s="1211"/>
      <c r="H226" s="1211"/>
      <c r="I226" s="1211"/>
      <c r="J226" s="1211"/>
      <c r="K226" s="1211"/>
      <c r="L226" s="1211"/>
      <c r="M226" s="1211"/>
      <c r="N226" s="1211"/>
      <c r="O226" s="1211"/>
      <c r="P226" s="1211"/>
      <c r="Q226" s="1211"/>
      <c r="R226" s="1211"/>
      <c r="S226" s="1211"/>
      <c r="T226" s="1211"/>
      <c r="U226" s="1211"/>
      <c r="V226" s="1211"/>
      <c r="W226" s="1211"/>
      <c r="X226" s="1211"/>
      <c r="Y226" s="1211"/>
      <c r="Z226" s="1211"/>
      <c r="AA226" s="1211"/>
      <c r="AB226" s="1211"/>
      <c r="AC226" s="1211"/>
    </row>
    <row r="227" ht="12.0" customHeight="1">
      <c r="A227" s="1417"/>
      <c r="B227" s="1417"/>
      <c r="C227" s="1211"/>
      <c r="D227" s="1211"/>
      <c r="E227" s="1211"/>
      <c r="F227" s="1211"/>
      <c r="G227" s="1211"/>
      <c r="H227" s="1211"/>
      <c r="I227" s="1211"/>
      <c r="J227" s="1211"/>
      <c r="K227" s="1211"/>
      <c r="L227" s="1211"/>
      <c r="M227" s="1211"/>
      <c r="N227" s="1211"/>
      <c r="O227" s="1211"/>
      <c r="P227" s="1211"/>
      <c r="Q227" s="1211"/>
      <c r="R227" s="1211"/>
      <c r="S227" s="1211"/>
      <c r="T227" s="1211"/>
      <c r="U227" s="1211"/>
      <c r="V227" s="1211"/>
      <c r="W227" s="1211"/>
      <c r="X227" s="1211"/>
      <c r="Y227" s="1211"/>
      <c r="Z227" s="1211"/>
      <c r="AA227" s="1211"/>
      <c r="AB227" s="1211"/>
      <c r="AC227" s="1211"/>
    </row>
    <row r="228" ht="12.0" customHeight="1">
      <c r="A228" s="1417"/>
      <c r="B228" s="1417"/>
      <c r="C228" s="1211"/>
      <c r="D228" s="1211"/>
      <c r="E228" s="1211"/>
      <c r="F228" s="1211"/>
      <c r="G228" s="1211"/>
      <c r="H228" s="1211"/>
      <c r="I228" s="1211"/>
      <c r="J228" s="1211"/>
      <c r="K228" s="1211"/>
      <c r="L228" s="1211"/>
      <c r="M228" s="1211"/>
      <c r="N228" s="1211"/>
      <c r="O228" s="1211"/>
      <c r="P228" s="1211"/>
      <c r="Q228" s="1211"/>
      <c r="R228" s="1211"/>
      <c r="S228" s="1211"/>
      <c r="T228" s="1211"/>
      <c r="U228" s="1211"/>
      <c r="V228" s="1211"/>
      <c r="W228" s="1211"/>
      <c r="X228" s="1211"/>
      <c r="Y228" s="1211"/>
      <c r="Z228" s="1211"/>
      <c r="AA228" s="1211"/>
      <c r="AB228" s="1211"/>
      <c r="AC228" s="1211"/>
    </row>
    <row r="229" ht="12.0" customHeight="1">
      <c r="A229" s="1417"/>
      <c r="B229" s="1417"/>
      <c r="C229" s="1211"/>
      <c r="D229" s="1211"/>
      <c r="E229" s="1211"/>
      <c r="F229" s="1211"/>
      <c r="G229" s="1211"/>
      <c r="H229" s="1211"/>
      <c r="I229" s="1211"/>
      <c r="J229" s="1211"/>
      <c r="K229" s="1211"/>
      <c r="L229" s="1211"/>
      <c r="M229" s="1211"/>
      <c r="N229" s="1211"/>
      <c r="O229" s="1211"/>
      <c r="P229" s="1211"/>
      <c r="Q229" s="1211"/>
      <c r="R229" s="1211"/>
      <c r="S229" s="1211"/>
      <c r="T229" s="1211"/>
      <c r="U229" s="1211"/>
      <c r="V229" s="1211"/>
      <c r="W229" s="1211"/>
      <c r="X229" s="1211"/>
      <c r="Y229" s="1211"/>
      <c r="Z229" s="1211"/>
      <c r="AA229" s="1211"/>
      <c r="AB229" s="1211"/>
      <c r="AC229" s="1211"/>
    </row>
    <row r="230" ht="12.0" customHeight="1">
      <c r="A230" s="1417"/>
      <c r="B230" s="1417"/>
      <c r="C230" s="1211"/>
      <c r="D230" s="1211"/>
      <c r="E230" s="1211"/>
      <c r="F230" s="1211"/>
      <c r="G230" s="1211"/>
      <c r="H230" s="1211"/>
      <c r="I230" s="1211"/>
      <c r="J230" s="1211"/>
      <c r="K230" s="1211"/>
      <c r="L230" s="1211"/>
      <c r="M230" s="1211"/>
      <c r="N230" s="1211"/>
      <c r="O230" s="1211"/>
      <c r="P230" s="1211"/>
      <c r="Q230" s="1211"/>
      <c r="R230" s="1211"/>
      <c r="S230" s="1211"/>
      <c r="T230" s="1211"/>
      <c r="U230" s="1211"/>
      <c r="V230" s="1211"/>
      <c r="W230" s="1211"/>
      <c r="X230" s="1211"/>
      <c r="Y230" s="1211"/>
      <c r="Z230" s="1211"/>
      <c r="AA230" s="1211"/>
      <c r="AB230" s="1211"/>
      <c r="AC230" s="1211"/>
    </row>
    <row r="231" ht="12.0" customHeight="1">
      <c r="A231" s="1417"/>
      <c r="B231" s="1417"/>
      <c r="C231" s="1211"/>
      <c r="D231" s="1211"/>
      <c r="E231" s="1211"/>
      <c r="F231" s="1211"/>
      <c r="G231" s="1211"/>
      <c r="H231" s="1211"/>
      <c r="I231" s="1211"/>
      <c r="J231" s="1211"/>
      <c r="K231" s="1211"/>
      <c r="L231" s="1211"/>
      <c r="M231" s="1211"/>
      <c r="N231" s="1211"/>
      <c r="O231" s="1211"/>
      <c r="P231" s="1211"/>
      <c r="Q231" s="1211"/>
      <c r="R231" s="1211"/>
      <c r="S231" s="1211"/>
      <c r="T231" s="1211"/>
      <c r="U231" s="1211"/>
      <c r="V231" s="1211"/>
      <c r="W231" s="1211"/>
      <c r="X231" s="1211"/>
      <c r="Y231" s="1211"/>
      <c r="Z231" s="1211"/>
      <c r="AA231" s="1211"/>
      <c r="AB231" s="1211"/>
      <c r="AC231" s="1211"/>
    </row>
    <row r="232" ht="12.0" customHeight="1">
      <c r="A232" s="1417"/>
      <c r="B232" s="1417"/>
      <c r="C232" s="1211"/>
      <c r="D232" s="1211"/>
      <c r="E232" s="1211"/>
      <c r="F232" s="1211"/>
      <c r="G232" s="1211"/>
      <c r="H232" s="1211"/>
      <c r="I232" s="1211"/>
      <c r="J232" s="1211"/>
      <c r="K232" s="1211"/>
      <c r="L232" s="1211"/>
      <c r="M232" s="1211"/>
      <c r="N232" s="1211"/>
      <c r="O232" s="1211"/>
      <c r="P232" s="1211"/>
      <c r="Q232" s="1211"/>
      <c r="R232" s="1211"/>
      <c r="S232" s="1211"/>
      <c r="T232" s="1211"/>
      <c r="U232" s="1211"/>
      <c r="V232" s="1211"/>
      <c r="W232" s="1211"/>
      <c r="X232" s="1211"/>
      <c r="Y232" s="1211"/>
      <c r="Z232" s="1211"/>
      <c r="AA232" s="1211"/>
      <c r="AB232" s="1211"/>
      <c r="AC232" s="1211"/>
    </row>
    <row r="233" ht="12.0" customHeight="1">
      <c r="A233" s="1417"/>
      <c r="B233" s="1417"/>
      <c r="C233" s="1211"/>
      <c r="D233" s="1211"/>
      <c r="E233" s="1211"/>
      <c r="F233" s="1211"/>
      <c r="G233" s="1211"/>
      <c r="H233" s="1211"/>
      <c r="I233" s="1211"/>
      <c r="J233" s="1211"/>
      <c r="K233" s="1211"/>
      <c r="L233" s="1211"/>
      <c r="M233" s="1211"/>
      <c r="N233" s="1211"/>
      <c r="O233" s="1211"/>
      <c r="P233" s="1211"/>
      <c r="Q233" s="1211"/>
      <c r="R233" s="1211"/>
      <c r="S233" s="1211"/>
      <c r="T233" s="1211"/>
      <c r="U233" s="1211"/>
      <c r="V233" s="1211"/>
      <c r="W233" s="1211"/>
      <c r="X233" s="1211"/>
      <c r="Y233" s="1211"/>
      <c r="Z233" s="1211"/>
      <c r="AA233" s="1211"/>
      <c r="AB233" s="1211"/>
      <c r="AC233" s="1211"/>
    </row>
    <row r="234" ht="12.0" customHeight="1">
      <c r="A234" s="1417"/>
      <c r="B234" s="1417"/>
      <c r="C234" s="1211"/>
      <c r="D234" s="1211"/>
      <c r="E234" s="1211"/>
      <c r="F234" s="1211"/>
      <c r="G234" s="1211"/>
      <c r="H234" s="1211"/>
      <c r="I234" s="1211"/>
      <c r="J234" s="1211"/>
      <c r="K234" s="1211"/>
      <c r="L234" s="1211"/>
      <c r="M234" s="1211"/>
      <c r="N234" s="1211"/>
      <c r="O234" s="1211"/>
      <c r="P234" s="1211"/>
      <c r="Q234" s="1211"/>
      <c r="R234" s="1211"/>
      <c r="S234" s="1211"/>
      <c r="T234" s="1211"/>
      <c r="U234" s="1211"/>
      <c r="V234" s="1211"/>
      <c r="W234" s="1211"/>
      <c r="X234" s="1211"/>
      <c r="Y234" s="1211"/>
      <c r="Z234" s="1211"/>
      <c r="AA234" s="1211"/>
      <c r="AB234" s="1211"/>
      <c r="AC234" s="1211"/>
    </row>
    <row r="235" ht="12.0" customHeight="1">
      <c r="A235" s="1417"/>
      <c r="B235" s="1417"/>
      <c r="C235" s="1211"/>
      <c r="D235" s="1211"/>
      <c r="E235" s="1211"/>
      <c r="F235" s="1211"/>
      <c r="G235" s="1211"/>
      <c r="H235" s="1211"/>
      <c r="I235" s="1211"/>
      <c r="J235" s="1211"/>
      <c r="K235" s="1211"/>
      <c r="L235" s="1211"/>
      <c r="M235" s="1211"/>
      <c r="N235" s="1211"/>
      <c r="O235" s="1211"/>
      <c r="P235" s="1211"/>
      <c r="Q235" s="1211"/>
      <c r="R235" s="1211"/>
      <c r="S235" s="1211"/>
      <c r="T235" s="1211"/>
      <c r="U235" s="1211"/>
      <c r="V235" s="1211"/>
      <c r="W235" s="1211"/>
      <c r="X235" s="1211"/>
      <c r="Y235" s="1211"/>
      <c r="Z235" s="1211"/>
      <c r="AA235" s="1211"/>
      <c r="AB235" s="1211"/>
      <c r="AC235" s="1211"/>
    </row>
    <row r="236" ht="12.0" customHeight="1">
      <c r="A236" s="1417"/>
      <c r="B236" s="1417"/>
      <c r="C236" s="1211"/>
      <c r="D236" s="1211"/>
      <c r="E236" s="1211"/>
      <c r="F236" s="1211"/>
      <c r="G236" s="1211"/>
      <c r="H236" s="1211"/>
      <c r="I236" s="1211"/>
      <c r="J236" s="1211"/>
      <c r="K236" s="1211"/>
      <c r="L236" s="1211"/>
      <c r="M236" s="1211"/>
      <c r="N236" s="1211"/>
      <c r="O236" s="1211"/>
      <c r="P236" s="1211"/>
      <c r="Q236" s="1211"/>
      <c r="R236" s="1211"/>
      <c r="S236" s="1211"/>
      <c r="T236" s="1211"/>
      <c r="U236" s="1211"/>
      <c r="V236" s="1211"/>
      <c r="W236" s="1211"/>
      <c r="X236" s="1211"/>
      <c r="Y236" s="1211"/>
      <c r="Z236" s="1211"/>
      <c r="AA236" s="1211"/>
      <c r="AB236" s="1211"/>
      <c r="AC236" s="1211"/>
    </row>
    <row r="237" ht="12.0" customHeight="1">
      <c r="A237" s="1417"/>
      <c r="B237" s="1417"/>
      <c r="C237" s="1211"/>
      <c r="D237" s="1211"/>
      <c r="E237" s="1211"/>
      <c r="F237" s="1211"/>
      <c r="G237" s="1211"/>
      <c r="H237" s="1211"/>
      <c r="I237" s="1211"/>
      <c r="J237" s="1211"/>
      <c r="K237" s="1211"/>
      <c r="L237" s="1211"/>
      <c r="M237" s="1211"/>
      <c r="N237" s="1211"/>
      <c r="O237" s="1211"/>
      <c r="P237" s="1211"/>
      <c r="Q237" s="1211"/>
      <c r="R237" s="1211"/>
      <c r="S237" s="1211"/>
      <c r="T237" s="1211"/>
      <c r="U237" s="1211"/>
      <c r="V237" s="1211"/>
      <c r="W237" s="1211"/>
      <c r="X237" s="1211"/>
      <c r="Y237" s="1211"/>
      <c r="Z237" s="1211"/>
      <c r="AA237" s="1211"/>
      <c r="AB237" s="1211"/>
      <c r="AC237" s="1211"/>
    </row>
    <row r="238" ht="12.0" customHeight="1">
      <c r="A238" s="1417"/>
      <c r="B238" s="1417"/>
      <c r="C238" s="1211"/>
      <c r="D238" s="1211"/>
      <c r="E238" s="1211"/>
      <c r="F238" s="1211"/>
      <c r="G238" s="1211"/>
      <c r="H238" s="1211"/>
      <c r="I238" s="1211"/>
      <c r="J238" s="1211"/>
      <c r="K238" s="1211"/>
      <c r="L238" s="1211"/>
      <c r="M238" s="1211"/>
      <c r="N238" s="1211"/>
      <c r="O238" s="1211"/>
      <c r="P238" s="1211"/>
      <c r="Q238" s="1211"/>
      <c r="R238" s="1211"/>
      <c r="S238" s="1211"/>
      <c r="T238" s="1211"/>
      <c r="U238" s="1211"/>
      <c r="V238" s="1211"/>
      <c r="W238" s="1211"/>
      <c r="X238" s="1211"/>
      <c r="Y238" s="1211"/>
      <c r="Z238" s="1211"/>
      <c r="AA238" s="1211"/>
      <c r="AB238" s="1211"/>
      <c r="AC238" s="1211"/>
    </row>
    <row r="239" ht="12.0" customHeight="1">
      <c r="A239" s="1417"/>
      <c r="B239" s="1417"/>
      <c r="C239" s="1211"/>
      <c r="D239" s="1211"/>
      <c r="E239" s="1211"/>
      <c r="F239" s="1211"/>
      <c r="G239" s="1211"/>
      <c r="H239" s="1211"/>
      <c r="I239" s="1211"/>
      <c r="J239" s="1211"/>
      <c r="K239" s="1211"/>
      <c r="L239" s="1211"/>
      <c r="M239" s="1211"/>
      <c r="N239" s="1211"/>
      <c r="O239" s="1211"/>
      <c r="P239" s="1211"/>
      <c r="Q239" s="1211"/>
      <c r="R239" s="1211"/>
      <c r="S239" s="1211"/>
      <c r="T239" s="1211"/>
      <c r="U239" s="1211"/>
      <c r="V239" s="1211"/>
      <c r="W239" s="1211"/>
      <c r="X239" s="1211"/>
      <c r="Y239" s="1211"/>
      <c r="Z239" s="1211"/>
      <c r="AA239" s="1211"/>
      <c r="AB239" s="1211"/>
      <c r="AC239" s="1211"/>
    </row>
    <row r="240" ht="12.0" customHeight="1">
      <c r="A240" s="1417"/>
      <c r="B240" s="1417"/>
      <c r="C240" s="1211"/>
      <c r="D240" s="1211"/>
      <c r="E240" s="1211"/>
      <c r="F240" s="1211"/>
      <c r="G240" s="1211"/>
      <c r="H240" s="1211"/>
      <c r="I240" s="1211"/>
      <c r="J240" s="1211"/>
      <c r="K240" s="1211"/>
      <c r="L240" s="1211"/>
      <c r="M240" s="1211"/>
      <c r="N240" s="1211"/>
      <c r="O240" s="1211"/>
      <c r="P240" s="1211"/>
      <c r="Q240" s="1211"/>
      <c r="R240" s="1211"/>
      <c r="S240" s="1211"/>
      <c r="T240" s="1211"/>
      <c r="U240" s="1211"/>
      <c r="V240" s="1211"/>
      <c r="W240" s="1211"/>
      <c r="X240" s="1211"/>
      <c r="Y240" s="1211"/>
      <c r="Z240" s="1211"/>
      <c r="AA240" s="1211"/>
      <c r="AB240" s="1211"/>
      <c r="AC240" s="1211"/>
    </row>
    <row r="241" ht="12.0" customHeight="1">
      <c r="A241" s="1417"/>
      <c r="B241" s="1417"/>
      <c r="C241" s="1211"/>
      <c r="D241" s="1211"/>
      <c r="E241" s="1211"/>
      <c r="F241" s="1211"/>
      <c r="G241" s="1211"/>
      <c r="H241" s="1211"/>
      <c r="I241" s="1211"/>
      <c r="J241" s="1211"/>
      <c r="K241" s="1211"/>
      <c r="L241" s="1211"/>
      <c r="M241" s="1211"/>
      <c r="N241" s="1211"/>
      <c r="O241" s="1211"/>
      <c r="P241" s="1211"/>
      <c r="Q241" s="1211"/>
      <c r="R241" s="1211"/>
      <c r="S241" s="1211"/>
      <c r="T241" s="1211"/>
      <c r="U241" s="1211"/>
      <c r="V241" s="1211"/>
      <c r="W241" s="1211"/>
      <c r="X241" s="1211"/>
      <c r="Y241" s="1211"/>
      <c r="Z241" s="1211"/>
      <c r="AA241" s="1211"/>
      <c r="AB241" s="1211"/>
      <c r="AC241" s="1211"/>
    </row>
    <row r="242" ht="12.0" customHeight="1">
      <c r="A242" s="1417"/>
      <c r="B242" s="1417"/>
      <c r="C242" s="1211"/>
      <c r="D242" s="1211"/>
      <c r="E242" s="1211"/>
      <c r="F242" s="1211"/>
      <c r="G242" s="1211"/>
      <c r="H242" s="1211"/>
      <c r="I242" s="1211"/>
      <c r="J242" s="1211"/>
      <c r="K242" s="1211"/>
      <c r="L242" s="1211"/>
      <c r="M242" s="1211"/>
      <c r="N242" s="1211"/>
      <c r="O242" s="1211"/>
      <c r="P242" s="1211"/>
      <c r="Q242" s="1211"/>
      <c r="R242" s="1211"/>
      <c r="S242" s="1211"/>
      <c r="T242" s="1211"/>
      <c r="U242" s="1211"/>
      <c r="V242" s="1211"/>
      <c r="W242" s="1211"/>
      <c r="X242" s="1211"/>
      <c r="Y242" s="1211"/>
      <c r="Z242" s="1211"/>
      <c r="AA242" s="1211"/>
      <c r="AB242" s="1211"/>
      <c r="AC242" s="1211"/>
    </row>
    <row r="243" ht="12.0" customHeight="1">
      <c r="A243" s="1417"/>
      <c r="B243" s="1417"/>
      <c r="C243" s="1211"/>
      <c r="D243" s="1211"/>
      <c r="E243" s="1211"/>
      <c r="F243" s="1211"/>
      <c r="G243" s="1211"/>
      <c r="H243" s="1211"/>
      <c r="I243" s="1211"/>
      <c r="J243" s="1211"/>
      <c r="K243" s="1211"/>
      <c r="L243" s="1211"/>
      <c r="M243" s="1211"/>
      <c r="N243" s="1211"/>
      <c r="O243" s="1211"/>
      <c r="P243" s="1211"/>
      <c r="Q243" s="1211"/>
      <c r="R243" s="1211"/>
      <c r="S243" s="1211"/>
      <c r="T243" s="1211"/>
      <c r="U243" s="1211"/>
      <c r="V243" s="1211"/>
      <c r="W243" s="1211"/>
      <c r="X243" s="1211"/>
      <c r="Y243" s="1211"/>
      <c r="Z243" s="1211"/>
      <c r="AA243" s="1211"/>
      <c r="AB243" s="1211"/>
      <c r="AC243" s="1211"/>
    </row>
    <row r="244" ht="12.0" customHeight="1">
      <c r="A244" s="1417"/>
      <c r="B244" s="1417"/>
      <c r="C244" s="1211"/>
      <c r="D244" s="1211"/>
      <c r="E244" s="1211"/>
      <c r="F244" s="1211"/>
      <c r="G244" s="1211"/>
      <c r="H244" s="1211"/>
      <c r="I244" s="1211"/>
      <c r="J244" s="1211"/>
      <c r="K244" s="1211"/>
      <c r="L244" s="1211"/>
      <c r="M244" s="1211"/>
      <c r="N244" s="1211"/>
      <c r="O244" s="1211"/>
      <c r="P244" s="1211"/>
      <c r="Q244" s="1211"/>
      <c r="R244" s="1211"/>
      <c r="S244" s="1211"/>
      <c r="T244" s="1211"/>
      <c r="U244" s="1211"/>
      <c r="V244" s="1211"/>
      <c r="W244" s="1211"/>
      <c r="X244" s="1211"/>
      <c r="Y244" s="1211"/>
      <c r="Z244" s="1211"/>
      <c r="AA244" s="1211"/>
      <c r="AB244" s="1211"/>
      <c r="AC244" s="1211"/>
    </row>
    <row r="245" ht="12.0" customHeight="1">
      <c r="A245" s="1417"/>
      <c r="B245" s="1417"/>
      <c r="C245" s="1211"/>
      <c r="D245" s="1211"/>
      <c r="E245" s="1211"/>
      <c r="F245" s="1211"/>
      <c r="G245" s="1211"/>
      <c r="H245" s="1211"/>
      <c r="I245" s="1211"/>
      <c r="J245" s="1211"/>
      <c r="K245" s="1211"/>
      <c r="L245" s="1211"/>
      <c r="M245" s="1211"/>
      <c r="N245" s="1211"/>
      <c r="O245" s="1211"/>
      <c r="P245" s="1211"/>
      <c r="Q245" s="1211"/>
      <c r="R245" s="1211"/>
      <c r="S245" s="1211"/>
      <c r="T245" s="1211"/>
      <c r="U245" s="1211"/>
      <c r="V245" s="1211"/>
      <c r="W245" s="1211"/>
      <c r="X245" s="1211"/>
      <c r="Y245" s="1211"/>
      <c r="Z245" s="1211"/>
      <c r="AA245" s="1211"/>
      <c r="AB245" s="1211"/>
      <c r="AC245" s="1211"/>
    </row>
    <row r="246" ht="12.0" customHeight="1">
      <c r="A246" s="1417"/>
      <c r="B246" s="1417"/>
      <c r="C246" s="1211"/>
      <c r="D246" s="1211"/>
      <c r="E246" s="1211"/>
      <c r="F246" s="1211"/>
      <c r="G246" s="1211"/>
      <c r="H246" s="1211"/>
      <c r="I246" s="1211"/>
      <c r="J246" s="1211"/>
      <c r="K246" s="1211"/>
      <c r="L246" s="1211"/>
      <c r="M246" s="1211"/>
      <c r="N246" s="1211"/>
      <c r="O246" s="1211"/>
      <c r="P246" s="1211"/>
      <c r="Q246" s="1211"/>
      <c r="R246" s="1211"/>
      <c r="S246" s="1211"/>
      <c r="T246" s="1211"/>
      <c r="U246" s="1211"/>
      <c r="V246" s="1211"/>
      <c r="W246" s="1211"/>
      <c r="X246" s="1211"/>
      <c r="Y246" s="1211"/>
      <c r="Z246" s="1211"/>
      <c r="AA246" s="1211"/>
      <c r="AB246" s="1211"/>
      <c r="AC246" s="1211"/>
    </row>
    <row r="247" ht="12.0" customHeight="1">
      <c r="A247" s="1417"/>
      <c r="B247" s="1417"/>
      <c r="C247" s="1211"/>
      <c r="D247" s="1211"/>
      <c r="E247" s="1211"/>
      <c r="F247" s="1211"/>
      <c r="G247" s="1211"/>
      <c r="H247" s="1211"/>
      <c r="I247" s="1211"/>
      <c r="J247" s="1211"/>
      <c r="K247" s="1211"/>
      <c r="L247" s="1211"/>
      <c r="M247" s="1211"/>
      <c r="N247" s="1211"/>
      <c r="O247" s="1211"/>
      <c r="P247" s="1211"/>
      <c r="Q247" s="1211"/>
      <c r="R247" s="1211"/>
      <c r="S247" s="1211"/>
      <c r="T247" s="1211"/>
      <c r="U247" s="1211"/>
      <c r="V247" s="1211"/>
      <c r="W247" s="1211"/>
      <c r="X247" s="1211"/>
      <c r="Y247" s="1211"/>
      <c r="Z247" s="1211"/>
      <c r="AA247" s="1211"/>
      <c r="AB247" s="1211"/>
      <c r="AC247" s="1211"/>
    </row>
    <row r="248" ht="12.0" customHeight="1">
      <c r="A248" s="1417"/>
      <c r="B248" s="1417"/>
      <c r="C248" s="1211"/>
      <c r="D248" s="1211"/>
      <c r="E248" s="1211"/>
      <c r="F248" s="1211"/>
      <c r="G248" s="1211"/>
      <c r="H248" s="1211"/>
      <c r="I248" s="1211"/>
      <c r="J248" s="1211"/>
      <c r="K248" s="1211"/>
      <c r="L248" s="1211"/>
      <c r="M248" s="1211"/>
      <c r="N248" s="1211"/>
      <c r="O248" s="1211"/>
      <c r="P248" s="1211"/>
      <c r="Q248" s="1211"/>
      <c r="R248" s="1211"/>
      <c r="S248" s="1211"/>
      <c r="T248" s="1211"/>
      <c r="U248" s="1211"/>
      <c r="V248" s="1211"/>
      <c r="W248" s="1211"/>
      <c r="X248" s="1211"/>
      <c r="Y248" s="1211"/>
      <c r="Z248" s="1211"/>
      <c r="AA248" s="1211"/>
      <c r="AB248" s="1211"/>
      <c r="AC248" s="1211"/>
    </row>
    <row r="249" ht="12.0" customHeight="1">
      <c r="A249" s="1417"/>
      <c r="B249" s="1417"/>
      <c r="C249" s="1211"/>
      <c r="D249" s="1211"/>
      <c r="E249" s="1211"/>
      <c r="F249" s="1211"/>
      <c r="G249" s="1211"/>
      <c r="H249" s="1211"/>
      <c r="I249" s="1211"/>
      <c r="J249" s="1211"/>
      <c r="K249" s="1211"/>
      <c r="L249" s="1211"/>
      <c r="M249" s="1211"/>
      <c r="N249" s="1211"/>
      <c r="O249" s="1211"/>
      <c r="P249" s="1211"/>
      <c r="Q249" s="1211"/>
      <c r="R249" s="1211"/>
      <c r="S249" s="1211"/>
      <c r="T249" s="1211"/>
      <c r="U249" s="1211"/>
      <c r="V249" s="1211"/>
      <c r="W249" s="1211"/>
      <c r="X249" s="1211"/>
      <c r="Y249" s="1211"/>
      <c r="Z249" s="1211"/>
      <c r="AA249" s="1211"/>
      <c r="AB249" s="1211"/>
      <c r="AC249" s="1211"/>
    </row>
    <row r="250" ht="12.0" customHeight="1">
      <c r="A250" s="1417"/>
      <c r="B250" s="1417"/>
      <c r="C250" s="1211"/>
      <c r="D250" s="1211"/>
      <c r="E250" s="1211"/>
      <c r="F250" s="1211"/>
      <c r="G250" s="1211"/>
      <c r="H250" s="1211"/>
      <c r="I250" s="1211"/>
      <c r="J250" s="1211"/>
      <c r="K250" s="1211"/>
      <c r="L250" s="1211"/>
      <c r="M250" s="1211"/>
      <c r="N250" s="1211"/>
      <c r="O250" s="1211"/>
      <c r="P250" s="1211"/>
      <c r="Q250" s="1211"/>
      <c r="R250" s="1211"/>
      <c r="S250" s="1211"/>
      <c r="T250" s="1211"/>
      <c r="U250" s="1211"/>
      <c r="V250" s="1211"/>
      <c r="W250" s="1211"/>
      <c r="X250" s="1211"/>
      <c r="Y250" s="1211"/>
      <c r="Z250" s="1211"/>
      <c r="AA250" s="1211"/>
      <c r="AB250" s="1211"/>
      <c r="AC250" s="1211"/>
    </row>
    <row r="251" ht="12.0" customHeight="1">
      <c r="A251" s="1417"/>
      <c r="B251" s="1417"/>
      <c r="C251" s="1211"/>
      <c r="D251" s="1211"/>
      <c r="E251" s="1211"/>
      <c r="F251" s="1211"/>
      <c r="G251" s="1211"/>
      <c r="H251" s="1211"/>
      <c r="I251" s="1211"/>
      <c r="J251" s="1211"/>
      <c r="K251" s="1211"/>
      <c r="L251" s="1211"/>
      <c r="M251" s="1211"/>
      <c r="N251" s="1211"/>
      <c r="O251" s="1211"/>
      <c r="P251" s="1211"/>
      <c r="Q251" s="1211"/>
      <c r="R251" s="1211"/>
      <c r="S251" s="1211"/>
      <c r="T251" s="1211"/>
      <c r="U251" s="1211"/>
      <c r="V251" s="1211"/>
      <c r="W251" s="1211"/>
      <c r="X251" s="1211"/>
      <c r="Y251" s="1211"/>
      <c r="Z251" s="1211"/>
      <c r="AA251" s="1211"/>
      <c r="AB251" s="1211"/>
      <c r="AC251" s="1211"/>
    </row>
    <row r="252" ht="12.0" customHeight="1">
      <c r="A252" s="1417"/>
      <c r="B252" s="1417"/>
      <c r="C252" s="1211"/>
      <c r="D252" s="1211"/>
      <c r="E252" s="1211"/>
      <c r="F252" s="1211"/>
      <c r="G252" s="1211"/>
      <c r="H252" s="1211"/>
      <c r="I252" s="1211"/>
      <c r="J252" s="1211"/>
      <c r="K252" s="1211"/>
      <c r="L252" s="1211"/>
      <c r="M252" s="1211"/>
      <c r="N252" s="1211"/>
      <c r="O252" s="1211"/>
      <c r="P252" s="1211"/>
      <c r="Q252" s="1211"/>
      <c r="R252" s="1211"/>
      <c r="S252" s="1211"/>
      <c r="T252" s="1211"/>
      <c r="U252" s="1211"/>
      <c r="V252" s="1211"/>
      <c r="W252" s="1211"/>
      <c r="X252" s="1211"/>
      <c r="Y252" s="1211"/>
      <c r="Z252" s="1211"/>
      <c r="AA252" s="1211"/>
      <c r="AB252" s="1211"/>
      <c r="AC252" s="1211"/>
    </row>
    <row r="253" ht="12.0" customHeight="1">
      <c r="A253" s="1417"/>
      <c r="B253" s="1417"/>
      <c r="C253" s="1211"/>
      <c r="D253" s="1211"/>
      <c r="E253" s="1211"/>
      <c r="F253" s="1211"/>
      <c r="G253" s="1211"/>
      <c r="H253" s="1211"/>
      <c r="I253" s="1211"/>
      <c r="J253" s="1211"/>
      <c r="K253" s="1211"/>
      <c r="L253" s="1211"/>
      <c r="M253" s="1211"/>
      <c r="N253" s="1211"/>
      <c r="O253" s="1211"/>
      <c r="P253" s="1211"/>
      <c r="Q253" s="1211"/>
      <c r="R253" s="1211"/>
      <c r="S253" s="1211"/>
      <c r="T253" s="1211"/>
      <c r="U253" s="1211"/>
      <c r="V253" s="1211"/>
      <c r="W253" s="1211"/>
      <c r="X253" s="1211"/>
      <c r="Y253" s="1211"/>
      <c r="Z253" s="1211"/>
      <c r="AA253" s="1211"/>
      <c r="AB253" s="1211"/>
      <c r="AC253" s="1211"/>
    </row>
    <row r="254" ht="12.0" customHeight="1">
      <c r="A254" s="1417"/>
      <c r="B254" s="1417"/>
      <c r="C254" s="1211"/>
      <c r="D254" s="1211"/>
      <c r="E254" s="1211"/>
      <c r="F254" s="1211"/>
      <c r="G254" s="1211"/>
      <c r="H254" s="1211"/>
      <c r="I254" s="1211"/>
      <c r="J254" s="1211"/>
      <c r="K254" s="1211"/>
      <c r="L254" s="1211"/>
      <c r="M254" s="1211"/>
      <c r="N254" s="1211"/>
      <c r="O254" s="1211"/>
      <c r="P254" s="1211"/>
      <c r="Q254" s="1211"/>
      <c r="R254" s="1211"/>
      <c r="S254" s="1211"/>
      <c r="T254" s="1211"/>
      <c r="U254" s="1211"/>
      <c r="V254" s="1211"/>
      <c r="W254" s="1211"/>
      <c r="X254" s="1211"/>
      <c r="Y254" s="1211"/>
      <c r="Z254" s="1211"/>
      <c r="AA254" s="1211"/>
      <c r="AB254" s="1211"/>
      <c r="AC254" s="1211"/>
    </row>
    <row r="255" ht="12.0" customHeight="1">
      <c r="A255" s="1417"/>
      <c r="B255" s="1417"/>
      <c r="C255" s="1211"/>
      <c r="D255" s="1211"/>
      <c r="E255" s="1211"/>
      <c r="F255" s="1211"/>
      <c r="G255" s="1211"/>
      <c r="H255" s="1211"/>
      <c r="I255" s="1211"/>
      <c r="J255" s="1211"/>
      <c r="K255" s="1211"/>
      <c r="L255" s="1211"/>
      <c r="M255" s="1211"/>
      <c r="N255" s="1211"/>
      <c r="O255" s="1211"/>
      <c r="P255" s="1211"/>
      <c r="Q255" s="1211"/>
      <c r="R255" s="1211"/>
      <c r="S255" s="1211"/>
      <c r="T255" s="1211"/>
      <c r="U255" s="1211"/>
      <c r="V255" s="1211"/>
      <c r="W255" s="1211"/>
      <c r="X255" s="1211"/>
      <c r="Y255" s="1211"/>
      <c r="Z255" s="1211"/>
      <c r="AA255" s="1211"/>
      <c r="AB255" s="1211"/>
      <c r="AC255" s="1211"/>
    </row>
    <row r="256" ht="12.0" customHeight="1">
      <c r="A256" s="1417"/>
      <c r="B256" s="1417"/>
      <c r="C256" s="1211"/>
      <c r="D256" s="1211"/>
      <c r="E256" s="1211"/>
      <c r="F256" s="1211"/>
      <c r="G256" s="1211"/>
      <c r="H256" s="1211"/>
      <c r="I256" s="1211"/>
      <c r="J256" s="1211"/>
      <c r="K256" s="1211"/>
      <c r="L256" s="1211"/>
      <c r="M256" s="1211"/>
      <c r="N256" s="1211"/>
      <c r="O256" s="1211"/>
      <c r="P256" s="1211"/>
      <c r="Q256" s="1211"/>
      <c r="R256" s="1211"/>
      <c r="S256" s="1211"/>
      <c r="T256" s="1211"/>
      <c r="U256" s="1211"/>
      <c r="V256" s="1211"/>
      <c r="W256" s="1211"/>
      <c r="X256" s="1211"/>
      <c r="Y256" s="1211"/>
      <c r="Z256" s="1211"/>
      <c r="AA256" s="1211"/>
      <c r="AB256" s="1211"/>
      <c r="AC256" s="1211"/>
    </row>
    <row r="257" ht="12.0" customHeight="1">
      <c r="A257" s="1417"/>
      <c r="B257" s="1417"/>
      <c r="C257" s="1211"/>
      <c r="D257" s="1211"/>
      <c r="E257" s="1211"/>
      <c r="F257" s="1211"/>
      <c r="G257" s="1211"/>
      <c r="H257" s="1211"/>
      <c r="I257" s="1211"/>
      <c r="J257" s="1211"/>
      <c r="K257" s="1211"/>
      <c r="L257" s="1211"/>
      <c r="M257" s="1211"/>
      <c r="N257" s="1211"/>
      <c r="O257" s="1211"/>
      <c r="P257" s="1211"/>
      <c r="Q257" s="1211"/>
      <c r="R257" s="1211"/>
      <c r="S257" s="1211"/>
      <c r="T257" s="1211"/>
      <c r="U257" s="1211"/>
      <c r="V257" s="1211"/>
      <c r="W257" s="1211"/>
      <c r="X257" s="1211"/>
      <c r="Y257" s="1211"/>
      <c r="Z257" s="1211"/>
      <c r="AA257" s="1211"/>
      <c r="AB257" s="1211"/>
      <c r="AC257" s="1211"/>
    </row>
    <row r="258" ht="12.0" customHeight="1">
      <c r="A258" s="1417"/>
      <c r="B258" s="1417"/>
      <c r="C258" s="1211"/>
      <c r="D258" s="1211"/>
      <c r="E258" s="1211"/>
      <c r="F258" s="1211"/>
      <c r="G258" s="1211"/>
      <c r="H258" s="1211"/>
      <c r="I258" s="1211"/>
      <c r="J258" s="1211"/>
      <c r="K258" s="1211"/>
      <c r="L258" s="1211"/>
      <c r="M258" s="1211"/>
      <c r="N258" s="1211"/>
      <c r="O258" s="1211"/>
      <c r="P258" s="1211"/>
      <c r="Q258" s="1211"/>
      <c r="R258" s="1211"/>
      <c r="S258" s="1211"/>
      <c r="T258" s="1211"/>
      <c r="U258" s="1211"/>
      <c r="V258" s="1211"/>
      <c r="W258" s="1211"/>
      <c r="X258" s="1211"/>
      <c r="Y258" s="1211"/>
      <c r="Z258" s="1211"/>
      <c r="AA258" s="1211"/>
      <c r="AB258" s="1211"/>
      <c r="AC258" s="1211"/>
    </row>
    <row r="259" ht="12.0" customHeight="1">
      <c r="A259" s="1417"/>
      <c r="B259" s="1417"/>
      <c r="C259" s="1211"/>
      <c r="D259" s="1211"/>
      <c r="E259" s="1211"/>
      <c r="F259" s="1211"/>
      <c r="G259" s="1211"/>
      <c r="H259" s="1211"/>
      <c r="I259" s="1211"/>
      <c r="J259" s="1211"/>
      <c r="K259" s="1211"/>
      <c r="L259" s="1211"/>
      <c r="M259" s="1211"/>
      <c r="N259" s="1211"/>
      <c r="O259" s="1211"/>
      <c r="P259" s="1211"/>
      <c r="Q259" s="1211"/>
      <c r="R259" s="1211"/>
      <c r="S259" s="1211"/>
      <c r="T259" s="1211"/>
      <c r="U259" s="1211"/>
      <c r="V259" s="1211"/>
      <c r="W259" s="1211"/>
      <c r="X259" s="1211"/>
      <c r="Y259" s="1211"/>
      <c r="Z259" s="1211"/>
      <c r="AA259" s="1211"/>
      <c r="AB259" s="1211"/>
      <c r="AC259" s="1211"/>
    </row>
    <row r="260" ht="12.0" customHeight="1">
      <c r="A260" s="1417"/>
      <c r="B260" s="1417"/>
      <c r="C260" s="1211"/>
      <c r="D260" s="1211"/>
      <c r="E260" s="1211"/>
      <c r="F260" s="1211"/>
      <c r="G260" s="1211"/>
      <c r="H260" s="1211"/>
      <c r="I260" s="1211"/>
      <c r="J260" s="1211"/>
      <c r="K260" s="1211"/>
      <c r="L260" s="1211"/>
      <c r="M260" s="1211"/>
      <c r="N260" s="1211"/>
      <c r="O260" s="1211"/>
      <c r="P260" s="1211"/>
      <c r="Q260" s="1211"/>
      <c r="R260" s="1211"/>
      <c r="S260" s="1211"/>
      <c r="T260" s="1211"/>
      <c r="U260" s="1211"/>
      <c r="V260" s="1211"/>
      <c r="W260" s="1211"/>
      <c r="X260" s="1211"/>
      <c r="Y260" s="1211"/>
      <c r="Z260" s="1211"/>
      <c r="AA260" s="1211"/>
      <c r="AB260" s="1211"/>
      <c r="AC260" s="1211"/>
    </row>
    <row r="261" ht="12.0" customHeight="1">
      <c r="A261" s="1417"/>
      <c r="B261" s="1417"/>
      <c r="C261" s="1211"/>
      <c r="D261" s="1211"/>
      <c r="E261" s="1211"/>
      <c r="F261" s="1211"/>
      <c r="G261" s="1211"/>
      <c r="H261" s="1211"/>
      <c r="I261" s="1211"/>
      <c r="J261" s="1211"/>
      <c r="K261" s="1211"/>
      <c r="L261" s="1211"/>
      <c r="M261" s="1211"/>
      <c r="N261" s="1211"/>
      <c r="O261" s="1211"/>
      <c r="P261" s="1211"/>
      <c r="Q261" s="1211"/>
      <c r="R261" s="1211"/>
      <c r="S261" s="1211"/>
      <c r="T261" s="1211"/>
      <c r="U261" s="1211"/>
      <c r="V261" s="1211"/>
      <c r="W261" s="1211"/>
      <c r="X261" s="1211"/>
      <c r="Y261" s="1211"/>
      <c r="Z261" s="1211"/>
      <c r="AA261" s="1211"/>
      <c r="AB261" s="1211"/>
      <c r="AC261" s="1211"/>
    </row>
    <row r="262" ht="12.0" customHeight="1">
      <c r="A262" s="1417"/>
      <c r="B262" s="1417"/>
      <c r="C262" s="1211"/>
      <c r="D262" s="1211"/>
      <c r="E262" s="1211"/>
      <c r="F262" s="1211"/>
      <c r="G262" s="1211"/>
      <c r="H262" s="1211"/>
      <c r="I262" s="1211"/>
      <c r="J262" s="1211"/>
      <c r="K262" s="1211"/>
      <c r="L262" s="1211"/>
      <c r="M262" s="1211"/>
      <c r="N262" s="1211"/>
      <c r="O262" s="1211"/>
      <c r="P262" s="1211"/>
      <c r="Q262" s="1211"/>
      <c r="R262" s="1211"/>
      <c r="S262" s="1211"/>
      <c r="T262" s="1211"/>
      <c r="U262" s="1211"/>
      <c r="V262" s="1211"/>
      <c r="W262" s="1211"/>
      <c r="X262" s="1211"/>
      <c r="Y262" s="1211"/>
      <c r="Z262" s="1211"/>
      <c r="AA262" s="1211"/>
      <c r="AB262" s="1211"/>
      <c r="AC262" s="1211"/>
    </row>
    <row r="263" ht="12.0" customHeight="1">
      <c r="A263" s="1417"/>
      <c r="B263" s="1417"/>
      <c r="C263" s="1211"/>
      <c r="D263" s="1211"/>
      <c r="E263" s="1211"/>
      <c r="F263" s="1211"/>
      <c r="G263" s="1211"/>
      <c r="H263" s="1211"/>
      <c r="I263" s="1211"/>
      <c r="J263" s="1211"/>
      <c r="K263" s="1211"/>
      <c r="L263" s="1211"/>
      <c r="M263" s="1211"/>
      <c r="N263" s="1211"/>
      <c r="O263" s="1211"/>
      <c r="P263" s="1211"/>
      <c r="Q263" s="1211"/>
      <c r="R263" s="1211"/>
      <c r="S263" s="1211"/>
      <c r="T263" s="1211"/>
      <c r="U263" s="1211"/>
      <c r="V263" s="1211"/>
      <c r="W263" s="1211"/>
      <c r="X263" s="1211"/>
      <c r="Y263" s="1211"/>
      <c r="Z263" s="1211"/>
      <c r="AA263" s="1211"/>
      <c r="AB263" s="1211"/>
      <c r="AC263" s="1211"/>
    </row>
    <row r="264" ht="12.0" customHeight="1">
      <c r="A264" s="1417"/>
      <c r="B264" s="1417"/>
      <c r="C264" s="1211"/>
      <c r="D264" s="1211"/>
      <c r="E264" s="1211"/>
      <c r="F264" s="1211"/>
      <c r="G264" s="1211"/>
      <c r="H264" s="1211"/>
      <c r="I264" s="1211"/>
      <c r="J264" s="1211"/>
      <c r="K264" s="1211"/>
      <c r="L264" s="1211"/>
      <c r="M264" s="1211"/>
      <c r="N264" s="1211"/>
      <c r="O264" s="1211"/>
      <c r="P264" s="1211"/>
      <c r="Q264" s="1211"/>
      <c r="R264" s="1211"/>
      <c r="S264" s="1211"/>
      <c r="T264" s="1211"/>
      <c r="U264" s="1211"/>
      <c r="V264" s="1211"/>
      <c r="W264" s="1211"/>
      <c r="X264" s="1211"/>
      <c r="Y264" s="1211"/>
      <c r="Z264" s="1211"/>
      <c r="AA264" s="1211"/>
      <c r="AB264" s="1211"/>
      <c r="AC264" s="1211"/>
    </row>
    <row r="265" ht="12.0" customHeight="1">
      <c r="A265" s="1417"/>
      <c r="B265" s="1417"/>
      <c r="C265" s="1211"/>
      <c r="D265" s="1211"/>
      <c r="E265" s="1211"/>
      <c r="F265" s="1211"/>
      <c r="G265" s="1211"/>
      <c r="H265" s="1211"/>
      <c r="I265" s="1211"/>
      <c r="J265" s="1211"/>
      <c r="K265" s="1211"/>
      <c r="L265" s="1211"/>
      <c r="M265" s="1211"/>
      <c r="N265" s="1211"/>
      <c r="O265" s="1211"/>
      <c r="P265" s="1211"/>
      <c r="Q265" s="1211"/>
      <c r="R265" s="1211"/>
      <c r="S265" s="1211"/>
      <c r="T265" s="1211"/>
      <c r="U265" s="1211"/>
      <c r="V265" s="1211"/>
      <c r="W265" s="1211"/>
      <c r="X265" s="1211"/>
      <c r="Y265" s="1211"/>
      <c r="Z265" s="1211"/>
      <c r="AA265" s="1211"/>
      <c r="AB265" s="1211"/>
      <c r="AC265" s="1211"/>
    </row>
    <row r="266" ht="12.0" customHeight="1">
      <c r="A266" s="1417"/>
      <c r="B266" s="1417"/>
      <c r="C266" s="1211"/>
      <c r="D266" s="1211"/>
      <c r="E266" s="1211"/>
      <c r="F266" s="1211"/>
      <c r="G266" s="1211"/>
      <c r="H266" s="1211"/>
      <c r="I266" s="1211"/>
      <c r="J266" s="1211"/>
      <c r="K266" s="1211"/>
      <c r="L266" s="1211"/>
      <c r="M266" s="1211"/>
      <c r="N266" s="1211"/>
      <c r="O266" s="1211"/>
      <c r="P266" s="1211"/>
      <c r="Q266" s="1211"/>
      <c r="R266" s="1211"/>
      <c r="S266" s="1211"/>
      <c r="T266" s="1211"/>
      <c r="U266" s="1211"/>
      <c r="V266" s="1211"/>
      <c r="W266" s="1211"/>
      <c r="X266" s="1211"/>
      <c r="Y266" s="1211"/>
      <c r="Z266" s="1211"/>
      <c r="AA266" s="1211"/>
      <c r="AB266" s="1211"/>
      <c r="AC266" s="1211"/>
    </row>
    <row r="267" ht="12.0" customHeight="1">
      <c r="A267" s="1417"/>
      <c r="B267" s="1417"/>
      <c r="C267" s="1211"/>
      <c r="D267" s="1211"/>
      <c r="E267" s="1211"/>
      <c r="F267" s="1211"/>
      <c r="G267" s="1211"/>
      <c r="H267" s="1211"/>
      <c r="I267" s="1211"/>
      <c r="J267" s="1211"/>
      <c r="K267" s="1211"/>
      <c r="L267" s="1211"/>
      <c r="M267" s="1211"/>
      <c r="N267" s="1211"/>
      <c r="O267" s="1211"/>
      <c r="P267" s="1211"/>
      <c r="Q267" s="1211"/>
      <c r="R267" s="1211"/>
      <c r="S267" s="1211"/>
      <c r="T267" s="1211"/>
      <c r="U267" s="1211"/>
      <c r="V267" s="1211"/>
      <c r="W267" s="1211"/>
      <c r="X267" s="1211"/>
      <c r="Y267" s="1211"/>
      <c r="Z267" s="1211"/>
      <c r="AA267" s="1211"/>
      <c r="AB267" s="1211"/>
      <c r="AC267" s="1211"/>
    </row>
    <row r="268" ht="12.0" customHeight="1">
      <c r="A268" s="1417"/>
      <c r="B268" s="1417"/>
      <c r="C268" s="1211"/>
      <c r="D268" s="1211"/>
      <c r="E268" s="1211"/>
      <c r="F268" s="1211"/>
      <c r="G268" s="1211"/>
      <c r="H268" s="1211"/>
      <c r="I268" s="1211"/>
      <c r="J268" s="1211"/>
      <c r="K268" s="1211"/>
      <c r="L268" s="1211"/>
      <c r="M268" s="1211"/>
      <c r="N268" s="1211"/>
      <c r="O268" s="1211"/>
      <c r="P268" s="1211"/>
      <c r="Q268" s="1211"/>
      <c r="R268" s="1211"/>
      <c r="S268" s="1211"/>
      <c r="T268" s="1211"/>
      <c r="U268" s="1211"/>
      <c r="V268" s="1211"/>
      <c r="W268" s="1211"/>
      <c r="X268" s="1211"/>
      <c r="Y268" s="1211"/>
      <c r="Z268" s="1211"/>
      <c r="AA268" s="1211"/>
      <c r="AB268" s="1211"/>
      <c r="AC268" s="1211"/>
    </row>
    <row r="269" ht="12.0" customHeight="1">
      <c r="A269" s="1417"/>
      <c r="B269" s="1417"/>
      <c r="C269" s="1211"/>
      <c r="D269" s="1211"/>
      <c r="E269" s="1211"/>
      <c r="F269" s="1211"/>
      <c r="G269" s="1211"/>
      <c r="H269" s="1211"/>
      <c r="I269" s="1211"/>
      <c r="J269" s="1211"/>
      <c r="K269" s="1211"/>
      <c r="L269" s="1211"/>
      <c r="M269" s="1211"/>
      <c r="N269" s="1211"/>
      <c r="O269" s="1211"/>
      <c r="P269" s="1211"/>
      <c r="Q269" s="1211"/>
      <c r="R269" s="1211"/>
      <c r="S269" s="1211"/>
      <c r="T269" s="1211"/>
      <c r="U269" s="1211"/>
      <c r="V269" s="1211"/>
      <c r="W269" s="1211"/>
      <c r="X269" s="1211"/>
      <c r="Y269" s="1211"/>
      <c r="Z269" s="1211"/>
      <c r="AA269" s="1211"/>
      <c r="AB269" s="1211"/>
      <c r="AC269" s="1211"/>
    </row>
    <row r="270" ht="12.0" customHeight="1">
      <c r="A270" s="1417"/>
      <c r="B270" s="1417"/>
      <c r="C270" s="1211"/>
      <c r="D270" s="1211"/>
      <c r="E270" s="1211"/>
      <c r="F270" s="1211"/>
      <c r="G270" s="1211"/>
      <c r="H270" s="1211"/>
      <c r="I270" s="1211"/>
      <c r="J270" s="1211"/>
      <c r="K270" s="1211"/>
      <c r="L270" s="1211"/>
      <c r="M270" s="1211"/>
      <c r="N270" s="1211"/>
      <c r="O270" s="1211"/>
      <c r="P270" s="1211"/>
      <c r="Q270" s="1211"/>
      <c r="R270" s="1211"/>
      <c r="S270" s="1211"/>
      <c r="T270" s="1211"/>
      <c r="U270" s="1211"/>
      <c r="V270" s="1211"/>
      <c r="W270" s="1211"/>
      <c r="X270" s="1211"/>
      <c r="Y270" s="1211"/>
      <c r="Z270" s="1211"/>
      <c r="AA270" s="1211"/>
      <c r="AB270" s="1211"/>
      <c r="AC270" s="1211"/>
    </row>
    <row r="271" ht="12.0" customHeight="1">
      <c r="A271" s="1417"/>
      <c r="B271" s="1417"/>
      <c r="C271" s="1211"/>
      <c r="D271" s="1211"/>
      <c r="E271" s="1211"/>
      <c r="F271" s="1211"/>
      <c r="G271" s="1211"/>
      <c r="H271" s="1211"/>
      <c r="I271" s="1211"/>
      <c r="J271" s="1211"/>
      <c r="K271" s="1211"/>
      <c r="L271" s="1211"/>
      <c r="M271" s="1211"/>
      <c r="N271" s="1211"/>
      <c r="O271" s="1211"/>
      <c r="P271" s="1211"/>
      <c r="Q271" s="1211"/>
      <c r="R271" s="1211"/>
      <c r="S271" s="1211"/>
      <c r="T271" s="1211"/>
      <c r="U271" s="1211"/>
      <c r="V271" s="1211"/>
      <c r="W271" s="1211"/>
      <c r="X271" s="1211"/>
      <c r="Y271" s="1211"/>
      <c r="Z271" s="1211"/>
      <c r="AA271" s="1211"/>
      <c r="AB271" s="1211"/>
      <c r="AC271" s="1211"/>
    </row>
    <row r="272" ht="12.0" customHeight="1">
      <c r="A272" s="1417"/>
      <c r="B272" s="1417"/>
      <c r="C272" s="1211"/>
      <c r="D272" s="1211"/>
      <c r="E272" s="1211"/>
      <c r="F272" s="1211"/>
      <c r="G272" s="1211"/>
      <c r="H272" s="1211"/>
      <c r="I272" s="1211"/>
      <c r="J272" s="1211"/>
      <c r="K272" s="1211"/>
      <c r="L272" s="1211"/>
      <c r="M272" s="1211"/>
      <c r="N272" s="1211"/>
      <c r="O272" s="1211"/>
      <c r="P272" s="1211"/>
      <c r="Q272" s="1211"/>
      <c r="R272" s="1211"/>
      <c r="S272" s="1211"/>
      <c r="T272" s="1211"/>
      <c r="U272" s="1211"/>
      <c r="V272" s="1211"/>
      <c r="W272" s="1211"/>
      <c r="X272" s="1211"/>
      <c r="Y272" s="1211"/>
      <c r="Z272" s="1211"/>
      <c r="AA272" s="1211"/>
      <c r="AB272" s="1211"/>
      <c r="AC272" s="1211"/>
    </row>
    <row r="273" ht="12.0" customHeight="1">
      <c r="A273" s="1417"/>
      <c r="B273" s="1417"/>
      <c r="C273" s="1211"/>
      <c r="D273" s="1211"/>
      <c r="E273" s="1211"/>
      <c r="F273" s="1211"/>
      <c r="G273" s="1211"/>
      <c r="H273" s="1211"/>
      <c r="I273" s="1211"/>
      <c r="J273" s="1211"/>
      <c r="K273" s="1211"/>
      <c r="L273" s="1211"/>
      <c r="M273" s="1211"/>
      <c r="N273" s="1211"/>
      <c r="O273" s="1211"/>
      <c r="P273" s="1211"/>
      <c r="Q273" s="1211"/>
      <c r="R273" s="1211"/>
      <c r="S273" s="1211"/>
      <c r="T273" s="1211"/>
      <c r="U273" s="1211"/>
      <c r="V273" s="1211"/>
      <c r="W273" s="1211"/>
      <c r="X273" s="1211"/>
      <c r="Y273" s="1211"/>
      <c r="Z273" s="1211"/>
      <c r="AA273" s="1211"/>
      <c r="AB273" s="1211"/>
      <c r="AC273" s="1211"/>
    </row>
    <row r="274" ht="12.0" customHeight="1">
      <c r="A274" s="1417"/>
      <c r="B274" s="1417"/>
      <c r="C274" s="1211"/>
      <c r="D274" s="1211"/>
      <c r="E274" s="1211"/>
      <c r="F274" s="1211"/>
      <c r="G274" s="1211"/>
      <c r="H274" s="1211"/>
      <c r="I274" s="1211"/>
      <c r="J274" s="1211"/>
      <c r="K274" s="1211"/>
      <c r="L274" s="1211"/>
      <c r="M274" s="1211"/>
      <c r="N274" s="1211"/>
      <c r="O274" s="1211"/>
      <c r="P274" s="1211"/>
      <c r="Q274" s="1211"/>
      <c r="R274" s="1211"/>
      <c r="S274" s="1211"/>
      <c r="T274" s="1211"/>
      <c r="U274" s="1211"/>
      <c r="V274" s="1211"/>
      <c r="W274" s="1211"/>
      <c r="X274" s="1211"/>
      <c r="Y274" s="1211"/>
      <c r="Z274" s="1211"/>
      <c r="AA274" s="1211"/>
      <c r="AB274" s="1211"/>
      <c r="AC274" s="1211"/>
    </row>
    <row r="275" ht="12.0" customHeight="1">
      <c r="A275" s="1417"/>
      <c r="B275" s="1417"/>
      <c r="C275" s="1211"/>
      <c r="D275" s="1211"/>
      <c r="E275" s="1211"/>
      <c r="F275" s="1211"/>
      <c r="G275" s="1211"/>
      <c r="H275" s="1211"/>
      <c r="I275" s="1211"/>
      <c r="J275" s="1211"/>
      <c r="K275" s="1211"/>
      <c r="L275" s="1211"/>
      <c r="M275" s="1211"/>
      <c r="N275" s="1211"/>
      <c r="O275" s="1211"/>
      <c r="P275" s="1211"/>
      <c r="Q275" s="1211"/>
      <c r="R275" s="1211"/>
      <c r="S275" s="1211"/>
      <c r="T275" s="1211"/>
      <c r="U275" s="1211"/>
      <c r="V275" s="1211"/>
      <c r="W275" s="1211"/>
      <c r="X275" s="1211"/>
      <c r="Y275" s="1211"/>
      <c r="Z275" s="1211"/>
      <c r="AA275" s="1211"/>
      <c r="AB275" s="1211"/>
      <c r="AC275" s="1211"/>
    </row>
    <row r="276" ht="12.0" customHeight="1">
      <c r="A276" s="1417"/>
      <c r="B276" s="1417"/>
      <c r="C276" s="1211"/>
      <c r="D276" s="1211"/>
      <c r="E276" s="1211"/>
      <c r="F276" s="1211"/>
      <c r="G276" s="1211"/>
      <c r="H276" s="1211"/>
      <c r="I276" s="1211"/>
      <c r="J276" s="1211"/>
      <c r="K276" s="1211"/>
      <c r="L276" s="1211"/>
      <c r="M276" s="1211"/>
      <c r="N276" s="1211"/>
      <c r="O276" s="1211"/>
      <c r="P276" s="1211"/>
      <c r="Q276" s="1211"/>
      <c r="R276" s="1211"/>
      <c r="S276" s="1211"/>
      <c r="T276" s="1211"/>
      <c r="U276" s="1211"/>
      <c r="V276" s="1211"/>
      <c r="W276" s="1211"/>
      <c r="X276" s="1211"/>
      <c r="Y276" s="1211"/>
      <c r="Z276" s="1211"/>
      <c r="AA276" s="1211"/>
      <c r="AB276" s="1211"/>
      <c r="AC276" s="1211"/>
    </row>
    <row r="277" ht="12.0" customHeight="1">
      <c r="A277" s="1417"/>
      <c r="B277" s="1417"/>
      <c r="C277" s="1211"/>
      <c r="D277" s="1211"/>
      <c r="E277" s="1211"/>
      <c r="F277" s="1211"/>
      <c r="G277" s="1211"/>
      <c r="H277" s="1211"/>
      <c r="I277" s="1211"/>
      <c r="J277" s="1211"/>
      <c r="K277" s="1211"/>
      <c r="L277" s="1211"/>
      <c r="M277" s="1211"/>
      <c r="N277" s="1211"/>
      <c r="O277" s="1211"/>
      <c r="P277" s="1211"/>
      <c r="Q277" s="1211"/>
      <c r="R277" s="1211"/>
      <c r="S277" s="1211"/>
      <c r="T277" s="1211"/>
      <c r="U277" s="1211"/>
      <c r="V277" s="1211"/>
      <c r="W277" s="1211"/>
      <c r="X277" s="1211"/>
      <c r="Y277" s="1211"/>
      <c r="Z277" s="1211"/>
      <c r="AA277" s="1211"/>
      <c r="AB277" s="1211"/>
      <c r="AC277" s="1211"/>
    </row>
    <row r="278" ht="12.0" customHeight="1">
      <c r="A278" s="1417"/>
      <c r="B278" s="1417"/>
      <c r="C278" s="1211"/>
      <c r="D278" s="1211"/>
      <c r="E278" s="1211"/>
      <c r="F278" s="1211"/>
      <c r="G278" s="1211"/>
      <c r="H278" s="1211"/>
      <c r="I278" s="1211"/>
      <c r="J278" s="1211"/>
      <c r="K278" s="1211"/>
      <c r="L278" s="1211"/>
      <c r="M278" s="1211"/>
      <c r="N278" s="1211"/>
      <c r="O278" s="1211"/>
      <c r="P278" s="1211"/>
      <c r="Q278" s="1211"/>
      <c r="R278" s="1211"/>
      <c r="S278" s="1211"/>
      <c r="T278" s="1211"/>
      <c r="U278" s="1211"/>
      <c r="V278" s="1211"/>
      <c r="W278" s="1211"/>
      <c r="X278" s="1211"/>
      <c r="Y278" s="1211"/>
      <c r="Z278" s="1211"/>
      <c r="AA278" s="1211"/>
      <c r="AB278" s="1211"/>
      <c r="AC278" s="1211"/>
    </row>
    <row r="279" ht="12.0" customHeight="1">
      <c r="A279" s="1417"/>
      <c r="B279" s="1417"/>
      <c r="C279" s="1211"/>
      <c r="D279" s="1211"/>
      <c r="E279" s="1211"/>
      <c r="F279" s="1211"/>
      <c r="G279" s="1211"/>
      <c r="H279" s="1211"/>
      <c r="I279" s="1211"/>
      <c r="J279" s="1211"/>
      <c r="K279" s="1211"/>
      <c r="L279" s="1211"/>
      <c r="M279" s="1211"/>
      <c r="N279" s="1211"/>
      <c r="O279" s="1211"/>
      <c r="P279" s="1211"/>
      <c r="Q279" s="1211"/>
      <c r="R279" s="1211"/>
      <c r="S279" s="1211"/>
      <c r="T279" s="1211"/>
      <c r="U279" s="1211"/>
      <c r="V279" s="1211"/>
      <c r="W279" s="1211"/>
      <c r="X279" s="1211"/>
      <c r="Y279" s="1211"/>
      <c r="Z279" s="1211"/>
      <c r="AA279" s="1211"/>
      <c r="AB279" s="1211"/>
      <c r="AC279" s="1211"/>
    </row>
    <row r="280" ht="12.0" customHeight="1">
      <c r="A280" s="1417"/>
      <c r="B280" s="1417"/>
      <c r="C280" s="1211"/>
      <c r="D280" s="1211"/>
      <c r="E280" s="1211"/>
      <c r="F280" s="1211"/>
      <c r="G280" s="1211"/>
      <c r="H280" s="1211"/>
      <c r="I280" s="1211"/>
      <c r="J280" s="1211"/>
      <c r="K280" s="1211"/>
      <c r="L280" s="1211"/>
      <c r="M280" s="1211"/>
      <c r="N280" s="1211"/>
      <c r="O280" s="1211"/>
      <c r="P280" s="1211"/>
      <c r="Q280" s="1211"/>
      <c r="R280" s="1211"/>
      <c r="S280" s="1211"/>
      <c r="T280" s="1211"/>
      <c r="U280" s="1211"/>
      <c r="V280" s="1211"/>
      <c r="W280" s="1211"/>
      <c r="X280" s="1211"/>
      <c r="Y280" s="1211"/>
      <c r="Z280" s="1211"/>
      <c r="AA280" s="1211"/>
      <c r="AB280" s="1211"/>
      <c r="AC280" s="1211"/>
    </row>
    <row r="281" ht="12.0" customHeight="1">
      <c r="A281" s="1417"/>
      <c r="B281" s="1417"/>
      <c r="C281" s="1211"/>
      <c r="D281" s="1211"/>
      <c r="E281" s="1211"/>
      <c r="F281" s="1211"/>
      <c r="G281" s="1211"/>
      <c r="H281" s="1211"/>
      <c r="I281" s="1211"/>
      <c r="J281" s="1211"/>
      <c r="K281" s="1211"/>
      <c r="L281" s="1211"/>
      <c r="M281" s="1211"/>
      <c r="N281" s="1211"/>
      <c r="O281" s="1211"/>
      <c r="P281" s="1211"/>
      <c r="Q281" s="1211"/>
      <c r="R281" s="1211"/>
      <c r="S281" s="1211"/>
      <c r="T281" s="1211"/>
      <c r="U281" s="1211"/>
      <c r="V281" s="1211"/>
      <c r="W281" s="1211"/>
      <c r="X281" s="1211"/>
      <c r="Y281" s="1211"/>
      <c r="Z281" s="1211"/>
      <c r="AA281" s="1211"/>
      <c r="AB281" s="1211"/>
      <c r="AC281" s="1211"/>
    </row>
    <row r="282" ht="12.0" customHeight="1">
      <c r="A282" s="1417"/>
      <c r="B282" s="1417"/>
      <c r="C282" s="1211"/>
      <c r="D282" s="1211"/>
      <c r="E282" s="1211"/>
      <c r="F282" s="1211"/>
      <c r="G282" s="1211"/>
      <c r="H282" s="1211"/>
      <c r="I282" s="1211"/>
      <c r="J282" s="1211"/>
      <c r="K282" s="1211"/>
      <c r="L282" s="1211"/>
      <c r="M282" s="1211"/>
      <c r="N282" s="1211"/>
      <c r="O282" s="1211"/>
      <c r="P282" s="1211"/>
      <c r="Q282" s="1211"/>
      <c r="R282" s="1211"/>
      <c r="S282" s="1211"/>
      <c r="T282" s="1211"/>
      <c r="U282" s="1211"/>
      <c r="V282" s="1211"/>
      <c r="W282" s="1211"/>
      <c r="X282" s="1211"/>
      <c r="Y282" s="1211"/>
      <c r="Z282" s="1211"/>
      <c r="AA282" s="1211"/>
      <c r="AB282" s="1211"/>
      <c r="AC282" s="1211"/>
    </row>
    <row r="283" ht="12.0" customHeight="1">
      <c r="A283" s="1417"/>
      <c r="B283" s="1417"/>
      <c r="C283" s="1211"/>
      <c r="D283" s="1211"/>
      <c r="E283" s="1211"/>
      <c r="F283" s="1211"/>
      <c r="G283" s="1211"/>
      <c r="H283" s="1211"/>
      <c r="I283" s="1211"/>
      <c r="J283" s="1211"/>
      <c r="K283" s="1211"/>
      <c r="L283" s="1211"/>
      <c r="M283" s="1211"/>
      <c r="N283" s="1211"/>
      <c r="O283" s="1211"/>
      <c r="P283" s="1211"/>
      <c r="Q283" s="1211"/>
      <c r="R283" s="1211"/>
      <c r="S283" s="1211"/>
      <c r="T283" s="1211"/>
      <c r="U283" s="1211"/>
      <c r="V283" s="1211"/>
      <c r="W283" s="1211"/>
      <c r="X283" s="1211"/>
      <c r="Y283" s="1211"/>
      <c r="Z283" s="1211"/>
      <c r="AA283" s="1211"/>
      <c r="AB283" s="1211"/>
      <c r="AC283" s="1211"/>
    </row>
    <row r="284" ht="12.0" customHeight="1">
      <c r="A284" s="1417"/>
      <c r="B284" s="1417"/>
      <c r="C284" s="1211"/>
      <c r="D284" s="1211"/>
      <c r="E284" s="1211"/>
      <c r="F284" s="1211"/>
      <c r="G284" s="1211"/>
      <c r="H284" s="1211"/>
      <c r="I284" s="1211"/>
      <c r="J284" s="1211"/>
      <c r="K284" s="1211"/>
      <c r="L284" s="1211"/>
      <c r="M284" s="1211"/>
      <c r="N284" s="1211"/>
      <c r="O284" s="1211"/>
      <c r="P284" s="1211"/>
      <c r="Q284" s="1211"/>
      <c r="R284" s="1211"/>
      <c r="S284" s="1211"/>
      <c r="T284" s="1211"/>
      <c r="U284" s="1211"/>
      <c r="V284" s="1211"/>
      <c r="W284" s="1211"/>
      <c r="X284" s="1211"/>
      <c r="Y284" s="1211"/>
      <c r="Z284" s="1211"/>
      <c r="AA284" s="1211"/>
      <c r="AB284" s="1211"/>
      <c r="AC284" s="1211"/>
    </row>
    <row r="285" ht="12.0" customHeight="1">
      <c r="A285" s="1417"/>
      <c r="B285" s="1417"/>
      <c r="C285" s="1211"/>
      <c r="D285" s="1211"/>
      <c r="E285" s="1211"/>
      <c r="F285" s="1211"/>
      <c r="G285" s="1211"/>
      <c r="H285" s="1211"/>
      <c r="I285" s="1211"/>
      <c r="J285" s="1211"/>
      <c r="K285" s="1211"/>
      <c r="L285" s="1211"/>
      <c r="M285" s="1211"/>
      <c r="N285" s="1211"/>
      <c r="O285" s="1211"/>
      <c r="P285" s="1211"/>
      <c r="Q285" s="1211"/>
      <c r="R285" s="1211"/>
      <c r="S285" s="1211"/>
      <c r="T285" s="1211"/>
      <c r="U285" s="1211"/>
      <c r="V285" s="1211"/>
      <c r="W285" s="1211"/>
      <c r="X285" s="1211"/>
      <c r="Y285" s="1211"/>
      <c r="Z285" s="1211"/>
      <c r="AA285" s="1211"/>
      <c r="AB285" s="1211"/>
      <c r="AC285" s="1211"/>
    </row>
    <row r="286" ht="12.0" customHeight="1">
      <c r="A286" s="1417"/>
      <c r="B286" s="1417"/>
      <c r="C286" s="1211"/>
      <c r="D286" s="1211"/>
      <c r="E286" s="1211"/>
      <c r="F286" s="1211"/>
      <c r="G286" s="1211"/>
      <c r="H286" s="1211"/>
      <c r="I286" s="1211"/>
      <c r="J286" s="1211"/>
      <c r="K286" s="1211"/>
      <c r="L286" s="1211"/>
      <c r="M286" s="1211"/>
      <c r="N286" s="1211"/>
      <c r="O286" s="1211"/>
      <c r="P286" s="1211"/>
      <c r="Q286" s="1211"/>
      <c r="R286" s="1211"/>
      <c r="S286" s="1211"/>
      <c r="T286" s="1211"/>
      <c r="U286" s="1211"/>
      <c r="V286" s="1211"/>
      <c r="W286" s="1211"/>
      <c r="X286" s="1211"/>
      <c r="Y286" s="1211"/>
      <c r="Z286" s="1211"/>
      <c r="AA286" s="1211"/>
      <c r="AB286" s="1211"/>
      <c r="AC286" s="1211"/>
    </row>
    <row r="287" ht="12.0" customHeight="1">
      <c r="A287" s="1417"/>
      <c r="B287" s="1417"/>
      <c r="C287" s="1211"/>
      <c r="D287" s="1211"/>
      <c r="E287" s="1211"/>
      <c r="F287" s="1211"/>
      <c r="G287" s="1211"/>
      <c r="H287" s="1211"/>
      <c r="I287" s="1211"/>
      <c r="J287" s="1211"/>
      <c r="K287" s="1211"/>
      <c r="L287" s="1211"/>
      <c r="M287" s="1211"/>
      <c r="N287" s="1211"/>
      <c r="O287" s="1211"/>
      <c r="P287" s="1211"/>
      <c r="Q287" s="1211"/>
      <c r="R287" s="1211"/>
      <c r="S287" s="1211"/>
      <c r="T287" s="1211"/>
      <c r="U287" s="1211"/>
      <c r="V287" s="1211"/>
      <c r="W287" s="1211"/>
      <c r="X287" s="1211"/>
      <c r="Y287" s="1211"/>
      <c r="Z287" s="1211"/>
      <c r="AA287" s="1211"/>
      <c r="AB287" s="1211"/>
      <c r="AC287" s="1211"/>
    </row>
    <row r="288" ht="12.0" customHeight="1">
      <c r="A288" s="1417"/>
      <c r="B288" s="1417"/>
      <c r="C288" s="1211"/>
      <c r="D288" s="1211"/>
      <c r="E288" s="1211"/>
      <c r="F288" s="1211"/>
      <c r="G288" s="1211"/>
      <c r="H288" s="1211"/>
      <c r="I288" s="1211"/>
      <c r="J288" s="1211"/>
      <c r="K288" s="1211"/>
      <c r="L288" s="1211"/>
      <c r="M288" s="1211"/>
      <c r="N288" s="1211"/>
      <c r="O288" s="1211"/>
      <c r="P288" s="1211"/>
      <c r="Q288" s="1211"/>
      <c r="R288" s="1211"/>
      <c r="S288" s="1211"/>
      <c r="T288" s="1211"/>
      <c r="U288" s="1211"/>
      <c r="V288" s="1211"/>
      <c r="W288" s="1211"/>
      <c r="X288" s="1211"/>
      <c r="Y288" s="1211"/>
      <c r="Z288" s="1211"/>
      <c r="AA288" s="1211"/>
      <c r="AB288" s="1211"/>
      <c r="AC288" s="1211"/>
    </row>
    <row r="289" ht="12.0" customHeight="1">
      <c r="A289" s="1417"/>
      <c r="B289" s="1417"/>
      <c r="C289" s="1211"/>
      <c r="D289" s="1211"/>
      <c r="E289" s="1211"/>
      <c r="F289" s="1211"/>
      <c r="G289" s="1211"/>
      <c r="H289" s="1211"/>
      <c r="I289" s="1211"/>
      <c r="J289" s="1211"/>
      <c r="K289" s="1211"/>
      <c r="L289" s="1211"/>
      <c r="M289" s="1211"/>
      <c r="N289" s="1211"/>
      <c r="O289" s="1211"/>
      <c r="P289" s="1211"/>
      <c r="Q289" s="1211"/>
      <c r="R289" s="1211"/>
      <c r="S289" s="1211"/>
      <c r="T289" s="1211"/>
      <c r="U289" s="1211"/>
      <c r="V289" s="1211"/>
      <c r="W289" s="1211"/>
      <c r="X289" s="1211"/>
      <c r="Y289" s="1211"/>
      <c r="Z289" s="1211"/>
      <c r="AA289" s="1211"/>
      <c r="AB289" s="1211"/>
      <c r="AC289" s="1211"/>
    </row>
    <row r="290" ht="12.0" customHeight="1">
      <c r="A290" s="1417"/>
      <c r="B290" s="1417"/>
      <c r="C290" s="1211"/>
      <c r="D290" s="1211"/>
      <c r="E290" s="1211"/>
      <c r="F290" s="1211"/>
      <c r="G290" s="1211"/>
      <c r="H290" s="1211"/>
      <c r="I290" s="1211"/>
      <c r="J290" s="1211"/>
      <c r="K290" s="1211"/>
      <c r="L290" s="1211"/>
      <c r="M290" s="1211"/>
      <c r="N290" s="1211"/>
      <c r="O290" s="1211"/>
      <c r="P290" s="1211"/>
      <c r="Q290" s="1211"/>
      <c r="R290" s="1211"/>
      <c r="S290" s="1211"/>
      <c r="T290" s="1211"/>
      <c r="U290" s="1211"/>
      <c r="V290" s="1211"/>
      <c r="W290" s="1211"/>
      <c r="X290" s="1211"/>
      <c r="Y290" s="1211"/>
      <c r="Z290" s="1211"/>
      <c r="AA290" s="1211"/>
      <c r="AB290" s="1211"/>
      <c r="AC290" s="1211"/>
    </row>
    <row r="291" ht="12.0" customHeight="1">
      <c r="A291" s="1417"/>
      <c r="B291" s="1417"/>
      <c r="C291" s="1211"/>
      <c r="D291" s="1211"/>
      <c r="E291" s="1211"/>
      <c r="F291" s="1211"/>
      <c r="G291" s="1211"/>
      <c r="H291" s="1211"/>
      <c r="I291" s="1211"/>
      <c r="J291" s="1211"/>
      <c r="K291" s="1211"/>
      <c r="L291" s="1211"/>
      <c r="M291" s="1211"/>
      <c r="N291" s="1211"/>
      <c r="O291" s="1211"/>
      <c r="P291" s="1211"/>
      <c r="Q291" s="1211"/>
      <c r="R291" s="1211"/>
      <c r="S291" s="1211"/>
      <c r="T291" s="1211"/>
      <c r="U291" s="1211"/>
      <c r="V291" s="1211"/>
      <c r="W291" s="1211"/>
      <c r="X291" s="1211"/>
      <c r="Y291" s="1211"/>
      <c r="Z291" s="1211"/>
      <c r="AA291" s="1211"/>
      <c r="AB291" s="1211"/>
      <c r="AC291" s="1211"/>
    </row>
    <row r="292" ht="12.0" customHeight="1">
      <c r="A292" s="1417"/>
      <c r="B292" s="1417"/>
      <c r="C292" s="1211"/>
      <c r="D292" s="1211"/>
      <c r="E292" s="1211"/>
      <c r="F292" s="1211"/>
      <c r="G292" s="1211"/>
      <c r="H292" s="1211"/>
      <c r="I292" s="1211"/>
      <c r="J292" s="1211"/>
      <c r="K292" s="1211"/>
      <c r="L292" s="1211"/>
      <c r="M292" s="1211"/>
      <c r="N292" s="1211"/>
      <c r="O292" s="1211"/>
      <c r="P292" s="1211"/>
      <c r="Q292" s="1211"/>
      <c r="R292" s="1211"/>
      <c r="S292" s="1211"/>
      <c r="T292" s="1211"/>
      <c r="U292" s="1211"/>
      <c r="V292" s="1211"/>
      <c r="W292" s="1211"/>
      <c r="X292" s="1211"/>
      <c r="Y292" s="1211"/>
      <c r="Z292" s="1211"/>
      <c r="AA292" s="1211"/>
      <c r="AB292" s="1211"/>
      <c r="AC292" s="1211"/>
    </row>
    <row r="293" ht="12.0" customHeight="1">
      <c r="A293" s="1417"/>
      <c r="B293" s="1417"/>
      <c r="C293" s="1211"/>
      <c r="D293" s="1211"/>
      <c r="E293" s="1211"/>
      <c r="F293" s="1211"/>
      <c r="G293" s="1211"/>
      <c r="H293" s="1211"/>
      <c r="I293" s="1211"/>
      <c r="J293" s="1211"/>
      <c r="K293" s="1211"/>
      <c r="L293" s="1211"/>
      <c r="M293" s="1211"/>
      <c r="N293" s="1211"/>
      <c r="O293" s="1211"/>
      <c r="P293" s="1211"/>
      <c r="Q293" s="1211"/>
      <c r="R293" s="1211"/>
      <c r="S293" s="1211"/>
      <c r="T293" s="1211"/>
      <c r="U293" s="1211"/>
      <c r="V293" s="1211"/>
      <c r="W293" s="1211"/>
      <c r="X293" s="1211"/>
      <c r="Y293" s="1211"/>
      <c r="Z293" s="1211"/>
      <c r="AA293" s="1211"/>
      <c r="AB293" s="1211"/>
      <c r="AC293" s="1211"/>
    </row>
    <row r="294" ht="12.0" customHeight="1">
      <c r="A294" s="1417"/>
      <c r="B294" s="1417"/>
      <c r="C294" s="1211"/>
      <c r="D294" s="1211"/>
      <c r="E294" s="1211"/>
      <c r="F294" s="1211"/>
      <c r="G294" s="1211"/>
      <c r="H294" s="1211"/>
      <c r="I294" s="1211"/>
      <c r="J294" s="1211"/>
      <c r="K294" s="1211"/>
      <c r="L294" s="1211"/>
      <c r="M294" s="1211"/>
      <c r="N294" s="1211"/>
      <c r="O294" s="1211"/>
      <c r="P294" s="1211"/>
      <c r="Q294" s="1211"/>
      <c r="R294" s="1211"/>
      <c r="S294" s="1211"/>
      <c r="T294" s="1211"/>
      <c r="U294" s="1211"/>
      <c r="V294" s="1211"/>
      <c r="W294" s="1211"/>
      <c r="X294" s="1211"/>
      <c r="Y294" s="1211"/>
      <c r="Z294" s="1211"/>
      <c r="AA294" s="1211"/>
      <c r="AB294" s="1211"/>
      <c r="AC294" s="1211"/>
    </row>
    <row r="295" ht="12.0" customHeight="1">
      <c r="A295" s="1417"/>
      <c r="B295" s="1417"/>
      <c r="C295" s="1211"/>
      <c r="D295" s="1211"/>
      <c r="E295" s="1211"/>
      <c r="F295" s="1211"/>
      <c r="G295" s="1211"/>
      <c r="H295" s="1211"/>
      <c r="I295" s="1211"/>
      <c r="J295" s="1211"/>
      <c r="K295" s="1211"/>
      <c r="L295" s="1211"/>
      <c r="M295" s="1211"/>
      <c r="N295" s="1211"/>
      <c r="O295" s="1211"/>
      <c r="P295" s="1211"/>
      <c r="Q295" s="1211"/>
      <c r="R295" s="1211"/>
      <c r="S295" s="1211"/>
      <c r="T295" s="1211"/>
      <c r="U295" s="1211"/>
      <c r="V295" s="1211"/>
      <c r="W295" s="1211"/>
      <c r="X295" s="1211"/>
      <c r="Y295" s="1211"/>
      <c r="Z295" s="1211"/>
      <c r="AA295" s="1211"/>
      <c r="AB295" s="1211"/>
      <c r="AC295" s="1211"/>
    </row>
    <row r="296" ht="12.0" customHeight="1">
      <c r="A296" s="1417"/>
      <c r="B296" s="1417"/>
      <c r="C296" s="1211"/>
      <c r="D296" s="1211"/>
      <c r="E296" s="1211"/>
      <c r="F296" s="1211"/>
      <c r="G296" s="1211"/>
      <c r="H296" s="1211"/>
      <c r="I296" s="1211"/>
      <c r="J296" s="1211"/>
      <c r="K296" s="1211"/>
      <c r="L296" s="1211"/>
      <c r="M296" s="1211"/>
      <c r="N296" s="1211"/>
      <c r="O296" s="1211"/>
      <c r="P296" s="1211"/>
      <c r="Q296" s="1211"/>
      <c r="R296" s="1211"/>
      <c r="S296" s="1211"/>
      <c r="T296" s="1211"/>
      <c r="U296" s="1211"/>
      <c r="V296" s="1211"/>
      <c r="W296" s="1211"/>
      <c r="X296" s="1211"/>
      <c r="Y296" s="1211"/>
      <c r="Z296" s="1211"/>
      <c r="AA296" s="1211"/>
      <c r="AB296" s="1211"/>
      <c r="AC296" s="1211"/>
    </row>
    <row r="297" ht="12.0" customHeight="1">
      <c r="A297" s="1417"/>
      <c r="B297" s="1417"/>
      <c r="C297" s="1211"/>
      <c r="D297" s="1211"/>
      <c r="E297" s="1211"/>
      <c r="F297" s="1211"/>
      <c r="G297" s="1211"/>
      <c r="H297" s="1211"/>
      <c r="I297" s="1211"/>
      <c r="J297" s="1211"/>
      <c r="K297" s="1211"/>
      <c r="L297" s="1211"/>
      <c r="M297" s="1211"/>
      <c r="N297" s="1211"/>
      <c r="O297" s="1211"/>
      <c r="P297" s="1211"/>
      <c r="Q297" s="1211"/>
      <c r="R297" s="1211"/>
      <c r="S297" s="1211"/>
      <c r="T297" s="1211"/>
      <c r="U297" s="1211"/>
      <c r="V297" s="1211"/>
      <c r="W297" s="1211"/>
      <c r="X297" s="1211"/>
      <c r="Y297" s="1211"/>
      <c r="Z297" s="1211"/>
      <c r="AA297" s="1211"/>
      <c r="AB297" s="1211"/>
      <c r="AC297" s="1211"/>
    </row>
    <row r="298" ht="12.0" customHeight="1">
      <c r="A298" s="1417"/>
      <c r="B298" s="1417"/>
      <c r="C298" s="1211"/>
      <c r="D298" s="1211"/>
      <c r="E298" s="1211"/>
      <c r="F298" s="1211"/>
      <c r="G298" s="1211"/>
      <c r="H298" s="1211"/>
      <c r="I298" s="1211"/>
      <c r="J298" s="1211"/>
      <c r="K298" s="1211"/>
      <c r="L298" s="1211"/>
      <c r="M298" s="1211"/>
      <c r="N298" s="1211"/>
      <c r="O298" s="1211"/>
      <c r="P298" s="1211"/>
      <c r="Q298" s="1211"/>
      <c r="R298" s="1211"/>
      <c r="S298" s="1211"/>
      <c r="T298" s="1211"/>
      <c r="U298" s="1211"/>
      <c r="V298" s="1211"/>
      <c r="W298" s="1211"/>
      <c r="X298" s="1211"/>
      <c r="Y298" s="1211"/>
      <c r="Z298" s="1211"/>
      <c r="AA298" s="1211"/>
      <c r="AB298" s="1211"/>
      <c r="AC298" s="1211"/>
    </row>
    <row r="299" ht="12.0" customHeight="1">
      <c r="A299" s="1417"/>
      <c r="B299" s="1417"/>
      <c r="C299" s="1211"/>
      <c r="D299" s="1211"/>
      <c r="E299" s="1211"/>
      <c r="F299" s="1211"/>
      <c r="G299" s="1211"/>
      <c r="H299" s="1211"/>
      <c r="I299" s="1211"/>
      <c r="J299" s="1211"/>
      <c r="K299" s="1211"/>
      <c r="L299" s="1211"/>
      <c r="M299" s="1211"/>
      <c r="N299" s="1211"/>
      <c r="O299" s="1211"/>
      <c r="P299" s="1211"/>
      <c r="Q299" s="1211"/>
      <c r="R299" s="1211"/>
      <c r="S299" s="1211"/>
      <c r="T299" s="1211"/>
      <c r="U299" s="1211"/>
      <c r="V299" s="1211"/>
      <c r="W299" s="1211"/>
      <c r="X299" s="1211"/>
      <c r="Y299" s="1211"/>
      <c r="Z299" s="1211"/>
      <c r="AA299" s="1211"/>
      <c r="AB299" s="1211"/>
      <c r="AC299" s="1211"/>
    </row>
    <row r="300" ht="12.0" customHeight="1">
      <c r="A300" s="1417"/>
      <c r="B300" s="1417"/>
      <c r="C300" s="1211"/>
      <c r="D300" s="1211"/>
      <c r="E300" s="1211"/>
      <c r="F300" s="1211"/>
      <c r="G300" s="1211"/>
      <c r="H300" s="1211"/>
      <c r="I300" s="1211"/>
      <c r="J300" s="1211"/>
      <c r="K300" s="1211"/>
      <c r="L300" s="1211"/>
      <c r="M300" s="1211"/>
      <c r="N300" s="1211"/>
      <c r="O300" s="1211"/>
      <c r="P300" s="1211"/>
      <c r="Q300" s="1211"/>
      <c r="R300" s="1211"/>
      <c r="S300" s="1211"/>
      <c r="T300" s="1211"/>
      <c r="U300" s="1211"/>
      <c r="V300" s="1211"/>
      <c r="W300" s="1211"/>
      <c r="X300" s="1211"/>
      <c r="Y300" s="1211"/>
      <c r="Z300" s="1211"/>
      <c r="AA300" s="1211"/>
      <c r="AB300" s="1211"/>
      <c r="AC300" s="1211"/>
    </row>
    <row r="301" ht="12.0" customHeight="1">
      <c r="A301" s="1417"/>
      <c r="B301" s="1417"/>
      <c r="C301" s="1211"/>
      <c r="D301" s="1211"/>
      <c r="E301" s="1211"/>
      <c r="F301" s="1211"/>
      <c r="G301" s="1211"/>
      <c r="H301" s="1211"/>
      <c r="I301" s="1211"/>
      <c r="J301" s="1211"/>
      <c r="K301" s="1211"/>
      <c r="L301" s="1211"/>
      <c r="M301" s="1211"/>
      <c r="N301" s="1211"/>
      <c r="O301" s="1211"/>
      <c r="P301" s="1211"/>
      <c r="Q301" s="1211"/>
      <c r="R301" s="1211"/>
      <c r="S301" s="1211"/>
      <c r="T301" s="1211"/>
      <c r="U301" s="1211"/>
      <c r="V301" s="1211"/>
      <c r="W301" s="1211"/>
      <c r="X301" s="1211"/>
      <c r="Y301" s="1211"/>
      <c r="Z301" s="1211"/>
      <c r="AA301" s="1211"/>
      <c r="AB301" s="1211"/>
      <c r="AC301" s="1211"/>
    </row>
    <row r="302" ht="12.0" customHeight="1">
      <c r="A302" s="1417"/>
      <c r="B302" s="1417"/>
      <c r="C302" s="1211"/>
      <c r="D302" s="1211"/>
      <c r="E302" s="1211"/>
      <c r="F302" s="1211"/>
      <c r="G302" s="1211"/>
      <c r="H302" s="1211"/>
      <c r="I302" s="1211"/>
      <c r="J302" s="1211"/>
      <c r="K302" s="1211"/>
      <c r="L302" s="1211"/>
      <c r="M302" s="1211"/>
      <c r="N302" s="1211"/>
      <c r="O302" s="1211"/>
      <c r="P302" s="1211"/>
      <c r="Q302" s="1211"/>
      <c r="R302" s="1211"/>
      <c r="S302" s="1211"/>
      <c r="T302" s="1211"/>
      <c r="U302" s="1211"/>
      <c r="V302" s="1211"/>
      <c r="W302" s="1211"/>
      <c r="X302" s="1211"/>
      <c r="Y302" s="1211"/>
      <c r="Z302" s="1211"/>
      <c r="AA302" s="1211"/>
      <c r="AB302" s="1211"/>
      <c r="AC302" s="1211"/>
    </row>
    <row r="303" ht="12.0" customHeight="1">
      <c r="A303" s="1417"/>
      <c r="B303" s="1417"/>
      <c r="C303" s="1211"/>
      <c r="D303" s="1211"/>
      <c r="E303" s="1211"/>
      <c r="F303" s="1211"/>
      <c r="G303" s="1211"/>
      <c r="H303" s="1211"/>
      <c r="I303" s="1211"/>
      <c r="J303" s="1211"/>
      <c r="K303" s="1211"/>
      <c r="L303" s="1211"/>
      <c r="M303" s="1211"/>
      <c r="N303" s="1211"/>
      <c r="O303" s="1211"/>
      <c r="P303" s="1211"/>
      <c r="Q303" s="1211"/>
      <c r="R303" s="1211"/>
      <c r="S303" s="1211"/>
      <c r="T303" s="1211"/>
      <c r="U303" s="1211"/>
      <c r="V303" s="1211"/>
      <c r="W303" s="1211"/>
      <c r="X303" s="1211"/>
      <c r="Y303" s="1211"/>
      <c r="Z303" s="1211"/>
      <c r="AA303" s="1211"/>
      <c r="AB303" s="1211"/>
      <c r="AC303" s="1211"/>
    </row>
    <row r="304" ht="12.0" customHeight="1">
      <c r="A304" s="1417"/>
      <c r="B304" s="1417"/>
      <c r="C304" s="1211"/>
      <c r="D304" s="1211"/>
      <c r="E304" s="1211"/>
      <c r="F304" s="1211"/>
      <c r="G304" s="1211"/>
      <c r="H304" s="1211"/>
      <c r="I304" s="1211"/>
      <c r="J304" s="1211"/>
      <c r="K304" s="1211"/>
      <c r="L304" s="1211"/>
      <c r="M304" s="1211"/>
      <c r="N304" s="1211"/>
      <c r="O304" s="1211"/>
      <c r="P304" s="1211"/>
      <c r="Q304" s="1211"/>
      <c r="R304" s="1211"/>
      <c r="S304" s="1211"/>
      <c r="T304" s="1211"/>
      <c r="U304" s="1211"/>
      <c r="V304" s="1211"/>
      <c r="W304" s="1211"/>
      <c r="X304" s="1211"/>
      <c r="Y304" s="1211"/>
      <c r="Z304" s="1211"/>
      <c r="AA304" s="1211"/>
      <c r="AB304" s="1211"/>
      <c r="AC304" s="1211"/>
    </row>
    <row r="305" ht="12.0" customHeight="1">
      <c r="A305" s="1417"/>
      <c r="B305" s="1417"/>
      <c r="C305" s="1211"/>
      <c r="D305" s="1211"/>
      <c r="E305" s="1211"/>
      <c r="F305" s="1211"/>
      <c r="G305" s="1211"/>
      <c r="H305" s="1211"/>
      <c r="I305" s="1211"/>
      <c r="J305" s="1211"/>
      <c r="K305" s="1211"/>
      <c r="L305" s="1211"/>
      <c r="M305" s="1211"/>
      <c r="N305" s="1211"/>
      <c r="O305" s="1211"/>
      <c r="P305" s="1211"/>
      <c r="Q305" s="1211"/>
      <c r="R305" s="1211"/>
      <c r="S305" s="1211"/>
      <c r="T305" s="1211"/>
      <c r="U305" s="1211"/>
      <c r="V305" s="1211"/>
      <c r="W305" s="1211"/>
      <c r="X305" s="1211"/>
      <c r="Y305" s="1211"/>
      <c r="Z305" s="1211"/>
      <c r="AA305" s="1211"/>
      <c r="AB305" s="1211"/>
      <c r="AC305" s="1211"/>
    </row>
    <row r="306" ht="12.0" customHeight="1">
      <c r="A306" s="1417"/>
      <c r="B306" s="1417"/>
      <c r="C306" s="1211"/>
      <c r="D306" s="1211"/>
      <c r="E306" s="1211"/>
      <c r="F306" s="1211"/>
      <c r="G306" s="1211"/>
      <c r="H306" s="1211"/>
      <c r="I306" s="1211"/>
      <c r="J306" s="1211"/>
      <c r="K306" s="1211"/>
      <c r="L306" s="1211"/>
      <c r="M306" s="1211"/>
      <c r="N306" s="1211"/>
      <c r="O306" s="1211"/>
      <c r="P306" s="1211"/>
      <c r="Q306" s="1211"/>
      <c r="R306" s="1211"/>
      <c r="S306" s="1211"/>
      <c r="T306" s="1211"/>
      <c r="U306" s="1211"/>
      <c r="V306" s="1211"/>
      <c r="W306" s="1211"/>
      <c r="X306" s="1211"/>
      <c r="Y306" s="1211"/>
      <c r="Z306" s="1211"/>
      <c r="AA306" s="1211"/>
      <c r="AB306" s="1211"/>
      <c r="AC306" s="1211"/>
    </row>
    <row r="307" ht="12.0" customHeight="1">
      <c r="A307" s="1417"/>
      <c r="B307" s="1417"/>
      <c r="C307" s="1211"/>
      <c r="D307" s="1211"/>
      <c r="E307" s="1211"/>
      <c r="F307" s="1211"/>
      <c r="G307" s="1211"/>
      <c r="H307" s="1211"/>
      <c r="I307" s="1211"/>
      <c r="J307" s="1211"/>
      <c r="K307" s="1211"/>
      <c r="L307" s="1211"/>
      <c r="M307" s="1211"/>
      <c r="N307" s="1211"/>
      <c r="O307" s="1211"/>
      <c r="P307" s="1211"/>
      <c r="Q307" s="1211"/>
      <c r="R307" s="1211"/>
      <c r="S307" s="1211"/>
      <c r="T307" s="1211"/>
      <c r="U307" s="1211"/>
      <c r="V307" s="1211"/>
      <c r="W307" s="1211"/>
      <c r="X307" s="1211"/>
      <c r="Y307" s="1211"/>
      <c r="Z307" s="1211"/>
      <c r="AA307" s="1211"/>
      <c r="AB307" s="1211"/>
      <c r="AC307" s="1211"/>
    </row>
    <row r="308" ht="12.0" customHeight="1">
      <c r="A308" s="1417"/>
      <c r="B308" s="1417"/>
      <c r="C308" s="1211"/>
      <c r="D308" s="1211"/>
      <c r="E308" s="1211"/>
      <c r="F308" s="1211"/>
      <c r="G308" s="1211"/>
      <c r="H308" s="1211"/>
      <c r="I308" s="1211"/>
      <c r="J308" s="1211"/>
      <c r="K308" s="1211"/>
      <c r="L308" s="1211"/>
      <c r="M308" s="1211"/>
      <c r="N308" s="1211"/>
      <c r="O308" s="1211"/>
      <c r="P308" s="1211"/>
      <c r="Q308" s="1211"/>
      <c r="R308" s="1211"/>
      <c r="S308" s="1211"/>
      <c r="T308" s="1211"/>
      <c r="U308" s="1211"/>
      <c r="V308" s="1211"/>
      <c r="W308" s="1211"/>
      <c r="X308" s="1211"/>
      <c r="Y308" s="1211"/>
      <c r="Z308" s="1211"/>
      <c r="AA308" s="1211"/>
      <c r="AB308" s="1211"/>
      <c r="AC308" s="1211"/>
    </row>
    <row r="309" ht="12.0" customHeight="1">
      <c r="A309" s="1417"/>
      <c r="B309" s="1417"/>
      <c r="C309" s="1211"/>
      <c r="D309" s="1211"/>
      <c r="E309" s="1211"/>
      <c r="F309" s="1211"/>
      <c r="G309" s="1211"/>
      <c r="H309" s="1211"/>
      <c r="I309" s="1211"/>
      <c r="J309" s="1211"/>
      <c r="K309" s="1211"/>
      <c r="L309" s="1211"/>
      <c r="M309" s="1211"/>
      <c r="N309" s="1211"/>
      <c r="O309" s="1211"/>
      <c r="P309" s="1211"/>
      <c r="Q309" s="1211"/>
      <c r="R309" s="1211"/>
      <c r="S309" s="1211"/>
      <c r="T309" s="1211"/>
      <c r="U309" s="1211"/>
      <c r="V309" s="1211"/>
      <c r="W309" s="1211"/>
      <c r="X309" s="1211"/>
      <c r="Y309" s="1211"/>
      <c r="Z309" s="1211"/>
      <c r="AA309" s="1211"/>
      <c r="AB309" s="1211"/>
      <c r="AC309" s="1211"/>
    </row>
    <row r="310" ht="12.0" customHeight="1">
      <c r="A310" s="1417"/>
      <c r="B310" s="1417"/>
      <c r="C310" s="1211"/>
      <c r="D310" s="1211"/>
      <c r="E310" s="1211"/>
      <c r="F310" s="1211"/>
      <c r="G310" s="1211"/>
      <c r="H310" s="1211"/>
      <c r="I310" s="1211"/>
      <c r="J310" s="1211"/>
      <c r="K310" s="1211"/>
      <c r="L310" s="1211"/>
      <c r="M310" s="1211"/>
      <c r="N310" s="1211"/>
      <c r="O310" s="1211"/>
      <c r="P310" s="1211"/>
      <c r="Q310" s="1211"/>
      <c r="R310" s="1211"/>
      <c r="S310" s="1211"/>
      <c r="T310" s="1211"/>
      <c r="U310" s="1211"/>
      <c r="V310" s="1211"/>
      <c r="W310" s="1211"/>
      <c r="X310" s="1211"/>
      <c r="Y310" s="1211"/>
      <c r="Z310" s="1211"/>
      <c r="AA310" s="1211"/>
      <c r="AB310" s="1211"/>
      <c r="AC310" s="1211"/>
    </row>
    <row r="311" ht="12.0" customHeight="1">
      <c r="A311" s="1417"/>
      <c r="B311" s="1417"/>
      <c r="C311" s="1211"/>
      <c r="D311" s="1211"/>
      <c r="E311" s="1211"/>
      <c r="F311" s="1211"/>
      <c r="G311" s="1211"/>
      <c r="H311" s="1211"/>
      <c r="I311" s="1211"/>
      <c r="J311" s="1211"/>
      <c r="K311" s="1211"/>
      <c r="L311" s="1211"/>
      <c r="M311" s="1211"/>
      <c r="N311" s="1211"/>
      <c r="O311" s="1211"/>
      <c r="P311" s="1211"/>
      <c r="Q311" s="1211"/>
      <c r="R311" s="1211"/>
      <c r="S311" s="1211"/>
      <c r="T311" s="1211"/>
      <c r="U311" s="1211"/>
      <c r="V311" s="1211"/>
      <c r="W311" s="1211"/>
      <c r="X311" s="1211"/>
      <c r="Y311" s="1211"/>
      <c r="Z311" s="1211"/>
      <c r="AA311" s="1211"/>
      <c r="AB311" s="1211"/>
      <c r="AC311" s="1211"/>
    </row>
    <row r="312" ht="12.0" customHeight="1">
      <c r="A312" s="1417"/>
      <c r="B312" s="1417"/>
      <c r="C312" s="1211"/>
      <c r="D312" s="1211"/>
      <c r="E312" s="1211"/>
      <c r="F312" s="1211"/>
      <c r="G312" s="1211"/>
      <c r="H312" s="1211"/>
      <c r="I312" s="1211"/>
      <c r="J312" s="1211"/>
      <c r="K312" s="1211"/>
      <c r="L312" s="1211"/>
      <c r="M312" s="1211"/>
      <c r="N312" s="1211"/>
      <c r="O312" s="1211"/>
      <c r="P312" s="1211"/>
      <c r="Q312" s="1211"/>
      <c r="R312" s="1211"/>
      <c r="S312" s="1211"/>
      <c r="T312" s="1211"/>
      <c r="U312" s="1211"/>
      <c r="V312" s="1211"/>
      <c r="W312" s="1211"/>
      <c r="X312" s="1211"/>
      <c r="Y312" s="1211"/>
      <c r="Z312" s="1211"/>
      <c r="AA312" s="1211"/>
      <c r="AB312" s="1211"/>
      <c r="AC312" s="1211"/>
    </row>
    <row r="313" ht="12.0" customHeight="1">
      <c r="A313" s="1417"/>
      <c r="B313" s="1417"/>
      <c r="C313" s="1211"/>
      <c r="D313" s="1211"/>
      <c r="E313" s="1211"/>
      <c r="F313" s="1211"/>
      <c r="G313" s="1211"/>
      <c r="H313" s="1211"/>
      <c r="I313" s="1211"/>
      <c r="J313" s="1211"/>
      <c r="K313" s="1211"/>
      <c r="L313" s="1211"/>
      <c r="M313" s="1211"/>
      <c r="N313" s="1211"/>
      <c r="O313" s="1211"/>
      <c r="P313" s="1211"/>
      <c r="Q313" s="1211"/>
      <c r="R313" s="1211"/>
      <c r="S313" s="1211"/>
      <c r="T313" s="1211"/>
      <c r="U313" s="1211"/>
      <c r="V313" s="1211"/>
      <c r="W313" s="1211"/>
      <c r="X313" s="1211"/>
      <c r="Y313" s="1211"/>
      <c r="Z313" s="1211"/>
      <c r="AA313" s="1211"/>
      <c r="AB313" s="1211"/>
      <c r="AC313" s="1211"/>
    </row>
    <row r="314" ht="12.0" customHeight="1">
      <c r="A314" s="1417"/>
      <c r="B314" s="1417"/>
      <c r="C314" s="1211"/>
      <c r="D314" s="1211"/>
      <c r="E314" s="1211"/>
      <c r="F314" s="1211"/>
      <c r="G314" s="1211"/>
      <c r="H314" s="1211"/>
      <c r="I314" s="1211"/>
      <c r="J314" s="1211"/>
      <c r="K314" s="1211"/>
      <c r="L314" s="1211"/>
      <c r="M314" s="1211"/>
      <c r="N314" s="1211"/>
      <c r="O314" s="1211"/>
      <c r="P314" s="1211"/>
      <c r="Q314" s="1211"/>
      <c r="R314" s="1211"/>
      <c r="S314" s="1211"/>
      <c r="T314" s="1211"/>
      <c r="U314" s="1211"/>
      <c r="V314" s="1211"/>
      <c r="W314" s="1211"/>
      <c r="X314" s="1211"/>
      <c r="Y314" s="1211"/>
      <c r="Z314" s="1211"/>
      <c r="AA314" s="1211"/>
      <c r="AB314" s="1211"/>
      <c r="AC314" s="1211"/>
    </row>
    <row r="315" ht="12.0" customHeight="1">
      <c r="A315" s="1417"/>
      <c r="B315" s="1417"/>
      <c r="C315" s="1211"/>
      <c r="D315" s="1211"/>
      <c r="E315" s="1211"/>
      <c r="F315" s="1211"/>
      <c r="G315" s="1211"/>
      <c r="H315" s="1211"/>
      <c r="I315" s="1211"/>
      <c r="J315" s="1211"/>
      <c r="K315" s="1211"/>
      <c r="L315" s="1211"/>
      <c r="M315" s="1211"/>
      <c r="N315" s="1211"/>
      <c r="O315" s="1211"/>
      <c r="P315" s="1211"/>
      <c r="Q315" s="1211"/>
      <c r="R315" s="1211"/>
      <c r="S315" s="1211"/>
      <c r="T315" s="1211"/>
      <c r="U315" s="1211"/>
      <c r="V315" s="1211"/>
      <c r="W315" s="1211"/>
      <c r="X315" s="1211"/>
      <c r="Y315" s="1211"/>
      <c r="Z315" s="1211"/>
      <c r="AA315" s="1211"/>
      <c r="AB315" s="1211"/>
      <c r="AC315" s="1211"/>
    </row>
    <row r="316" ht="12.0" customHeight="1">
      <c r="A316" s="1417"/>
      <c r="B316" s="1417"/>
      <c r="C316" s="1211"/>
      <c r="D316" s="1211"/>
      <c r="E316" s="1211"/>
      <c r="F316" s="1211"/>
      <c r="G316" s="1211"/>
      <c r="H316" s="1211"/>
      <c r="I316" s="1211"/>
      <c r="J316" s="1211"/>
      <c r="K316" s="1211"/>
      <c r="L316" s="1211"/>
      <c r="M316" s="1211"/>
      <c r="N316" s="1211"/>
      <c r="O316" s="1211"/>
      <c r="P316" s="1211"/>
      <c r="Q316" s="1211"/>
      <c r="R316" s="1211"/>
      <c r="S316" s="1211"/>
      <c r="T316" s="1211"/>
      <c r="U316" s="1211"/>
      <c r="V316" s="1211"/>
      <c r="W316" s="1211"/>
      <c r="X316" s="1211"/>
      <c r="Y316" s="1211"/>
      <c r="Z316" s="1211"/>
      <c r="AA316" s="1211"/>
      <c r="AB316" s="1211"/>
      <c r="AC316" s="1211"/>
    </row>
    <row r="317" ht="12.0" customHeight="1">
      <c r="A317" s="1417"/>
      <c r="B317" s="1417"/>
      <c r="C317" s="1211"/>
      <c r="D317" s="1211"/>
      <c r="E317" s="1211"/>
      <c r="F317" s="1211"/>
      <c r="G317" s="1211"/>
      <c r="H317" s="1211"/>
      <c r="I317" s="1211"/>
      <c r="J317" s="1211"/>
      <c r="K317" s="1211"/>
      <c r="L317" s="1211"/>
      <c r="M317" s="1211"/>
      <c r="N317" s="1211"/>
      <c r="O317" s="1211"/>
      <c r="P317" s="1211"/>
      <c r="Q317" s="1211"/>
      <c r="R317" s="1211"/>
      <c r="S317" s="1211"/>
      <c r="T317" s="1211"/>
      <c r="U317" s="1211"/>
      <c r="V317" s="1211"/>
      <c r="W317" s="1211"/>
      <c r="X317" s="1211"/>
      <c r="Y317" s="1211"/>
      <c r="Z317" s="1211"/>
      <c r="AA317" s="1211"/>
      <c r="AB317" s="1211"/>
      <c r="AC317" s="1211"/>
    </row>
    <row r="318" ht="12.0" customHeight="1">
      <c r="A318" s="1417"/>
      <c r="B318" s="1417"/>
      <c r="C318" s="1211"/>
      <c r="D318" s="1211"/>
      <c r="E318" s="1211"/>
      <c r="F318" s="1211"/>
      <c r="G318" s="1211"/>
      <c r="H318" s="1211"/>
      <c r="I318" s="1211"/>
      <c r="J318" s="1211"/>
      <c r="K318" s="1211"/>
      <c r="L318" s="1211"/>
      <c r="M318" s="1211"/>
      <c r="N318" s="1211"/>
      <c r="O318" s="1211"/>
      <c r="P318" s="1211"/>
      <c r="Q318" s="1211"/>
      <c r="R318" s="1211"/>
      <c r="S318" s="1211"/>
      <c r="T318" s="1211"/>
      <c r="U318" s="1211"/>
      <c r="V318" s="1211"/>
      <c r="W318" s="1211"/>
      <c r="X318" s="1211"/>
      <c r="Y318" s="1211"/>
      <c r="Z318" s="1211"/>
      <c r="AA318" s="1211"/>
      <c r="AB318" s="1211"/>
      <c r="AC318" s="1211"/>
    </row>
    <row r="319" ht="12.0" customHeight="1">
      <c r="A319" s="1417"/>
      <c r="B319" s="1417"/>
      <c r="C319" s="1211"/>
      <c r="D319" s="1211"/>
      <c r="E319" s="1211"/>
      <c r="F319" s="1211"/>
      <c r="G319" s="1211"/>
      <c r="H319" s="1211"/>
      <c r="I319" s="1211"/>
      <c r="J319" s="1211"/>
      <c r="K319" s="1211"/>
      <c r="L319" s="1211"/>
      <c r="M319" s="1211"/>
      <c r="N319" s="1211"/>
      <c r="O319" s="1211"/>
      <c r="P319" s="1211"/>
      <c r="Q319" s="1211"/>
      <c r="R319" s="1211"/>
      <c r="S319" s="1211"/>
      <c r="T319" s="1211"/>
      <c r="U319" s="1211"/>
      <c r="V319" s="1211"/>
      <c r="W319" s="1211"/>
      <c r="X319" s="1211"/>
      <c r="Y319" s="1211"/>
      <c r="Z319" s="1211"/>
      <c r="AA319" s="1211"/>
      <c r="AB319" s="1211"/>
      <c r="AC319" s="1211"/>
    </row>
    <row r="320" ht="12.0" customHeight="1">
      <c r="A320" s="1417"/>
      <c r="B320" s="1417"/>
      <c r="C320" s="1211"/>
      <c r="D320" s="1211"/>
      <c r="E320" s="1211"/>
      <c r="F320" s="1211"/>
      <c r="G320" s="1211"/>
      <c r="H320" s="1211"/>
      <c r="I320" s="1211"/>
      <c r="J320" s="1211"/>
      <c r="K320" s="1211"/>
      <c r="L320" s="1211"/>
      <c r="M320" s="1211"/>
      <c r="N320" s="1211"/>
      <c r="O320" s="1211"/>
      <c r="P320" s="1211"/>
      <c r="Q320" s="1211"/>
      <c r="R320" s="1211"/>
      <c r="S320" s="1211"/>
      <c r="T320" s="1211"/>
      <c r="U320" s="1211"/>
      <c r="V320" s="1211"/>
      <c r="W320" s="1211"/>
      <c r="X320" s="1211"/>
      <c r="Y320" s="1211"/>
      <c r="Z320" s="1211"/>
      <c r="AA320" s="1211"/>
      <c r="AB320" s="1211"/>
      <c r="AC320" s="1211"/>
    </row>
    <row r="321" ht="12.0" customHeight="1">
      <c r="A321" s="1417"/>
      <c r="B321" s="1417"/>
      <c r="C321" s="1211"/>
      <c r="D321" s="1211"/>
      <c r="E321" s="1211"/>
      <c r="F321" s="1211"/>
      <c r="G321" s="1211"/>
      <c r="H321" s="1211"/>
      <c r="I321" s="1211"/>
      <c r="J321" s="1211"/>
      <c r="K321" s="1211"/>
      <c r="L321" s="1211"/>
      <c r="M321" s="1211"/>
      <c r="N321" s="1211"/>
      <c r="O321" s="1211"/>
      <c r="P321" s="1211"/>
      <c r="Q321" s="1211"/>
      <c r="R321" s="1211"/>
      <c r="S321" s="1211"/>
      <c r="T321" s="1211"/>
      <c r="U321" s="1211"/>
      <c r="V321" s="1211"/>
      <c r="W321" s="1211"/>
      <c r="X321" s="1211"/>
      <c r="Y321" s="1211"/>
      <c r="Z321" s="1211"/>
      <c r="AA321" s="1211"/>
      <c r="AB321" s="1211"/>
      <c r="AC321" s="1211"/>
    </row>
    <row r="322" ht="12.0" customHeight="1">
      <c r="A322" s="1417"/>
      <c r="B322" s="1417"/>
      <c r="C322" s="1211"/>
      <c r="D322" s="1211"/>
      <c r="E322" s="1211"/>
      <c r="F322" s="1211"/>
      <c r="G322" s="1211"/>
      <c r="H322" s="1211"/>
      <c r="I322" s="1211"/>
      <c r="J322" s="1211"/>
      <c r="K322" s="1211"/>
      <c r="L322" s="1211"/>
      <c r="M322" s="1211"/>
      <c r="N322" s="1211"/>
      <c r="O322" s="1211"/>
      <c r="P322" s="1211"/>
      <c r="Q322" s="1211"/>
      <c r="R322" s="1211"/>
      <c r="S322" s="1211"/>
      <c r="T322" s="1211"/>
      <c r="U322" s="1211"/>
      <c r="V322" s="1211"/>
      <c r="W322" s="1211"/>
      <c r="X322" s="1211"/>
      <c r="Y322" s="1211"/>
      <c r="Z322" s="1211"/>
      <c r="AA322" s="1211"/>
      <c r="AB322" s="1211"/>
      <c r="AC322" s="1211"/>
    </row>
    <row r="323" ht="12.0" customHeight="1">
      <c r="A323" s="1417"/>
      <c r="B323" s="1417"/>
      <c r="C323" s="1211"/>
      <c r="D323" s="1211"/>
      <c r="E323" s="1211"/>
      <c r="F323" s="1211"/>
      <c r="G323" s="1211"/>
      <c r="H323" s="1211"/>
      <c r="I323" s="1211"/>
      <c r="J323" s="1211"/>
      <c r="K323" s="1211"/>
      <c r="L323" s="1211"/>
      <c r="M323" s="1211"/>
      <c r="N323" s="1211"/>
      <c r="O323" s="1211"/>
      <c r="P323" s="1211"/>
      <c r="Q323" s="1211"/>
      <c r="R323" s="1211"/>
      <c r="S323" s="1211"/>
      <c r="T323" s="1211"/>
      <c r="U323" s="1211"/>
      <c r="V323" s="1211"/>
      <c r="W323" s="1211"/>
      <c r="X323" s="1211"/>
      <c r="Y323" s="1211"/>
      <c r="Z323" s="1211"/>
      <c r="AA323" s="1211"/>
      <c r="AB323" s="1211"/>
      <c r="AC323" s="1211"/>
    </row>
    <row r="324" ht="12.0" customHeight="1">
      <c r="A324" s="1417"/>
      <c r="B324" s="1417"/>
      <c r="C324" s="1211"/>
      <c r="D324" s="1211"/>
      <c r="E324" s="1211"/>
      <c r="F324" s="1211"/>
      <c r="G324" s="1211"/>
      <c r="H324" s="1211"/>
      <c r="I324" s="1211"/>
      <c r="J324" s="1211"/>
      <c r="K324" s="1211"/>
      <c r="L324" s="1211"/>
      <c r="M324" s="1211"/>
      <c r="N324" s="1211"/>
      <c r="O324" s="1211"/>
      <c r="P324" s="1211"/>
      <c r="Q324" s="1211"/>
      <c r="R324" s="1211"/>
      <c r="S324" s="1211"/>
      <c r="T324" s="1211"/>
      <c r="U324" s="1211"/>
      <c r="V324" s="1211"/>
      <c r="W324" s="1211"/>
      <c r="X324" s="1211"/>
      <c r="Y324" s="1211"/>
      <c r="Z324" s="1211"/>
      <c r="AA324" s="1211"/>
      <c r="AB324" s="1211"/>
      <c r="AC324" s="1211"/>
    </row>
    <row r="325" ht="12.0" customHeight="1">
      <c r="A325" s="1417"/>
      <c r="B325" s="1417"/>
      <c r="C325" s="1211"/>
      <c r="D325" s="1211"/>
      <c r="E325" s="1211"/>
      <c r="F325" s="1211"/>
      <c r="G325" s="1211"/>
      <c r="H325" s="1211"/>
      <c r="I325" s="1211"/>
      <c r="J325" s="1211"/>
      <c r="K325" s="1211"/>
      <c r="L325" s="1211"/>
      <c r="M325" s="1211"/>
      <c r="N325" s="1211"/>
      <c r="O325" s="1211"/>
      <c r="P325" s="1211"/>
      <c r="Q325" s="1211"/>
      <c r="R325" s="1211"/>
      <c r="S325" s="1211"/>
      <c r="T325" s="1211"/>
      <c r="U325" s="1211"/>
      <c r="V325" s="1211"/>
      <c r="W325" s="1211"/>
      <c r="X325" s="1211"/>
      <c r="Y325" s="1211"/>
      <c r="Z325" s="1211"/>
      <c r="AA325" s="1211"/>
      <c r="AB325" s="1211"/>
      <c r="AC325" s="1211"/>
    </row>
    <row r="326" ht="12.0" customHeight="1">
      <c r="A326" s="1417"/>
      <c r="B326" s="1417"/>
      <c r="C326" s="1211"/>
      <c r="D326" s="1211"/>
      <c r="E326" s="1211"/>
      <c r="F326" s="1211"/>
      <c r="G326" s="1211"/>
      <c r="H326" s="1211"/>
      <c r="I326" s="1211"/>
      <c r="J326" s="1211"/>
      <c r="K326" s="1211"/>
      <c r="L326" s="1211"/>
      <c r="M326" s="1211"/>
      <c r="N326" s="1211"/>
      <c r="O326" s="1211"/>
      <c r="P326" s="1211"/>
      <c r="Q326" s="1211"/>
      <c r="R326" s="1211"/>
      <c r="S326" s="1211"/>
      <c r="T326" s="1211"/>
      <c r="U326" s="1211"/>
      <c r="V326" s="1211"/>
      <c r="W326" s="1211"/>
      <c r="X326" s="1211"/>
      <c r="Y326" s="1211"/>
      <c r="Z326" s="1211"/>
      <c r="AA326" s="1211"/>
      <c r="AB326" s="1211"/>
      <c r="AC326" s="1211"/>
    </row>
    <row r="327" ht="12.0" customHeight="1">
      <c r="A327" s="1417"/>
      <c r="B327" s="1417"/>
      <c r="C327" s="1211"/>
      <c r="D327" s="1211"/>
      <c r="E327" s="1211"/>
      <c r="F327" s="1211"/>
      <c r="G327" s="1211"/>
      <c r="H327" s="1211"/>
      <c r="I327" s="1211"/>
      <c r="J327" s="1211"/>
      <c r="K327" s="1211"/>
      <c r="L327" s="1211"/>
      <c r="M327" s="1211"/>
      <c r="N327" s="1211"/>
      <c r="O327" s="1211"/>
      <c r="P327" s="1211"/>
      <c r="Q327" s="1211"/>
      <c r="R327" s="1211"/>
      <c r="S327" s="1211"/>
      <c r="T327" s="1211"/>
      <c r="U327" s="1211"/>
      <c r="V327" s="1211"/>
      <c r="W327" s="1211"/>
      <c r="X327" s="1211"/>
      <c r="Y327" s="1211"/>
      <c r="Z327" s="1211"/>
      <c r="AA327" s="1211"/>
      <c r="AB327" s="1211"/>
      <c r="AC327" s="1211"/>
    </row>
    <row r="328" ht="12.0" customHeight="1">
      <c r="A328" s="1417"/>
      <c r="B328" s="1417"/>
      <c r="C328" s="1211"/>
      <c r="D328" s="1211"/>
      <c r="E328" s="1211"/>
      <c r="F328" s="1211"/>
      <c r="G328" s="1211"/>
      <c r="H328" s="1211"/>
      <c r="I328" s="1211"/>
      <c r="J328" s="1211"/>
      <c r="K328" s="1211"/>
      <c r="L328" s="1211"/>
      <c r="M328" s="1211"/>
      <c r="N328" s="1211"/>
      <c r="O328" s="1211"/>
      <c r="P328" s="1211"/>
      <c r="Q328" s="1211"/>
      <c r="R328" s="1211"/>
      <c r="S328" s="1211"/>
      <c r="T328" s="1211"/>
      <c r="U328" s="1211"/>
      <c r="V328" s="1211"/>
      <c r="W328" s="1211"/>
      <c r="X328" s="1211"/>
      <c r="Y328" s="1211"/>
      <c r="Z328" s="1211"/>
      <c r="AA328" s="1211"/>
      <c r="AB328" s="1211"/>
      <c r="AC328" s="1211"/>
    </row>
    <row r="329" ht="12.0" customHeight="1">
      <c r="A329" s="1417"/>
      <c r="B329" s="1417"/>
      <c r="C329" s="1211"/>
      <c r="D329" s="1211"/>
      <c r="E329" s="1211"/>
      <c r="F329" s="1211"/>
      <c r="G329" s="1211"/>
      <c r="H329" s="1211"/>
      <c r="I329" s="1211"/>
      <c r="J329" s="1211"/>
      <c r="K329" s="1211"/>
      <c r="L329" s="1211"/>
      <c r="M329" s="1211"/>
      <c r="N329" s="1211"/>
      <c r="O329" s="1211"/>
      <c r="P329" s="1211"/>
      <c r="Q329" s="1211"/>
      <c r="R329" s="1211"/>
      <c r="S329" s="1211"/>
      <c r="T329" s="1211"/>
      <c r="U329" s="1211"/>
      <c r="V329" s="1211"/>
      <c r="W329" s="1211"/>
      <c r="X329" s="1211"/>
      <c r="Y329" s="1211"/>
      <c r="Z329" s="1211"/>
      <c r="AA329" s="1211"/>
      <c r="AB329" s="1211"/>
      <c r="AC329" s="1211"/>
    </row>
    <row r="330" ht="12.0" customHeight="1">
      <c r="A330" s="1417"/>
      <c r="B330" s="1417"/>
      <c r="C330" s="1211"/>
      <c r="D330" s="1211"/>
      <c r="E330" s="1211"/>
      <c r="F330" s="1211"/>
      <c r="G330" s="1211"/>
      <c r="H330" s="1211"/>
      <c r="I330" s="1211"/>
      <c r="J330" s="1211"/>
      <c r="K330" s="1211"/>
      <c r="L330" s="1211"/>
      <c r="M330" s="1211"/>
      <c r="N330" s="1211"/>
      <c r="O330" s="1211"/>
      <c r="P330" s="1211"/>
      <c r="Q330" s="1211"/>
      <c r="R330" s="1211"/>
      <c r="S330" s="1211"/>
      <c r="T330" s="1211"/>
      <c r="U330" s="1211"/>
      <c r="V330" s="1211"/>
      <c r="W330" s="1211"/>
      <c r="X330" s="1211"/>
      <c r="Y330" s="1211"/>
      <c r="Z330" s="1211"/>
      <c r="AA330" s="1211"/>
      <c r="AB330" s="1211"/>
      <c r="AC330" s="1211"/>
    </row>
    <row r="331" ht="12.0" customHeight="1">
      <c r="A331" s="1417"/>
      <c r="B331" s="1417"/>
      <c r="C331" s="1211"/>
      <c r="D331" s="1211"/>
      <c r="E331" s="1211"/>
      <c r="F331" s="1211"/>
      <c r="G331" s="1211"/>
      <c r="H331" s="1211"/>
      <c r="I331" s="1211"/>
      <c r="J331" s="1211"/>
      <c r="K331" s="1211"/>
      <c r="L331" s="1211"/>
      <c r="M331" s="1211"/>
      <c r="N331" s="1211"/>
      <c r="O331" s="1211"/>
      <c r="P331" s="1211"/>
      <c r="Q331" s="1211"/>
      <c r="R331" s="1211"/>
      <c r="S331" s="1211"/>
      <c r="T331" s="1211"/>
      <c r="U331" s="1211"/>
      <c r="V331" s="1211"/>
      <c r="W331" s="1211"/>
      <c r="X331" s="1211"/>
      <c r="Y331" s="1211"/>
      <c r="Z331" s="1211"/>
      <c r="AA331" s="1211"/>
      <c r="AB331" s="1211"/>
      <c r="AC331" s="1211"/>
    </row>
    <row r="332" ht="12.0" customHeight="1">
      <c r="A332" s="1417"/>
      <c r="B332" s="1417"/>
      <c r="C332" s="1211"/>
      <c r="D332" s="1211"/>
      <c r="E332" s="1211"/>
      <c r="F332" s="1211"/>
      <c r="G332" s="1211"/>
      <c r="H332" s="1211"/>
      <c r="I332" s="1211"/>
      <c r="J332" s="1211"/>
      <c r="K332" s="1211"/>
      <c r="L332" s="1211"/>
      <c r="M332" s="1211"/>
      <c r="N332" s="1211"/>
      <c r="O332" s="1211"/>
      <c r="P332" s="1211"/>
      <c r="Q332" s="1211"/>
      <c r="R332" s="1211"/>
      <c r="S332" s="1211"/>
      <c r="T332" s="1211"/>
      <c r="U332" s="1211"/>
      <c r="V332" s="1211"/>
      <c r="W332" s="1211"/>
      <c r="X332" s="1211"/>
      <c r="Y332" s="1211"/>
      <c r="Z332" s="1211"/>
      <c r="AA332" s="1211"/>
      <c r="AB332" s="1211"/>
      <c r="AC332" s="1211"/>
    </row>
    <row r="333" ht="12.0" customHeight="1">
      <c r="A333" s="1417"/>
      <c r="B333" s="1417"/>
      <c r="C333" s="1211"/>
      <c r="D333" s="1211"/>
      <c r="E333" s="1211"/>
      <c r="F333" s="1211"/>
      <c r="G333" s="1211"/>
      <c r="H333" s="1211"/>
      <c r="I333" s="1211"/>
      <c r="J333" s="1211"/>
      <c r="K333" s="1211"/>
      <c r="L333" s="1211"/>
      <c r="M333" s="1211"/>
      <c r="N333" s="1211"/>
      <c r="O333" s="1211"/>
      <c r="P333" s="1211"/>
      <c r="Q333" s="1211"/>
      <c r="R333" s="1211"/>
      <c r="S333" s="1211"/>
      <c r="T333" s="1211"/>
      <c r="U333" s="1211"/>
      <c r="V333" s="1211"/>
      <c r="W333" s="1211"/>
      <c r="X333" s="1211"/>
      <c r="Y333" s="1211"/>
      <c r="Z333" s="1211"/>
      <c r="AA333" s="1211"/>
      <c r="AB333" s="1211"/>
      <c r="AC333" s="1211"/>
    </row>
    <row r="334" ht="12.0" customHeight="1">
      <c r="A334" s="1417"/>
      <c r="B334" s="1417"/>
      <c r="C334" s="1211"/>
      <c r="D334" s="1211"/>
      <c r="E334" s="1211"/>
      <c r="F334" s="1211"/>
      <c r="G334" s="1211"/>
      <c r="H334" s="1211"/>
      <c r="I334" s="1211"/>
      <c r="J334" s="1211"/>
      <c r="K334" s="1211"/>
      <c r="L334" s="1211"/>
      <c r="M334" s="1211"/>
      <c r="N334" s="1211"/>
      <c r="O334" s="1211"/>
      <c r="P334" s="1211"/>
      <c r="Q334" s="1211"/>
      <c r="R334" s="1211"/>
      <c r="S334" s="1211"/>
      <c r="T334" s="1211"/>
      <c r="U334" s="1211"/>
      <c r="V334" s="1211"/>
      <c r="W334" s="1211"/>
      <c r="X334" s="1211"/>
      <c r="Y334" s="1211"/>
      <c r="Z334" s="1211"/>
      <c r="AA334" s="1211"/>
      <c r="AB334" s="1211"/>
      <c r="AC334" s="1211"/>
    </row>
    <row r="335" ht="12.0" customHeight="1">
      <c r="A335" s="1417"/>
      <c r="B335" s="1417"/>
      <c r="C335" s="1211"/>
      <c r="D335" s="1211"/>
      <c r="E335" s="1211"/>
      <c r="F335" s="1211"/>
      <c r="G335" s="1211"/>
      <c r="H335" s="1211"/>
      <c r="I335" s="1211"/>
      <c r="J335" s="1211"/>
      <c r="K335" s="1211"/>
      <c r="L335" s="1211"/>
      <c r="M335" s="1211"/>
      <c r="N335" s="1211"/>
      <c r="O335" s="1211"/>
      <c r="P335" s="1211"/>
      <c r="Q335" s="1211"/>
      <c r="R335" s="1211"/>
      <c r="S335" s="1211"/>
      <c r="T335" s="1211"/>
      <c r="U335" s="1211"/>
      <c r="V335" s="1211"/>
      <c r="W335" s="1211"/>
      <c r="X335" s="1211"/>
      <c r="Y335" s="1211"/>
      <c r="Z335" s="1211"/>
      <c r="AA335" s="1211"/>
      <c r="AB335" s="1211"/>
      <c r="AC335" s="1211"/>
    </row>
    <row r="336" ht="12.0" customHeight="1">
      <c r="A336" s="1417"/>
      <c r="B336" s="1417"/>
      <c r="C336" s="1211"/>
      <c r="D336" s="1211"/>
      <c r="E336" s="1211"/>
      <c r="F336" s="1211"/>
      <c r="G336" s="1211"/>
      <c r="H336" s="1211"/>
      <c r="I336" s="1211"/>
      <c r="J336" s="1211"/>
      <c r="K336" s="1211"/>
      <c r="L336" s="1211"/>
      <c r="M336" s="1211"/>
      <c r="N336" s="1211"/>
      <c r="O336" s="1211"/>
      <c r="P336" s="1211"/>
      <c r="Q336" s="1211"/>
      <c r="R336" s="1211"/>
      <c r="S336" s="1211"/>
      <c r="T336" s="1211"/>
      <c r="U336" s="1211"/>
      <c r="V336" s="1211"/>
      <c r="W336" s="1211"/>
      <c r="X336" s="1211"/>
      <c r="Y336" s="1211"/>
      <c r="Z336" s="1211"/>
      <c r="AA336" s="1211"/>
      <c r="AB336" s="1211"/>
      <c r="AC336" s="1211"/>
    </row>
    <row r="337" ht="12.0" customHeight="1">
      <c r="A337" s="1417"/>
      <c r="B337" s="1417"/>
      <c r="C337" s="1211"/>
      <c r="D337" s="1211"/>
      <c r="E337" s="1211"/>
      <c r="F337" s="1211"/>
      <c r="G337" s="1211"/>
      <c r="H337" s="1211"/>
      <c r="I337" s="1211"/>
      <c r="J337" s="1211"/>
      <c r="K337" s="1211"/>
      <c r="L337" s="1211"/>
      <c r="M337" s="1211"/>
      <c r="N337" s="1211"/>
      <c r="O337" s="1211"/>
      <c r="P337" s="1211"/>
      <c r="Q337" s="1211"/>
      <c r="R337" s="1211"/>
      <c r="S337" s="1211"/>
      <c r="T337" s="1211"/>
      <c r="U337" s="1211"/>
      <c r="V337" s="1211"/>
      <c r="W337" s="1211"/>
      <c r="X337" s="1211"/>
      <c r="Y337" s="1211"/>
      <c r="Z337" s="1211"/>
      <c r="AA337" s="1211"/>
      <c r="AB337" s="1211"/>
      <c r="AC337" s="1211"/>
    </row>
    <row r="338" ht="12.0" customHeight="1">
      <c r="A338" s="1417"/>
      <c r="B338" s="1417"/>
      <c r="C338" s="1211"/>
      <c r="D338" s="1211"/>
      <c r="E338" s="1211"/>
      <c r="F338" s="1211"/>
      <c r="G338" s="1211"/>
      <c r="H338" s="1211"/>
      <c r="I338" s="1211"/>
      <c r="J338" s="1211"/>
      <c r="K338" s="1211"/>
      <c r="L338" s="1211"/>
      <c r="M338" s="1211"/>
      <c r="N338" s="1211"/>
      <c r="O338" s="1211"/>
      <c r="P338" s="1211"/>
      <c r="Q338" s="1211"/>
      <c r="R338" s="1211"/>
      <c r="S338" s="1211"/>
      <c r="T338" s="1211"/>
      <c r="U338" s="1211"/>
      <c r="V338" s="1211"/>
      <c r="W338" s="1211"/>
      <c r="X338" s="1211"/>
      <c r="Y338" s="1211"/>
      <c r="Z338" s="1211"/>
      <c r="AA338" s="1211"/>
      <c r="AB338" s="1211"/>
      <c r="AC338" s="1211"/>
    </row>
    <row r="339" ht="12.0" customHeight="1">
      <c r="A339" s="1417"/>
      <c r="B339" s="1417"/>
      <c r="C339" s="1211"/>
      <c r="D339" s="1211"/>
      <c r="E339" s="1211"/>
      <c r="F339" s="1211"/>
      <c r="G339" s="1211"/>
      <c r="H339" s="1211"/>
      <c r="I339" s="1211"/>
      <c r="J339" s="1211"/>
      <c r="K339" s="1211"/>
      <c r="L339" s="1211"/>
      <c r="M339" s="1211"/>
      <c r="N339" s="1211"/>
      <c r="O339" s="1211"/>
      <c r="P339" s="1211"/>
      <c r="Q339" s="1211"/>
      <c r="R339" s="1211"/>
      <c r="S339" s="1211"/>
      <c r="T339" s="1211"/>
      <c r="U339" s="1211"/>
      <c r="V339" s="1211"/>
      <c r="W339" s="1211"/>
      <c r="X339" s="1211"/>
      <c r="Y339" s="1211"/>
      <c r="Z339" s="1211"/>
      <c r="AA339" s="1211"/>
      <c r="AB339" s="1211"/>
      <c r="AC339" s="1211"/>
    </row>
    <row r="340" ht="12.0" customHeight="1">
      <c r="A340" s="1417"/>
      <c r="B340" s="1417"/>
      <c r="C340" s="1211"/>
      <c r="D340" s="1211"/>
      <c r="E340" s="1211"/>
      <c r="F340" s="1211"/>
      <c r="G340" s="1211"/>
      <c r="H340" s="1211"/>
      <c r="I340" s="1211"/>
      <c r="J340" s="1211"/>
      <c r="K340" s="1211"/>
      <c r="L340" s="1211"/>
      <c r="M340" s="1211"/>
      <c r="N340" s="1211"/>
      <c r="O340" s="1211"/>
      <c r="P340" s="1211"/>
      <c r="Q340" s="1211"/>
      <c r="R340" s="1211"/>
      <c r="S340" s="1211"/>
      <c r="T340" s="1211"/>
      <c r="U340" s="1211"/>
      <c r="V340" s="1211"/>
      <c r="W340" s="1211"/>
      <c r="X340" s="1211"/>
      <c r="Y340" s="1211"/>
      <c r="Z340" s="1211"/>
      <c r="AA340" s="1211"/>
      <c r="AB340" s="1211"/>
      <c r="AC340" s="1211"/>
    </row>
    <row r="341" ht="12.0" customHeight="1">
      <c r="A341" s="1417"/>
      <c r="B341" s="1417"/>
      <c r="C341" s="1211"/>
      <c r="D341" s="1211"/>
      <c r="E341" s="1211"/>
      <c r="F341" s="1211"/>
      <c r="G341" s="1211"/>
      <c r="H341" s="1211"/>
      <c r="I341" s="1211"/>
      <c r="J341" s="1211"/>
      <c r="K341" s="1211"/>
      <c r="L341" s="1211"/>
      <c r="M341" s="1211"/>
      <c r="N341" s="1211"/>
      <c r="O341" s="1211"/>
      <c r="P341" s="1211"/>
      <c r="Q341" s="1211"/>
      <c r="R341" s="1211"/>
      <c r="S341" s="1211"/>
      <c r="T341" s="1211"/>
      <c r="U341" s="1211"/>
      <c r="V341" s="1211"/>
      <c r="W341" s="1211"/>
      <c r="X341" s="1211"/>
      <c r="Y341" s="1211"/>
      <c r="Z341" s="1211"/>
      <c r="AA341" s="1211"/>
      <c r="AB341" s="1211"/>
      <c r="AC341" s="1211"/>
    </row>
    <row r="342" ht="12.0" customHeight="1">
      <c r="A342" s="1417"/>
      <c r="B342" s="1417"/>
      <c r="C342" s="1211"/>
      <c r="D342" s="1211"/>
      <c r="E342" s="1211"/>
      <c r="F342" s="1211"/>
      <c r="G342" s="1211"/>
      <c r="H342" s="1211"/>
      <c r="I342" s="1211"/>
      <c r="J342" s="1211"/>
      <c r="K342" s="1211"/>
      <c r="L342" s="1211"/>
      <c r="M342" s="1211"/>
      <c r="N342" s="1211"/>
      <c r="O342" s="1211"/>
      <c r="P342" s="1211"/>
      <c r="Q342" s="1211"/>
      <c r="R342" s="1211"/>
      <c r="S342" s="1211"/>
      <c r="T342" s="1211"/>
      <c r="U342" s="1211"/>
      <c r="V342" s="1211"/>
      <c r="W342" s="1211"/>
      <c r="X342" s="1211"/>
      <c r="Y342" s="1211"/>
      <c r="Z342" s="1211"/>
      <c r="AA342" s="1211"/>
      <c r="AB342" s="1211"/>
      <c r="AC342" s="1211"/>
    </row>
    <row r="343" ht="12.0" customHeight="1">
      <c r="A343" s="1417"/>
      <c r="B343" s="1417"/>
      <c r="C343" s="1211"/>
      <c r="D343" s="1211"/>
      <c r="E343" s="1211"/>
      <c r="F343" s="1211"/>
      <c r="G343" s="1211"/>
      <c r="H343" s="1211"/>
      <c r="I343" s="1211"/>
      <c r="J343" s="1211"/>
      <c r="K343" s="1211"/>
      <c r="L343" s="1211"/>
      <c r="M343" s="1211"/>
      <c r="N343" s="1211"/>
      <c r="O343" s="1211"/>
      <c r="P343" s="1211"/>
      <c r="Q343" s="1211"/>
      <c r="R343" s="1211"/>
      <c r="S343" s="1211"/>
      <c r="T343" s="1211"/>
      <c r="U343" s="1211"/>
      <c r="V343" s="1211"/>
      <c r="W343" s="1211"/>
      <c r="X343" s="1211"/>
      <c r="Y343" s="1211"/>
      <c r="Z343" s="1211"/>
      <c r="AA343" s="1211"/>
      <c r="AB343" s="1211"/>
      <c r="AC343" s="1211"/>
    </row>
    <row r="344" ht="12.0" customHeight="1">
      <c r="A344" s="1417"/>
      <c r="B344" s="1417"/>
      <c r="C344" s="1211"/>
      <c r="D344" s="1211"/>
      <c r="E344" s="1211"/>
      <c r="F344" s="1211"/>
      <c r="G344" s="1211"/>
      <c r="H344" s="1211"/>
      <c r="I344" s="1211"/>
      <c r="J344" s="1211"/>
      <c r="K344" s="1211"/>
      <c r="L344" s="1211"/>
      <c r="M344" s="1211"/>
      <c r="N344" s="1211"/>
      <c r="O344" s="1211"/>
      <c r="P344" s="1211"/>
      <c r="Q344" s="1211"/>
      <c r="R344" s="1211"/>
      <c r="S344" s="1211"/>
      <c r="T344" s="1211"/>
      <c r="U344" s="1211"/>
      <c r="V344" s="1211"/>
      <c r="W344" s="1211"/>
      <c r="X344" s="1211"/>
      <c r="Y344" s="1211"/>
      <c r="Z344" s="1211"/>
      <c r="AA344" s="1211"/>
      <c r="AB344" s="1211"/>
      <c r="AC344" s="1211"/>
    </row>
    <row r="345" ht="12.0" customHeight="1">
      <c r="A345" s="1417"/>
      <c r="B345" s="1417"/>
      <c r="C345" s="1211"/>
      <c r="D345" s="1211"/>
      <c r="E345" s="1211"/>
      <c r="F345" s="1211"/>
      <c r="G345" s="1211"/>
      <c r="H345" s="1211"/>
      <c r="I345" s="1211"/>
      <c r="J345" s="1211"/>
      <c r="K345" s="1211"/>
      <c r="L345" s="1211"/>
      <c r="M345" s="1211"/>
      <c r="N345" s="1211"/>
      <c r="O345" s="1211"/>
      <c r="P345" s="1211"/>
      <c r="Q345" s="1211"/>
      <c r="R345" s="1211"/>
      <c r="S345" s="1211"/>
      <c r="T345" s="1211"/>
      <c r="U345" s="1211"/>
      <c r="V345" s="1211"/>
      <c r="W345" s="1211"/>
      <c r="X345" s="1211"/>
      <c r="Y345" s="1211"/>
      <c r="Z345" s="1211"/>
      <c r="AA345" s="1211"/>
      <c r="AB345" s="1211"/>
      <c r="AC345" s="1211"/>
    </row>
    <row r="346" ht="12.0" customHeight="1">
      <c r="A346" s="1417"/>
      <c r="B346" s="1417"/>
      <c r="C346" s="1211"/>
      <c r="D346" s="1211"/>
      <c r="E346" s="1211"/>
      <c r="F346" s="1211"/>
      <c r="G346" s="1211"/>
      <c r="H346" s="1211"/>
      <c r="I346" s="1211"/>
      <c r="J346" s="1211"/>
      <c r="K346" s="1211"/>
      <c r="L346" s="1211"/>
      <c r="M346" s="1211"/>
      <c r="N346" s="1211"/>
      <c r="O346" s="1211"/>
      <c r="P346" s="1211"/>
      <c r="Q346" s="1211"/>
      <c r="R346" s="1211"/>
      <c r="S346" s="1211"/>
      <c r="T346" s="1211"/>
      <c r="U346" s="1211"/>
      <c r="V346" s="1211"/>
      <c r="W346" s="1211"/>
      <c r="X346" s="1211"/>
      <c r="Y346" s="1211"/>
      <c r="Z346" s="1211"/>
      <c r="AA346" s="1211"/>
      <c r="AB346" s="1211"/>
      <c r="AC346" s="1211"/>
    </row>
    <row r="347" ht="12.0" customHeight="1">
      <c r="A347" s="1417"/>
      <c r="B347" s="1417"/>
      <c r="C347" s="1211"/>
      <c r="D347" s="1211"/>
      <c r="E347" s="1211"/>
      <c r="F347" s="1211"/>
      <c r="G347" s="1211"/>
      <c r="H347" s="1211"/>
      <c r="I347" s="1211"/>
      <c r="J347" s="1211"/>
      <c r="K347" s="1211"/>
      <c r="L347" s="1211"/>
      <c r="M347" s="1211"/>
      <c r="N347" s="1211"/>
      <c r="O347" s="1211"/>
      <c r="P347" s="1211"/>
      <c r="Q347" s="1211"/>
      <c r="R347" s="1211"/>
      <c r="S347" s="1211"/>
      <c r="T347" s="1211"/>
      <c r="U347" s="1211"/>
      <c r="V347" s="1211"/>
      <c r="W347" s="1211"/>
      <c r="X347" s="1211"/>
      <c r="Y347" s="1211"/>
      <c r="Z347" s="1211"/>
      <c r="AA347" s="1211"/>
      <c r="AB347" s="1211"/>
      <c r="AC347" s="1211"/>
    </row>
    <row r="348" ht="12.0" customHeight="1">
      <c r="A348" s="1417"/>
      <c r="B348" s="1417"/>
      <c r="C348" s="1211"/>
      <c r="D348" s="1211"/>
      <c r="E348" s="1211"/>
      <c r="F348" s="1211"/>
      <c r="G348" s="1211"/>
      <c r="H348" s="1211"/>
      <c r="I348" s="1211"/>
      <c r="J348" s="1211"/>
      <c r="K348" s="1211"/>
      <c r="L348" s="1211"/>
      <c r="M348" s="1211"/>
      <c r="N348" s="1211"/>
      <c r="O348" s="1211"/>
      <c r="P348" s="1211"/>
      <c r="Q348" s="1211"/>
      <c r="R348" s="1211"/>
      <c r="S348" s="1211"/>
      <c r="T348" s="1211"/>
      <c r="U348" s="1211"/>
      <c r="V348" s="1211"/>
      <c r="W348" s="1211"/>
      <c r="X348" s="1211"/>
      <c r="Y348" s="1211"/>
      <c r="Z348" s="1211"/>
      <c r="AA348" s="1211"/>
      <c r="AB348" s="1211"/>
      <c r="AC348" s="1211"/>
    </row>
    <row r="349" ht="12.0" customHeight="1">
      <c r="A349" s="1417"/>
      <c r="B349" s="1417"/>
      <c r="C349" s="1211"/>
      <c r="D349" s="1211"/>
      <c r="E349" s="1211"/>
      <c r="F349" s="1211"/>
      <c r="G349" s="1211"/>
      <c r="H349" s="1211"/>
      <c r="I349" s="1211"/>
      <c r="J349" s="1211"/>
      <c r="K349" s="1211"/>
      <c r="L349" s="1211"/>
      <c r="M349" s="1211"/>
      <c r="N349" s="1211"/>
      <c r="O349" s="1211"/>
      <c r="P349" s="1211"/>
      <c r="Q349" s="1211"/>
      <c r="R349" s="1211"/>
      <c r="S349" s="1211"/>
      <c r="T349" s="1211"/>
      <c r="U349" s="1211"/>
      <c r="V349" s="1211"/>
      <c r="W349" s="1211"/>
      <c r="X349" s="1211"/>
      <c r="Y349" s="1211"/>
      <c r="Z349" s="1211"/>
      <c r="AA349" s="1211"/>
      <c r="AB349" s="1211"/>
      <c r="AC349" s="1211"/>
    </row>
    <row r="350" ht="12.0" customHeight="1">
      <c r="A350" s="1417"/>
      <c r="B350" s="1417"/>
      <c r="C350" s="1211"/>
      <c r="D350" s="1211"/>
      <c r="E350" s="1211"/>
      <c r="F350" s="1211"/>
      <c r="G350" s="1211"/>
      <c r="H350" s="1211"/>
      <c r="I350" s="1211"/>
      <c r="J350" s="1211"/>
      <c r="K350" s="1211"/>
      <c r="L350" s="1211"/>
      <c r="M350" s="1211"/>
      <c r="N350" s="1211"/>
      <c r="O350" s="1211"/>
      <c r="P350" s="1211"/>
      <c r="Q350" s="1211"/>
      <c r="R350" s="1211"/>
      <c r="S350" s="1211"/>
      <c r="T350" s="1211"/>
      <c r="U350" s="1211"/>
      <c r="V350" s="1211"/>
      <c r="W350" s="1211"/>
      <c r="X350" s="1211"/>
      <c r="Y350" s="1211"/>
      <c r="Z350" s="1211"/>
      <c r="AA350" s="1211"/>
      <c r="AB350" s="1211"/>
      <c r="AC350" s="1211"/>
    </row>
    <row r="351" ht="12.0" customHeight="1">
      <c r="A351" s="1417"/>
      <c r="B351" s="1417"/>
      <c r="C351" s="1211"/>
      <c r="D351" s="1211"/>
      <c r="E351" s="1211"/>
      <c r="F351" s="1211"/>
      <c r="G351" s="1211"/>
      <c r="H351" s="1211"/>
      <c r="I351" s="1211"/>
      <c r="J351" s="1211"/>
      <c r="K351" s="1211"/>
      <c r="L351" s="1211"/>
      <c r="M351" s="1211"/>
      <c r="N351" s="1211"/>
      <c r="O351" s="1211"/>
      <c r="P351" s="1211"/>
      <c r="Q351" s="1211"/>
      <c r="R351" s="1211"/>
      <c r="S351" s="1211"/>
      <c r="T351" s="1211"/>
      <c r="U351" s="1211"/>
      <c r="V351" s="1211"/>
      <c r="W351" s="1211"/>
      <c r="X351" s="1211"/>
      <c r="Y351" s="1211"/>
      <c r="Z351" s="1211"/>
      <c r="AA351" s="1211"/>
      <c r="AB351" s="1211"/>
      <c r="AC351" s="1211"/>
    </row>
    <row r="352" ht="12.0" customHeight="1">
      <c r="A352" s="1417"/>
      <c r="B352" s="1417"/>
      <c r="C352" s="1211"/>
      <c r="D352" s="1211"/>
      <c r="E352" s="1211"/>
      <c r="F352" s="1211"/>
      <c r="G352" s="1211"/>
      <c r="H352" s="1211"/>
      <c r="I352" s="1211"/>
      <c r="J352" s="1211"/>
      <c r="K352" s="1211"/>
      <c r="L352" s="1211"/>
      <c r="M352" s="1211"/>
      <c r="N352" s="1211"/>
      <c r="O352" s="1211"/>
      <c r="P352" s="1211"/>
      <c r="Q352" s="1211"/>
      <c r="R352" s="1211"/>
      <c r="S352" s="1211"/>
      <c r="T352" s="1211"/>
      <c r="U352" s="1211"/>
      <c r="V352" s="1211"/>
      <c r="W352" s="1211"/>
      <c r="X352" s="1211"/>
      <c r="Y352" s="1211"/>
      <c r="Z352" s="1211"/>
      <c r="AA352" s="1211"/>
      <c r="AB352" s="1211"/>
      <c r="AC352" s="1211"/>
    </row>
    <row r="353" ht="12.0" customHeight="1">
      <c r="A353" s="1417"/>
      <c r="B353" s="1417"/>
      <c r="C353" s="1211"/>
      <c r="D353" s="1211"/>
      <c r="E353" s="1211"/>
      <c r="F353" s="1211"/>
      <c r="G353" s="1211"/>
      <c r="H353" s="1211"/>
      <c r="I353" s="1211"/>
      <c r="J353" s="1211"/>
      <c r="K353" s="1211"/>
      <c r="L353" s="1211"/>
      <c r="M353" s="1211"/>
      <c r="N353" s="1211"/>
      <c r="O353" s="1211"/>
      <c r="P353" s="1211"/>
      <c r="Q353" s="1211"/>
      <c r="R353" s="1211"/>
      <c r="S353" s="1211"/>
      <c r="T353" s="1211"/>
      <c r="U353" s="1211"/>
      <c r="V353" s="1211"/>
      <c r="W353" s="1211"/>
      <c r="X353" s="1211"/>
      <c r="Y353" s="1211"/>
      <c r="Z353" s="1211"/>
      <c r="AA353" s="1211"/>
      <c r="AB353" s="1211"/>
      <c r="AC353" s="1211"/>
    </row>
    <row r="354" ht="12.0" customHeight="1">
      <c r="A354" s="1417"/>
      <c r="B354" s="1417"/>
      <c r="C354" s="1211"/>
      <c r="D354" s="1211"/>
      <c r="E354" s="1211"/>
      <c r="F354" s="1211"/>
      <c r="G354" s="1211"/>
      <c r="H354" s="1211"/>
      <c r="I354" s="1211"/>
      <c r="J354" s="1211"/>
      <c r="K354" s="1211"/>
      <c r="L354" s="1211"/>
      <c r="M354" s="1211"/>
      <c r="N354" s="1211"/>
      <c r="O354" s="1211"/>
      <c r="P354" s="1211"/>
      <c r="Q354" s="1211"/>
      <c r="R354" s="1211"/>
      <c r="S354" s="1211"/>
      <c r="T354" s="1211"/>
      <c r="U354" s="1211"/>
      <c r="V354" s="1211"/>
      <c r="W354" s="1211"/>
      <c r="X354" s="1211"/>
      <c r="Y354" s="1211"/>
      <c r="Z354" s="1211"/>
      <c r="AA354" s="1211"/>
      <c r="AB354" s="1211"/>
      <c r="AC354" s="1211"/>
    </row>
    <row r="355" ht="12.0" customHeight="1">
      <c r="A355" s="1417"/>
      <c r="B355" s="1417"/>
      <c r="C355" s="1211"/>
      <c r="D355" s="1211"/>
      <c r="E355" s="1211"/>
      <c r="F355" s="1211"/>
      <c r="G355" s="1211"/>
      <c r="H355" s="1211"/>
      <c r="I355" s="1211"/>
      <c r="J355" s="1211"/>
      <c r="K355" s="1211"/>
      <c r="L355" s="1211"/>
      <c r="M355" s="1211"/>
      <c r="N355" s="1211"/>
      <c r="O355" s="1211"/>
      <c r="P355" s="1211"/>
      <c r="Q355" s="1211"/>
      <c r="R355" s="1211"/>
      <c r="S355" s="1211"/>
      <c r="T355" s="1211"/>
      <c r="U355" s="1211"/>
      <c r="V355" s="1211"/>
      <c r="W355" s="1211"/>
      <c r="X355" s="1211"/>
      <c r="Y355" s="1211"/>
      <c r="Z355" s="1211"/>
      <c r="AA355" s="1211"/>
      <c r="AB355" s="1211"/>
      <c r="AC355" s="1211"/>
    </row>
    <row r="356" ht="12.0" customHeight="1">
      <c r="A356" s="1417"/>
      <c r="B356" s="1417"/>
      <c r="C356" s="1211"/>
      <c r="D356" s="1211"/>
      <c r="E356" s="1211"/>
      <c r="F356" s="1211"/>
      <c r="G356" s="1211"/>
      <c r="H356" s="1211"/>
      <c r="I356" s="1211"/>
      <c r="J356" s="1211"/>
      <c r="K356" s="1211"/>
      <c r="L356" s="1211"/>
      <c r="M356" s="1211"/>
      <c r="N356" s="1211"/>
      <c r="O356" s="1211"/>
      <c r="P356" s="1211"/>
      <c r="Q356" s="1211"/>
      <c r="R356" s="1211"/>
      <c r="S356" s="1211"/>
      <c r="T356" s="1211"/>
      <c r="U356" s="1211"/>
      <c r="V356" s="1211"/>
      <c r="W356" s="1211"/>
      <c r="X356" s="1211"/>
      <c r="Y356" s="1211"/>
      <c r="Z356" s="1211"/>
      <c r="AA356" s="1211"/>
      <c r="AB356" s="1211"/>
      <c r="AC356" s="1211"/>
    </row>
    <row r="357" ht="12.0" customHeight="1">
      <c r="A357" s="1417"/>
      <c r="B357" s="1417"/>
      <c r="C357" s="1211"/>
      <c r="D357" s="1211"/>
      <c r="E357" s="1211"/>
      <c r="F357" s="1211"/>
      <c r="G357" s="1211"/>
      <c r="H357" s="1211"/>
      <c r="I357" s="1211"/>
      <c r="J357" s="1211"/>
      <c r="K357" s="1211"/>
      <c r="L357" s="1211"/>
      <c r="M357" s="1211"/>
      <c r="N357" s="1211"/>
      <c r="O357" s="1211"/>
      <c r="P357" s="1211"/>
      <c r="Q357" s="1211"/>
      <c r="R357" s="1211"/>
      <c r="S357" s="1211"/>
      <c r="T357" s="1211"/>
      <c r="U357" s="1211"/>
      <c r="V357" s="1211"/>
      <c r="W357" s="1211"/>
      <c r="X357" s="1211"/>
      <c r="Y357" s="1211"/>
      <c r="Z357" s="1211"/>
      <c r="AA357" s="1211"/>
      <c r="AB357" s="1211"/>
      <c r="AC357" s="1211"/>
    </row>
    <row r="358" ht="12.0" customHeight="1">
      <c r="A358" s="1417"/>
      <c r="B358" s="1417"/>
      <c r="C358" s="1211"/>
      <c r="D358" s="1211"/>
      <c r="E358" s="1211"/>
      <c r="F358" s="1211"/>
      <c r="G358" s="1211"/>
      <c r="H358" s="1211"/>
      <c r="I358" s="1211"/>
      <c r="J358" s="1211"/>
      <c r="K358" s="1211"/>
      <c r="L358" s="1211"/>
      <c r="M358" s="1211"/>
      <c r="N358" s="1211"/>
      <c r="O358" s="1211"/>
      <c r="P358" s="1211"/>
      <c r="Q358" s="1211"/>
      <c r="R358" s="1211"/>
      <c r="S358" s="1211"/>
      <c r="T358" s="1211"/>
      <c r="U358" s="1211"/>
      <c r="V358" s="1211"/>
      <c r="W358" s="1211"/>
      <c r="X358" s="1211"/>
      <c r="Y358" s="1211"/>
      <c r="Z358" s="1211"/>
      <c r="AA358" s="1211"/>
      <c r="AB358" s="1211"/>
      <c r="AC358" s="1211"/>
    </row>
    <row r="359" ht="12.0" customHeight="1">
      <c r="A359" s="1417"/>
      <c r="B359" s="1417"/>
      <c r="C359" s="1211"/>
      <c r="D359" s="1211"/>
      <c r="E359" s="1211"/>
      <c r="F359" s="1211"/>
      <c r="G359" s="1211"/>
      <c r="H359" s="1211"/>
      <c r="I359" s="1211"/>
      <c r="J359" s="1211"/>
      <c r="K359" s="1211"/>
      <c r="L359" s="1211"/>
      <c r="M359" s="1211"/>
      <c r="N359" s="1211"/>
      <c r="O359" s="1211"/>
      <c r="P359" s="1211"/>
      <c r="Q359" s="1211"/>
      <c r="R359" s="1211"/>
      <c r="S359" s="1211"/>
      <c r="T359" s="1211"/>
      <c r="U359" s="1211"/>
      <c r="V359" s="1211"/>
      <c r="W359" s="1211"/>
      <c r="X359" s="1211"/>
      <c r="Y359" s="1211"/>
      <c r="Z359" s="1211"/>
      <c r="AA359" s="1211"/>
      <c r="AB359" s="1211"/>
      <c r="AC359" s="1211"/>
    </row>
    <row r="360" ht="12.0" customHeight="1">
      <c r="A360" s="1417"/>
      <c r="B360" s="1417"/>
      <c r="C360" s="1211"/>
      <c r="D360" s="1211"/>
      <c r="E360" s="1211"/>
      <c r="F360" s="1211"/>
      <c r="G360" s="1211"/>
      <c r="H360" s="1211"/>
      <c r="I360" s="1211"/>
      <c r="J360" s="1211"/>
      <c r="K360" s="1211"/>
      <c r="L360" s="1211"/>
      <c r="M360" s="1211"/>
      <c r="N360" s="1211"/>
      <c r="O360" s="1211"/>
      <c r="P360" s="1211"/>
      <c r="Q360" s="1211"/>
      <c r="R360" s="1211"/>
      <c r="S360" s="1211"/>
      <c r="T360" s="1211"/>
      <c r="U360" s="1211"/>
      <c r="V360" s="1211"/>
      <c r="W360" s="1211"/>
      <c r="X360" s="1211"/>
      <c r="Y360" s="1211"/>
      <c r="Z360" s="1211"/>
      <c r="AA360" s="1211"/>
      <c r="AB360" s="1211"/>
      <c r="AC360" s="1211"/>
    </row>
    <row r="361" ht="12.0" customHeight="1">
      <c r="A361" s="1417"/>
      <c r="B361" s="1417"/>
      <c r="C361" s="1211"/>
      <c r="D361" s="1211"/>
      <c r="E361" s="1211"/>
      <c r="F361" s="1211"/>
      <c r="G361" s="1211"/>
      <c r="H361" s="1211"/>
      <c r="I361" s="1211"/>
      <c r="J361" s="1211"/>
      <c r="K361" s="1211"/>
      <c r="L361" s="1211"/>
      <c r="M361" s="1211"/>
      <c r="N361" s="1211"/>
      <c r="O361" s="1211"/>
      <c r="P361" s="1211"/>
      <c r="Q361" s="1211"/>
      <c r="R361" s="1211"/>
      <c r="S361" s="1211"/>
      <c r="T361" s="1211"/>
      <c r="U361" s="1211"/>
      <c r="V361" s="1211"/>
      <c r="W361" s="1211"/>
      <c r="X361" s="1211"/>
      <c r="Y361" s="1211"/>
      <c r="Z361" s="1211"/>
      <c r="AA361" s="1211"/>
      <c r="AB361" s="1211"/>
      <c r="AC361" s="1211"/>
    </row>
    <row r="362" ht="12.0" customHeight="1">
      <c r="A362" s="1417"/>
      <c r="B362" s="1417"/>
      <c r="C362" s="1211"/>
      <c r="D362" s="1211"/>
      <c r="E362" s="1211"/>
      <c r="F362" s="1211"/>
      <c r="G362" s="1211"/>
      <c r="H362" s="1211"/>
      <c r="I362" s="1211"/>
      <c r="J362" s="1211"/>
      <c r="K362" s="1211"/>
      <c r="L362" s="1211"/>
      <c r="M362" s="1211"/>
      <c r="N362" s="1211"/>
      <c r="O362" s="1211"/>
      <c r="P362" s="1211"/>
      <c r="Q362" s="1211"/>
      <c r="R362" s="1211"/>
      <c r="S362" s="1211"/>
      <c r="T362" s="1211"/>
      <c r="U362" s="1211"/>
      <c r="V362" s="1211"/>
      <c r="W362" s="1211"/>
      <c r="X362" s="1211"/>
      <c r="Y362" s="1211"/>
      <c r="Z362" s="1211"/>
      <c r="AA362" s="1211"/>
      <c r="AB362" s="1211"/>
      <c r="AC362" s="1211"/>
    </row>
    <row r="363" ht="12.0" customHeight="1">
      <c r="A363" s="1417"/>
      <c r="B363" s="1417"/>
      <c r="C363" s="1211"/>
      <c r="D363" s="1211"/>
      <c r="E363" s="1211"/>
      <c r="F363" s="1211"/>
      <c r="G363" s="1211"/>
      <c r="H363" s="1211"/>
      <c r="I363" s="1211"/>
      <c r="J363" s="1211"/>
      <c r="K363" s="1211"/>
      <c r="L363" s="1211"/>
      <c r="M363" s="1211"/>
      <c r="N363" s="1211"/>
      <c r="O363" s="1211"/>
      <c r="P363" s="1211"/>
      <c r="Q363" s="1211"/>
      <c r="R363" s="1211"/>
      <c r="S363" s="1211"/>
      <c r="T363" s="1211"/>
      <c r="U363" s="1211"/>
      <c r="V363" s="1211"/>
      <c r="W363" s="1211"/>
      <c r="X363" s="1211"/>
      <c r="Y363" s="1211"/>
      <c r="Z363" s="1211"/>
      <c r="AA363" s="1211"/>
      <c r="AB363" s="1211"/>
      <c r="AC363" s="1211"/>
    </row>
    <row r="364" ht="12.0" customHeight="1">
      <c r="A364" s="1417"/>
      <c r="B364" s="1417"/>
      <c r="C364" s="1211"/>
      <c r="D364" s="1211"/>
      <c r="E364" s="1211"/>
      <c r="F364" s="1211"/>
      <c r="G364" s="1211"/>
      <c r="H364" s="1211"/>
      <c r="I364" s="1211"/>
      <c r="J364" s="1211"/>
      <c r="K364" s="1211"/>
      <c r="L364" s="1211"/>
      <c r="M364" s="1211"/>
      <c r="N364" s="1211"/>
      <c r="O364" s="1211"/>
      <c r="P364" s="1211"/>
      <c r="Q364" s="1211"/>
      <c r="R364" s="1211"/>
      <c r="S364" s="1211"/>
      <c r="T364" s="1211"/>
      <c r="U364" s="1211"/>
      <c r="V364" s="1211"/>
      <c r="W364" s="1211"/>
      <c r="X364" s="1211"/>
      <c r="Y364" s="1211"/>
      <c r="Z364" s="1211"/>
      <c r="AA364" s="1211"/>
      <c r="AB364" s="1211"/>
      <c r="AC364" s="1211"/>
    </row>
    <row r="365" ht="12.0" customHeight="1">
      <c r="A365" s="1417"/>
      <c r="B365" s="1417"/>
      <c r="C365" s="1211"/>
      <c r="D365" s="1211"/>
      <c r="E365" s="1211"/>
      <c r="F365" s="1211"/>
      <c r="G365" s="1211"/>
      <c r="H365" s="1211"/>
      <c r="I365" s="1211"/>
      <c r="J365" s="1211"/>
      <c r="K365" s="1211"/>
      <c r="L365" s="1211"/>
      <c r="M365" s="1211"/>
      <c r="N365" s="1211"/>
      <c r="O365" s="1211"/>
      <c r="P365" s="1211"/>
      <c r="Q365" s="1211"/>
      <c r="R365" s="1211"/>
      <c r="S365" s="1211"/>
      <c r="T365" s="1211"/>
      <c r="U365" s="1211"/>
      <c r="V365" s="1211"/>
      <c r="W365" s="1211"/>
      <c r="X365" s="1211"/>
      <c r="Y365" s="1211"/>
      <c r="Z365" s="1211"/>
      <c r="AA365" s="1211"/>
      <c r="AB365" s="1211"/>
      <c r="AC365" s="1211"/>
    </row>
    <row r="366" ht="12.0" customHeight="1">
      <c r="A366" s="1417"/>
      <c r="B366" s="1417"/>
      <c r="C366" s="1211"/>
      <c r="D366" s="1211"/>
      <c r="E366" s="1211"/>
      <c r="F366" s="1211"/>
      <c r="G366" s="1211"/>
      <c r="H366" s="1211"/>
      <c r="I366" s="1211"/>
      <c r="J366" s="1211"/>
      <c r="K366" s="1211"/>
      <c r="L366" s="1211"/>
      <c r="M366" s="1211"/>
      <c r="N366" s="1211"/>
      <c r="O366" s="1211"/>
      <c r="P366" s="1211"/>
      <c r="Q366" s="1211"/>
      <c r="R366" s="1211"/>
      <c r="S366" s="1211"/>
      <c r="T366" s="1211"/>
      <c r="U366" s="1211"/>
      <c r="V366" s="1211"/>
      <c r="W366" s="1211"/>
      <c r="X366" s="1211"/>
      <c r="Y366" s="1211"/>
      <c r="Z366" s="1211"/>
      <c r="AA366" s="1211"/>
      <c r="AB366" s="1211"/>
      <c r="AC366" s="1211"/>
    </row>
    <row r="367" ht="12.0" customHeight="1">
      <c r="A367" s="1417"/>
      <c r="B367" s="1417"/>
      <c r="C367" s="1211"/>
      <c r="D367" s="1211"/>
      <c r="E367" s="1211"/>
      <c r="F367" s="1211"/>
      <c r="G367" s="1211"/>
      <c r="H367" s="1211"/>
      <c r="I367" s="1211"/>
      <c r="J367" s="1211"/>
      <c r="K367" s="1211"/>
      <c r="L367" s="1211"/>
      <c r="M367" s="1211"/>
      <c r="N367" s="1211"/>
      <c r="O367" s="1211"/>
      <c r="P367" s="1211"/>
      <c r="Q367" s="1211"/>
      <c r="R367" s="1211"/>
      <c r="S367" s="1211"/>
      <c r="T367" s="1211"/>
      <c r="U367" s="1211"/>
      <c r="V367" s="1211"/>
      <c r="W367" s="1211"/>
      <c r="X367" s="1211"/>
      <c r="Y367" s="1211"/>
      <c r="Z367" s="1211"/>
      <c r="AA367" s="1211"/>
      <c r="AB367" s="1211"/>
      <c r="AC367" s="1211"/>
    </row>
    <row r="368" ht="12.0" customHeight="1">
      <c r="A368" s="1417"/>
      <c r="B368" s="1417"/>
      <c r="C368" s="1211"/>
      <c r="D368" s="1211"/>
      <c r="E368" s="1211"/>
      <c r="F368" s="1211"/>
      <c r="G368" s="1211"/>
      <c r="H368" s="1211"/>
      <c r="I368" s="1211"/>
      <c r="J368" s="1211"/>
      <c r="K368" s="1211"/>
      <c r="L368" s="1211"/>
      <c r="M368" s="1211"/>
      <c r="N368" s="1211"/>
      <c r="O368" s="1211"/>
      <c r="P368" s="1211"/>
      <c r="Q368" s="1211"/>
      <c r="R368" s="1211"/>
      <c r="S368" s="1211"/>
      <c r="T368" s="1211"/>
      <c r="U368" s="1211"/>
      <c r="V368" s="1211"/>
      <c r="W368" s="1211"/>
      <c r="X368" s="1211"/>
      <c r="Y368" s="1211"/>
      <c r="Z368" s="1211"/>
      <c r="AA368" s="1211"/>
      <c r="AB368" s="1211"/>
      <c r="AC368" s="1211"/>
    </row>
    <row r="369" ht="12.0" customHeight="1">
      <c r="A369" s="1417"/>
      <c r="B369" s="1417"/>
      <c r="C369" s="1211"/>
      <c r="D369" s="1211"/>
      <c r="E369" s="1211"/>
      <c r="F369" s="1211"/>
      <c r="G369" s="1211"/>
      <c r="H369" s="1211"/>
      <c r="I369" s="1211"/>
      <c r="J369" s="1211"/>
      <c r="K369" s="1211"/>
      <c r="L369" s="1211"/>
      <c r="M369" s="1211"/>
      <c r="N369" s="1211"/>
      <c r="O369" s="1211"/>
      <c r="P369" s="1211"/>
      <c r="Q369" s="1211"/>
      <c r="R369" s="1211"/>
      <c r="S369" s="1211"/>
      <c r="T369" s="1211"/>
      <c r="U369" s="1211"/>
      <c r="V369" s="1211"/>
      <c r="W369" s="1211"/>
      <c r="X369" s="1211"/>
      <c r="Y369" s="1211"/>
      <c r="Z369" s="1211"/>
      <c r="AA369" s="1211"/>
      <c r="AB369" s="1211"/>
      <c r="AC369" s="1211"/>
    </row>
    <row r="370" ht="12.0" customHeight="1">
      <c r="A370" s="1417"/>
      <c r="B370" s="1417"/>
      <c r="C370" s="1211"/>
      <c r="D370" s="1211"/>
      <c r="E370" s="1211"/>
      <c r="F370" s="1211"/>
      <c r="G370" s="1211"/>
      <c r="H370" s="1211"/>
      <c r="I370" s="1211"/>
      <c r="J370" s="1211"/>
      <c r="K370" s="1211"/>
      <c r="L370" s="1211"/>
      <c r="M370" s="1211"/>
      <c r="N370" s="1211"/>
      <c r="O370" s="1211"/>
      <c r="P370" s="1211"/>
      <c r="Q370" s="1211"/>
      <c r="R370" s="1211"/>
      <c r="S370" s="1211"/>
      <c r="T370" s="1211"/>
      <c r="U370" s="1211"/>
      <c r="V370" s="1211"/>
      <c r="W370" s="1211"/>
      <c r="X370" s="1211"/>
      <c r="Y370" s="1211"/>
      <c r="Z370" s="1211"/>
      <c r="AA370" s="1211"/>
      <c r="AB370" s="1211"/>
      <c r="AC370" s="1211"/>
    </row>
    <row r="371" ht="12.0" customHeight="1">
      <c r="A371" s="1417"/>
      <c r="B371" s="1417"/>
      <c r="C371" s="1211"/>
      <c r="D371" s="1211"/>
      <c r="E371" s="1211"/>
      <c r="F371" s="1211"/>
      <c r="G371" s="1211"/>
      <c r="H371" s="1211"/>
      <c r="I371" s="1211"/>
      <c r="J371" s="1211"/>
      <c r="K371" s="1211"/>
      <c r="L371" s="1211"/>
      <c r="M371" s="1211"/>
      <c r="N371" s="1211"/>
      <c r="O371" s="1211"/>
      <c r="P371" s="1211"/>
      <c r="Q371" s="1211"/>
      <c r="R371" s="1211"/>
      <c r="S371" s="1211"/>
      <c r="T371" s="1211"/>
      <c r="U371" s="1211"/>
      <c r="V371" s="1211"/>
      <c r="W371" s="1211"/>
      <c r="X371" s="1211"/>
      <c r="Y371" s="1211"/>
      <c r="Z371" s="1211"/>
      <c r="AA371" s="1211"/>
      <c r="AB371" s="1211"/>
      <c r="AC371" s="1211"/>
    </row>
    <row r="372" ht="12.0" customHeight="1">
      <c r="A372" s="1417"/>
      <c r="B372" s="1417"/>
      <c r="C372" s="1211"/>
      <c r="D372" s="1211"/>
      <c r="E372" s="1211"/>
      <c r="F372" s="1211"/>
      <c r="G372" s="1211"/>
      <c r="H372" s="1211"/>
      <c r="I372" s="1211"/>
      <c r="J372" s="1211"/>
      <c r="K372" s="1211"/>
      <c r="L372" s="1211"/>
      <c r="M372" s="1211"/>
      <c r="N372" s="1211"/>
      <c r="O372" s="1211"/>
      <c r="P372" s="1211"/>
      <c r="Q372" s="1211"/>
      <c r="R372" s="1211"/>
      <c r="S372" s="1211"/>
      <c r="T372" s="1211"/>
      <c r="U372" s="1211"/>
      <c r="V372" s="1211"/>
      <c r="W372" s="1211"/>
      <c r="X372" s="1211"/>
      <c r="Y372" s="1211"/>
      <c r="Z372" s="1211"/>
      <c r="AA372" s="1211"/>
      <c r="AB372" s="1211"/>
      <c r="AC372" s="1211"/>
    </row>
    <row r="373" ht="12.0" customHeight="1">
      <c r="A373" s="1417"/>
      <c r="B373" s="1417"/>
      <c r="C373" s="1211"/>
      <c r="D373" s="1211"/>
      <c r="E373" s="1211"/>
      <c r="F373" s="1211"/>
      <c r="G373" s="1211"/>
      <c r="H373" s="1211"/>
      <c r="I373" s="1211"/>
      <c r="J373" s="1211"/>
      <c r="K373" s="1211"/>
      <c r="L373" s="1211"/>
      <c r="M373" s="1211"/>
      <c r="N373" s="1211"/>
      <c r="O373" s="1211"/>
      <c r="P373" s="1211"/>
      <c r="Q373" s="1211"/>
      <c r="R373" s="1211"/>
      <c r="S373" s="1211"/>
      <c r="T373" s="1211"/>
      <c r="U373" s="1211"/>
      <c r="V373" s="1211"/>
      <c r="W373" s="1211"/>
      <c r="X373" s="1211"/>
      <c r="Y373" s="1211"/>
      <c r="Z373" s="1211"/>
      <c r="AA373" s="1211"/>
      <c r="AB373" s="1211"/>
      <c r="AC373" s="1211"/>
    </row>
    <row r="374" ht="12.0" customHeight="1">
      <c r="A374" s="1417"/>
      <c r="B374" s="1417"/>
      <c r="C374" s="1211"/>
      <c r="D374" s="1211"/>
      <c r="E374" s="1211"/>
      <c r="F374" s="1211"/>
      <c r="G374" s="1211"/>
      <c r="H374" s="1211"/>
      <c r="I374" s="1211"/>
      <c r="J374" s="1211"/>
      <c r="K374" s="1211"/>
      <c r="L374" s="1211"/>
      <c r="M374" s="1211"/>
      <c r="N374" s="1211"/>
      <c r="O374" s="1211"/>
      <c r="P374" s="1211"/>
      <c r="Q374" s="1211"/>
      <c r="R374" s="1211"/>
      <c r="S374" s="1211"/>
      <c r="T374" s="1211"/>
      <c r="U374" s="1211"/>
      <c r="V374" s="1211"/>
      <c r="W374" s="1211"/>
      <c r="X374" s="1211"/>
      <c r="Y374" s="1211"/>
      <c r="Z374" s="1211"/>
      <c r="AA374" s="1211"/>
      <c r="AB374" s="1211"/>
      <c r="AC374" s="1211"/>
    </row>
    <row r="375" ht="12.0" customHeight="1">
      <c r="A375" s="1417"/>
      <c r="B375" s="1417"/>
      <c r="C375" s="1211"/>
      <c r="D375" s="1211"/>
      <c r="E375" s="1211"/>
      <c r="F375" s="1211"/>
      <c r="G375" s="1211"/>
      <c r="H375" s="1211"/>
      <c r="I375" s="1211"/>
      <c r="J375" s="1211"/>
      <c r="K375" s="1211"/>
      <c r="L375" s="1211"/>
      <c r="M375" s="1211"/>
      <c r="N375" s="1211"/>
      <c r="O375" s="1211"/>
      <c r="P375" s="1211"/>
      <c r="Q375" s="1211"/>
      <c r="R375" s="1211"/>
      <c r="S375" s="1211"/>
      <c r="T375" s="1211"/>
      <c r="U375" s="1211"/>
      <c r="V375" s="1211"/>
      <c r="W375" s="1211"/>
      <c r="X375" s="1211"/>
      <c r="Y375" s="1211"/>
      <c r="Z375" s="1211"/>
      <c r="AA375" s="1211"/>
      <c r="AB375" s="1211"/>
      <c r="AC375" s="1211"/>
    </row>
    <row r="376" ht="12.0" customHeight="1">
      <c r="A376" s="1417"/>
      <c r="B376" s="1417"/>
      <c r="C376" s="1211"/>
      <c r="D376" s="1211"/>
      <c r="E376" s="1211"/>
      <c r="F376" s="1211"/>
      <c r="G376" s="1211"/>
      <c r="H376" s="1211"/>
      <c r="I376" s="1211"/>
      <c r="J376" s="1211"/>
      <c r="K376" s="1211"/>
      <c r="L376" s="1211"/>
      <c r="M376" s="1211"/>
      <c r="N376" s="1211"/>
      <c r="O376" s="1211"/>
      <c r="P376" s="1211"/>
      <c r="Q376" s="1211"/>
      <c r="R376" s="1211"/>
      <c r="S376" s="1211"/>
      <c r="T376" s="1211"/>
      <c r="U376" s="1211"/>
      <c r="V376" s="1211"/>
      <c r="W376" s="1211"/>
      <c r="X376" s="1211"/>
      <c r="Y376" s="1211"/>
      <c r="Z376" s="1211"/>
      <c r="AA376" s="1211"/>
      <c r="AB376" s="1211"/>
      <c r="AC376" s="1211"/>
    </row>
    <row r="377" ht="12.0" customHeight="1">
      <c r="A377" s="1417"/>
      <c r="B377" s="1417"/>
      <c r="C377" s="1211"/>
      <c r="D377" s="1211"/>
      <c r="E377" s="1211"/>
      <c r="F377" s="1211"/>
      <c r="G377" s="1211"/>
      <c r="H377" s="1211"/>
      <c r="I377" s="1211"/>
      <c r="J377" s="1211"/>
      <c r="K377" s="1211"/>
      <c r="L377" s="1211"/>
      <c r="M377" s="1211"/>
      <c r="N377" s="1211"/>
      <c r="O377" s="1211"/>
      <c r="P377" s="1211"/>
      <c r="Q377" s="1211"/>
      <c r="R377" s="1211"/>
      <c r="S377" s="1211"/>
      <c r="T377" s="1211"/>
      <c r="U377" s="1211"/>
      <c r="V377" s="1211"/>
      <c r="W377" s="1211"/>
      <c r="X377" s="1211"/>
      <c r="Y377" s="1211"/>
      <c r="Z377" s="1211"/>
      <c r="AA377" s="1211"/>
      <c r="AB377" s="1211"/>
      <c r="AC377" s="1211"/>
    </row>
    <row r="378" ht="12.0" customHeight="1">
      <c r="A378" s="1417"/>
      <c r="B378" s="1417"/>
      <c r="C378" s="1211"/>
      <c r="D378" s="1211"/>
      <c r="E378" s="1211"/>
      <c r="F378" s="1211"/>
      <c r="G378" s="1211"/>
      <c r="H378" s="1211"/>
      <c r="I378" s="1211"/>
      <c r="J378" s="1211"/>
      <c r="K378" s="1211"/>
      <c r="L378" s="1211"/>
      <c r="M378" s="1211"/>
      <c r="N378" s="1211"/>
      <c r="O378" s="1211"/>
      <c r="P378" s="1211"/>
      <c r="Q378" s="1211"/>
      <c r="R378" s="1211"/>
      <c r="S378" s="1211"/>
      <c r="T378" s="1211"/>
      <c r="U378" s="1211"/>
      <c r="V378" s="1211"/>
      <c r="W378" s="1211"/>
      <c r="X378" s="1211"/>
      <c r="Y378" s="1211"/>
      <c r="Z378" s="1211"/>
      <c r="AA378" s="1211"/>
      <c r="AB378" s="1211"/>
      <c r="AC378" s="1211"/>
    </row>
    <row r="379" ht="12.0" customHeight="1">
      <c r="A379" s="1417"/>
      <c r="B379" s="1417"/>
      <c r="C379" s="1211"/>
      <c r="D379" s="1211"/>
      <c r="E379" s="1211"/>
      <c r="F379" s="1211"/>
      <c r="G379" s="1211"/>
      <c r="H379" s="1211"/>
      <c r="I379" s="1211"/>
      <c r="J379" s="1211"/>
      <c r="K379" s="1211"/>
      <c r="L379" s="1211"/>
      <c r="M379" s="1211"/>
      <c r="N379" s="1211"/>
      <c r="O379" s="1211"/>
      <c r="P379" s="1211"/>
      <c r="Q379" s="1211"/>
      <c r="R379" s="1211"/>
      <c r="S379" s="1211"/>
      <c r="T379" s="1211"/>
      <c r="U379" s="1211"/>
      <c r="V379" s="1211"/>
      <c r="W379" s="1211"/>
      <c r="X379" s="1211"/>
      <c r="Y379" s="1211"/>
      <c r="Z379" s="1211"/>
      <c r="AA379" s="1211"/>
      <c r="AB379" s="1211"/>
      <c r="AC379" s="1211"/>
    </row>
    <row r="380" ht="12.0" customHeight="1">
      <c r="A380" s="1417"/>
      <c r="B380" s="1417"/>
      <c r="C380" s="1211"/>
      <c r="D380" s="1211"/>
      <c r="E380" s="1211"/>
      <c r="F380" s="1211"/>
      <c r="G380" s="1211"/>
      <c r="H380" s="1211"/>
      <c r="I380" s="1211"/>
      <c r="J380" s="1211"/>
      <c r="K380" s="1211"/>
      <c r="L380" s="1211"/>
      <c r="M380" s="1211"/>
      <c r="N380" s="1211"/>
      <c r="O380" s="1211"/>
      <c r="P380" s="1211"/>
      <c r="Q380" s="1211"/>
      <c r="R380" s="1211"/>
      <c r="S380" s="1211"/>
      <c r="T380" s="1211"/>
      <c r="U380" s="1211"/>
      <c r="V380" s="1211"/>
      <c r="W380" s="1211"/>
      <c r="X380" s="1211"/>
      <c r="Y380" s="1211"/>
      <c r="Z380" s="1211"/>
      <c r="AA380" s="1211"/>
      <c r="AB380" s="1211"/>
      <c r="AC380" s="1211"/>
    </row>
    <row r="381" ht="12.0" customHeight="1">
      <c r="A381" s="1417"/>
      <c r="B381" s="1417"/>
      <c r="C381" s="1211"/>
      <c r="D381" s="1211"/>
      <c r="E381" s="1211"/>
      <c r="F381" s="1211"/>
      <c r="G381" s="1211"/>
      <c r="H381" s="1211"/>
      <c r="I381" s="1211"/>
      <c r="J381" s="1211"/>
      <c r="K381" s="1211"/>
      <c r="L381" s="1211"/>
      <c r="M381" s="1211"/>
      <c r="N381" s="1211"/>
      <c r="O381" s="1211"/>
      <c r="P381" s="1211"/>
      <c r="Q381" s="1211"/>
      <c r="R381" s="1211"/>
      <c r="S381" s="1211"/>
      <c r="T381" s="1211"/>
      <c r="U381" s="1211"/>
      <c r="V381" s="1211"/>
      <c r="W381" s="1211"/>
      <c r="X381" s="1211"/>
      <c r="Y381" s="1211"/>
      <c r="Z381" s="1211"/>
      <c r="AA381" s="1211"/>
      <c r="AB381" s="1211"/>
      <c r="AC381" s="1211"/>
    </row>
    <row r="382" ht="12.0" customHeight="1">
      <c r="A382" s="1417"/>
      <c r="B382" s="1417"/>
      <c r="C382" s="1211"/>
      <c r="D382" s="1211"/>
      <c r="E382" s="1211"/>
      <c r="F382" s="1211"/>
      <c r="G382" s="1211"/>
      <c r="H382" s="1211"/>
      <c r="I382" s="1211"/>
      <c r="J382" s="1211"/>
      <c r="K382" s="1211"/>
      <c r="L382" s="1211"/>
      <c r="M382" s="1211"/>
      <c r="N382" s="1211"/>
      <c r="O382" s="1211"/>
      <c r="P382" s="1211"/>
      <c r="Q382" s="1211"/>
      <c r="R382" s="1211"/>
      <c r="S382" s="1211"/>
      <c r="T382" s="1211"/>
      <c r="U382" s="1211"/>
      <c r="V382" s="1211"/>
      <c r="W382" s="1211"/>
      <c r="X382" s="1211"/>
      <c r="Y382" s="1211"/>
      <c r="Z382" s="1211"/>
      <c r="AA382" s="1211"/>
      <c r="AB382" s="1211"/>
      <c r="AC382" s="1211"/>
    </row>
    <row r="383" ht="12.0" customHeight="1">
      <c r="A383" s="1417"/>
      <c r="B383" s="1417"/>
      <c r="C383" s="1211"/>
      <c r="D383" s="1211"/>
      <c r="E383" s="1211"/>
      <c r="F383" s="1211"/>
      <c r="G383" s="1211"/>
      <c r="H383" s="1211"/>
      <c r="I383" s="1211"/>
      <c r="J383" s="1211"/>
      <c r="K383" s="1211"/>
      <c r="L383" s="1211"/>
      <c r="M383" s="1211"/>
      <c r="N383" s="1211"/>
      <c r="O383" s="1211"/>
      <c r="P383" s="1211"/>
      <c r="Q383" s="1211"/>
      <c r="R383" s="1211"/>
      <c r="S383" s="1211"/>
      <c r="T383" s="1211"/>
      <c r="U383" s="1211"/>
      <c r="V383" s="1211"/>
      <c r="W383" s="1211"/>
      <c r="X383" s="1211"/>
      <c r="Y383" s="1211"/>
      <c r="Z383" s="1211"/>
      <c r="AA383" s="1211"/>
      <c r="AB383" s="1211"/>
      <c r="AC383" s="1211"/>
    </row>
    <row r="384" ht="12.0" customHeight="1">
      <c r="A384" s="1417"/>
      <c r="B384" s="1417"/>
      <c r="C384" s="1211"/>
      <c r="D384" s="1211"/>
      <c r="E384" s="1211"/>
      <c r="F384" s="1211"/>
      <c r="G384" s="1211"/>
      <c r="H384" s="1211"/>
      <c r="I384" s="1211"/>
      <c r="J384" s="1211"/>
      <c r="K384" s="1211"/>
      <c r="L384" s="1211"/>
      <c r="M384" s="1211"/>
      <c r="N384" s="1211"/>
      <c r="O384" s="1211"/>
      <c r="P384" s="1211"/>
      <c r="Q384" s="1211"/>
      <c r="R384" s="1211"/>
      <c r="S384" s="1211"/>
      <c r="T384" s="1211"/>
      <c r="U384" s="1211"/>
      <c r="V384" s="1211"/>
      <c r="W384" s="1211"/>
      <c r="X384" s="1211"/>
      <c r="Y384" s="1211"/>
      <c r="Z384" s="1211"/>
      <c r="AA384" s="1211"/>
      <c r="AB384" s="1211"/>
      <c r="AC384" s="1211"/>
    </row>
    <row r="385" ht="12.0" customHeight="1">
      <c r="A385" s="1417"/>
      <c r="B385" s="1417"/>
      <c r="C385" s="1211"/>
      <c r="D385" s="1211"/>
      <c r="E385" s="1211"/>
      <c r="F385" s="1211"/>
      <c r="G385" s="1211"/>
      <c r="H385" s="1211"/>
      <c r="I385" s="1211"/>
      <c r="J385" s="1211"/>
      <c r="K385" s="1211"/>
      <c r="L385" s="1211"/>
      <c r="M385" s="1211"/>
      <c r="N385" s="1211"/>
      <c r="O385" s="1211"/>
      <c r="P385" s="1211"/>
      <c r="Q385" s="1211"/>
      <c r="R385" s="1211"/>
      <c r="S385" s="1211"/>
      <c r="T385" s="1211"/>
      <c r="U385" s="1211"/>
      <c r="V385" s="1211"/>
      <c r="W385" s="1211"/>
      <c r="X385" s="1211"/>
      <c r="Y385" s="1211"/>
      <c r="Z385" s="1211"/>
      <c r="AA385" s="1211"/>
      <c r="AB385" s="1211"/>
      <c r="AC385" s="1211"/>
    </row>
    <row r="386" ht="12.0" customHeight="1">
      <c r="A386" s="1417"/>
      <c r="B386" s="1417"/>
      <c r="C386" s="1211"/>
      <c r="D386" s="1211"/>
      <c r="E386" s="1211"/>
      <c r="F386" s="1211"/>
      <c r="G386" s="1211"/>
      <c r="H386" s="1211"/>
      <c r="I386" s="1211"/>
      <c r="J386" s="1211"/>
      <c r="K386" s="1211"/>
      <c r="L386" s="1211"/>
      <c r="M386" s="1211"/>
      <c r="N386" s="1211"/>
      <c r="O386" s="1211"/>
      <c r="P386" s="1211"/>
      <c r="Q386" s="1211"/>
      <c r="R386" s="1211"/>
      <c r="S386" s="1211"/>
      <c r="T386" s="1211"/>
      <c r="U386" s="1211"/>
      <c r="V386" s="1211"/>
      <c r="W386" s="1211"/>
      <c r="X386" s="1211"/>
      <c r="Y386" s="1211"/>
      <c r="Z386" s="1211"/>
      <c r="AA386" s="1211"/>
      <c r="AB386" s="1211"/>
      <c r="AC386" s="1211"/>
    </row>
    <row r="387" ht="12.0" customHeight="1">
      <c r="A387" s="1417"/>
      <c r="B387" s="1417"/>
      <c r="C387" s="1211"/>
      <c r="D387" s="1211"/>
      <c r="E387" s="1211"/>
      <c r="F387" s="1211"/>
      <c r="G387" s="1211"/>
      <c r="H387" s="1211"/>
      <c r="I387" s="1211"/>
      <c r="J387" s="1211"/>
      <c r="K387" s="1211"/>
      <c r="L387" s="1211"/>
      <c r="M387" s="1211"/>
      <c r="N387" s="1211"/>
      <c r="O387" s="1211"/>
      <c r="P387" s="1211"/>
      <c r="Q387" s="1211"/>
      <c r="R387" s="1211"/>
      <c r="S387" s="1211"/>
      <c r="T387" s="1211"/>
      <c r="U387" s="1211"/>
      <c r="V387" s="1211"/>
      <c r="W387" s="1211"/>
      <c r="X387" s="1211"/>
      <c r="Y387" s="1211"/>
      <c r="Z387" s="1211"/>
      <c r="AA387" s="1211"/>
      <c r="AB387" s="1211"/>
      <c r="AC387" s="1211"/>
    </row>
    <row r="388" ht="12.0" customHeight="1">
      <c r="A388" s="1417"/>
      <c r="B388" s="1417"/>
      <c r="C388" s="1211"/>
      <c r="D388" s="1211"/>
      <c r="E388" s="1211"/>
      <c r="F388" s="1211"/>
      <c r="G388" s="1211"/>
      <c r="H388" s="1211"/>
      <c r="I388" s="1211"/>
      <c r="J388" s="1211"/>
      <c r="K388" s="1211"/>
      <c r="L388" s="1211"/>
      <c r="M388" s="1211"/>
      <c r="N388" s="1211"/>
      <c r="O388" s="1211"/>
      <c r="P388" s="1211"/>
      <c r="Q388" s="1211"/>
      <c r="R388" s="1211"/>
      <c r="S388" s="1211"/>
      <c r="T388" s="1211"/>
      <c r="U388" s="1211"/>
      <c r="V388" s="1211"/>
      <c r="W388" s="1211"/>
      <c r="X388" s="1211"/>
      <c r="Y388" s="1211"/>
      <c r="Z388" s="1211"/>
      <c r="AA388" s="1211"/>
      <c r="AB388" s="1211"/>
      <c r="AC388" s="1211"/>
    </row>
    <row r="389" ht="12.0" customHeight="1">
      <c r="A389" s="1417"/>
      <c r="B389" s="1417"/>
      <c r="C389" s="1211"/>
      <c r="D389" s="1211"/>
      <c r="E389" s="1211"/>
      <c r="F389" s="1211"/>
      <c r="G389" s="1211"/>
      <c r="H389" s="1211"/>
      <c r="I389" s="1211"/>
      <c r="J389" s="1211"/>
      <c r="K389" s="1211"/>
      <c r="L389" s="1211"/>
      <c r="M389" s="1211"/>
      <c r="N389" s="1211"/>
      <c r="O389" s="1211"/>
      <c r="P389" s="1211"/>
      <c r="Q389" s="1211"/>
      <c r="R389" s="1211"/>
      <c r="S389" s="1211"/>
      <c r="T389" s="1211"/>
      <c r="U389" s="1211"/>
      <c r="V389" s="1211"/>
      <c r="W389" s="1211"/>
      <c r="X389" s="1211"/>
      <c r="Y389" s="1211"/>
      <c r="Z389" s="1211"/>
      <c r="AA389" s="1211"/>
      <c r="AB389" s="1211"/>
      <c r="AC389" s="1211"/>
    </row>
    <row r="390" ht="12.0" customHeight="1">
      <c r="A390" s="1417"/>
      <c r="B390" s="1417"/>
      <c r="C390" s="1211"/>
      <c r="D390" s="1211"/>
      <c r="E390" s="1211"/>
      <c r="F390" s="1211"/>
      <c r="G390" s="1211"/>
      <c r="H390" s="1211"/>
      <c r="I390" s="1211"/>
      <c r="J390" s="1211"/>
      <c r="K390" s="1211"/>
      <c r="L390" s="1211"/>
      <c r="M390" s="1211"/>
      <c r="N390" s="1211"/>
      <c r="O390" s="1211"/>
      <c r="P390" s="1211"/>
      <c r="Q390" s="1211"/>
      <c r="R390" s="1211"/>
      <c r="S390" s="1211"/>
      <c r="T390" s="1211"/>
      <c r="U390" s="1211"/>
      <c r="V390" s="1211"/>
      <c r="W390" s="1211"/>
      <c r="X390" s="1211"/>
      <c r="Y390" s="1211"/>
      <c r="Z390" s="1211"/>
      <c r="AA390" s="1211"/>
      <c r="AB390" s="1211"/>
      <c r="AC390" s="1211"/>
    </row>
    <row r="391" ht="12.0" customHeight="1">
      <c r="A391" s="1417"/>
      <c r="B391" s="1417"/>
      <c r="C391" s="1211"/>
      <c r="D391" s="1211"/>
      <c r="E391" s="1211"/>
      <c r="F391" s="1211"/>
      <c r="G391" s="1211"/>
      <c r="H391" s="1211"/>
      <c r="I391" s="1211"/>
      <c r="J391" s="1211"/>
      <c r="K391" s="1211"/>
      <c r="L391" s="1211"/>
      <c r="M391" s="1211"/>
      <c r="N391" s="1211"/>
      <c r="O391" s="1211"/>
      <c r="P391" s="1211"/>
      <c r="Q391" s="1211"/>
      <c r="R391" s="1211"/>
      <c r="S391" s="1211"/>
      <c r="T391" s="1211"/>
      <c r="U391" s="1211"/>
      <c r="V391" s="1211"/>
      <c r="W391" s="1211"/>
      <c r="X391" s="1211"/>
      <c r="Y391" s="1211"/>
      <c r="Z391" s="1211"/>
      <c r="AA391" s="1211"/>
      <c r="AB391" s="1211"/>
      <c r="AC391" s="1211"/>
    </row>
    <row r="392" ht="12.0" customHeight="1">
      <c r="A392" s="1417"/>
      <c r="B392" s="1417"/>
      <c r="C392" s="1211"/>
      <c r="D392" s="1211"/>
      <c r="E392" s="1211"/>
      <c r="F392" s="1211"/>
      <c r="G392" s="1211"/>
      <c r="H392" s="1211"/>
      <c r="I392" s="1211"/>
      <c r="J392" s="1211"/>
      <c r="K392" s="1211"/>
      <c r="L392" s="1211"/>
      <c r="M392" s="1211"/>
      <c r="N392" s="1211"/>
      <c r="O392" s="1211"/>
      <c r="P392" s="1211"/>
      <c r="Q392" s="1211"/>
      <c r="R392" s="1211"/>
      <c r="S392" s="1211"/>
      <c r="T392" s="1211"/>
      <c r="U392" s="1211"/>
      <c r="V392" s="1211"/>
      <c r="W392" s="1211"/>
      <c r="X392" s="1211"/>
      <c r="Y392" s="1211"/>
      <c r="Z392" s="1211"/>
      <c r="AA392" s="1211"/>
      <c r="AB392" s="1211"/>
      <c r="AC392" s="1211"/>
    </row>
    <row r="393" ht="12.0" customHeight="1">
      <c r="A393" s="1417"/>
      <c r="B393" s="1417"/>
      <c r="C393" s="1211"/>
      <c r="D393" s="1211"/>
      <c r="E393" s="1211"/>
      <c r="F393" s="1211"/>
      <c r="G393" s="1211"/>
      <c r="H393" s="1211"/>
      <c r="I393" s="1211"/>
      <c r="J393" s="1211"/>
      <c r="K393" s="1211"/>
      <c r="L393" s="1211"/>
      <c r="M393" s="1211"/>
      <c r="N393" s="1211"/>
      <c r="O393" s="1211"/>
      <c r="P393" s="1211"/>
      <c r="Q393" s="1211"/>
      <c r="R393" s="1211"/>
      <c r="S393" s="1211"/>
      <c r="T393" s="1211"/>
      <c r="U393" s="1211"/>
      <c r="V393" s="1211"/>
      <c r="W393" s="1211"/>
      <c r="X393" s="1211"/>
      <c r="Y393" s="1211"/>
      <c r="Z393" s="1211"/>
      <c r="AA393" s="1211"/>
      <c r="AB393" s="1211"/>
      <c r="AC393" s="1211"/>
    </row>
    <row r="394" ht="12.0" customHeight="1">
      <c r="A394" s="1417"/>
      <c r="B394" s="1417"/>
      <c r="C394" s="1211"/>
      <c r="D394" s="1211"/>
      <c r="E394" s="1211"/>
      <c r="F394" s="1211"/>
      <c r="G394" s="1211"/>
      <c r="H394" s="1211"/>
      <c r="I394" s="1211"/>
      <c r="J394" s="1211"/>
      <c r="K394" s="1211"/>
      <c r="L394" s="1211"/>
      <c r="M394" s="1211"/>
      <c r="N394" s="1211"/>
      <c r="O394" s="1211"/>
      <c r="P394" s="1211"/>
      <c r="Q394" s="1211"/>
      <c r="R394" s="1211"/>
      <c r="S394" s="1211"/>
      <c r="T394" s="1211"/>
      <c r="U394" s="1211"/>
      <c r="V394" s="1211"/>
      <c r="W394" s="1211"/>
      <c r="X394" s="1211"/>
      <c r="Y394" s="1211"/>
      <c r="Z394" s="1211"/>
      <c r="AA394" s="1211"/>
      <c r="AB394" s="1211"/>
      <c r="AC394" s="1211"/>
    </row>
    <row r="395" ht="12.0" customHeight="1">
      <c r="A395" s="1417"/>
      <c r="B395" s="1417"/>
      <c r="C395" s="1211"/>
      <c r="D395" s="1211"/>
      <c r="E395" s="1211"/>
      <c r="F395" s="1211"/>
      <c r="G395" s="1211"/>
      <c r="H395" s="1211"/>
      <c r="I395" s="1211"/>
      <c r="J395" s="1211"/>
      <c r="K395" s="1211"/>
      <c r="L395" s="1211"/>
      <c r="M395" s="1211"/>
      <c r="N395" s="1211"/>
      <c r="O395" s="1211"/>
      <c r="P395" s="1211"/>
      <c r="Q395" s="1211"/>
      <c r="R395" s="1211"/>
      <c r="S395" s="1211"/>
      <c r="T395" s="1211"/>
      <c r="U395" s="1211"/>
      <c r="V395" s="1211"/>
      <c r="W395" s="1211"/>
      <c r="X395" s="1211"/>
      <c r="Y395" s="1211"/>
      <c r="Z395" s="1211"/>
      <c r="AA395" s="1211"/>
      <c r="AB395" s="1211"/>
      <c r="AC395" s="1211"/>
    </row>
    <row r="396" ht="12.0" customHeight="1">
      <c r="A396" s="1417"/>
      <c r="B396" s="1417"/>
      <c r="C396" s="1211"/>
      <c r="D396" s="1211"/>
      <c r="E396" s="1211"/>
      <c r="F396" s="1211"/>
      <c r="G396" s="1211"/>
      <c r="H396" s="1211"/>
      <c r="I396" s="1211"/>
      <c r="J396" s="1211"/>
      <c r="K396" s="1211"/>
      <c r="L396" s="1211"/>
      <c r="M396" s="1211"/>
      <c r="N396" s="1211"/>
      <c r="O396" s="1211"/>
      <c r="P396" s="1211"/>
      <c r="Q396" s="1211"/>
      <c r="R396" s="1211"/>
      <c r="S396" s="1211"/>
      <c r="T396" s="1211"/>
      <c r="U396" s="1211"/>
      <c r="V396" s="1211"/>
      <c r="W396" s="1211"/>
      <c r="X396" s="1211"/>
      <c r="Y396" s="1211"/>
      <c r="Z396" s="1211"/>
      <c r="AA396" s="1211"/>
      <c r="AB396" s="1211"/>
      <c r="AC396" s="1211"/>
    </row>
    <row r="397" ht="12.0" customHeight="1">
      <c r="A397" s="1417"/>
      <c r="B397" s="1417"/>
      <c r="C397" s="1211"/>
      <c r="D397" s="1211"/>
      <c r="E397" s="1211"/>
      <c r="F397" s="1211"/>
      <c r="G397" s="1211"/>
      <c r="H397" s="1211"/>
      <c r="I397" s="1211"/>
      <c r="J397" s="1211"/>
      <c r="K397" s="1211"/>
      <c r="L397" s="1211"/>
      <c r="M397" s="1211"/>
      <c r="N397" s="1211"/>
      <c r="O397" s="1211"/>
      <c r="P397" s="1211"/>
      <c r="Q397" s="1211"/>
      <c r="R397" s="1211"/>
      <c r="S397" s="1211"/>
      <c r="T397" s="1211"/>
      <c r="U397" s="1211"/>
      <c r="V397" s="1211"/>
      <c r="W397" s="1211"/>
      <c r="X397" s="1211"/>
      <c r="Y397" s="1211"/>
      <c r="Z397" s="1211"/>
      <c r="AA397" s="1211"/>
      <c r="AB397" s="1211"/>
      <c r="AC397" s="1211"/>
    </row>
    <row r="398" ht="12.0" customHeight="1">
      <c r="A398" s="1417"/>
      <c r="B398" s="1417"/>
      <c r="C398" s="1211"/>
      <c r="D398" s="1211"/>
      <c r="E398" s="1211"/>
      <c r="F398" s="1211"/>
      <c r="G398" s="1211"/>
      <c r="H398" s="1211"/>
      <c r="I398" s="1211"/>
      <c r="J398" s="1211"/>
      <c r="K398" s="1211"/>
      <c r="L398" s="1211"/>
      <c r="M398" s="1211"/>
      <c r="N398" s="1211"/>
      <c r="O398" s="1211"/>
      <c r="P398" s="1211"/>
      <c r="Q398" s="1211"/>
      <c r="R398" s="1211"/>
      <c r="S398" s="1211"/>
      <c r="T398" s="1211"/>
      <c r="U398" s="1211"/>
      <c r="V398" s="1211"/>
      <c r="W398" s="1211"/>
      <c r="X398" s="1211"/>
      <c r="Y398" s="1211"/>
      <c r="Z398" s="1211"/>
      <c r="AA398" s="1211"/>
      <c r="AB398" s="1211"/>
      <c r="AC398" s="1211"/>
    </row>
    <row r="399" ht="12.0" customHeight="1">
      <c r="A399" s="1417"/>
      <c r="B399" s="1417"/>
      <c r="C399" s="1211"/>
      <c r="D399" s="1211"/>
      <c r="E399" s="1211"/>
      <c r="F399" s="1211"/>
      <c r="G399" s="1211"/>
      <c r="H399" s="1211"/>
      <c r="I399" s="1211"/>
      <c r="J399" s="1211"/>
      <c r="K399" s="1211"/>
      <c r="L399" s="1211"/>
      <c r="M399" s="1211"/>
      <c r="N399" s="1211"/>
      <c r="O399" s="1211"/>
      <c r="P399" s="1211"/>
      <c r="Q399" s="1211"/>
      <c r="R399" s="1211"/>
      <c r="S399" s="1211"/>
      <c r="T399" s="1211"/>
      <c r="U399" s="1211"/>
      <c r="V399" s="1211"/>
      <c r="W399" s="1211"/>
      <c r="X399" s="1211"/>
      <c r="Y399" s="1211"/>
      <c r="Z399" s="1211"/>
      <c r="AA399" s="1211"/>
      <c r="AB399" s="1211"/>
      <c r="AC399" s="1211"/>
    </row>
    <row r="400" ht="12.0" customHeight="1">
      <c r="A400" s="1417"/>
      <c r="B400" s="1417"/>
      <c r="C400" s="1211"/>
      <c r="D400" s="1211"/>
      <c r="E400" s="1211"/>
      <c r="F400" s="1211"/>
      <c r="G400" s="1211"/>
      <c r="H400" s="1211"/>
      <c r="I400" s="1211"/>
      <c r="J400" s="1211"/>
      <c r="K400" s="1211"/>
      <c r="L400" s="1211"/>
      <c r="M400" s="1211"/>
      <c r="N400" s="1211"/>
      <c r="O400" s="1211"/>
      <c r="P400" s="1211"/>
      <c r="Q400" s="1211"/>
      <c r="R400" s="1211"/>
      <c r="S400" s="1211"/>
      <c r="T400" s="1211"/>
      <c r="U400" s="1211"/>
      <c r="V400" s="1211"/>
      <c r="W400" s="1211"/>
      <c r="X400" s="1211"/>
      <c r="Y400" s="1211"/>
      <c r="Z400" s="1211"/>
      <c r="AA400" s="1211"/>
      <c r="AB400" s="1211"/>
      <c r="AC400" s="1211"/>
    </row>
    <row r="401" ht="12.0" customHeight="1">
      <c r="A401" s="1417"/>
      <c r="B401" s="1417"/>
      <c r="C401" s="1211"/>
      <c r="D401" s="1211"/>
      <c r="E401" s="1211"/>
      <c r="F401" s="1211"/>
      <c r="G401" s="1211"/>
      <c r="H401" s="1211"/>
      <c r="I401" s="1211"/>
      <c r="J401" s="1211"/>
      <c r="K401" s="1211"/>
      <c r="L401" s="1211"/>
      <c r="M401" s="1211"/>
      <c r="N401" s="1211"/>
      <c r="O401" s="1211"/>
      <c r="P401" s="1211"/>
      <c r="Q401" s="1211"/>
      <c r="R401" s="1211"/>
      <c r="S401" s="1211"/>
      <c r="T401" s="1211"/>
      <c r="U401" s="1211"/>
      <c r="V401" s="1211"/>
      <c r="W401" s="1211"/>
      <c r="X401" s="1211"/>
      <c r="Y401" s="1211"/>
      <c r="Z401" s="1211"/>
      <c r="AA401" s="1211"/>
      <c r="AB401" s="1211"/>
      <c r="AC401" s="1211"/>
    </row>
    <row r="402" ht="12.0" customHeight="1">
      <c r="A402" s="1417"/>
      <c r="B402" s="1417"/>
      <c r="C402" s="1211"/>
      <c r="D402" s="1211"/>
      <c r="E402" s="1211"/>
      <c r="F402" s="1211"/>
      <c r="G402" s="1211"/>
      <c r="H402" s="1211"/>
      <c r="I402" s="1211"/>
      <c r="J402" s="1211"/>
      <c r="K402" s="1211"/>
      <c r="L402" s="1211"/>
      <c r="M402" s="1211"/>
      <c r="N402" s="1211"/>
      <c r="O402" s="1211"/>
      <c r="P402" s="1211"/>
      <c r="Q402" s="1211"/>
      <c r="R402" s="1211"/>
      <c r="S402" s="1211"/>
      <c r="T402" s="1211"/>
      <c r="U402" s="1211"/>
      <c r="V402" s="1211"/>
      <c r="W402" s="1211"/>
      <c r="X402" s="1211"/>
      <c r="Y402" s="1211"/>
      <c r="Z402" s="1211"/>
      <c r="AA402" s="1211"/>
      <c r="AB402" s="1211"/>
      <c r="AC402" s="1211"/>
    </row>
    <row r="403" ht="12.0" customHeight="1">
      <c r="A403" s="1417"/>
      <c r="B403" s="1417"/>
      <c r="C403" s="1211"/>
      <c r="D403" s="1211"/>
      <c r="E403" s="1211"/>
      <c r="F403" s="1211"/>
      <c r="G403" s="1211"/>
      <c r="H403" s="1211"/>
      <c r="I403" s="1211"/>
      <c r="J403" s="1211"/>
      <c r="K403" s="1211"/>
      <c r="L403" s="1211"/>
      <c r="M403" s="1211"/>
      <c r="N403" s="1211"/>
      <c r="O403" s="1211"/>
      <c r="P403" s="1211"/>
      <c r="Q403" s="1211"/>
      <c r="R403" s="1211"/>
      <c r="S403" s="1211"/>
      <c r="T403" s="1211"/>
      <c r="U403" s="1211"/>
      <c r="V403" s="1211"/>
      <c r="W403" s="1211"/>
      <c r="X403" s="1211"/>
      <c r="Y403" s="1211"/>
      <c r="Z403" s="1211"/>
      <c r="AA403" s="1211"/>
      <c r="AB403" s="1211"/>
      <c r="AC403" s="1211"/>
    </row>
    <row r="404" ht="12.0" customHeight="1">
      <c r="A404" s="1417"/>
      <c r="B404" s="1417"/>
      <c r="C404" s="1211"/>
      <c r="D404" s="1211"/>
      <c r="E404" s="1211"/>
      <c r="F404" s="1211"/>
      <c r="G404" s="1211"/>
      <c r="H404" s="1211"/>
      <c r="I404" s="1211"/>
      <c r="J404" s="1211"/>
      <c r="K404" s="1211"/>
      <c r="L404" s="1211"/>
      <c r="M404" s="1211"/>
      <c r="N404" s="1211"/>
      <c r="O404" s="1211"/>
      <c r="P404" s="1211"/>
      <c r="Q404" s="1211"/>
      <c r="R404" s="1211"/>
      <c r="S404" s="1211"/>
      <c r="T404" s="1211"/>
      <c r="U404" s="1211"/>
      <c r="V404" s="1211"/>
      <c r="W404" s="1211"/>
      <c r="X404" s="1211"/>
      <c r="Y404" s="1211"/>
      <c r="Z404" s="1211"/>
      <c r="AA404" s="1211"/>
      <c r="AB404" s="1211"/>
      <c r="AC404" s="1211"/>
    </row>
    <row r="405" ht="12.0" customHeight="1">
      <c r="A405" s="1417"/>
      <c r="B405" s="1417"/>
      <c r="C405" s="1211"/>
      <c r="D405" s="1211"/>
      <c r="E405" s="1211"/>
      <c r="F405" s="1211"/>
      <c r="G405" s="1211"/>
      <c r="H405" s="1211"/>
      <c r="I405" s="1211"/>
      <c r="J405" s="1211"/>
      <c r="K405" s="1211"/>
      <c r="L405" s="1211"/>
      <c r="M405" s="1211"/>
      <c r="N405" s="1211"/>
      <c r="O405" s="1211"/>
      <c r="P405" s="1211"/>
      <c r="Q405" s="1211"/>
      <c r="R405" s="1211"/>
      <c r="S405" s="1211"/>
      <c r="T405" s="1211"/>
      <c r="U405" s="1211"/>
      <c r="V405" s="1211"/>
      <c r="W405" s="1211"/>
      <c r="X405" s="1211"/>
      <c r="Y405" s="1211"/>
      <c r="Z405" s="1211"/>
      <c r="AA405" s="1211"/>
      <c r="AB405" s="1211"/>
      <c r="AC405" s="1211"/>
    </row>
    <row r="406" ht="12.0" customHeight="1">
      <c r="A406" s="1417"/>
      <c r="B406" s="1417"/>
      <c r="C406" s="1211"/>
      <c r="D406" s="1211"/>
      <c r="E406" s="1211"/>
      <c r="F406" s="1211"/>
      <c r="G406" s="1211"/>
      <c r="H406" s="1211"/>
      <c r="I406" s="1211"/>
      <c r="J406" s="1211"/>
      <c r="K406" s="1211"/>
      <c r="L406" s="1211"/>
      <c r="M406" s="1211"/>
      <c r="N406" s="1211"/>
      <c r="O406" s="1211"/>
      <c r="P406" s="1211"/>
      <c r="Q406" s="1211"/>
      <c r="R406" s="1211"/>
      <c r="S406" s="1211"/>
      <c r="T406" s="1211"/>
      <c r="U406" s="1211"/>
      <c r="V406" s="1211"/>
      <c r="W406" s="1211"/>
      <c r="X406" s="1211"/>
      <c r="Y406" s="1211"/>
      <c r="Z406" s="1211"/>
      <c r="AA406" s="1211"/>
      <c r="AB406" s="1211"/>
      <c r="AC406" s="1211"/>
    </row>
    <row r="407" ht="12.0" customHeight="1">
      <c r="A407" s="1417"/>
      <c r="B407" s="1417"/>
      <c r="C407" s="1211"/>
      <c r="D407" s="1211"/>
      <c r="E407" s="1211"/>
      <c r="F407" s="1211"/>
      <c r="G407" s="1211"/>
      <c r="H407" s="1211"/>
      <c r="I407" s="1211"/>
      <c r="J407" s="1211"/>
      <c r="K407" s="1211"/>
      <c r="L407" s="1211"/>
      <c r="M407" s="1211"/>
      <c r="N407" s="1211"/>
      <c r="O407" s="1211"/>
      <c r="P407" s="1211"/>
      <c r="Q407" s="1211"/>
      <c r="R407" s="1211"/>
      <c r="S407" s="1211"/>
      <c r="T407" s="1211"/>
      <c r="U407" s="1211"/>
      <c r="V407" s="1211"/>
      <c r="W407" s="1211"/>
      <c r="X407" s="1211"/>
      <c r="Y407" s="1211"/>
      <c r="Z407" s="1211"/>
      <c r="AA407" s="1211"/>
      <c r="AB407" s="1211"/>
      <c r="AC407" s="1211"/>
    </row>
    <row r="408" ht="12.0" customHeight="1">
      <c r="A408" s="1417"/>
      <c r="B408" s="1417"/>
      <c r="C408" s="1211"/>
      <c r="D408" s="1211"/>
      <c r="E408" s="1211"/>
      <c r="F408" s="1211"/>
      <c r="G408" s="1211"/>
      <c r="H408" s="1211"/>
      <c r="I408" s="1211"/>
      <c r="J408" s="1211"/>
      <c r="K408" s="1211"/>
      <c r="L408" s="1211"/>
      <c r="M408" s="1211"/>
      <c r="N408" s="1211"/>
      <c r="O408" s="1211"/>
      <c r="P408" s="1211"/>
      <c r="Q408" s="1211"/>
      <c r="R408" s="1211"/>
      <c r="S408" s="1211"/>
      <c r="T408" s="1211"/>
      <c r="U408" s="1211"/>
      <c r="V408" s="1211"/>
      <c r="W408" s="1211"/>
      <c r="X408" s="1211"/>
      <c r="Y408" s="1211"/>
      <c r="Z408" s="1211"/>
      <c r="AA408" s="1211"/>
      <c r="AB408" s="1211"/>
      <c r="AC408" s="1211"/>
    </row>
    <row r="409" ht="12.0" customHeight="1">
      <c r="A409" s="1417"/>
      <c r="B409" s="1417"/>
      <c r="C409" s="1211"/>
      <c r="D409" s="1211"/>
      <c r="E409" s="1211"/>
      <c r="F409" s="1211"/>
      <c r="G409" s="1211"/>
      <c r="H409" s="1211"/>
      <c r="I409" s="1211"/>
      <c r="J409" s="1211"/>
      <c r="K409" s="1211"/>
      <c r="L409" s="1211"/>
      <c r="M409" s="1211"/>
      <c r="N409" s="1211"/>
      <c r="O409" s="1211"/>
      <c r="P409" s="1211"/>
      <c r="Q409" s="1211"/>
      <c r="R409" s="1211"/>
      <c r="S409" s="1211"/>
      <c r="T409" s="1211"/>
      <c r="U409" s="1211"/>
      <c r="V409" s="1211"/>
      <c r="W409" s="1211"/>
      <c r="X409" s="1211"/>
      <c r="Y409" s="1211"/>
      <c r="Z409" s="1211"/>
      <c r="AA409" s="1211"/>
      <c r="AB409" s="1211"/>
      <c r="AC409" s="1211"/>
    </row>
    <row r="410" ht="12.0" customHeight="1">
      <c r="A410" s="1417"/>
      <c r="B410" s="1417"/>
      <c r="C410" s="1211"/>
      <c r="D410" s="1211"/>
      <c r="E410" s="1211"/>
      <c r="F410" s="1211"/>
      <c r="G410" s="1211"/>
      <c r="H410" s="1211"/>
      <c r="I410" s="1211"/>
      <c r="J410" s="1211"/>
      <c r="K410" s="1211"/>
      <c r="L410" s="1211"/>
      <c r="M410" s="1211"/>
      <c r="N410" s="1211"/>
      <c r="O410" s="1211"/>
      <c r="P410" s="1211"/>
      <c r="Q410" s="1211"/>
      <c r="R410" s="1211"/>
      <c r="S410" s="1211"/>
      <c r="T410" s="1211"/>
      <c r="U410" s="1211"/>
      <c r="V410" s="1211"/>
      <c r="W410" s="1211"/>
      <c r="X410" s="1211"/>
      <c r="Y410" s="1211"/>
      <c r="Z410" s="1211"/>
      <c r="AA410" s="1211"/>
      <c r="AB410" s="1211"/>
      <c r="AC410" s="121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row>
  </sheetData>
  <autoFilter ref="$A$7:$J$164">
    <filterColumn colId="0">
      <filters>
        <filter val="Mexico"/>
      </filters>
    </filterColumn>
  </autoFilter>
  <printOptions/>
  <pageMargins bottom="1.0" footer="0.0" header="0.0" left="0.75" right="0.75" top="1.0"/>
  <pageSetup orientation="landscape"/>
  <drawing r:id="rId2"/>
  <legacyDrawing r:id="rId3"/>
  <tableParts count="1">
    <tablePart r:id="rId5"/>
  </tableParts>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86"/>
    <col customWidth="1" min="2" max="2" width="29.0"/>
    <col customWidth="1" min="3" max="6" width="10.71"/>
  </cols>
  <sheetData>
    <row r="1">
      <c r="A1" s="20" t="s">
        <v>1012</v>
      </c>
      <c r="B1" s="1"/>
      <c r="C1" s="1"/>
      <c r="D1" s="20"/>
      <c r="E1" s="1"/>
      <c r="F1" s="1"/>
    </row>
    <row r="2">
      <c r="A2" s="20"/>
      <c r="B2" s="1"/>
      <c r="C2" s="1"/>
      <c r="D2" s="20"/>
      <c r="E2" s="1"/>
      <c r="F2" s="1"/>
    </row>
    <row r="3">
      <c r="A3" s="98" t="s">
        <v>1013</v>
      </c>
      <c r="B3" s="1"/>
      <c r="C3" s="20" t="s">
        <v>1014</v>
      </c>
      <c r="D3" s="1"/>
      <c r="E3" s="1"/>
      <c r="F3" s="1"/>
    </row>
    <row r="4">
      <c r="A4" s="1"/>
      <c r="B4" s="1"/>
      <c r="C4" s="1495" t="s">
        <v>1015</v>
      </c>
      <c r="D4" s="1"/>
      <c r="E4" s="1"/>
      <c r="F4" s="1"/>
    </row>
    <row r="5">
      <c r="A5" s="1496" t="s">
        <v>1016</v>
      </c>
      <c r="B5" s="1497" t="s">
        <v>1017</v>
      </c>
      <c r="C5" s="1"/>
      <c r="D5" s="1"/>
      <c r="E5" s="1"/>
      <c r="F5" s="1"/>
    </row>
    <row r="6">
      <c r="A6" s="1498">
        <v>44246.0</v>
      </c>
      <c r="B6" s="1499">
        <v>198.0</v>
      </c>
      <c r="C6" s="1"/>
      <c r="D6" s="1"/>
      <c r="E6" s="1"/>
      <c r="F6" s="1"/>
    </row>
    <row r="7">
      <c r="A7" s="1500">
        <v>44245.0</v>
      </c>
      <c r="B7" s="1499">
        <v>198.0</v>
      </c>
      <c r="C7" s="1"/>
      <c r="D7" s="1"/>
      <c r="E7" s="1"/>
      <c r="F7" s="1"/>
    </row>
    <row r="8">
      <c r="A8" s="1498">
        <v>44244.0</v>
      </c>
      <c r="B8" s="1499">
        <v>199.0</v>
      </c>
      <c r="C8" s="1"/>
      <c r="D8" s="1"/>
      <c r="E8" s="1"/>
      <c r="F8" s="1"/>
    </row>
    <row r="9">
      <c r="A9" s="1500">
        <v>44243.0</v>
      </c>
      <c r="B9" s="1499">
        <v>199.0</v>
      </c>
      <c r="C9" s="1"/>
      <c r="D9" s="1"/>
      <c r="E9" s="1"/>
      <c r="F9" s="1"/>
    </row>
    <row r="10">
      <c r="A10" s="1498">
        <v>44242.0</v>
      </c>
      <c r="B10" s="1499">
        <v>195.0</v>
      </c>
      <c r="C10" s="1"/>
      <c r="D10" s="1"/>
      <c r="E10" s="1"/>
      <c r="F10" s="1"/>
    </row>
    <row r="11">
      <c r="A11" s="1500">
        <v>44239.0</v>
      </c>
      <c r="B11" s="1499">
        <v>195.0</v>
      </c>
      <c r="C11" s="1"/>
      <c r="D11" s="1"/>
      <c r="E11" s="1"/>
      <c r="F11" s="1"/>
    </row>
    <row r="12">
      <c r="A12" s="1498">
        <v>44238.0</v>
      </c>
      <c r="B12" s="1499">
        <v>197.0</v>
      </c>
      <c r="C12" s="1"/>
      <c r="D12" s="1"/>
      <c r="E12" s="1"/>
      <c r="F12" s="1"/>
    </row>
    <row r="13">
      <c r="A13" s="1500">
        <v>44237.0</v>
      </c>
      <c r="B13" s="1499">
        <v>200.0</v>
      </c>
      <c r="C13" s="1"/>
      <c r="D13" s="1"/>
      <c r="E13" s="1"/>
      <c r="F13" s="1"/>
    </row>
    <row r="14">
      <c r="A14" s="1498">
        <v>44236.0</v>
      </c>
      <c r="B14" s="1499">
        <v>201.0</v>
      </c>
      <c r="C14" s="1"/>
      <c r="D14" s="1"/>
      <c r="E14" s="1"/>
      <c r="F14" s="1"/>
    </row>
    <row r="15">
      <c r="A15" s="1500">
        <v>44235.0</v>
      </c>
      <c r="B15" s="1499">
        <v>202.0</v>
      </c>
      <c r="C15" s="1"/>
      <c r="D15" s="1"/>
      <c r="E15" s="1"/>
      <c r="F15" s="1"/>
    </row>
    <row r="16">
      <c r="A16" s="1498">
        <v>44232.0</v>
      </c>
      <c r="B16" s="1499">
        <v>201.0</v>
      </c>
      <c r="C16" s="1"/>
      <c r="D16" s="1"/>
      <c r="E16" s="1"/>
      <c r="F16" s="1"/>
    </row>
    <row r="17">
      <c r="A17" s="1500">
        <v>44231.0</v>
      </c>
      <c r="B17" s="1499">
        <v>207.0</v>
      </c>
      <c r="C17" s="1"/>
      <c r="D17" s="1"/>
      <c r="E17" s="1"/>
      <c r="F17" s="1"/>
    </row>
    <row r="18">
      <c r="A18" s="1498">
        <v>44230.0</v>
      </c>
      <c r="B18" s="1499">
        <v>211.0</v>
      </c>
      <c r="C18" s="1"/>
      <c r="D18" s="1"/>
      <c r="E18" s="1"/>
      <c r="F18" s="1"/>
    </row>
    <row r="19">
      <c r="A19" s="1500">
        <v>44229.0</v>
      </c>
      <c r="B19" s="1499">
        <v>2010.0</v>
      </c>
      <c r="C19" s="1"/>
      <c r="D19" s="1"/>
      <c r="E19" s="1"/>
      <c r="F19" s="1"/>
    </row>
    <row r="20">
      <c r="A20" s="1498">
        <v>44228.0</v>
      </c>
      <c r="B20" s="1499">
        <v>213.0</v>
      </c>
      <c r="C20" s="1"/>
      <c r="D20" s="1"/>
      <c r="E20" s="1"/>
      <c r="F20" s="1"/>
    </row>
    <row r="21" ht="15.75" customHeight="1">
      <c r="A21" s="1500">
        <v>44225.0</v>
      </c>
      <c r="B21" s="1499">
        <v>212.0</v>
      </c>
      <c r="C21" s="1"/>
      <c r="D21" s="1"/>
      <c r="E21" s="1"/>
      <c r="F21" s="1"/>
    </row>
    <row r="22" ht="15.75" customHeight="1">
      <c r="A22" s="1498">
        <v>44224.0</v>
      </c>
      <c r="B22" s="1499">
        <v>214.0</v>
      </c>
      <c r="C22" s="1"/>
      <c r="D22" s="1"/>
      <c r="E22" s="1"/>
      <c r="F22" s="1"/>
    </row>
    <row r="23" ht="15.75" customHeight="1">
      <c r="A23" s="1500">
        <v>44223.0</v>
      </c>
      <c r="B23" s="1499">
        <v>216.0</v>
      </c>
      <c r="C23" s="1"/>
      <c r="D23" s="1"/>
      <c r="E23" s="1"/>
      <c r="F23" s="1"/>
    </row>
    <row r="24" ht="15.75" customHeight="1">
      <c r="A24" s="1498">
        <v>44222.0</v>
      </c>
      <c r="B24" s="1499">
        <v>212.0</v>
      </c>
      <c r="C24" s="1"/>
      <c r="D24" s="1"/>
      <c r="E24" s="1"/>
      <c r="F24" s="1"/>
    </row>
    <row r="25" ht="15.75" customHeight="1">
      <c r="A25" s="1500">
        <v>44221.0</v>
      </c>
      <c r="B25" s="1499">
        <v>211.0</v>
      </c>
      <c r="C25" s="1"/>
      <c r="D25" s="1"/>
      <c r="E25" s="1"/>
      <c r="F25" s="1"/>
    </row>
    <row r="26" ht="15.75" customHeight="1">
      <c r="A26" s="1498">
        <v>44218.0</v>
      </c>
      <c r="B26" s="1499">
        <v>207.0</v>
      </c>
      <c r="C26" s="1"/>
      <c r="D26" s="1"/>
      <c r="E26" s="1"/>
      <c r="F26" s="1"/>
    </row>
    <row r="27" ht="15.75" customHeight="1">
      <c r="A27" s="1500">
        <v>44217.0</v>
      </c>
      <c r="B27" s="1499">
        <v>206.0</v>
      </c>
      <c r="C27" s="1"/>
      <c r="D27" s="1"/>
      <c r="E27" s="1"/>
      <c r="F27" s="1"/>
    </row>
    <row r="28" ht="15.75" customHeight="1">
      <c r="A28" s="1498">
        <v>44216.0</v>
      </c>
      <c r="B28" s="1499">
        <v>208.0</v>
      </c>
      <c r="C28" s="1"/>
      <c r="D28" s="1"/>
      <c r="E28" s="1"/>
      <c r="F28" s="1"/>
    </row>
    <row r="29" ht="15.75" customHeight="1">
      <c r="A29" s="1500">
        <v>44215.0</v>
      </c>
      <c r="B29" s="1499">
        <v>209.0</v>
      </c>
      <c r="C29" s="1"/>
      <c r="D29" s="1"/>
      <c r="E29" s="1"/>
      <c r="F29" s="1"/>
    </row>
    <row r="30" ht="15.75" customHeight="1">
      <c r="A30" s="1498">
        <v>44214.0</v>
      </c>
      <c r="B30" s="1499">
        <v>208.0</v>
      </c>
      <c r="C30" s="1"/>
      <c r="D30" s="1"/>
      <c r="E30" s="1"/>
      <c r="F30" s="1"/>
    </row>
    <row r="31" ht="15.75" customHeight="1">
      <c r="A31" s="1500">
        <v>44211.0</v>
      </c>
      <c r="B31" s="1499">
        <v>208.0</v>
      </c>
      <c r="C31" s="1"/>
      <c r="D31" s="1"/>
      <c r="E31" s="1"/>
      <c r="F31" s="1"/>
    </row>
    <row r="32" ht="15.75" customHeight="1">
      <c r="A32" s="1498">
        <v>44210.0</v>
      </c>
      <c r="B32" s="1499">
        <v>204.0</v>
      </c>
      <c r="C32" s="1"/>
      <c r="D32" s="1"/>
      <c r="E32" s="1"/>
      <c r="F32" s="1"/>
    </row>
    <row r="33" ht="15.75" customHeight="1">
      <c r="A33" s="1500">
        <v>44209.0</v>
      </c>
      <c r="B33" s="1499">
        <v>207.0</v>
      </c>
      <c r="C33" s="1"/>
      <c r="D33" s="1"/>
      <c r="E33" s="1"/>
      <c r="F33" s="1"/>
    </row>
    <row r="34" ht="15.75" customHeight="1">
      <c r="A34" s="1498">
        <v>44208.0</v>
      </c>
      <c r="B34" s="1499">
        <v>205.0</v>
      </c>
      <c r="C34" s="1"/>
      <c r="D34" s="1"/>
      <c r="E34" s="1"/>
      <c r="F34" s="1"/>
    </row>
    <row r="35" ht="15.75" customHeight="1">
      <c r="A35" s="1500">
        <v>44207.0</v>
      </c>
      <c r="B35" s="1499">
        <v>200.0</v>
      </c>
      <c r="C35" s="1"/>
      <c r="D35" s="1"/>
      <c r="E35" s="1"/>
      <c r="F35" s="1"/>
    </row>
    <row r="36" ht="15.75" customHeight="1">
      <c r="A36" s="1498">
        <v>44204.0</v>
      </c>
      <c r="B36" s="1499">
        <v>196.0</v>
      </c>
      <c r="C36" s="1"/>
      <c r="D36" s="1"/>
      <c r="E36" s="1"/>
      <c r="F36" s="1"/>
    </row>
    <row r="37" ht="15.75" customHeight="1">
      <c r="A37" s="1500">
        <v>44203.0</v>
      </c>
      <c r="B37" s="1499">
        <v>198.0</v>
      </c>
      <c r="C37" s="1"/>
      <c r="D37" s="1"/>
      <c r="E37" s="1"/>
      <c r="F37" s="1"/>
    </row>
    <row r="38" ht="15.75" customHeight="1">
      <c r="A38" s="1498">
        <v>44202.0</v>
      </c>
      <c r="B38" s="1499">
        <v>200.0</v>
      </c>
      <c r="C38" s="1"/>
      <c r="D38" s="1"/>
      <c r="E38" s="1"/>
      <c r="F38" s="1"/>
    </row>
    <row r="39" ht="15.75" customHeight="1">
      <c r="A39" s="1500">
        <v>44201.0</v>
      </c>
      <c r="B39" s="1499">
        <v>202.0</v>
      </c>
      <c r="C39" s="1"/>
      <c r="D39" s="1"/>
      <c r="E39" s="1"/>
      <c r="F39" s="1"/>
    </row>
    <row r="40" ht="15.75" customHeight="1">
      <c r="A40" s="1498">
        <v>44200.0</v>
      </c>
      <c r="B40" s="1499">
        <v>202.0</v>
      </c>
      <c r="C40" s="1"/>
      <c r="D40" s="1"/>
      <c r="E40" s="1"/>
      <c r="F40" s="1"/>
    </row>
    <row r="41" ht="15.75" customHeight="1">
      <c r="A41" s="1500">
        <v>44196.0</v>
      </c>
      <c r="B41" s="1499">
        <v>199.0</v>
      </c>
      <c r="C41" s="1"/>
      <c r="D41" s="1"/>
      <c r="E41" s="1"/>
      <c r="F41" s="1"/>
    </row>
    <row r="42" ht="15.75" customHeight="1">
      <c r="A42" s="1498">
        <v>44195.0</v>
      </c>
      <c r="B42" s="1499">
        <v>200.0</v>
      </c>
      <c r="C42" s="1495" t="s">
        <v>1015</v>
      </c>
      <c r="D42" s="1"/>
      <c r="E42" s="1"/>
      <c r="F42" s="1"/>
    </row>
    <row r="43" ht="15.75" customHeight="1">
      <c r="A43" s="1500">
        <v>44194.0</v>
      </c>
      <c r="B43" s="1499">
        <v>200.0</v>
      </c>
      <c r="C43" s="1"/>
      <c r="D43" s="1"/>
      <c r="E43" s="1"/>
      <c r="F43" s="1"/>
    </row>
    <row r="44" ht="15.75" customHeight="1">
      <c r="A44" s="1498">
        <v>44193.0</v>
      </c>
      <c r="B44" s="1499">
        <v>201.0</v>
      </c>
      <c r="C44" s="1"/>
      <c r="D44" s="1"/>
      <c r="E44" s="1"/>
      <c r="F44" s="1"/>
    </row>
    <row r="45" ht="15.75" customHeight="1">
      <c r="A45" s="1500">
        <v>44189.0</v>
      </c>
      <c r="B45" s="1499">
        <v>202.0</v>
      </c>
      <c r="C45" s="1"/>
      <c r="D45" s="1"/>
      <c r="E45" s="1"/>
      <c r="F45" s="1"/>
    </row>
    <row r="46" ht="15.75" customHeight="1">
      <c r="A46" s="1498">
        <v>44188.0</v>
      </c>
      <c r="B46" s="1499">
        <v>200.0</v>
      </c>
      <c r="C46" s="1"/>
      <c r="D46" s="1"/>
      <c r="E46" s="1"/>
      <c r="F46" s="1"/>
    </row>
    <row r="47" ht="15.75" customHeight="1">
      <c r="A47" s="1500">
        <v>44187.0</v>
      </c>
      <c r="B47" s="1499">
        <v>205.0</v>
      </c>
      <c r="C47" s="1"/>
      <c r="D47" s="1"/>
      <c r="E47" s="1"/>
      <c r="F47" s="1"/>
    </row>
    <row r="48" ht="15.75" customHeight="1">
      <c r="A48" s="1498">
        <v>44186.0</v>
      </c>
      <c r="B48" s="1499">
        <v>205.0</v>
      </c>
      <c r="C48" s="1"/>
      <c r="D48" s="1"/>
      <c r="E48" s="1"/>
      <c r="F48" s="1"/>
    </row>
    <row r="49" ht="15.75" customHeight="1">
      <c r="A49" s="1500">
        <v>44183.0</v>
      </c>
      <c r="B49" s="1499">
        <v>202.0</v>
      </c>
      <c r="C49" s="1"/>
      <c r="D49" s="1"/>
      <c r="E49" s="1"/>
      <c r="F49" s="1"/>
    </row>
    <row r="50" ht="15.75" customHeight="1">
      <c r="A50" s="1498">
        <v>44182.0</v>
      </c>
      <c r="B50" s="1499">
        <v>202.0</v>
      </c>
      <c r="C50" s="1"/>
      <c r="D50" s="1"/>
      <c r="E50" s="1"/>
      <c r="F50" s="1"/>
    </row>
    <row r="51" ht="15.75" customHeight="1">
      <c r="A51" s="1500">
        <v>44181.0</v>
      </c>
      <c r="B51" s="1499">
        <v>206.0</v>
      </c>
      <c r="C51" s="1"/>
      <c r="D51" s="1"/>
      <c r="E51" s="1"/>
      <c r="F51" s="1"/>
    </row>
    <row r="52" ht="15.75" customHeight="1">
      <c r="A52" s="1498">
        <v>44180.0</v>
      </c>
      <c r="B52" s="1499">
        <v>209.0</v>
      </c>
      <c r="C52" s="1"/>
      <c r="D52" s="1"/>
      <c r="E52" s="1"/>
      <c r="F52" s="1"/>
    </row>
    <row r="53" ht="15.75" customHeight="1">
      <c r="A53" s="1500">
        <v>44179.0</v>
      </c>
      <c r="B53" s="1499">
        <v>216.0</v>
      </c>
      <c r="C53" s="1"/>
      <c r="D53" s="1"/>
      <c r="E53" s="1"/>
      <c r="F53" s="1"/>
    </row>
    <row r="54" ht="15.75" customHeight="1">
      <c r="A54" s="1498">
        <v>44176.0</v>
      </c>
      <c r="B54" s="1499">
        <v>217.0</v>
      </c>
      <c r="C54" s="1"/>
      <c r="D54" s="1"/>
      <c r="E54" s="1"/>
      <c r="F54" s="1"/>
    </row>
    <row r="55" ht="15.75" customHeight="1">
      <c r="A55" s="1500">
        <v>44175.0</v>
      </c>
      <c r="B55" s="1499">
        <v>217.0</v>
      </c>
      <c r="C55" s="1"/>
      <c r="D55" s="1"/>
      <c r="E55" s="1"/>
      <c r="F55" s="1"/>
    </row>
    <row r="56" ht="15.75" customHeight="1">
      <c r="A56" s="1498">
        <v>44174.0</v>
      </c>
      <c r="B56" s="1499">
        <v>216.0</v>
      </c>
      <c r="C56" s="1"/>
      <c r="D56" s="1"/>
      <c r="E56" s="1"/>
      <c r="F56" s="1"/>
    </row>
    <row r="57" ht="15.75" customHeight="1">
      <c r="A57" s="1500">
        <v>44173.0</v>
      </c>
      <c r="B57" s="1499">
        <v>216.0</v>
      </c>
      <c r="C57" s="1"/>
      <c r="D57" s="1"/>
      <c r="E57" s="1"/>
      <c r="F57" s="1"/>
    </row>
    <row r="58" ht="15.75" customHeight="1">
      <c r="A58" s="1498">
        <v>44172.0</v>
      </c>
      <c r="B58" s="1499">
        <v>213.0</v>
      </c>
      <c r="C58" s="1"/>
      <c r="D58" s="1"/>
      <c r="E58" s="1"/>
      <c r="F58" s="1"/>
    </row>
    <row r="59" ht="15.75" customHeight="1">
      <c r="A59" s="1500">
        <v>44169.0</v>
      </c>
      <c r="B59" s="1499">
        <v>209.0</v>
      </c>
      <c r="C59" s="1"/>
      <c r="D59" s="1"/>
      <c r="E59" s="1"/>
      <c r="F59" s="1"/>
    </row>
    <row r="60" ht="15.75" customHeight="1">
      <c r="A60" s="1498">
        <v>44168.0</v>
      </c>
      <c r="B60" s="1499">
        <v>214.0</v>
      </c>
      <c r="C60" s="1"/>
      <c r="D60" s="1"/>
      <c r="E60" s="1"/>
      <c r="F60" s="1"/>
    </row>
    <row r="61" ht="15.75" customHeight="1">
      <c r="A61" s="1500">
        <v>44167.0</v>
      </c>
      <c r="B61" s="1499">
        <v>217.0</v>
      </c>
      <c r="C61" s="1"/>
      <c r="D61" s="1"/>
      <c r="E61" s="1"/>
      <c r="F61" s="1"/>
    </row>
    <row r="62" ht="15.75" customHeight="1">
      <c r="A62" s="1498">
        <v>44166.0</v>
      </c>
      <c r="B62" s="1499">
        <v>219.0</v>
      </c>
      <c r="C62" s="1"/>
      <c r="D62" s="1"/>
      <c r="E62" s="1"/>
      <c r="F62" s="1"/>
    </row>
    <row r="63" ht="15.75" customHeight="1">
      <c r="A63" s="1500">
        <v>44165.0</v>
      </c>
      <c r="B63" s="1499">
        <v>229.0</v>
      </c>
      <c r="C63" s="1"/>
      <c r="D63" s="1"/>
      <c r="E63" s="1"/>
      <c r="F63" s="1"/>
    </row>
    <row r="64" ht="15.75" customHeight="1">
      <c r="A64" s="1498">
        <v>44162.0</v>
      </c>
      <c r="B64" s="1499">
        <v>229.0</v>
      </c>
      <c r="C64" s="1"/>
      <c r="D64" s="1"/>
      <c r="E64" s="1"/>
      <c r="F64" s="1"/>
    </row>
    <row r="65" ht="15.75" customHeight="1">
      <c r="A65" s="1500">
        <v>44161.0</v>
      </c>
      <c r="B65" s="1499">
        <v>229.0</v>
      </c>
      <c r="C65" s="1"/>
      <c r="D65" s="1"/>
      <c r="E65" s="1"/>
      <c r="F65" s="1"/>
    </row>
    <row r="66" ht="15.75" customHeight="1">
      <c r="A66" s="1498">
        <v>44160.0</v>
      </c>
      <c r="B66" s="1499">
        <v>229.0</v>
      </c>
      <c r="C66" s="1"/>
      <c r="D66" s="1"/>
      <c r="E66" s="1"/>
      <c r="F66" s="1"/>
    </row>
    <row r="67" ht="15.75" customHeight="1">
      <c r="A67" s="1500">
        <v>44159.0</v>
      </c>
      <c r="B67" s="1499">
        <v>229.0</v>
      </c>
      <c r="C67" s="1"/>
      <c r="D67" s="1"/>
      <c r="E67" s="1"/>
      <c r="F67" s="1"/>
    </row>
    <row r="68" ht="15.75" customHeight="1">
      <c r="A68" s="1498">
        <v>44158.0</v>
      </c>
      <c r="B68" s="1499">
        <v>230.0</v>
      </c>
      <c r="C68" s="1"/>
      <c r="D68" s="1"/>
      <c r="E68" s="1"/>
      <c r="F68" s="1"/>
    </row>
    <row r="69" ht="15.75" customHeight="1">
      <c r="A69" s="1500">
        <v>44155.0</v>
      </c>
      <c r="B69" s="1499">
        <v>230.0</v>
      </c>
      <c r="C69" s="1"/>
      <c r="D69" s="1"/>
      <c r="E69" s="1"/>
      <c r="F69" s="1"/>
    </row>
    <row r="70" ht="15.75" customHeight="1">
      <c r="A70" s="1498">
        <v>44154.0</v>
      </c>
      <c r="B70" s="1499">
        <v>229.0</v>
      </c>
      <c r="C70" s="1"/>
      <c r="D70" s="1"/>
      <c r="E70" s="1"/>
      <c r="F70" s="1"/>
    </row>
    <row r="71" ht="15.75" customHeight="1">
      <c r="A71" s="1500">
        <v>44153.0</v>
      </c>
      <c r="B71" s="1499">
        <v>225.0</v>
      </c>
      <c r="C71" s="1"/>
      <c r="D71" s="1"/>
      <c r="E71" s="1"/>
      <c r="F71" s="1"/>
    </row>
    <row r="72" ht="15.75" customHeight="1">
      <c r="A72" s="1498">
        <v>44152.0</v>
      </c>
      <c r="B72" s="1499">
        <v>225.0</v>
      </c>
      <c r="C72" s="1"/>
      <c r="D72" s="1"/>
      <c r="E72" s="1"/>
      <c r="F72" s="1"/>
    </row>
    <row r="73" ht="15.75" customHeight="1">
      <c r="A73" s="1500">
        <v>44151.0</v>
      </c>
      <c r="B73" s="1499">
        <v>216.0</v>
      </c>
      <c r="C73" s="1"/>
      <c r="D73" s="1"/>
      <c r="E73" s="1"/>
      <c r="F73" s="1"/>
    </row>
    <row r="74" ht="15.75" customHeight="1">
      <c r="A74" s="1498">
        <v>44148.0</v>
      </c>
      <c r="B74" s="1499">
        <v>217.0</v>
      </c>
      <c r="C74" s="1"/>
      <c r="D74" s="1"/>
      <c r="E74" s="1"/>
      <c r="F74" s="1"/>
    </row>
    <row r="75" ht="15.75" customHeight="1">
      <c r="A75" s="1500">
        <v>44147.0</v>
      </c>
      <c r="B75" s="1499">
        <v>215.0</v>
      </c>
      <c r="C75" s="1"/>
      <c r="D75" s="1"/>
      <c r="E75" s="1"/>
      <c r="F75" s="1"/>
    </row>
    <row r="76" ht="15.75" customHeight="1">
      <c r="A76" s="1498">
        <v>44146.0</v>
      </c>
      <c r="B76" s="1499">
        <v>208.0</v>
      </c>
      <c r="C76" s="1"/>
      <c r="D76" s="1"/>
      <c r="E76" s="1"/>
      <c r="F76" s="1"/>
    </row>
    <row r="77" ht="15.75" customHeight="1">
      <c r="A77" s="1500">
        <v>44145.0</v>
      </c>
      <c r="B77" s="1499">
        <v>208.0</v>
      </c>
      <c r="C77" s="1"/>
      <c r="D77" s="1"/>
      <c r="E77" s="1"/>
      <c r="F77" s="1"/>
    </row>
    <row r="78" ht="15.75" customHeight="1">
      <c r="A78" s="1498">
        <v>44144.0</v>
      </c>
      <c r="B78" s="1499">
        <v>209.0</v>
      </c>
      <c r="C78" s="1"/>
      <c r="D78" s="1"/>
      <c r="E78" s="1"/>
      <c r="F78" s="1"/>
    </row>
    <row r="79" ht="15.75" customHeight="1">
      <c r="A79" s="1500">
        <v>44141.0</v>
      </c>
      <c r="B79" s="1499">
        <v>229.0</v>
      </c>
      <c r="C79" s="1"/>
      <c r="D79" s="1"/>
      <c r="E79" s="1"/>
      <c r="F79" s="1"/>
    </row>
    <row r="80" ht="15.75" customHeight="1">
      <c r="A80" s="1498">
        <v>44140.0</v>
      </c>
      <c r="B80" s="1499">
        <v>234.0</v>
      </c>
      <c r="C80" s="1"/>
      <c r="D80" s="1"/>
      <c r="E80" s="1"/>
      <c r="F80" s="1"/>
    </row>
    <row r="81" ht="15.75" customHeight="1">
      <c r="A81" s="1500">
        <v>44139.0</v>
      </c>
      <c r="B81" s="1499">
        <v>242.0</v>
      </c>
      <c r="C81" s="1"/>
      <c r="D81" s="1"/>
      <c r="E81" s="1"/>
      <c r="F81" s="1"/>
    </row>
    <row r="82" ht="15.75" customHeight="1">
      <c r="A82" s="1498">
        <v>44138.0</v>
      </c>
      <c r="B82" s="1499">
        <v>251.0</v>
      </c>
      <c r="C82" s="1"/>
      <c r="D82" s="1"/>
      <c r="E82" s="1"/>
      <c r="F82" s="1"/>
    </row>
    <row r="83" ht="15.75" customHeight="1">
      <c r="A83" s="1500">
        <v>44137.0</v>
      </c>
      <c r="B83" s="1499">
        <v>254.0</v>
      </c>
      <c r="C83" s="1"/>
      <c r="D83" s="1"/>
      <c r="E83" s="1"/>
      <c r="F83" s="1"/>
    </row>
    <row r="84" ht="15.75" customHeight="1">
      <c r="A84" s="1498">
        <v>44134.0</v>
      </c>
      <c r="B84" s="1499">
        <v>253.0</v>
      </c>
      <c r="C84" s="1"/>
      <c r="D84" s="1"/>
      <c r="E84" s="1"/>
      <c r="F84" s="1"/>
    </row>
    <row r="85" ht="15.75" customHeight="1">
      <c r="A85" s="1500">
        <v>44133.0</v>
      </c>
      <c r="B85" s="1499">
        <v>255.0</v>
      </c>
      <c r="C85" s="1"/>
      <c r="D85" s="1"/>
      <c r="E85" s="1"/>
      <c r="F85" s="1"/>
    </row>
    <row r="86" ht="15.75" customHeight="1">
      <c r="A86" s="1498">
        <v>44132.0</v>
      </c>
      <c r="B86" s="1499">
        <v>256.0</v>
      </c>
      <c r="C86" s="1"/>
      <c r="D86" s="1"/>
      <c r="E86" s="1"/>
      <c r="F86" s="1"/>
    </row>
    <row r="87" ht="15.75" customHeight="1">
      <c r="A87" s="1500">
        <v>44131.0</v>
      </c>
      <c r="B87" s="1499">
        <v>254.0</v>
      </c>
      <c r="C87" s="1"/>
      <c r="D87" s="1"/>
      <c r="E87" s="1"/>
      <c r="F87" s="1"/>
    </row>
    <row r="88" ht="15.75" customHeight="1">
      <c r="A88" s="1498">
        <v>44130.0</v>
      </c>
      <c r="B88" s="1499">
        <v>256.0</v>
      </c>
      <c r="C88" s="1"/>
      <c r="D88" s="1"/>
      <c r="E88" s="1"/>
      <c r="F88" s="1"/>
    </row>
    <row r="89" ht="15.75" customHeight="1">
      <c r="A89" s="1500">
        <v>44127.0</v>
      </c>
      <c r="B89" s="1499">
        <v>256.0</v>
      </c>
      <c r="C89" s="1"/>
      <c r="D89" s="1"/>
      <c r="E89" s="1"/>
      <c r="F89" s="1"/>
    </row>
    <row r="90" ht="15.75" customHeight="1">
      <c r="A90" s="1498">
        <v>44126.0</v>
      </c>
      <c r="B90" s="1499">
        <v>254.0</v>
      </c>
      <c r="C90" s="1"/>
      <c r="D90" s="1"/>
      <c r="E90" s="1"/>
      <c r="F90" s="1"/>
    </row>
    <row r="91" ht="15.75" customHeight="1">
      <c r="A91" s="1500">
        <v>44125.0</v>
      </c>
      <c r="B91" s="1499">
        <v>258.0</v>
      </c>
      <c r="C91" s="1"/>
      <c r="D91" s="1"/>
      <c r="E91" s="1"/>
      <c r="F91" s="1"/>
    </row>
    <row r="92" ht="15.75" customHeight="1">
      <c r="A92" s="1498">
        <v>44124.0</v>
      </c>
      <c r="B92" s="1499">
        <v>252.0</v>
      </c>
      <c r="C92" s="1"/>
      <c r="D92" s="1"/>
      <c r="E92" s="1"/>
      <c r="F92" s="1"/>
    </row>
    <row r="93" ht="15.75" customHeight="1">
      <c r="A93" s="1500">
        <v>44123.0</v>
      </c>
      <c r="B93" s="1499">
        <v>253.0</v>
      </c>
      <c r="C93" s="1"/>
      <c r="D93" s="1"/>
      <c r="E93" s="1"/>
      <c r="F93" s="1"/>
    </row>
    <row r="94" ht="15.75" customHeight="1">
      <c r="A94" s="1498">
        <v>44120.0</v>
      </c>
      <c r="B94" s="1499">
        <v>251.0</v>
      </c>
      <c r="C94" s="1"/>
      <c r="D94" s="1"/>
      <c r="E94" s="1"/>
      <c r="F94" s="1"/>
    </row>
    <row r="95" ht="15.75" customHeight="1">
      <c r="A95" s="1500">
        <v>44119.0</v>
      </c>
      <c r="B95" s="1499">
        <v>251.0</v>
      </c>
      <c r="C95" s="1"/>
      <c r="D95" s="1"/>
      <c r="E95" s="1"/>
      <c r="F95" s="1"/>
    </row>
    <row r="96" ht="15.75" customHeight="1">
      <c r="A96" s="1498">
        <v>44118.0</v>
      </c>
      <c r="B96" s="1499">
        <v>252.0</v>
      </c>
      <c r="C96" s="1"/>
      <c r="D96" s="1"/>
      <c r="E96" s="1"/>
      <c r="F96" s="1"/>
    </row>
    <row r="97" ht="15.75" customHeight="1">
      <c r="A97" s="1500">
        <v>44117.0</v>
      </c>
      <c r="B97" s="1499">
        <v>257.0</v>
      </c>
      <c r="C97" s="1"/>
      <c r="D97" s="1"/>
      <c r="E97" s="1"/>
      <c r="F97" s="1"/>
    </row>
    <row r="98" ht="15.75" customHeight="1">
      <c r="A98" s="1498">
        <v>44116.0</v>
      </c>
      <c r="B98" s="1499">
        <v>258.0</v>
      </c>
      <c r="C98" s="1"/>
      <c r="D98" s="1"/>
      <c r="E98" s="1"/>
      <c r="F98" s="1"/>
    </row>
    <row r="99" ht="15.75" customHeight="1">
      <c r="A99" s="1500">
        <v>44113.0</v>
      </c>
      <c r="B99" s="1499">
        <v>257.0</v>
      </c>
      <c r="C99" s="1"/>
      <c r="D99" s="1"/>
      <c r="E99" s="1"/>
      <c r="F99" s="1"/>
    </row>
    <row r="100" ht="15.75" customHeight="1">
      <c r="A100" s="1498">
        <v>44112.0</v>
      </c>
      <c r="B100" s="1499">
        <v>259.0</v>
      </c>
      <c r="C100" s="1"/>
      <c r="D100" s="1"/>
      <c r="E100" s="1"/>
      <c r="F100" s="1"/>
    </row>
    <row r="101" ht="15.75" customHeight="1">
      <c r="A101" s="1500">
        <v>44111.0</v>
      </c>
      <c r="B101" s="1499">
        <v>263.0</v>
      </c>
      <c r="C101" s="1"/>
      <c r="D101" s="1"/>
      <c r="E101" s="1"/>
      <c r="F101" s="1"/>
    </row>
    <row r="102" ht="15.75" customHeight="1">
      <c r="A102" s="1498">
        <v>44110.0</v>
      </c>
      <c r="B102" s="1499">
        <v>270.0</v>
      </c>
      <c r="C102" s="1"/>
      <c r="D102" s="1"/>
      <c r="E102" s="1"/>
      <c r="F102" s="1"/>
    </row>
    <row r="103" ht="15.75" customHeight="1">
      <c r="A103" s="1500">
        <v>44109.0</v>
      </c>
      <c r="B103" s="1499">
        <v>268.0</v>
      </c>
      <c r="C103" s="1"/>
      <c r="D103" s="1"/>
      <c r="E103" s="1"/>
      <c r="F103" s="1"/>
    </row>
    <row r="104" ht="15.75" customHeight="1">
      <c r="A104" s="1498">
        <v>44106.0</v>
      </c>
      <c r="B104" s="1499">
        <v>276.0</v>
      </c>
      <c r="C104" s="1"/>
      <c r="D104" s="1"/>
      <c r="E104" s="1"/>
      <c r="F104" s="1"/>
    </row>
    <row r="105" ht="15.75" customHeight="1">
      <c r="A105" s="1500">
        <v>44105.0</v>
      </c>
      <c r="B105" s="1499">
        <v>280.0</v>
      </c>
      <c r="C105" s="1"/>
      <c r="D105" s="1"/>
      <c r="E105" s="1"/>
      <c r="F105" s="1"/>
    </row>
    <row r="106" ht="15.75" customHeight="1">
      <c r="A106" s="1498">
        <v>44104.0</v>
      </c>
      <c r="B106" s="1499">
        <v>279.0</v>
      </c>
      <c r="C106" s="1"/>
      <c r="D106" s="1"/>
      <c r="E106" s="1"/>
      <c r="F106" s="1"/>
    </row>
    <row r="107" ht="15.75" customHeight="1">
      <c r="A107" s="1500">
        <v>44103.0</v>
      </c>
      <c r="B107" s="1499">
        <v>287.0</v>
      </c>
      <c r="C107" s="1"/>
      <c r="D107" s="1"/>
      <c r="E107" s="1"/>
      <c r="F107" s="1"/>
    </row>
    <row r="108" ht="15.75" customHeight="1">
      <c r="A108" s="1498">
        <v>44102.0</v>
      </c>
      <c r="B108" s="1499">
        <v>285.0</v>
      </c>
      <c r="C108" s="1"/>
      <c r="D108" s="1"/>
      <c r="E108" s="1"/>
      <c r="F108" s="1"/>
    </row>
    <row r="109" ht="15.75" customHeight="1">
      <c r="A109" s="1500">
        <v>44099.0</v>
      </c>
      <c r="B109" s="1499">
        <v>289.0</v>
      </c>
      <c r="C109" s="1"/>
      <c r="D109" s="1"/>
      <c r="E109" s="1"/>
      <c r="F109" s="1"/>
    </row>
    <row r="110" ht="15.75" customHeight="1">
      <c r="A110" s="1498">
        <v>44098.0</v>
      </c>
      <c r="B110" s="1499">
        <v>295.0</v>
      </c>
      <c r="C110" s="1"/>
      <c r="D110" s="1"/>
      <c r="E110" s="1"/>
      <c r="F110" s="1"/>
    </row>
    <row r="111" ht="15.75" customHeight="1">
      <c r="A111" s="1500">
        <v>44097.0</v>
      </c>
      <c r="B111" s="1499">
        <v>297.0</v>
      </c>
      <c r="C111" s="1"/>
      <c r="D111" s="1"/>
      <c r="E111" s="1"/>
      <c r="F111" s="1"/>
    </row>
    <row r="112" ht="15.75" customHeight="1">
      <c r="A112" s="1498">
        <v>44096.0</v>
      </c>
      <c r="B112" s="1499">
        <v>284.0</v>
      </c>
      <c r="C112" s="1"/>
      <c r="D112" s="1"/>
      <c r="E112" s="1"/>
      <c r="F112" s="1"/>
    </row>
    <row r="113" ht="15.75" customHeight="1">
      <c r="A113" s="1500">
        <v>44095.0</v>
      </c>
      <c r="B113" s="1499">
        <v>280.0</v>
      </c>
      <c r="C113" s="1"/>
      <c r="D113" s="1"/>
      <c r="E113" s="1"/>
      <c r="F113" s="1"/>
    </row>
    <row r="114" ht="15.75" customHeight="1">
      <c r="A114" s="1498">
        <v>44092.0</v>
      </c>
      <c r="B114" s="1499">
        <v>267.0</v>
      </c>
      <c r="C114" s="1"/>
      <c r="D114" s="1"/>
      <c r="E114" s="1"/>
      <c r="F114" s="1"/>
    </row>
    <row r="115" ht="15.75" customHeight="1">
      <c r="A115" s="1500">
        <v>44091.0</v>
      </c>
      <c r="B115" s="1499">
        <v>266.0</v>
      </c>
      <c r="C115" s="1"/>
      <c r="D115" s="1"/>
      <c r="E115" s="1"/>
      <c r="F115" s="1"/>
    </row>
    <row r="116" ht="15.75" customHeight="1">
      <c r="A116" s="1498">
        <v>44090.0</v>
      </c>
      <c r="B116" s="1499">
        <v>262.0</v>
      </c>
      <c r="C116" s="1"/>
      <c r="D116" s="1"/>
      <c r="E116" s="1"/>
      <c r="F116" s="1"/>
    </row>
    <row r="117" ht="15.75" customHeight="1">
      <c r="A117" s="1500">
        <v>44089.0</v>
      </c>
      <c r="B117" s="1499">
        <v>264.0</v>
      </c>
      <c r="C117" s="1"/>
      <c r="D117" s="1"/>
      <c r="E117" s="1"/>
      <c r="F117" s="1"/>
    </row>
    <row r="118" ht="15.75" customHeight="1">
      <c r="A118" s="1498">
        <v>44088.0</v>
      </c>
      <c r="B118" s="1499">
        <v>268.0</v>
      </c>
      <c r="C118" s="1"/>
      <c r="D118" s="1"/>
      <c r="E118" s="1"/>
      <c r="F118" s="1"/>
    </row>
    <row r="119" ht="15.75" customHeight="1">
      <c r="A119" s="1500">
        <v>44085.0</v>
      </c>
      <c r="B119" s="1499">
        <v>270.0</v>
      </c>
      <c r="C119" s="1"/>
      <c r="D119" s="1"/>
      <c r="E119" s="1"/>
      <c r="F119" s="1"/>
    </row>
    <row r="120" ht="15.75" customHeight="1">
      <c r="A120" s="1498">
        <v>44084.0</v>
      </c>
      <c r="B120" s="1499">
        <v>267.0</v>
      </c>
      <c r="C120" s="1"/>
      <c r="D120" s="1"/>
      <c r="E120" s="1"/>
      <c r="F120" s="1"/>
    </row>
    <row r="121" ht="15.75" customHeight="1">
      <c r="A121" s="1500">
        <v>44083.0</v>
      </c>
      <c r="B121" s="1499">
        <v>266.0</v>
      </c>
      <c r="C121" s="1"/>
      <c r="D121" s="1"/>
      <c r="E121" s="1"/>
      <c r="F121" s="1"/>
    </row>
    <row r="122" ht="15.75" customHeight="1">
      <c r="A122" s="1498">
        <v>44082.0</v>
      </c>
      <c r="B122" s="1499">
        <v>270.0</v>
      </c>
      <c r="C122" s="1"/>
      <c r="D122" s="1"/>
      <c r="E122" s="1"/>
      <c r="F122" s="1"/>
    </row>
    <row r="123" ht="15.75" customHeight="1">
      <c r="A123" s="1500">
        <v>44081.0</v>
      </c>
      <c r="B123" s="1499">
        <v>262.0</v>
      </c>
      <c r="C123" s="1"/>
      <c r="D123" s="1"/>
      <c r="E123" s="1"/>
      <c r="F123" s="1"/>
    </row>
    <row r="124" ht="15.75" customHeight="1">
      <c r="A124" s="1498">
        <v>44078.0</v>
      </c>
      <c r="B124" s="1499">
        <v>262.0</v>
      </c>
      <c r="C124" s="1"/>
      <c r="D124" s="1"/>
      <c r="E124" s="1"/>
      <c r="F124" s="1"/>
    </row>
    <row r="125" ht="15.75" customHeight="1">
      <c r="A125" s="1500">
        <v>44077.0</v>
      </c>
      <c r="B125" s="1499">
        <v>267.0</v>
      </c>
      <c r="C125" s="1"/>
      <c r="D125" s="1"/>
      <c r="E125" s="1"/>
      <c r="F125" s="1"/>
    </row>
    <row r="126" ht="15.75" customHeight="1">
      <c r="A126" s="1498">
        <v>44076.0</v>
      </c>
      <c r="B126" s="1499">
        <v>256.0</v>
      </c>
      <c r="C126" s="1"/>
      <c r="D126" s="1"/>
      <c r="E126" s="1"/>
      <c r="F126" s="1"/>
    </row>
    <row r="127" ht="15.75" customHeight="1">
      <c r="A127" s="1500">
        <v>44075.0</v>
      </c>
      <c r="B127" s="1499">
        <v>257.0</v>
      </c>
      <c r="C127" s="1"/>
      <c r="D127" s="1"/>
      <c r="E127" s="1"/>
      <c r="F127" s="1"/>
    </row>
    <row r="128" ht="15.75" customHeight="1">
      <c r="A128" s="1498">
        <v>44074.0</v>
      </c>
      <c r="B128" s="1499">
        <v>261.0</v>
      </c>
      <c r="C128" s="1"/>
      <c r="D128" s="1"/>
      <c r="E128" s="1"/>
      <c r="F128" s="1"/>
    </row>
    <row r="129" ht="15.75" customHeight="1">
      <c r="A129" s="1500">
        <v>44071.0</v>
      </c>
      <c r="B129" s="1499">
        <v>262.0</v>
      </c>
      <c r="C129" s="1"/>
      <c r="D129" s="1"/>
      <c r="E129" s="1"/>
      <c r="F129" s="1"/>
    </row>
    <row r="130" ht="15.75" customHeight="1">
      <c r="A130" s="1498">
        <v>44070.0</v>
      </c>
      <c r="B130" s="1499">
        <v>266.0</v>
      </c>
      <c r="C130" s="1"/>
      <c r="D130" s="1"/>
      <c r="E130" s="1"/>
      <c r="F130" s="1"/>
    </row>
    <row r="131" ht="15.75" customHeight="1">
      <c r="A131" s="1500">
        <v>44069.0</v>
      </c>
      <c r="B131" s="1499">
        <v>270.0</v>
      </c>
      <c r="C131" s="1"/>
      <c r="D131" s="1"/>
      <c r="E131" s="1"/>
      <c r="F131" s="1"/>
    </row>
    <row r="132" ht="15.75" customHeight="1">
      <c r="A132" s="1498">
        <v>44068.0</v>
      </c>
      <c r="B132" s="1499">
        <v>269.0</v>
      </c>
      <c r="C132" s="1"/>
      <c r="D132" s="1"/>
      <c r="E132" s="1"/>
      <c r="F132" s="1"/>
    </row>
    <row r="133" ht="15.75" customHeight="1">
      <c r="A133" s="1500">
        <v>44067.0</v>
      </c>
      <c r="B133" s="1499">
        <v>268.0</v>
      </c>
      <c r="C133" s="1"/>
      <c r="D133" s="1"/>
      <c r="E133" s="1"/>
      <c r="F133" s="1"/>
    </row>
    <row r="134" ht="15.75" customHeight="1">
      <c r="A134" s="1498">
        <v>44064.0</v>
      </c>
      <c r="B134" s="1499">
        <v>272.0</v>
      </c>
      <c r="C134" s="1"/>
      <c r="D134" s="1"/>
      <c r="E134" s="1"/>
      <c r="F134" s="1"/>
    </row>
    <row r="135" ht="15.75" customHeight="1">
      <c r="A135" s="1500">
        <v>44063.0</v>
      </c>
      <c r="B135" s="1499">
        <v>274.0</v>
      </c>
      <c r="C135" s="1"/>
      <c r="D135" s="1"/>
      <c r="E135" s="1"/>
      <c r="F135" s="1"/>
    </row>
    <row r="136" ht="15.75" customHeight="1">
      <c r="A136" s="1498">
        <v>44062.0</v>
      </c>
      <c r="B136" s="1499">
        <v>269.0</v>
      </c>
      <c r="C136" s="1"/>
      <c r="D136" s="1"/>
      <c r="E136" s="1"/>
      <c r="F136" s="1"/>
    </row>
    <row r="137" ht="15.75" customHeight="1">
      <c r="A137" s="1500">
        <v>44061.0</v>
      </c>
      <c r="B137" s="1499">
        <v>269.0</v>
      </c>
      <c r="C137" s="1"/>
      <c r="D137" s="1"/>
      <c r="E137" s="1"/>
      <c r="F137" s="1"/>
    </row>
    <row r="138" ht="15.75" customHeight="1">
      <c r="A138" s="1498">
        <v>44060.0</v>
      </c>
      <c r="B138" s="1499">
        <v>266.0</v>
      </c>
      <c r="C138" s="1"/>
      <c r="D138" s="1"/>
      <c r="E138" s="1"/>
      <c r="F138" s="1"/>
    </row>
    <row r="139" ht="15.75" customHeight="1">
      <c r="A139" s="1500">
        <v>44057.0</v>
      </c>
      <c r="B139" s="1499">
        <v>264.0</v>
      </c>
      <c r="C139" s="1"/>
      <c r="D139" s="1"/>
      <c r="E139" s="1"/>
      <c r="F139" s="1"/>
    </row>
    <row r="140" ht="15.75" customHeight="1">
      <c r="A140" s="1498">
        <v>44056.0</v>
      </c>
      <c r="B140" s="1499">
        <v>259.0</v>
      </c>
      <c r="C140" s="1"/>
      <c r="D140" s="1"/>
      <c r="E140" s="1"/>
      <c r="F140" s="1"/>
    </row>
    <row r="141" ht="15.75" customHeight="1">
      <c r="A141" s="1500">
        <v>44055.0</v>
      </c>
      <c r="B141" s="1499">
        <v>258.0</v>
      </c>
      <c r="C141" s="1"/>
      <c r="D141" s="1"/>
      <c r="E141" s="1"/>
      <c r="F141" s="1"/>
    </row>
    <row r="142" ht="15.75" customHeight="1">
      <c r="A142" s="1498">
        <v>44054.0</v>
      </c>
      <c r="B142" s="1499">
        <v>255.0</v>
      </c>
      <c r="C142" s="1"/>
      <c r="D142" s="1"/>
      <c r="E142" s="1"/>
      <c r="F142" s="1"/>
    </row>
    <row r="143" ht="15.75" customHeight="1">
      <c r="A143" s="1500">
        <v>44053.0</v>
      </c>
      <c r="B143" s="1499">
        <v>260.0</v>
      </c>
      <c r="C143" s="1"/>
      <c r="D143" s="1"/>
      <c r="E143" s="1"/>
      <c r="F143" s="1"/>
    </row>
    <row r="144" ht="15.75" customHeight="1">
      <c r="A144" s="1498">
        <v>44050.0</v>
      </c>
      <c r="B144" s="1499">
        <v>264.0</v>
      </c>
      <c r="C144" s="1"/>
      <c r="D144" s="1"/>
      <c r="E144" s="1"/>
      <c r="F144" s="1"/>
    </row>
    <row r="145" ht="15.75" customHeight="1">
      <c r="A145" s="1500">
        <v>44049.0</v>
      </c>
      <c r="B145" s="1499">
        <v>266.0</v>
      </c>
      <c r="C145" s="1"/>
      <c r="D145" s="1"/>
      <c r="E145" s="1"/>
      <c r="F145" s="1"/>
    </row>
    <row r="146" ht="15.75" customHeight="1">
      <c r="A146" s="1498">
        <v>44048.0</v>
      </c>
      <c r="B146" s="1499">
        <v>272.0</v>
      </c>
      <c r="C146" s="1"/>
      <c r="D146" s="1"/>
      <c r="E146" s="1"/>
      <c r="F146" s="1"/>
    </row>
    <row r="147" ht="15.75" customHeight="1">
      <c r="A147" s="1500">
        <v>44047.0</v>
      </c>
      <c r="B147" s="1499">
        <v>285.0</v>
      </c>
      <c r="C147" s="1"/>
      <c r="D147" s="1"/>
      <c r="E147" s="1"/>
      <c r="F147" s="1"/>
    </row>
    <row r="148" ht="15.75" customHeight="1">
      <c r="A148" s="1498">
        <v>44046.0</v>
      </c>
      <c r="B148" s="1499">
        <v>281.0</v>
      </c>
      <c r="C148" s="1"/>
      <c r="D148" s="1"/>
      <c r="E148" s="1"/>
      <c r="F148" s="1"/>
    </row>
    <row r="149" ht="15.75" customHeight="1">
      <c r="A149" s="1500">
        <v>44043.0</v>
      </c>
      <c r="B149" s="1499">
        <v>294.0</v>
      </c>
      <c r="C149" s="1"/>
      <c r="D149" s="1"/>
      <c r="E149" s="1"/>
      <c r="F149" s="1"/>
    </row>
    <row r="150" ht="15.75" customHeight="1">
      <c r="A150" s="1498">
        <v>44042.0</v>
      </c>
      <c r="B150" s="1499">
        <v>288.0</v>
      </c>
      <c r="C150" s="1"/>
      <c r="D150" s="1"/>
      <c r="E150" s="1"/>
      <c r="F150" s="1"/>
    </row>
    <row r="151" ht="15.75" customHeight="1">
      <c r="A151" s="1500">
        <v>44041.0</v>
      </c>
      <c r="B151" s="1499">
        <v>286.0</v>
      </c>
      <c r="C151" s="1"/>
      <c r="D151" s="1"/>
      <c r="E151" s="1"/>
      <c r="F151" s="1"/>
    </row>
    <row r="152" ht="15.75" customHeight="1">
      <c r="A152" s="1498">
        <v>44040.0</v>
      </c>
      <c r="B152" s="1499">
        <v>295.0</v>
      </c>
      <c r="C152" s="1"/>
      <c r="D152" s="1"/>
      <c r="E152" s="1"/>
      <c r="F152" s="1"/>
    </row>
    <row r="153" ht="15.75" customHeight="1">
      <c r="A153" s="1500">
        <v>44039.0</v>
      </c>
      <c r="B153" s="1499">
        <v>292.0</v>
      </c>
      <c r="C153" s="1"/>
      <c r="D153" s="1"/>
      <c r="E153" s="1"/>
      <c r="F153" s="1"/>
    </row>
    <row r="154" ht="15.75" customHeight="1">
      <c r="A154" s="1498">
        <v>44036.0</v>
      </c>
      <c r="B154" s="1499">
        <v>294.0</v>
      </c>
      <c r="C154" s="1"/>
      <c r="D154" s="1"/>
      <c r="E154" s="1"/>
      <c r="F154" s="1"/>
    </row>
    <row r="155" ht="15.75" customHeight="1">
      <c r="A155" s="1500">
        <v>44035.0</v>
      </c>
      <c r="B155" s="1499">
        <v>291.0</v>
      </c>
      <c r="C155" s="1"/>
      <c r="D155" s="1"/>
      <c r="E155" s="1"/>
      <c r="F155" s="1"/>
    </row>
    <row r="156" ht="15.75" customHeight="1">
      <c r="A156" s="1498">
        <v>44034.0</v>
      </c>
      <c r="B156" s="1499">
        <v>276.0</v>
      </c>
      <c r="C156" s="1"/>
      <c r="D156" s="1"/>
      <c r="E156" s="1"/>
      <c r="F156" s="1"/>
    </row>
    <row r="157" ht="15.75" customHeight="1">
      <c r="A157" s="1500">
        <v>44033.0</v>
      </c>
      <c r="B157" s="1499">
        <v>278.0</v>
      </c>
      <c r="C157" s="1"/>
      <c r="D157" s="1"/>
      <c r="E157" s="1"/>
      <c r="F157" s="1"/>
    </row>
    <row r="158" ht="15.75" customHeight="1">
      <c r="A158" s="1498">
        <v>44032.0</v>
      </c>
      <c r="B158" s="1499">
        <v>284.0</v>
      </c>
      <c r="C158" s="1"/>
      <c r="D158" s="1"/>
      <c r="E158" s="1"/>
      <c r="F158" s="1"/>
    </row>
    <row r="159" ht="15.75" customHeight="1">
      <c r="A159" s="1500">
        <v>44029.0</v>
      </c>
      <c r="B159" s="1499">
        <v>294.0</v>
      </c>
      <c r="C159" s="1"/>
      <c r="D159" s="1"/>
      <c r="E159" s="1"/>
      <c r="F159" s="1"/>
    </row>
    <row r="160" ht="15.75" customHeight="1">
      <c r="A160" s="1498">
        <v>44028.0</v>
      </c>
      <c r="B160" s="1499">
        <v>302.0</v>
      </c>
      <c r="C160" s="1"/>
      <c r="D160" s="1"/>
      <c r="E160" s="1"/>
      <c r="F160" s="1"/>
    </row>
    <row r="161" ht="15.75" customHeight="1">
      <c r="A161" s="1500">
        <v>44027.0</v>
      </c>
      <c r="B161" s="1499">
        <v>302.0</v>
      </c>
      <c r="C161" s="1"/>
      <c r="D161" s="1"/>
      <c r="E161" s="1"/>
      <c r="F161" s="1"/>
    </row>
    <row r="162" ht="15.75" customHeight="1">
      <c r="A162" s="1498">
        <v>44026.0</v>
      </c>
      <c r="B162" s="1499">
        <v>310.0</v>
      </c>
      <c r="C162" s="1"/>
      <c r="D162" s="1"/>
      <c r="E162" s="1"/>
      <c r="F162" s="1"/>
    </row>
    <row r="163" ht="15.75" customHeight="1">
      <c r="A163" s="1500">
        <v>44025.0</v>
      </c>
      <c r="B163" s="1499">
        <v>306.0</v>
      </c>
      <c r="C163" s="1"/>
      <c r="D163" s="1"/>
      <c r="E163" s="1"/>
      <c r="F163" s="1"/>
    </row>
    <row r="164" ht="15.75" customHeight="1">
      <c r="A164" s="1498">
        <v>44022.0</v>
      </c>
      <c r="B164" s="1499">
        <v>309.0</v>
      </c>
      <c r="C164" s="1"/>
      <c r="D164" s="1"/>
      <c r="E164" s="1"/>
      <c r="F164" s="1"/>
    </row>
    <row r="165" ht="15.75" customHeight="1">
      <c r="A165" s="1500">
        <v>44021.0</v>
      </c>
      <c r="B165" s="1499">
        <v>312.0</v>
      </c>
      <c r="C165" s="1"/>
      <c r="D165" s="1"/>
      <c r="E165" s="1"/>
      <c r="F165" s="1"/>
    </row>
    <row r="166" ht="15.75" customHeight="1">
      <c r="A166" s="1498">
        <v>44020.0</v>
      </c>
      <c r="B166" s="1499">
        <v>302.0</v>
      </c>
      <c r="C166" s="1"/>
      <c r="D166" s="1"/>
      <c r="E166" s="1"/>
      <c r="F166" s="1"/>
    </row>
    <row r="167" ht="15.75" customHeight="1">
      <c r="A167" s="1500">
        <v>44019.0</v>
      </c>
      <c r="B167" s="1499">
        <v>302.0</v>
      </c>
      <c r="C167" s="1"/>
      <c r="D167" s="1"/>
      <c r="E167" s="1"/>
      <c r="F167" s="1"/>
    </row>
    <row r="168" ht="15.75" customHeight="1">
      <c r="A168" s="1498">
        <v>44018.0</v>
      </c>
      <c r="B168" s="1499">
        <v>297.0</v>
      </c>
      <c r="C168" s="1"/>
      <c r="D168" s="1"/>
      <c r="E168" s="1"/>
      <c r="F168" s="1"/>
    </row>
    <row r="169" ht="15.75" customHeight="1">
      <c r="A169" s="1500">
        <v>44015.0</v>
      </c>
      <c r="B169" s="1499">
        <v>303.0</v>
      </c>
      <c r="C169" s="1"/>
      <c r="D169" s="1"/>
      <c r="E169" s="1"/>
      <c r="F169" s="1"/>
    </row>
    <row r="170" ht="15.75" customHeight="1">
      <c r="A170" s="1498">
        <v>44014.0</v>
      </c>
      <c r="B170" s="1499">
        <v>303.0</v>
      </c>
      <c r="C170" s="1"/>
      <c r="D170" s="1"/>
      <c r="E170" s="1"/>
      <c r="F170" s="1"/>
    </row>
    <row r="171" ht="15.75" customHeight="1">
      <c r="A171" s="1500">
        <v>44013.0</v>
      </c>
      <c r="B171" s="1499">
        <v>308.0</v>
      </c>
      <c r="C171" s="1"/>
      <c r="D171" s="1"/>
      <c r="E171" s="1"/>
      <c r="F171" s="1"/>
    </row>
    <row r="172" ht="15.75" customHeight="1">
      <c r="A172" s="1498">
        <v>44012.0</v>
      </c>
      <c r="B172" s="1499">
        <v>312.0</v>
      </c>
      <c r="C172" s="1"/>
      <c r="D172" s="1"/>
      <c r="E172" s="1"/>
      <c r="F172" s="1"/>
    </row>
    <row r="173" ht="15.75" customHeight="1">
      <c r="A173" s="1500">
        <v>44011.0</v>
      </c>
      <c r="B173" s="1499">
        <v>318.0</v>
      </c>
      <c r="C173" s="1"/>
      <c r="D173" s="1"/>
      <c r="E173" s="1"/>
      <c r="F173" s="1"/>
    </row>
    <row r="174" ht="15.75" customHeight="1">
      <c r="A174" s="1498">
        <v>44008.0</v>
      </c>
      <c r="B174" s="1499">
        <v>318.0</v>
      </c>
      <c r="C174" s="1"/>
      <c r="D174" s="1"/>
      <c r="E174" s="1"/>
      <c r="F174" s="1"/>
    </row>
    <row r="175" ht="15.75" customHeight="1">
      <c r="A175" s="1500">
        <v>44007.0</v>
      </c>
      <c r="B175" s="1499">
        <v>311.0</v>
      </c>
      <c r="C175" s="1"/>
      <c r="D175" s="1"/>
      <c r="E175" s="1"/>
      <c r="F175" s="1"/>
    </row>
    <row r="176" ht="15.75" customHeight="1">
      <c r="A176" s="1498">
        <v>44006.0</v>
      </c>
      <c r="B176" s="1499">
        <v>310.0</v>
      </c>
      <c r="C176" s="1"/>
      <c r="D176" s="1"/>
      <c r="E176" s="1"/>
      <c r="F176" s="1"/>
    </row>
    <row r="177" ht="15.75" customHeight="1">
      <c r="A177" s="1500">
        <v>44005.0</v>
      </c>
      <c r="B177" s="1499">
        <v>308.0</v>
      </c>
      <c r="C177" s="1"/>
      <c r="D177" s="1"/>
      <c r="E177" s="1"/>
      <c r="F177" s="1"/>
    </row>
    <row r="178" ht="15.75" customHeight="1">
      <c r="A178" s="1498">
        <v>44004.0</v>
      </c>
      <c r="B178" s="1499">
        <v>308.0</v>
      </c>
      <c r="C178" s="1"/>
      <c r="D178" s="1"/>
      <c r="E178" s="1"/>
      <c r="F178" s="1"/>
    </row>
    <row r="179" ht="15.75" customHeight="1">
      <c r="A179" s="1500">
        <v>44001.0</v>
      </c>
      <c r="B179" s="1499">
        <v>304.0</v>
      </c>
      <c r="C179" s="1"/>
      <c r="D179" s="1"/>
      <c r="E179" s="1"/>
      <c r="F179" s="1"/>
    </row>
    <row r="180" ht="15.75" customHeight="1">
      <c r="A180" s="1498">
        <v>44000.0</v>
      </c>
      <c r="B180" s="1499">
        <v>304.0</v>
      </c>
      <c r="C180" s="1"/>
      <c r="D180" s="1"/>
      <c r="E180" s="1"/>
      <c r="F180" s="1"/>
    </row>
    <row r="181" ht="15.75" customHeight="1">
      <c r="A181" s="1500">
        <v>43999.0</v>
      </c>
      <c r="B181" s="1499">
        <v>302.0</v>
      </c>
      <c r="C181" s="1"/>
      <c r="D181" s="1"/>
      <c r="E181" s="1"/>
      <c r="F181" s="1"/>
    </row>
    <row r="182" ht="15.75" customHeight="1">
      <c r="A182" s="1498">
        <v>43998.0</v>
      </c>
      <c r="B182" s="1499">
        <v>300.0</v>
      </c>
      <c r="C182" s="1"/>
      <c r="D182" s="1"/>
      <c r="E182" s="1"/>
      <c r="F182" s="1"/>
    </row>
    <row r="183" ht="15.75" customHeight="1">
      <c r="A183" s="1500">
        <v>43997.0</v>
      </c>
      <c r="B183" s="1499">
        <v>316.0</v>
      </c>
      <c r="C183" s="1"/>
      <c r="D183" s="1"/>
      <c r="E183" s="1"/>
      <c r="F183" s="1"/>
    </row>
    <row r="184" ht="15.75" customHeight="1">
      <c r="A184" s="1498">
        <v>43994.0</v>
      </c>
      <c r="B184" s="1499">
        <v>315.0</v>
      </c>
      <c r="C184" s="1"/>
      <c r="D184" s="1"/>
      <c r="E184" s="1"/>
      <c r="F184" s="1"/>
    </row>
    <row r="185" ht="15.75" customHeight="1">
      <c r="A185" s="1500">
        <v>43993.0</v>
      </c>
      <c r="B185" s="1499">
        <v>318.0</v>
      </c>
      <c r="C185" s="1"/>
      <c r="D185" s="1"/>
      <c r="E185" s="1"/>
      <c r="F185" s="1"/>
    </row>
    <row r="186" ht="15.75" customHeight="1">
      <c r="A186" s="1498">
        <v>43992.0</v>
      </c>
      <c r="B186" s="1499">
        <v>291.0</v>
      </c>
      <c r="C186" s="1"/>
      <c r="D186" s="1"/>
      <c r="E186" s="1"/>
      <c r="F186" s="1"/>
    </row>
    <row r="187" ht="15.75" customHeight="1">
      <c r="A187" s="1500">
        <v>43991.0</v>
      </c>
      <c r="B187" s="1499">
        <v>280.0</v>
      </c>
      <c r="C187" s="1"/>
      <c r="D187" s="1"/>
      <c r="E187" s="1"/>
      <c r="F187" s="1"/>
    </row>
    <row r="188" ht="15.75" customHeight="1">
      <c r="A188" s="1498">
        <v>43990.0</v>
      </c>
      <c r="B188" s="1499">
        <v>273.0</v>
      </c>
      <c r="C188" s="1"/>
      <c r="D188" s="1"/>
      <c r="E188" s="1"/>
      <c r="F188" s="1"/>
    </row>
    <row r="189" ht="15.75" customHeight="1">
      <c r="A189" s="1500">
        <v>43987.0</v>
      </c>
      <c r="B189" s="1499">
        <v>275.0</v>
      </c>
      <c r="C189" s="1"/>
      <c r="D189" s="1"/>
      <c r="E189" s="1"/>
      <c r="F189" s="1"/>
    </row>
    <row r="190" ht="15.75" customHeight="1">
      <c r="A190" s="1498">
        <v>43986.0</v>
      </c>
      <c r="B190" s="1499">
        <v>283.0</v>
      </c>
      <c r="C190" s="1"/>
      <c r="D190" s="1"/>
      <c r="E190" s="1"/>
      <c r="F190" s="1"/>
    </row>
    <row r="191" ht="15.75" customHeight="1">
      <c r="A191" s="1500">
        <v>43985.0</v>
      </c>
      <c r="B191" s="1499">
        <v>284.0</v>
      </c>
      <c r="C191" s="1"/>
      <c r="D191" s="1"/>
      <c r="E191" s="1"/>
      <c r="F191" s="1"/>
    </row>
    <row r="192" ht="15.75" customHeight="1">
      <c r="A192" s="1498">
        <v>43984.0</v>
      </c>
      <c r="B192" s="1499">
        <v>301.0</v>
      </c>
      <c r="C192" s="1"/>
      <c r="D192" s="1"/>
      <c r="E192" s="1"/>
      <c r="F192" s="1"/>
    </row>
    <row r="193" ht="15.75" customHeight="1">
      <c r="A193" s="1500">
        <v>43983.0</v>
      </c>
      <c r="B193" s="1499">
        <v>311.0</v>
      </c>
      <c r="C193" s="1"/>
      <c r="D193" s="1"/>
      <c r="E193" s="1"/>
      <c r="F193" s="1"/>
    </row>
    <row r="194" ht="15.75" customHeight="1">
      <c r="A194" s="1498">
        <v>43980.0</v>
      </c>
      <c r="B194" s="1499">
        <v>317.0</v>
      </c>
      <c r="C194" s="1"/>
      <c r="D194" s="1"/>
      <c r="E194" s="1"/>
      <c r="F194" s="1"/>
    </row>
    <row r="195" ht="15.75" customHeight="1">
      <c r="A195" s="1500">
        <v>43979.0</v>
      </c>
      <c r="B195" s="1499">
        <v>309.0</v>
      </c>
      <c r="C195" s="1"/>
      <c r="D195" s="1"/>
      <c r="E195" s="1"/>
      <c r="F195" s="1"/>
    </row>
    <row r="196" ht="15.75" customHeight="1">
      <c r="A196" s="1498">
        <v>43978.0</v>
      </c>
      <c r="B196" s="1499">
        <v>313.0</v>
      </c>
      <c r="C196" s="1"/>
      <c r="D196" s="1"/>
      <c r="E196" s="1"/>
      <c r="F196" s="1"/>
    </row>
    <row r="197" ht="15.75" customHeight="1">
      <c r="A197" s="1500">
        <v>43977.0</v>
      </c>
      <c r="B197" s="1499">
        <v>310.0</v>
      </c>
      <c r="C197" s="1"/>
      <c r="D197" s="1"/>
      <c r="E197" s="1"/>
      <c r="F197" s="1"/>
    </row>
    <row r="198" ht="15.75" customHeight="1">
      <c r="A198" s="1498">
        <v>43976.0</v>
      </c>
      <c r="B198" s="1499">
        <v>322.0</v>
      </c>
      <c r="C198" s="1"/>
      <c r="D198" s="1"/>
      <c r="E198" s="1"/>
      <c r="F198" s="1"/>
    </row>
    <row r="199" ht="15.75" customHeight="1">
      <c r="A199" s="1500">
        <v>43973.0</v>
      </c>
      <c r="B199" s="1499">
        <v>322.0</v>
      </c>
      <c r="C199" s="1"/>
      <c r="D199" s="1"/>
      <c r="E199" s="1"/>
      <c r="F199" s="1"/>
    </row>
    <row r="200" ht="15.75" customHeight="1">
      <c r="A200" s="1498">
        <v>43972.0</v>
      </c>
      <c r="B200" s="1499">
        <v>322.0</v>
      </c>
      <c r="C200" s="1"/>
      <c r="D200" s="1"/>
      <c r="E200" s="1"/>
      <c r="F200" s="1"/>
    </row>
    <row r="201" ht="15.75" customHeight="1">
      <c r="A201" s="1500">
        <v>43971.0</v>
      </c>
      <c r="B201" s="1499">
        <v>334.0</v>
      </c>
      <c r="C201" s="1"/>
      <c r="D201" s="1"/>
      <c r="E201" s="1"/>
      <c r="F201" s="1"/>
    </row>
    <row r="202" ht="15.75" customHeight="1">
      <c r="A202" s="1498">
        <v>43970.0</v>
      </c>
      <c r="B202" s="1499">
        <v>345.0</v>
      </c>
      <c r="C202" s="1"/>
      <c r="D202" s="1"/>
      <c r="E202" s="1"/>
      <c r="F202" s="1"/>
    </row>
    <row r="203" ht="15.75" customHeight="1">
      <c r="A203" s="1500">
        <v>43969.0</v>
      </c>
      <c r="B203" s="1499">
        <v>351.0</v>
      </c>
      <c r="C203" s="1"/>
      <c r="D203" s="1"/>
      <c r="E203" s="1"/>
      <c r="F203" s="1"/>
    </row>
    <row r="204" ht="15.75" customHeight="1">
      <c r="A204" s="1498">
        <v>43966.0</v>
      </c>
      <c r="B204" s="1499">
        <v>379.0</v>
      </c>
      <c r="C204" s="1"/>
      <c r="D204" s="1"/>
      <c r="E204" s="1"/>
      <c r="F204" s="1"/>
    </row>
    <row r="205" ht="15.75" customHeight="1">
      <c r="A205" s="1500">
        <v>43965.0</v>
      </c>
      <c r="B205" s="1499">
        <v>387.0</v>
      </c>
      <c r="C205" s="1"/>
      <c r="D205" s="1"/>
      <c r="E205" s="1"/>
      <c r="F205" s="1"/>
    </row>
    <row r="206" ht="15.75" customHeight="1">
      <c r="A206" s="1498">
        <v>43964.0</v>
      </c>
      <c r="B206" s="1499">
        <v>382.0</v>
      </c>
      <c r="C206" s="1"/>
      <c r="D206" s="1"/>
      <c r="E206" s="1"/>
      <c r="F206" s="1"/>
    </row>
    <row r="207" ht="15.75" customHeight="1">
      <c r="A207" s="1500">
        <v>43963.0</v>
      </c>
      <c r="B207" s="1499">
        <v>368.0</v>
      </c>
      <c r="C207" s="1"/>
      <c r="D207" s="1"/>
      <c r="E207" s="1"/>
      <c r="F207" s="1"/>
    </row>
    <row r="208" ht="15.75" customHeight="1">
      <c r="A208" s="1498">
        <v>43962.0</v>
      </c>
      <c r="B208" s="1499">
        <v>360.0</v>
      </c>
      <c r="C208" s="1"/>
      <c r="D208" s="1"/>
      <c r="E208" s="1"/>
      <c r="F208" s="1"/>
    </row>
    <row r="209" ht="15.75" customHeight="1">
      <c r="A209" s="1500">
        <v>43959.0</v>
      </c>
      <c r="B209" s="1499">
        <v>367.0</v>
      </c>
      <c r="C209" s="1"/>
      <c r="D209" s="1"/>
      <c r="E209" s="1"/>
      <c r="F209" s="1"/>
    </row>
    <row r="210" ht="15.75" customHeight="1">
      <c r="A210" s="1498">
        <v>43958.0</v>
      </c>
      <c r="B210" s="1499">
        <v>387.0</v>
      </c>
      <c r="C210" s="1"/>
      <c r="D210" s="1"/>
      <c r="E210" s="1"/>
      <c r="F210" s="1"/>
    </row>
    <row r="211" ht="15.75" customHeight="1">
      <c r="A211" s="1500">
        <v>43957.0</v>
      </c>
      <c r="B211" s="1499">
        <v>396.0</v>
      </c>
      <c r="C211" s="1"/>
      <c r="D211" s="1"/>
      <c r="E211" s="1"/>
      <c r="F211" s="1"/>
    </row>
    <row r="212" ht="15.75" customHeight="1">
      <c r="A212" s="1498">
        <v>43956.0</v>
      </c>
      <c r="B212" s="1499">
        <v>401.0</v>
      </c>
      <c r="C212" s="1"/>
      <c r="D212" s="1"/>
      <c r="E212" s="1"/>
      <c r="F212" s="1"/>
    </row>
    <row r="213" ht="15.75" customHeight="1">
      <c r="A213" s="1500">
        <v>43955.0</v>
      </c>
      <c r="B213" s="1499">
        <v>411.0</v>
      </c>
      <c r="C213" s="1"/>
      <c r="D213" s="1"/>
      <c r="E213" s="1"/>
      <c r="F213" s="1"/>
    </row>
    <row r="214" ht="15.75" customHeight="1">
      <c r="A214" s="1498">
        <v>43952.0</v>
      </c>
      <c r="B214" s="1499">
        <v>415.0</v>
      </c>
      <c r="C214" s="1"/>
      <c r="D214" s="1"/>
      <c r="E214" s="1"/>
      <c r="F214" s="1"/>
    </row>
    <row r="215" ht="15.75" customHeight="1">
      <c r="A215" s="1500">
        <v>43951.0</v>
      </c>
      <c r="B215" s="1499">
        <v>410.0</v>
      </c>
      <c r="C215" s="1"/>
      <c r="D215" s="1"/>
      <c r="E215" s="1"/>
      <c r="F215" s="1"/>
    </row>
    <row r="216" ht="15.75" customHeight="1">
      <c r="A216" s="1498">
        <v>43950.0</v>
      </c>
      <c r="B216" s="1499">
        <v>426.0</v>
      </c>
      <c r="C216" s="1"/>
      <c r="D216" s="1"/>
      <c r="E216" s="1"/>
      <c r="F216" s="1"/>
    </row>
    <row r="217" ht="15.75" customHeight="1">
      <c r="A217" s="1500">
        <v>43949.0</v>
      </c>
      <c r="B217" s="1499">
        <v>445.0</v>
      </c>
      <c r="C217" s="1"/>
      <c r="D217" s="1"/>
      <c r="E217" s="1"/>
      <c r="F217" s="1"/>
    </row>
    <row r="218" ht="15.75" customHeight="1">
      <c r="A218" s="1498">
        <v>43948.0</v>
      </c>
      <c r="B218" s="1499">
        <v>445.0</v>
      </c>
      <c r="C218" s="1"/>
      <c r="D218" s="1"/>
      <c r="E218" s="1"/>
      <c r="F218" s="1"/>
    </row>
    <row r="219" ht="15.75" customHeight="1">
      <c r="A219" s="1500">
        <v>43945.0</v>
      </c>
      <c r="B219" s="1499">
        <v>442.0</v>
      </c>
      <c r="C219" s="1"/>
      <c r="D219" s="1"/>
      <c r="E219" s="1"/>
      <c r="F219" s="1"/>
    </row>
    <row r="220" ht="15.75" customHeight="1">
      <c r="A220" s="1498">
        <v>43944.0</v>
      </c>
      <c r="B220" s="1499">
        <v>432.0</v>
      </c>
      <c r="C220" s="1"/>
      <c r="D220" s="1"/>
      <c r="E220" s="1"/>
      <c r="F220" s="1"/>
    </row>
    <row r="221" ht="15.75" customHeight="1">
      <c r="A221" s="1500">
        <v>43943.0</v>
      </c>
      <c r="B221" s="1499">
        <v>415.0</v>
      </c>
      <c r="C221" s="1"/>
      <c r="D221" s="1"/>
      <c r="E221" s="1"/>
      <c r="F221" s="1"/>
    </row>
    <row r="222" ht="15.75" customHeight="1">
      <c r="A222" s="1498">
        <v>43942.0</v>
      </c>
      <c r="B222" s="1499">
        <v>410.0</v>
      </c>
      <c r="C222" s="1"/>
      <c r="D222" s="1"/>
      <c r="E222" s="1"/>
      <c r="F222" s="1"/>
    </row>
    <row r="223" ht="15.75" customHeight="1">
      <c r="A223" s="1500">
        <v>43941.0</v>
      </c>
      <c r="B223" s="1499">
        <v>395.0</v>
      </c>
      <c r="C223" s="1"/>
      <c r="D223" s="1"/>
      <c r="E223" s="1"/>
      <c r="F223" s="1"/>
    </row>
    <row r="224" ht="15.75" customHeight="1">
      <c r="A224" s="1498">
        <v>43938.0</v>
      </c>
      <c r="B224" s="1499">
        <v>382.0</v>
      </c>
      <c r="C224" s="1"/>
      <c r="D224" s="1"/>
      <c r="E224" s="1"/>
      <c r="F224" s="1"/>
    </row>
    <row r="225" ht="15.75" customHeight="1">
      <c r="A225" s="1500">
        <v>43937.0</v>
      </c>
      <c r="B225" s="1499">
        <v>388.0</v>
      </c>
      <c r="C225" s="1"/>
      <c r="D225" s="1"/>
      <c r="E225" s="1"/>
      <c r="F225" s="1"/>
    </row>
    <row r="226" ht="15.75" customHeight="1">
      <c r="A226" s="1498">
        <v>43936.0</v>
      </c>
      <c r="B226" s="1499">
        <v>365.0</v>
      </c>
      <c r="C226" s="1"/>
      <c r="D226" s="1"/>
      <c r="E226" s="1"/>
      <c r="F226" s="1"/>
    </row>
    <row r="227" ht="15.75" customHeight="1">
      <c r="A227" s="1500">
        <v>43935.0</v>
      </c>
      <c r="B227" s="1499">
        <v>338.0</v>
      </c>
      <c r="C227" s="1"/>
      <c r="D227" s="1"/>
      <c r="E227" s="1"/>
      <c r="F227" s="1"/>
    </row>
    <row r="228" ht="15.75" customHeight="1">
      <c r="A228" s="1498">
        <v>43934.0</v>
      </c>
      <c r="B228" s="1499">
        <v>341.0</v>
      </c>
      <c r="C228" s="1"/>
      <c r="D228" s="1"/>
      <c r="E228" s="1"/>
      <c r="F228" s="1"/>
    </row>
    <row r="229" ht="15.75" customHeight="1">
      <c r="A229" s="1500">
        <v>43930.0</v>
      </c>
      <c r="B229" s="1499">
        <v>358.0</v>
      </c>
      <c r="C229" s="1"/>
      <c r="D229" s="1"/>
      <c r="E229" s="1"/>
      <c r="F229" s="1"/>
    </row>
    <row r="230" ht="15.75" customHeight="1">
      <c r="A230" s="1498">
        <v>43929.0</v>
      </c>
      <c r="B230" s="1499">
        <v>397.0</v>
      </c>
      <c r="C230" s="1"/>
      <c r="D230" s="1"/>
      <c r="E230" s="1"/>
      <c r="F230" s="1"/>
    </row>
    <row r="231" ht="15.75" customHeight="1">
      <c r="A231" s="1500">
        <v>43928.0</v>
      </c>
      <c r="B231" s="1499">
        <v>404.0</v>
      </c>
      <c r="C231" s="1"/>
      <c r="D231" s="1"/>
      <c r="E231" s="1"/>
      <c r="F231" s="1"/>
    </row>
    <row r="232" ht="15.75" customHeight="1">
      <c r="A232" s="1498">
        <v>43927.0</v>
      </c>
      <c r="B232" s="1499">
        <v>406.0</v>
      </c>
      <c r="C232" s="1"/>
      <c r="D232" s="1"/>
      <c r="E232" s="1"/>
      <c r="F232" s="1"/>
    </row>
    <row r="233" ht="15.75" customHeight="1">
      <c r="A233" s="1500">
        <v>43924.0</v>
      </c>
      <c r="B233" s="1499">
        <v>408.0</v>
      </c>
      <c r="C233" s="1"/>
      <c r="D233" s="1"/>
      <c r="E233" s="1"/>
      <c r="F233" s="1"/>
    </row>
    <row r="234" ht="15.75" customHeight="1">
      <c r="A234" s="1498">
        <v>43923.0</v>
      </c>
      <c r="B234" s="1499">
        <v>390.0</v>
      </c>
      <c r="C234" s="1"/>
      <c r="D234" s="1"/>
      <c r="E234" s="1"/>
      <c r="F234" s="1"/>
    </row>
    <row r="235" ht="15.75" customHeight="1">
      <c r="A235" s="1500">
        <v>43922.0</v>
      </c>
      <c r="B235" s="1499">
        <v>386.0</v>
      </c>
      <c r="C235" s="1"/>
      <c r="D235" s="1"/>
      <c r="E235" s="1"/>
      <c r="F235" s="1"/>
    </row>
    <row r="236" ht="15.75" customHeight="1">
      <c r="A236" s="1498">
        <v>43921.0</v>
      </c>
      <c r="B236" s="1499">
        <v>349.0</v>
      </c>
      <c r="C236" s="1"/>
      <c r="D236" s="1"/>
      <c r="E236" s="1"/>
      <c r="F236" s="1"/>
    </row>
    <row r="237" ht="15.75" customHeight="1">
      <c r="A237" s="1500">
        <v>43920.0</v>
      </c>
      <c r="B237" s="1499">
        <v>359.0</v>
      </c>
      <c r="C237" s="1"/>
      <c r="D237" s="1"/>
      <c r="E237" s="1"/>
      <c r="F237" s="1"/>
    </row>
    <row r="238" ht="15.75" customHeight="1">
      <c r="A238" s="1498">
        <v>43917.0</v>
      </c>
      <c r="B238" s="1499">
        <v>350.0</v>
      </c>
      <c r="C238" s="1"/>
      <c r="D238" s="1"/>
      <c r="E238" s="1"/>
      <c r="F238" s="1"/>
    </row>
    <row r="239" ht="15.75" customHeight="1">
      <c r="A239" s="1500">
        <v>43916.0</v>
      </c>
      <c r="B239" s="1499">
        <v>311.0</v>
      </c>
      <c r="C239" s="1"/>
      <c r="D239" s="1"/>
      <c r="E239" s="1"/>
      <c r="F239" s="1"/>
    </row>
    <row r="240" ht="15.75" customHeight="1">
      <c r="A240" s="1498">
        <v>43915.0</v>
      </c>
      <c r="B240" s="1499">
        <v>324.0</v>
      </c>
      <c r="C240" s="1"/>
      <c r="D240" s="1"/>
      <c r="E240" s="1"/>
      <c r="F240" s="1"/>
    </row>
    <row r="241" ht="15.75" customHeight="1">
      <c r="A241" s="1500">
        <v>43914.0</v>
      </c>
      <c r="B241" s="1499">
        <v>403.0</v>
      </c>
      <c r="C241" s="1"/>
      <c r="D241" s="1"/>
      <c r="E241" s="1"/>
      <c r="F241" s="1"/>
    </row>
    <row r="242" ht="15.75" customHeight="1">
      <c r="A242" s="1498">
        <v>43913.0</v>
      </c>
      <c r="B242" s="1499">
        <v>437.0</v>
      </c>
      <c r="C242" s="1"/>
      <c r="D242" s="1"/>
      <c r="E242" s="1"/>
      <c r="F242" s="1"/>
    </row>
    <row r="243" ht="15.75" customHeight="1">
      <c r="A243" s="1500">
        <v>43910.0</v>
      </c>
      <c r="B243" s="1499">
        <v>407.0</v>
      </c>
      <c r="C243" s="1"/>
      <c r="D243" s="1"/>
      <c r="E243" s="1"/>
      <c r="F243" s="1"/>
    </row>
    <row r="244" ht="15.75" customHeight="1">
      <c r="A244" s="1498">
        <v>43909.0</v>
      </c>
      <c r="B244" s="1499">
        <v>443.0</v>
      </c>
      <c r="C244" s="1"/>
      <c r="D244" s="1"/>
      <c r="E244" s="1"/>
      <c r="F244" s="1"/>
    </row>
    <row r="245" ht="15.75" customHeight="1">
      <c r="A245" s="1500">
        <v>43908.0</v>
      </c>
      <c r="B245" s="1499">
        <v>416.0</v>
      </c>
      <c r="C245" s="1"/>
      <c r="D245" s="1"/>
      <c r="E245" s="1"/>
      <c r="F245" s="1"/>
    </row>
    <row r="246" ht="15.75" customHeight="1">
      <c r="A246" s="1498">
        <v>43907.0</v>
      </c>
      <c r="B246" s="1499">
        <v>348.0</v>
      </c>
      <c r="C246" s="1"/>
      <c r="D246" s="1"/>
      <c r="E246" s="1"/>
      <c r="F246" s="1"/>
    </row>
    <row r="247" ht="15.75" customHeight="1">
      <c r="A247" s="1500">
        <v>43906.0</v>
      </c>
      <c r="B247" s="1499">
        <v>372.0</v>
      </c>
      <c r="C247" s="1"/>
      <c r="D247" s="1"/>
      <c r="E247" s="1"/>
      <c r="F247" s="1"/>
    </row>
    <row r="248" ht="15.75" customHeight="1">
      <c r="A248" s="1498">
        <v>43903.0</v>
      </c>
      <c r="B248" s="1499">
        <v>317.0</v>
      </c>
      <c r="C248" s="1"/>
      <c r="D248" s="1"/>
      <c r="E248" s="1"/>
      <c r="F248" s="1"/>
    </row>
    <row r="249" ht="15.75" customHeight="1">
      <c r="A249" s="1500">
        <v>43902.0</v>
      </c>
      <c r="B249" s="1499">
        <v>339.0</v>
      </c>
      <c r="C249" s="1"/>
      <c r="D249" s="1"/>
      <c r="E249" s="1"/>
      <c r="F249" s="1"/>
    </row>
    <row r="250" ht="15.75" customHeight="1">
      <c r="A250" s="1498">
        <v>43901.0</v>
      </c>
      <c r="B250" s="1499">
        <v>293.0</v>
      </c>
      <c r="C250" s="1"/>
      <c r="D250" s="1"/>
      <c r="E250" s="1"/>
      <c r="F250" s="1"/>
    </row>
    <row r="251" ht="15.75" customHeight="1">
      <c r="A251" s="1500">
        <v>43900.0</v>
      </c>
      <c r="B251" s="1499">
        <v>276.0</v>
      </c>
      <c r="C251" s="1"/>
      <c r="D251" s="1"/>
      <c r="E251" s="1"/>
      <c r="F251" s="1"/>
    </row>
    <row r="252" ht="15.75" customHeight="1">
      <c r="A252" s="1498">
        <v>43899.0</v>
      </c>
      <c r="B252" s="1499">
        <v>302.0</v>
      </c>
      <c r="C252" s="1"/>
      <c r="D252" s="1"/>
      <c r="E252" s="1"/>
      <c r="F252" s="1"/>
    </row>
    <row r="253" ht="15.75" customHeight="1">
      <c r="A253" s="1500">
        <v>43896.0</v>
      </c>
      <c r="B253" s="1499">
        <v>241.0</v>
      </c>
      <c r="C253" s="1"/>
      <c r="D253" s="1"/>
      <c r="E253" s="1"/>
      <c r="F253" s="1"/>
    </row>
    <row r="254" ht="15.75" customHeight="1">
      <c r="A254" s="1498">
        <v>43895.0</v>
      </c>
      <c r="B254" s="1499">
        <v>217.0</v>
      </c>
      <c r="C254" s="1"/>
      <c r="D254" s="1"/>
      <c r="E254" s="1"/>
      <c r="F254" s="1"/>
    </row>
    <row r="255" ht="15.75" customHeight="1">
      <c r="A255" s="1500">
        <v>43894.0</v>
      </c>
      <c r="B255" s="1499">
        <v>202.0</v>
      </c>
      <c r="C255" s="1"/>
      <c r="D255" s="1"/>
      <c r="E255" s="1"/>
      <c r="F255" s="1"/>
    </row>
    <row r="256" ht="15.75" customHeight="1">
      <c r="A256" s="1498">
        <v>43893.0</v>
      </c>
      <c r="B256" s="1499">
        <v>214.0</v>
      </c>
      <c r="C256" s="1"/>
      <c r="D256" s="1"/>
      <c r="E256" s="1"/>
      <c r="F256" s="1"/>
    </row>
    <row r="257" ht="15.75" customHeight="1">
      <c r="A257" s="1500">
        <v>43892.0</v>
      </c>
      <c r="B257" s="1499">
        <v>215.0</v>
      </c>
      <c r="C257" s="1"/>
      <c r="D257" s="1"/>
      <c r="E257" s="1"/>
      <c r="F257" s="1"/>
    </row>
    <row r="258" ht="15.75" customHeight="1">
      <c r="A258" s="1498">
        <v>43889.0</v>
      </c>
      <c r="B258" s="1499">
        <v>219.0</v>
      </c>
      <c r="C258" s="1"/>
      <c r="D258" s="1"/>
      <c r="E258" s="1"/>
      <c r="F258" s="1"/>
    </row>
    <row r="259" ht="15.75" customHeight="1">
      <c r="A259" s="1500">
        <v>43888.0</v>
      </c>
      <c r="B259" s="1499">
        <v>200.0</v>
      </c>
      <c r="C259" s="1"/>
      <c r="D259" s="1"/>
      <c r="E259" s="1"/>
      <c r="F259" s="1"/>
    </row>
    <row r="260" ht="15.75" customHeight="1">
      <c r="A260" s="1498">
        <v>43887.0</v>
      </c>
      <c r="B260" s="1499">
        <v>196.0</v>
      </c>
      <c r="C260" s="1"/>
      <c r="D260" s="1"/>
      <c r="E260" s="1"/>
      <c r="F260" s="1"/>
    </row>
    <row r="261" ht="15.75" customHeight="1">
      <c r="A261" s="1500">
        <v>43886.0</v>
      </c>
      <c r="B261" s="1499">
        <v>195.0</v>
      </c>
      <c r="C261" s="1"/>
      <c r="D261" s="1"/>
      <c r="E261" s="1"/>
      <c r="F261" s="1"/>
    </row>
    <row r="262" ht="15.75" customHeight="1">
      <c r="A262" s="1498">
        <v>43885.0</v>
      </c>
      <c r="B262" s="1499">
        <v>186.0</v>
      </c>
      <c r="C262" s="1"/>
      <c r="D262" s="1"/>
      <c r="E262" s="1"/>
      <c r="F262" s="1"/>
    </row>
    <row r="263" ht="15.75" customHeight="1">
      <c r="A263" s="1500">
        <v>43882.0</v>
      </c>
      <c r="B263" s="1499">
        <v>178.0</v>
      </c>
      <c r="C263" s="1"/>
      <c r="D263" s="1"/>
      <c r="E263" s="1"/>
      <c r="F263" s="1"/>
    </row>
    <row r="264" ht="15.75" customHeight="1">
      <c r="A264" s="1498">
        <v>43881.0</v>
      </c>
      <c r="B264" s="1499">
        <v>174.0</v>
      </c>
      <c r="C264" s="1"/>
      <c r="D264" s="1"/>
      <c r="E264" s="1"/>
      <c r="F264" s="1"/>
    </row>
    <row r="265" ht="15.75" customHeight="1">
      <c r="A265" s="1500">
        <v>43880.0</v>
      </c>
      <c r="B265" s="1499">
        <v>171.0</v>
      </c>
      <c r="C265" s="1"/>
      <c r="D265" s="1"/>
      <c r="E265" s="1"/>
      <c r="F265" s="1"/>
    </row>
    <row r="266" ht="15.75" customHeight="1">
      <c r="A266" s="1498">
        <v>43879.0</v>
      </c>
      <c r="B266" s="1499">
        <v>174.0</v>
      </c>
      <c r="C266" s="1"/>
      <c r="D266" s="1"/>
      <c r="E266" s="1"/>
      <c r="F266" s="1"/>
    </row>
    <row r="267" ht="15.75" customHeight="1">
      <c r="A267" s="1500">
        <v>43878.0</v>
      </c>
      <c r="B267" s="1499">
        <v>174.0</v>
      </c>
      <c r="C267" s="1"/>
      <c r="D267" s="1"/>
      <c r="E267" s="1"/>
      <c r="F267" s="1"/>
    </row>
    <row r="268" ht="15.75" customHeight="1">
      <c r="A268" s="1498">
        <v>43875.0</v>
      </c>
      <c r="B268" s="1499">
        <v>174.0</v>
      </c>
      <c r="C268" s="1"/>
      <c r="D268" s="1"/>
      <c r="E268" s="1"/>
      <c r="F268" s="1"/>
    </row>
    <row r="269" ht="15.75" customHeight="1">
      <c r="A269" s="1500">
        <v>43874.0</v>
      </c>
      <c r="B269" s="1499">
        <v>175.0</v>
      </c>
      <c r="C269" s="1"/>
      <c r="D269" s="1"/>
      <c r="E269" s="1"/>
      <c r="F269" s="1"/>
    </row>
    <row r="270" ht="15.75" customHeight="1">
      <c r="A270" s="1498">
        <v>43873.0</v>
      </c>
      <c r="B270" s="1499">
        <v>175.0</v>
      </c>
      <c r="C270" s="1"/>
      <c r="D270" s="1"/>
      <c r="E270" s="1"/>
      <c r="F270" s="1"/>
    </row>
    <row r="271" ht="15.75" customHeight="1">
      <c r="A271" s="1500">
        <v>43872.0</v>
      </c>
      <c r="B271" s="1499">
        <v>180.0</v>
      </c>
      <c r="C271" s="1"/>
      <c r="D271" s="1"/>
      <c r="E271" s="1"/>
      <c r="F271" s="1"/>
    </row>
    <row r="272" ht="15.75" customHeight="1">
      <c r="A272" s="1498">
        <v>43871.0</v>
      </c>
      <c r="B272" s="1499">
        <v>185.0</v>
      </c>
      <c r="C272" s="1"/>
      <c r="D272" s="1"/>
      <c r="E272" s="1"/>
      <c r="F272" s="1"/>
    </row>
    <row r="273" ht="15.75" customHeight="1">
      <c r="A273" s="1500">
        <v>43868.0</v>
      </c>
      <c r="B273" s="1499">
        <v>185.0</v>
      </c>
      <c r="C273" s="1"/>
      <c r="D273" s="1"/>
      <c r="E273" s="1"/>
      <c r="F273" s="1"/>
    </row>
    <row r="274" ht="15.75" customHeight="1">
      <c r="A274" s="1498">
        <v>43867.0</v>
      </c>
      <c r="B274" s="1499">
        <v>182.0</v>
      </c>
      <c r="C274" s="1"/>
      <c r="D274" s="1"/>
      <c r="E274" s="1"/>
      <c r="F274" s="1"/>
    </row>
    <row r="275" ht="15.75" customHeight="1">
      <c r="A275" s="1500">
        <v>43866.0</v>
      </c>
      <c r="B275" s="1499">
        <v>182.0</v>
      </c>
      <c r="C275" s="1"/>
      <c r="D275" s="1"/>
      <c r="E275" s="1"/>
      <c r="F275" s="1"/>
    </row>
    <row r="276" ht="15.75" customHeight="1">
      <c r="A276" s="1498">
        <v>43865.0</v>
      </c>
      <c r="B276" s="1499">
        <v>186.0</v>
      </c>
      <c r="C276" s="1"/>
      <c r="D276" s="1"/>
      <c r="E276" s="1"/>
      <c r="F276" s="1"/>
    </row>
    <row r="277" ht="15.75" customHeight="1">
      <c r="A277" s="1500">
        <v>43861.0</v>
      </c>
      <c r="B277" s="1499">
        <v>187.0</v>
      </c>
      <c r="C277" s="1"/>
      <c r="D277" s="1"/>
      <c r="E277" s="1"/>
      <c r="F277" s="1"/>
    </row>
    <row r="278" ht="15.75" customHeight="1">
      <c r="A278" s="1498">
        <v>43860.0</v>
      </c>
      <c r="B278" s="1499">
        <v>185.0</v>
      </c>
      <c r="C278" s="1"/>
      <c r="D278" s="1"/>
      <c r="E278" s="1"/>
      <c r="F278" s="1"/>
    </row>
    <row r="279" ht="15.75" customHeight="1">
      <c r="A279" s="1500">
        <v>43859.0</v>
      </c>
      <c r="B279" s="1499">
        <v>187.0</v>
      </c>
      <c r="C279" s="1"/>
      <c r="D279" s="1"/>
      <c r="E279" s="1"/>
      <c r="F279" s="1"/>
    </row>
    <row r="280" ht="15.75" customHeight="1">
      <c r="A280" s="1498">
        <v>43858.0</v>
      </c>
      <c r="B280" s="1499">
        <v>185.0</v>
      </c>
      <c r="C280" s="1"/>
      <c r="D280" s="1"/>
      <c r="E280" s="1"/>
      <c r="F280" s="1"/>
    </row>
    <row r="281" ht="15.75" customHeight="1">
      <c r="A281" s="1500">
        <v>43857.0</v>
      </c>
      <c r="B281" s="1499">
        <v>191.0</v>
      </c>
      <c r="C281" s="1"/>
      <c r="D281" s="1"/>
      <c r="E281" s="1"/>
      <c r="F281" s="1"/>
    </row>
    <row r="282" ht="15.75" customHeight="1">
      <c r="A282" s="1498">
        <v>43854.0</v>
      </c>
      <c r="B282" s="1499">
        <v>185.0</v>
      </c>
      <c r="C282" s="1"/>
      <c r="D282" s="1"/>
      <c r="E282" s="1"/>
      <c r="F282" s="1"/>
    </row>
    <row r="283" ht="15.75" customHeight="1">
      <c r="A283" s="1500">
        <v>43853.0</v>
      </c>
      <c r="B283" s="1499">
        <v>183.0</v>
      </c>
      <c r="C283" s="1"/>
      <c r="D283" s="1"/>
      <c r="E283" s="1"/>
      <c r="F283" s="1"/>
    </row>
    <row r="284" ht="15.75" customHeight="1">
      <c r="A284" s="1498">
        <v>43852.0</v>
      </c>
      <c r="B284" s="1499">
        <v>180.0</v>
      </c>
      <c r="C284" s="1"/>
      <c r="D284" s="1"/>
      <c r="E284" s="1"/>
      <c r="F284" s="1"/>
    </row>
    <row r="285" ht="15.75" customHeight="1">
      <c r="A285" s="1500">
        <v>43851.0</v>
      </c>
      <c r="B285" s="1499">
        <v>180.0</v>
      </c>
      <c r="C285" s="1"/>
      <c r="D285" s="1"/>
      <c r="E285" s="1"/>
      <c r="F285" s="1"/>
    </row>
    <row r="286" ht="15.75" customHeight="1">
      <c r="A286" s="1498">
        <v>43850.0</v>
      </c>
      <c r="B286" s="1499">
        <v>175.0</v>
      </c>
      <c r="C286" s="1"/>
      <c r="D286" s="1"/>
      <c r="E286" s="1"/>
      <c r="F286" s="1"/>
    </row>
    <row r="287" ht="15.75" customHeight="1">
      <c r="A287" s="1500">
        <v>43847.0</v>
      </c>
      <c r="B287" s="1499">
        <v>175.0</v>
      </c>
      <c r="C287" s="1"/>
      <c r="D287" s="1"/>
      <c r="E287" s="1"/>
      <c r="F287" s="1"/>
    </row>
    <row r="288" ht="15.75" customHeight="1">
      <c r="A288" s="1498">
        <v>43846.0</v>
      </c>
      <c r="B288" s="1499">
        <v>177.0</v>
      </c>
      <c r="C288" s="1"/>
      <c r="D288" s="1"/>
      <c r="E288" s="1"/>
      <c r="F288" s="1"/>
    </row>
    <row r="289" ht="15.75" customHeight="1">
      <c r="A289" s="1500">
        <v>43845.0</v>
      </c>
      <c r="B289" s="1499">
        <v>180.0</v>
      </c>
      <c r="C289" s="1"/>
      <c r="D289" s="1"/>
      <c r="E289" s="1"/>
      <c r="F289" s="1"/>
    </row>
    <row r="290" ht="15.75" customHeight="1">
      <c r="A290" s="1498">
        <v>43844.0</v>
      </c>
      <c r="B290" s="1499">
        <v>177.0</v>
      </c>
      <c r="C290" s="1"/>
      <c r="D290" s="1"/>
      <c r="E290" s="1"/>
      <c r="F290" s="1"/>
    </row>
    <row r="291" ht="15.75" customHeight="1">
      <c r="A291" s="1500">
        <v>43843.0</v>
      </c>
      <c r="B291" s="1499">
        <v>175.0</v>
      </c>
      <c r="C291" s="1"/>
      <c r="D291" s="1"/>
      <c r="E291" s="1"/>
      <c r="F291" s="1"/>
    </row>
    <row r="292" ht="15.75" customHeight="1">
      <c r="A292" s="1498">
        <v>43840.0</v>
      </c>
      <c r="B292" s="1499">
        <v>175.0</v>
      </c>
      <c r="C292" s="1"/>
      <c r="D292" s="1"/>
      <c r="E292" s="1"/>
      <c r="F292" s="1"/>
    </row>
    <row r="293" ht="15.75" customHeight="1">
      <c r="A293" s="1500">
        <v>43839.0</v>
      </c>
      <c r="B293" s="1499">
        <v>173.0</v>
      </c>
      <c r="C293" s="1"/>
      <c r="D293" s="1"/>
      <c r="E293" s="1"/>
      <c r="F293" s="1"/>
    </row>
    <row r="294" ht="15.75" customHeight="1">
      <c r="A294" s="1498">
        <v>43838.0</v>
      </c>
      <c r="B294" s="1499">
        <v>171.0</v>
      </c>
      <c r="C294" s="1"/>
      <c r="D294" s="1"/>
      <c r="E294" s="1"/>
      <c r="F294" s="1"/>
    </row>
    <row r="295" ht="15.75" customHeight="1">
      <c r="A295" s="1500">
        <v>43837.0</v>
      </c>
      <c r="B295" s="1499">
        <v>178.0</v>
      </c>
      <c r="C295" s="1"/>
      <c r="D295" s="1"/>
      <c r="E295" s="1"/>
      <c r="F295" s="1"/>
    </row>
    <row r="296" ht="15.75" customHeight="1">
      <c r="A296" s="1498">
        <v>43836.0</v>
      </c>
      <c r="B296" s="1499">
        <v>177.0</v>
      </c>
      <c r="C296" s="1"/>
      <c r="D296" s="1"/>
      <c r="E296" s="1"/>
      <c r="F296" s="1"/>
    </row>
    <row r="297" ht="15.75" customHeight="1">
      <c r="A297" s="1500">
        <v>43833.0</v>
      </c>
      <c r="B297" s="1499">
        <v>181.0</v>
      </c>
      <c r="C297" s="1"/>
      <c r="D297" s="1"/>
      <c r="E297" s="1"/>
      <c r="F297" s="1"/>
    </row>
    <row r="298" ht="15.75" customHeight="1">
      <c r="A298" s="1498">
        <v>43832.0</v>
      </c>
      <c r="B298" s="1499">
        <v>176.0</v>
      </c>
      <c r="C298" s="1"/>
      <c r="D298" s="1"/>
      <c r="E298" s="1"/>
      <c r="F298" s="1"/>
    </row>
    <row r="299" ht="15.75" customHeight="1">
      <c r="A299" s="1500">
        <v>43830.0</v>
      </c>
      <c r="B299" s="1499">
        <v>172.0</v>
      </c>
      <c r="C299" s="1"/>
      <c r="D299" s="1"/>
      <c r="E299" s="1"/>
      <c r="F299" s="1"/>
    </row>
    <row r="300" ht="15.75" customHeight="1">
      <c r="A300" s="1498">
        <v>43829.0</v>
      </c>
      <c r="B300" s="1499">
        <v>175.0</v>
      </c>
      <c r="C300" s="1"/>
      <c r="D300" s="1"/>
      <c r="E300" s="1"/>
      <c r="F300" s="1"/>
    </row>
    <row r="301" ht="15.75" customHeight="1">
      <c r="A301" s="1500">
        <v>43826.0</v>
      </c>
      <c r="B301" s="1499">
        <v>177.0</v>
      </c>
      <c r="C301" s="1"/>
      <c r="D301" s="1"/>
      <c r="E301" s="1"/>
      <c r="F301" s="1"/>
    </row>
    <row r="302" ht="15.75" customHeight="1">
      <c r="A302" s="1498">
        <v>43825.0</v>
      </c>
      <c r="B302" s="1499">
        <v>176.0</v>
      </c>
      <c r="C302" s="1"/>
      <c r="D302" s="1"/>
      <c r="E302" s="1"/>
      <c r="F302" s="1"/>
    </row>
    <row r="303" ht="15.75" customHeight="1">
      <c r="A303" s="1500">
        <v>43823.0</v>
      </c>
      <c r="B303" s="1499">
        <v>176.0</v>
      </c>
      <c r="C303" s="1"/>
      <c r="D303" s="1"/>
      <c r="E303" s="1"/>
      <c r="F303" s="1"/>
    </row>
    <row r="304" ht="15.75" customHeight="1">
      <c r="A304" s="1498">
        <v>43822.0</v>
      </c>
      <c r="B304" s="1499">
        <v>173.0</v>
      </c>
      <c r="C304" s="1"/>
      <c r="D304" s="1"/>
      <c r="E304" s="1"/>
      <c r="F304" s="1"/>
    </row>
    <row r="305" ht="15.75" customHeight="1">
      <c r="A305" s="1500">
        <v>43819.0</v>
      </c>
      <c r="B305" s="1499">
        <v>175.0</v>
      </c>
      <c r="C305" s="1"/>
      <c r="D305" s="1"/>
      <c r="E305" s="1"/>
      <c r="F305" s="1"/>
    </row>
    <row r="306" ht="15.75" customHeight="1">
      <c r="A306" s="1498">
        <v>43818.0</v>
      </c>
      <c r="B306" s="1499">
        <v>175.0</v>
      </c>
      <c r="C306" s="1"/>
      <c r="D306" s="1"/>
      <c r="E306" s="1"/>
      <c r="F306" s="1"/>
    </row>
    <row r="307" ht="15.75" customHeight="1">
      <c r="A307" s="1500">
        <v>43817.0</v>
      </c>
      <c r="B307" s="1499">
        <v>169.0</v>
      </c>
      <c r="C307" s="1"/>
      <c r="D307" s="1"/>
      <c r="E307" s="1"/>
      <c r="F307" s="1"/>
    </row>
    <row r="308" ht="15.75" customHeight="1">
      <c r="A308" s="1498">
        <v>43816.0</v>
      </c>
      <c r="B308" s="1499">
        <v>173.0</v>
      </c>
      <c r="C308" s="1"/>
      <c r="D308" s="1"/>
      <c r="E308" s="1"/>
      <c r="F308" s="1"/>
    </row>
    <row r="309" ht="15.75" customHeight="1">
      <c r="A309" s="1500">
        <v>43815.0</v>
      </c>
      <c r="B309" s="1499">
        <v>176.0</v>
      </c>
      <c r="C309" s="1"/>
      <c r="D309" s="1"/>
      <c r="E309" s="1"/>
      <c r="F309" s="1"/>
    </row>
    <row r="310" ht="15.75" customHeight="1">
      <c r="A310" s="1498">
        <v>43812.0</v>
      </c>
      <c r="B310" s="1499">
        <v>185.0</v>
      </c>
      <c r="C310" s="1"/>
      <c r="D310" s="1"/>
      <c r="E310" s="1"/>
      <c r="F310" s="1"/>
    </row>
    <row r="311" ht="15.75" customHeight="1">
      <c r="A311" s="1500">
        <v>43811.0</v>
      </c>
      <c r="B311" s="1499">
        <v>181.0</v>
      </c>
      <c r="C311" s="1"/>
      <c r="D311" s="1"/>
      <c r="E311" s="1"/>
      <c r="F311" s="1"/>
    </row>
    <row r="312" ht="15.75" customHeight="1">
      <c r="A312" s="1498">
        <v>43810.0</v>
      </c>
      <c r="B312" s="1499">
        <v>191.0</v>
      </c>
      <c r="C312" s="1"/>
      <c r="D312" s="1"/>
      <c r="E312" s="1"/>
      <c r="F312" s="1"/>
    </row>
    <row r="313" ht="15.75" customHeight="1">
      <c r="A313" s="1500">
        <v>43809.0</v>
      </c>
      <c r="B313" s="1499">
        <v>187.0</v>
      </c>
      <c r="C313" s="1"/>
      <c r="D313" s="1"/>
      <c r="E313" s="1"/>
      <c r="F313" s="1"/>
    </row>
    <row r="314" ht="15.75" customHeight="1">
      <c r="A314" s="1498">
        <v>43808.0</v>
      </c>
      <c r="B314" s="1499">
        <v>189.0</v>
      </c>
      <c r="C314" s="1"/>
      <c r="D314" s="1"/>
      <c r="E314" s="1"/>
      <c r="F314" s="1"/>
    </row>
    <row r="315" ht="15.75" customHeight="1">
      <c r="A315" s="1500">
        <v>43805.0</v>
      </c>
      <c r="B315" s="1499">
        <v>189.0</v>
      </c>
      <c r="C315" s="1"/>
      <c r="D315" s="1"/>
      <c r="E315" s="1"/>
      <c r="F315" s="1"/>
    </row>
    <row r="316" ht="15.75" customHeight="1">
      <c r="A316" s="1498">
        <v>43804.0</v>
      </c>
      <c r="B316" s="1499">
        <v>194.0</v>
      </c>
      <c r="C316" s="1"/>
      <c r="D316" s="1"/>
      <c r="E316" s="1"/>
      <c r="F316" s="1"/>
    </row>
    <row r="317" ht="15.75" customHeight="1">
      <c r="A317" s="1500">
        <v>43803.0</v>
      </c>
      <c r="B317" s="1499">
        <v>197.0</v>
      </c>
      <c r="C317" s="1"/>
      <c r="D317" s="1"/>
      <c r="E317" s="1"/>
      <c r="F317" s="1"/>
    </row>
    <row r="318" ht="15.75" customHeight="1">
      <c r="A318" s="1498">
        <v>43802.0</v>
      </c>
      <c r="B318" s="1499">
        <v>204.0</v>
      </c>
      <c r="C318" s="1"/>
      <c r="D318" s="1"/>
      <c r="E318" s="1"/>
      <c r="F318" s="1"/>
    </row>
    <row r="319" ht="15.75" customHeight="1">
      <c r="A319" s="1500">
        <v>43801.0</v>
      </c>
      <c r="B319" s="1499">
        <v>193.0</v>
      </c>
      <c r="C319" s="1"/>
      <c r="D319" s="1"/>
      <c r="E319" s="1"/>
      <c r="F319" s="1"/>
    </row>
    <row r="320" ht="15.75" customHeight="1">
      <c r="A320" s="1498">
        <v>43798.0</v>
      </c>
      <c r="B320" s="1499">
        <v>194.0</v>
      </c>
      <c r="C320" s="1"/>
      <c r="D320" s="1"/>
      <c r="E320" s="1"/>
      <c r="F320" s="1"/>
    </row>
    <row r="321" ht="15.75" customHeight="1">
      <c r="A321" s="1500">
        <v>43797.0</v>
      </c>
      <c r="B321" s="1499">
        <v>195.0</v>
      </c>
      <c r="C321" s="1"/>
      <c r="D321" s="1"/>
      <c r="E321" s="1"/>
      <c r="F321" s="1"/>
    </row>
    <row r="322" ht="15.75" customHeight="1">
      <c r="A322" s="1498">
        <v>43796.0</v>
      </c>
      <c r="B322" s="1499">
        <v>195.0</v>
      </c>
      <c r="C322" s="1"/>
      <c r="D322" s="1"/>
      <c r="E322" s="1"/>
      <c r="F322" s="1"/>
    </row>
    <row r="323" ht="15.75" customHeight="1">
      <c r="A323" s="1500">
        <v>43795.0</v>
      </c>
      <c r="B323" s="1499">
        <v>197.0</v>
      </c>
      <c r="C323" s="1"/>
      <c r="D323" s="1"/>
      <c r="E323" s="1"/>
      <c r="F323" s="1"/>
    </row>
    <row r="324" ht="15.75" customHeight="1">
      <c r="A324" s="1498">
        <v>43794.0</v>
      </c>
      <c r="B324" s="1499">
        <v>195.0</v>
      </c>
      <c r="C324" s="1"/>
      <c r="D324" s="1"/>
      <c r="E324" s="1"/>
      <c r="F324" s="1"/>
    </row>
    <row r="325" ht="15.75" customHeight="1">
      <c r="A325" s="1500">
        <v>43791.0</v>
      </c>
      <c r="B325" s="1499">
        <v>196.0</v>
      </c>
      <c r="C325" s="1"/>
      <c r="D325" s="1"/>
      <c r="E325" s="1"/>
      <c r="F325" s="1"/>
    </row>
    <row r="326" ht="15.75" customHeight="1">
      <c r="A326" s="1498">
        <v>43790.0</v>
      </c>
      <c r="B326" s="1499">
        <v>197.0</v>
      </c>
      <c r="C326" s="1"/>
      <c r="D326" s="1"/>
      <c r="E326" s="1"/>
      <c r="F326" s="1"/>
    </row>
    <row r="327" ht="15.75" customHeight="1">
      <c r="A327" s="1500">
        <v>43789.0</v>
      </c>
      <c r="B327" s="1499">
        <v>202.0</v>
      </c>
      <c r="C327" s="1"/>
      <c r="D327" s="1"/>
      <c r="E327" s="1"/>
      <c r="F327" s="1"/>
    </row>
    <row r="328" ht="15.75" customHeight="1">
      <c r="A328" s="1498">
        <v>43788.0</v>
      </c>
      <c r="B328" s="1499">
        <v>200.0</v>
      </c>
      <c r="C328" s="1"/>
      <c r="D328" s="1"/>
      <c r="E328" s="1"/>
      <c r="F328" s="1"/>
    </row>
    <row r="329" ht="15.75" customHeight="1">
      <c r="A329" s="1500">
        <v>43787.0</v>
      </c>
      <c r="B329" s="1499">
        <v>194.0</v>
      </c>
      <c r="C329" s="1"/>
      <c r="D329" s="1"/>
      <c r="E329" s="1"/>
      <c r="F329" s="1"/>
    </row>
    <row r="330" ht="15.75" customHeight="1">
      <c r="A330" s="1498">
        <v>43784.0</v>
      </c>
      <c r="B330" s="1499">
        <v>192.0</v>
      </c>
      <c r="C330" s="1"/>
      <c r="D330" s="1"/>
      <c r="E330" s="1"/>
      <c r="F330" s="1"/>
    </row>
    <row r="331" ht="15.75" customHeight="1">
      <c r="A331" s="1500">
        <v>43783.0</v>
      </c>
      <c r="B331" s="1499">
        <v>192.0</v>
      </c>
      <c r="C331" s="1"/>
      <c r="D331" s="1"/>
      <c r="E331" s="1"/>
      <c r="F331" s="1"/>
    </row>
    <row r="332" ht="15.75" customHeight="1">
      <c r="A332" s="1498">
        <v>43782.0</v>
      </c>
      <c r="B332" s="1499">
        <v>190.0</v>
      </c>
      <c r="C332" s="1"/>
      <c r="D332" s="1"/>
      <c r="E332" s="1"/>
      <c r="F332" s="1"/>
    </row>
    <row r="333" ht="15.75" customHeight="1">
      <c r="A333" s="1500">
        <v>43781.0</v>
      </c>
      <c r="B333" s="1499">
        <v>188.0</v>
      </c>
      <c r="C333" s="1"/>
      <c r="D333" s="1"/>
      <c r="E333" s="1"/>
      <c r="F333" s="1"/>
    </row>
    <row r="334" ht="15.75" customHeight="1">
      <c r="A334" s="1498">
        <v>43780.0</v>
      </c>
      <c r="B334" s="1499">
        <v>186.0</v>
      </c>
      <c r="C334" s="1"/>
      <c r="D334" s="1"/>
      <c r="E334" s="1"/>
      <c r="F334" s="1"/>
    </row>
    <row r="335" ht="15.75" customHeight="1">
      <c r="A335" s="1500">
        <v>43777.0</v>
      </c>
      <c r="B335" s="1499">
        <v>186.0</v>
      </c>
      <c r="C335" s="1"/>
      <c r="D335" s="1"/>
      <c r="E335" s="1"/>
      <c r="F335" s="1"/>
    </row>
    <row r="336" ht="15.75" customHeight="1">
      <c r="A336" s="1498">
        <v>43776.0</v>
      </c>
      <c r="B336" s="1499">
        <v>187.0</v>
      </c>
      <c r="C336" s="1"/>
      <c r="D336" s="1"/>
      <c r="E336" s="1"/>
      <c r="F336" s="1"/>
    </row>
    <row r="337" ht="15.75" customHeight="1">
      <c r="A337" s="1500">
        <v>43775.0</v>
      </c>
      <c r="B337" s="1499">
        <v>194.0</v>
      </c>
      <c r="C337" s="1"/>
      <c r="D337" s="1"/>
      <c r="E337" s="1"/>
      <c r="F337" s="1"/>
    </row>
    <row r="338" ht="15.75" customHeight="1">
      <c r="A338" s="1498">
        <v>43774.0</v>
      </c>
      <c r="B338" s="1499">
        <v>192.0</v>
      </c>
      <c r="C338" s="1"/>
      <c r="D338" s="1"/>
      <c r="E338" s="1"/>
      <c r="F338" s="1"/>
    </row>
    <row r="339" ht="15.75" customHeight="1">
      <c r="A339" s="1500">
        <v>43773.0</v>
      </c>
      <c r="B339" s="1499">
        <v>192.0</v>
      </c>
      <c r="C339" s="1"/>
      <c r="D339" s="1"/>
      <c r="E339" s="1"/>
      <c r="F339" s="1"/>
    </row>
    <row r="340" ht="15.75" customHeight="1">
      <c r="A340" s="1498">
        <v>43770.0</v>
      </c>
      <c r="B340" s="1499">
        <v>197.0</v>
      </c>
      <c r="C340" s="1"/>
      <c r="D340" s="1"/>
      <c r="E340" s="1"/>
      <c r="F340" s="1"/>
    </row>
    <row r="341" ht="15.75" customHeight="1">
      <c r="A341" s="1500">
        <v>43769.0</v>
      </c>
      <c r="B341" s="1499">
        <v>199.0</v>
      </c>
      <c r="C341" s="1"/>
      <c r="D341" s="1"/>
      <c r="E341" s="1"/>
      <c r="F341" s="1"/>
    </row>
    <row r="342" ht="15.75" customHeight="1">
      <c r="A342" s="1498">
        <v>43768.0</v>
      </c>
      <c r="B342" s="1499">
        <v>196.0</v>
      </c>
      <c r="C342" s="1"/>
      <c r="D342" s="1"/>
      <c r="E342" s="1"/>
      <c r="F342" s="1"/>
    </row>
    <row r="343" ht="15.75" customHeight="1">
      <c r="A343" s="1500">
        <v>43767.0</v>
      </c>
      <c r="B343" s="1499">
        <v>189.0</v>
      </c>
      <c r="C343" s="1"/>
      <c r="D343" s="1"/>
      <c r="E343" s="1"/>
      <c r="F343" s="1"/>
    </row>
    <row r="344" ht="15.75" customHeight="1">
      <c r="A344" s="1498">
        <v>43766.0</v>
      </c>
      <c r="B344" s="1499">
        <v>188.0</v>
      </c>
      <c r="C344" s="1"/>
      <c r="D344" s="1"/>
      <c r="E344" s="1"/>
      <c r="F344" s="1"/>
    </row>
    <row r="345" ht="15.75" customHeight="1">
      <c r="A345" s="1500">
        <v>43763.0</v>
      </c>
      <c r="B345" s="1499">
        <v>192.0</v>
      </c>
      <c r="C345" s="1"/>
      <c r="D345" s="1"/>
      <c r="E345" s="1"/>
      <c r="F345" s="1"/>
    </row>
    <row r="346" ht="15.75" customHeight="1">
      <c r="A346" s="1498">
        <v>43762.0</v>
      </c>
      <c r="B346" s="1499">
        <v>195.0</v>
      </c>
      <c r="C346" s="1"/>
      <c r="D346" s="1"/>
      <c r="E346" s="1"/>
      <c r="F346" s="1"/>
    </row>
    <row r="347" ht="15.75" customHeight="1">
      <c r="A347" s="1500">
        <v>43761.0</v>
      </c>
      <c r="B347" s="1499">
        <v>195.0</v>
      </c>
      <c r="C347" s="1"/>
      <c r="D347" s="1"/>
      <c r="E347" s="1"/>
      <c r="F347" s="1"/>
    </row>
    <row r="348" ht="15.75" customHeight="1">
      <c r="A348" s="1498">
        <v>43760.0</v>
      </c>
      <c r="B348" s="1499">
        <v>195.0</v>
      </c>
      <c r="C348" s="1"/>
      <c r="D348" s="1"/>
      <c r="E348" s="1"/>
      <c r="F348" s="1"/>
    </row>
    <row r="349" ht="15.75" customHeight="1">
      <c r="A349" s="1500">
        <v>43759.0</v>
      </c>
      <c r="B349" s="1499">
        <v>194.0</v>
      </c>
      <c r="C349" s="1"/>
      <c r="D349" s="1"/>
      <c r="E349" s="1"/>
      <c r="F349" s="1"/>
    </row>
    <row r="350" ht="15.75" customHeight="1">
      <c r="A350" s="1498">
        <v>43756.0</v>
      </c>
      <c r="B350" s="1499">
        <v>198.0</v>
      </c>
      <c r="C350" s="1"/>
      <c r="D350" s="1"/>
      <c r="E350" s="1"/>
      <c r="F350" s="1"/>
    </row>
    <row r="351" ht="15.75" customHeight="1">
      <c r="A351" s="1500">
        <v>43755.0</v>
      </c>
      <c r="B351" s="1499">
        <v>198.0</v>
      </c>
      <c r="C351" s="1"/>
      <c r="D351" s="1"/>
      <c r="E351" s="1"/>
      <c r="F351" s="1"/>
    </row>
    <row r="352" ht="15.75" customHeight="1">
      <c r="A352" s="1498">
        <v>43754.0</v>
      </c>
      <c r="B352" s="1499">
        <v>199.0</v>
      </c>
      <c r="C352" s="1"/>
      <c r="D352" s="1"/>
      <c r="E352" s="1"/>
      <c r="F352" s="1"/>
    </row>
    <row r="353" ht="15.75" customHeight="1">
      <c r="A353" s="1500">
        <v>43753.0</v>
      </c>
      <c r="B353" s="1499">
        <v>199.0</v>
      </c>
      <c r="C353" s="1"/>
      <c r="D353" s="1"/>
      <c r="E353" s="1"/>
      <c r="F353" s="1"/>
    </row>
    <row r="354" ht="15.75" customHeight="1">
      <c r="A354" s="1498">
        <v>43752.0</v>
      </c>
      <c r="B354" s="1499">
        <v>200.0</v>
      </c>
      <c r="C354" s="1"/>
      <c r="D354" s="1"/>
      <c r="E354" s="1"/>
      <c r="F354" s="1"/>
    </row>
    <row r="355" ht="15.75" customHeight="1">
      <c r="A355" s="1500">
        <v>43749.0</v>
      </c>
      <c r="B355" s="1499">
        <v>200.0</v>
      </c>
      <c r="C355" s="1"/>
      <c r="D355" s="1"/>
      <c r="E355" s="1"/>
      <c r="F355" s="1"/>
    </row>
    <row r="356" ht="15.75" customHeight="1">
      <c r="A356" s="1498">
        <v>43748.0</v>
      </c>
      <c r="B356" s="1499">
        <v>204.0</v>
      </c>
      <c r="C356" s="1"/>
      <c r="D356" s="1"/>
      <c r="E356" s="1"/>
      <c r="F356" s="1"/>
    </row>
    <row r="357" ht="15.75" customHeight="1">
      <c r="A357" s="1500">
        <v>43747.0</v>
      </c>
      <c r="B357" s="1499">
        <v>210.0</v>
      </c>
      <c r="C357" s="1"/>
      <c r="D357" s="1"/>
      <c r="E357" s="1"/>
      <c r="F357" s="1"/>
    </row>
    <row r="358" ht="15.75" customHeight="1">
      <c r="A358" s="1498">
        <v>43746.0</v>
      </c>
      <c r="B358" s="1499">
        <v>213.0</v>
      </c>
      <c r="C358" s="1"/>
      <c r="D358" s="1"/>
      <c r="E358" s="1"/>
      <c r="F358" s="1"/>
    </row>
    <row r="359" ht="15.75" customHeight="1">
      <c r="A359" s="1500">
        <v>43745.0</v>
      </c>
      <c r="B359" s="1499">
        <v>211.0</v>
      </c>
      <c r="C359" s="1"/>
      <c r="D359" s="1"/>
      <c r="E359" s="1"/>
      <c r="F359" s="1"/>
    </row>
    <row r="360" ht="15.75" customHeight="1">
      <c r="A360" s="1498">
        <v>43742.0</v>
      </c>
      <c r="B360" s="1499">
        <v>215.0</v>
      </c>
      <c r="C360" s="1"/>
      <c r="D360" s="1"/>
      <c r="E360" s="1"/>
      <c r="F360" s="1"/>
    </row>
    <row r="361" ht="15.75" customHeight="1">
      <c r="A361" s="1500">
        <v>43741.0</v>
      </c>
      <c r="B361" s="1499">
        <v>217.0</v>
      </c>
      <c r="C361" s="1"/>
      <c r="D361" s="1"/>
      <c r="E361" s="1"/>
      <c r="F361" s="1"/>
    </row>
    <row r="362" ht="15.75" customHeight="1">
      <c r="A362" s="1498">
        <v>43740.0</v>
      </c>
      <c r="B362" s="1499">
        <v>217.0</v>
      </c>
      <c r="C362" s="1"/>
      <c r="D362" s="1"/>
      <c r="E362" s="1"/>
      <c r="F362" s="1"/>
    </row>
    <row r="363" ht="15.75" customHeight="1">
      <c r="A363" s="1500">
        <v>43739.0</v>
      </c>
      <c r="B363" s="1499">
        <v>214.0</v>
      </c>
      <c r="C363" s="1"/>
      <c r="D363" s="1"/>
      <c r="E363" s="1"/>
      <c r="F363" s="1"/>
    </row>
    <row r="364" ht="15.75" customHeight="1">
      <c r="A364" s="1498">
        <v>43738.0</v>
      </c>
      <c r="B364" s="1499">
        <v>210.0</v>
      </c>
      <c r="C364" s="1"/>
      <c r="D364" s="1"/>
      <c r="E364" s="1"/>
      <c r="F364" s="1"/>
    </row>
    <row r="365" ht="15.75" customHeight="1">
      <c r="A365" s="1500">
        <v>43735.0</v>
      </c>
      <c r="B365" s="1499">
        <v>211.0</v>
      </c>
      <c r="C365" s="1"/>
      <c r="D365" s="1"/>
      <c r="E365" s="1"/>
      <c r="F365" s="1"/>
    </row>
    <row r="366" ht="15.75" customHeight="1">
      <c r="A366" s="1498">
        <v>43734.0</v>
      </c>
      <c r="B366" s="1499">
        <v>209.0</v>
      </c>
      <c r="C366" s="1"/>
      <c r="D366" s="1"/>
      <c r="E366" s="1"/>
      <c r="F366" s="1"/>
    </row>
    <row r="367" ht="15.75" customHeight="1">
      <c r="A367" s="1500">
        <v>43733.0</v>
      </c>
      <c r="B367" s="1499">
        <v>209.0</v>
      </c>
      <c r="C367" s="1"/>
      <c r="D367" s="1"/>
      <c r="E367" s="1"/>
      <c r="F367" s="1"/>
    </row>
    <row r="368" ht="15.75" customHeight="1">
      <c r="A368" s="1498">
        <v>43732.0</v>
      </c>
      <c r="B368" s="1499">
        <v>213.0</v>
      </c>
      <c r="C368" s="1"/>
      <c r="D368" s="1"/>
      <c r="E368" s="1"/>
      <c r="F368" s="1"/>
    </row>
    <row r="369" ht="15.75" customHeight="1">
      <c r="A369" s="1500">
        <v>43731.0</v>
      </c>
      <c r="B369" s="1499">
        <v>205.0</v>
      </c>
      <c r="C369" s="1"/>
      <c r="D369" s="1"/>
      <c r="E369" s="1"/>
      <c r="F369" s="1"/>
    </row>
    <row r="370" ht="15.75" customHeight="1">
      <c r="A370" s="1498">
        <v>43728.0</v>
      </c>
      <c r="B370" s="1499">
        <v>206.0</v>
      </c>
      <c r="C370" s="1"/>
      <c r="D370" s="1"/>
      <c r="E370" s="1"/>
      <c r="F370" s="1"/>
    </row>
    <row r="371" ht="15.75" customHeight="1">
      <c r="A371" s="1500">
        <v>43727.0</v>
      </c>
      <c r="B371" s="1499">
        <v>204.0</v>
      </c>
      <c r="C371" s="1"/>
      <c r="D371" s="1"/>
      <c r="E371" s="1"/>
      <c r="F371" s="1"/>
    </row>
    <row r="372" ht="15.75" customHeight="1">
      <c r="A372" s="1498">
        <v>43726.0</v>
      </c>
      <c r="B372" s="1499">
        <v>205.0</v>
      </c>
      <c r="C372" s="1"/>
      <c r="D372" s="1"/>
      <c r="E372" s="1"/>
      <c r="F372" s="1"/>
    </row>
    <row r="373" ht="15.75" customHeight="1">
      <c r="A373" s="1500">
        <v>43725.0</v>
      </c>
      <c r="B373" s="1499">
        <v>207.0</v>
      </c>
      <c r="C373" s="1"/>
      <c r="D373" s="1"/>
      <c r="E373" s="1"/>
      <c r="F373" s="1"/>
    </row>
    <row r="374" ht="15.75" customHeight="1">
      <c r="A374" s="1498">
        <v>43724.0</v>
      </c>
      <c r="B374" s="1499">
        <v>204.0</v>
      </c>
      <c r="C374" s="1"/>
      <c r="D374" s="1"/>
      <c r="E374" s="1"/>
      <c r="F374" s="1"/>
    </row>
    <row r="375" ht="15.75" customHeight="1">
      <c r="A375" s="1500">
        <v>43721.0</v>
      </c>
      <c r="B375" s="1499">
        <v>198.0</v>
      </c>
      <c r="C375" s="1"/>
      <c r="D375" s="1"/>
      <c r="E375" s="1"/>
      <c r="F375" s="1"/>
    </row>
    <row r="376" ht="15.75" customHeight="1">
      <c r="A376" s="1498">
        <v>43720.0</v>
      </c>
      <c r="B376" s="1499">
        <v>196.0</v>
      </c>
      <c r="C376" s="1"/>
      <c r="D376" s="1"/>
      <c r="E376" s="1"/>
      <c r="F376" s="1"/>
    </row>
    <row r="377" ht="15.75" customHeight="1">
      <c r="A377" s="1500">
        <v>43719.0</v>
      </c>
      <c r="B377" s="1499">
        <v>201.0</v>
      </c>
      <c r="C377" s="1"/>
      <c r="D377" s="1"/>
      <c r="E377" s="1"/>
      <c r="F377" s="1"/>
    </row>
    <row r="378" ht="15.75" customHeight="1">
      <c r="A378" s="1498">
        <v>43718.0</v>
      </c>
      <c r="B378" s="1499">
        <v>202.0</v>
      </c>
      <c r="C378" s="1"/>
      <c r="D378" s="1"/>
      <c r="E378" s="1"/>
      <c r="F378" s="1"/>
    </row>
    <row r="379" ht="15.75" customHeight="1">
      <c r="A379" s="1500">
        <v>43717.0</v>
      </c>
      <c r="B379" s="1499">
        <v>204.0</v>
      </c>
      <c r="C379" s="1"/>
      <c r="D379" s="1"/>
      <c r="E379" s="1"/>
      <c r="F379" s="1"/>
    </row>
    <row r="380" ht="15.75" customHeight="1">
      <c r="A380" s="1498">
        <v>43714.0</v>
      </c>
      <c r="B380" s="1499">
        <v>208.0</v>
      </c>
      <c r="C380" s="1"/>
      <c r="D380" s="1"/>
      <c r="E380" s="1"/>
      <c r="F380" s="1"/>
    </row>
    <row r="381" ht="15.75" customHeight="1">
      <c r="A381" s="1500">
        <v>43713.0</v>
      </c>
      <c r="B381" s="1499">
        <v>206.0</v>
      </c>
      <c r="C381" s="1"/>
      <c r="D381" s="1"/>
      <c r="E381" s="1"/>
      <c r="F381" s="1"/>
    </row>
    <row r="382" ht="15.75" customHeight="1">
      <c r="A382" s="1498">
        <v>43712.0</v>
      </c>
      <c r="B382" s="1499">
        <v>213.0</v>
      </c>
      <c r="C382" s="1"/>
      <c r="D382" s="1"/>
      <c r="E382" s="1"/>
      <c r="F382" s="1"/>
    </row>
    <row r="383" ht="15.75" customHeight="1">
      <c r="A383" s="1500">
        <v>43711.0</v>
      </c>
      <c r="B383" s="1499">
        <v>215.0</v>
      </c>
      <c r="C383" s="1"/>
      <c r="D383" s="1"/>
      <c r="E383" s="1"/>
      <c r="F383" s="1"/>
    </row>
    <row r="384" ht="15.75" customHeight="1">
      <c r="A384" s="1498">
        <v>43710.0</v>
      </c>
      <c r="B384" s="1499">
        <v>215.0</v>
      </c>
      <c r="C384" s="1"/>
      <c r="D384" s="1"/>
      <c r="E384" s="1"/>
      <c r="F384" s="1"/>
    </row>
    <row r="385" ht="15.75" customHeight="1">
      <c r="A385" s="1500">
        <v>43707.0</v>
      </c>
      <c r="B385" s="1499">
        <v>215.0</v>
      </c>
      <c r="C385" s="1"/>
      <c r="D385" s="1"/>
      <c r="E385" s="1"/>
      <c r="F385" s="1"/>
    </row>
    <row r="386" ht="15.75" customHeight="1">
      <c r="A386" s="1498">
        <v>43706.0</v>
      </c>
      <c r="B386" s="1499">
        <v>216.0</v>
      </c>
      <c r="C386" s="1"/>
      <c r="D386" s="1"/>
      <c r="E386" s="1"/>
      <c r="F386" s="1"/>
    </row>
    <row r="387" ht="15.75" customHeight="1">
      <c r="A387" s="1500">
        <v>43705.0</v>
      </c>
      <c r="B387" s="1499">
        <v>223.0</v>
      </c>
      <c r="C387" s="1"/>
      <c r="D387" s="1"/>
      <c r="E387" s="1"/>
      <c r="F387" s="1"/>
    </row>
    <row r="388" ht="15.75" customHeight="1">
      <c r="A388" s="1498">
        <v>43704.0</v>
      </c>
      <c r="B388" s="1499">
        <v>226.0</v>
      </c>
      <c r="C388" s="1"/>
      <c r="D388" s="1"/>
      <c r="E388" s="1"/>
      <c r="F388" s="1"/>
    </row>
    <row r="389" ht="15.75" customHeight="1">
      <c r="A389" s="1500">
        <v>43703.0</v>
      </c>
      <c r="B389" s="1499">
        <v>223.0</v>
      </c>
      <c r="C389" s="1"/>
      <c r="D389" s="1"/>
      <c r="E389" s="1"/>
      <c r="F389" s="1"/>
    </row>
    <row r="390" ht="15.75" customHeight="1">
      <c r="A390" s="1498">
        <v>43700.0</v>
      </c>
      <c r="B390" s="1499">
        <v>224.0</v>
      </c>
      <c r="C390" s="1"/>
      <c r="D390" s="1"/>
      <c r="E390" s="1"/>
      <c r="F390" s="1"/>
    </row>
    <row r="391" ht="15.75" customHeight="1">
      <c r="A391" s="1500">
        <v>43699.0</v>
      </c>
      <c r="B391" s="1499">
        <v>219.0</v>
      </c>
      <c r="C391" s="1"/>
      <c r="D391" s="1"/>
      <c r="E391" s="1"/>
      <c r="F391" s="1"/>
    </row>
    <row r="392" ht="15.75" customHeight="1">
      <c r="A392" s="1498">
        <v>43698.0</v>
      </c>
      <c r="B392" s="1499">
        <v>222.0</v>
      </c>
      <c r="C392" s="1"/>
      <c r="D392" s="1"/>
      <c r="E392" s="1"/>
      <c r="F392" s="1"/>
    </row>
    <row r="393" ht="15.75" customHeight="1">
      <c r="A393" s="1500">
        <v>43697.0</v>
      </c>
      <c r="B393" s="1499">
        <v>225.0</v>
      </c>
      <c r="C393" s="1"/>
      <c r="D393" s="1"/>
      <c r="E393" s="1"/>
      <c r="F393" s="1"/>
    </row>
    <row r="394" ht="15.75" customHeight="1">
      <c r="A394" s="1498">
        <v>43696.0</v>
      </c>
      <c r="B394" s="1499">
        <v>221.0</v>
      </c>
      <c r="C394" s="1"/>
      <c r="D394" s="1"/>
      <c r="E394" s="1"/>
      <c r="F394" s="1"/>
    </row>
    <row r="395" ht="15.75" customHeight="1">
      <c r="A395" s="1500">
        <v>43693.0</v>
      </c>
      <c r="B395" s="1499">
        <v>224.0</v>
      </c>
      <c r="C395" s="1"/>
      <c r="D395" s="1"/>
      <c r="E395" s="1"/>
      <c r="F395" s="1"/>
    </row>
    <row r="396" ht="15.75" customHeight="1">
      <c r="A396" s="1498">
        <v>43692.0</v>
      </c>
      <c r="B396" s="1499">
        <v>229.0</v>
      </c>
      <c r="C396" s="1"/>
      <c r="D396" s="1"/>
      <c r="E396" s="1"/>
      <c r="F396" s="1"/>
    </row>
    <row r="397" ht="15.75" customHeight="1">
      <c r="A397" s="1500">
        <v>43691.0</v>
      </c>
      <c r="B397" s="1499">
        <v>225.0</v>
      </c>
      <c r="C397" s="1"/>
      <c r="D397" s="1"/>
      <c r="E397" s="1"/>
      <c r="F397" s="1"/>
    </row>
    <row r="398" ht="15.75" customHeight="1">
      <c r="A398" s="1498">
        <v>43690.0</v>
      </c>
      <c r="B398" s="1499">
        <v>219.0</v>
      </c>
      <c r="C398" s="1"/>
      <c r="D398" s="1"/>
      <c r="E398" s="1"/>
      <c r="F398" s="1"/>
    </row>
    <row r="399" ht="15.75" customHeight="1">
      <c r="A399" s="1500">
        <v>43689.0</v>
      </c>
      <c r="B399" s="1499">
        <v>221.0</v>
      </c>
      <c r="C399" s="1"/>
      <c r="D399" s="1"/>
      <c r="E399" s="1"/>
      <c r="F399" s="1"/>
    </row>
    <row r="400" ht="15.75" customHeight="1">
      <c r="A400" s="1498">
        <v>43686.0</v>
      </c>
      <c r="B400" s="1499">
        <v>210.0</v>
      </c>
      <c r="C400" s="1"/>
      <c r="D400" s="1"/>
      <c r="E400" s="1"/>
      <c r="F400" s="1"/>
    </row>
    <row r="401" ht="15.75" customHeight="1">
      <c r="A401" s="1500">
        <v>43685.0</v>
      </c>
      <c r="B401" s="1499">
        <v>213.0</v>
      </c>
      <c r="C401" s="1"/>
      <c r="D401" s="1"/>
      <c r="E401" s="1"/>
      <c r="F401" s="1"/>
    </row>
    <row r="402" ht="15.75" customHeight="1">
      <c r="A402" s="1498">
        <v>43684.0</v>
      </c>
      <c r="B402" s="1499">
        <v>220.0</v>
      </c>
      <c r="C402" s="1"/>
      <c r="D402" s="1"/>
      <c r="E402" s="1"/>
      <c r="F402" s="1"/>
    </row>
    <row r="403" ht="15.75" customHeight="1">
      <c r="A403" s="1500">
        <v>43683.0</v>
      </c>
      <c r="B403" s="1499">
        <v>226.0</v>
      </c>
      <c r="C403" s="1"/>
      <c r="D403" s="1"/>
      <c r="E403" s="1"/>
      <c r="F403" s="1"/>
    </row>
    <row r="404" ht="15.75" customHeight="1">
      <c r="A404" s="1498">
        <v>43682.0</v>
      </c>
      <c r="B404" s="1499">
        <v>226.0</v>
      </c>
      <c r="C404" s="1"/>
      <c r="D404" s="1"/>
      <c r="E404" s="1"/>
      <c r="F404" s="1"/>
    </row>
    <row r="405" ht="15.75" customHeight="1">
      <c r="A405" s="1500">
        <v>43679.0</v>
      </c>
      <c r="B405" s="1499">
        <v>217.0</v>
      </c>
      <c r="C405" s="1"/>
      <c r="D405" s="1"/>
      <c r="E405" s="1"/>
      <c r="F405" s="1"/>
    </row>
    <row r="406" ht="15.75" customHeight="1">
      <c r="A406" s="1498">
        <v>43678.0</v>
      </c>
      <c r="B406" s="1499">
        <v>216.0</v>
      </c>
      <c r="C406" s="1"/>
      <c r="D406" s="1"/>
      <c r="E406" s="1"/>
      <c r="F406" s="1"/>
    </row>
    <row r="407" ht="15.75" customHeight="1">
      <c r="A407" s="1500">
        <v>43677.0</v>
      </c>
      <c r="B407" s="1499">
        <v>204.0</v>
      </c>
      <c r="C407" s="1"/>
      <c r="D407" s="1"/>
      <c r="E407" s="1"/>
      <c r="F407" s="1"/>
    </row>
    <row r="408" ht="15.75" customHeight="1">
      <c r="A408" s="1498">
        <v>43676.0</v>
      </c>
      <c r="B408" s="1499">
        <v>202.0</v>
      </c>
      <c r="C408" s="1"/>
      <c r="D408" s="1"/>
      <c r="E408" s="1"/>
      <c r="F408" s="1"/>
    </row>
    <row r="409" ht="15.75" customHeight="1">
      <c r="A409" s="1500">
        <v>43675.0</v>
      </c>
      <c r="B409" s="1499">
        <v>200.0</v>
      </c>
      <c r="C409" s="1"/>
      <c r="D409" s="1"/>
      <c r="E409" s="1"/>
      <c r="F409" s="1"/>
    </row>
    <row r="410" ht="15.75" customHeight="1">
      <c r="A410" s="1498">
        <v>43672.0</v>
      </c>
      <c r="B410" s="1499">
        <v>199.0</v>
      </c>
      <c r="C410" s="1"/>
      <c r="D410" s="1"/>
      <c r="E410" s="1"/>
      <c r="F410" s="1"/>
    </row>
    <row r="411" ht="15.75" customHeight="1">
      <c r="A411" s="1500">
        <v>43671.0</v>
      </c>
      <c r="B411" s="1499">
        <v>195.0</v>
      </c>
      <c r="C411" s="1"/>
      <c r="D411" s="1"/>
      <c r="E411" s="1"/>
      <c r="F411" s="1"/>
    </row>
    <row r="412" ht="15.75" customHeight="1">
      <c r="A412" s="1498">
        <v>43670.0</v>
      </c>
      <c r="B412" s="1499">
        <v>197.0</v>
      </c>
      <c r="C412" s="1"/>
      <c r="D412" s="1"/>
      <c r="E412" s="1"/>
      <c r="F412" s="1"/>
    </row>
    <row r="413" ht="15.75" customHeight="1">
      <c r="A413" s="1500">
        <v>43669.0</v>
      </c>
      <c r="B413" s="1499">
        <v>195.0</v>
      </c>
      <c r="C413" s="1"/>
      <c r="D413" s="1"/>
      <c r="E413" s="1"/>
      <c r="F413" s="1"/>
    </row>
    <row r="414" ht="15.75" customHeight="1">
      <c r="A414" s="1498">
        <v>43668.0</v>
      </c>
      <c r="B414" s="1499">
        <v>197.0</v>
      </c>
      <c r="C414" s="1"/>
      <c r="D414" s="1"/>
      <c r="E414" s="1"/>
      <c r="F414" s="1"/>
    </row>
    <row r="415" ht="15.75" customHeight="1">
      <c r="A415" s="1500">
        <v>43665.0</v>
      </c>
      <c r="B415" s="1499">
        <v>199.0</v>
      </c>
      <c r="C415" s="1"/>
      <c r="D415" s="1"/>
      <c r="E415" s="1"/>
      <c r="F415" s="1"/>
    </row>
    <row r="416" ht="15.75" customHeight="1">
      <c r="A416" s="1498">
        <v>43664.0</v>
      </c>
      <c r="B416" s="1499">
        <v>201.0</v>
      </c>
      <c r="C416" s="1"/>
      <c r="D416" s="1"/>
      <c r="E416" s="1"/>
      <c r="F416" s="1"/>
    </row>
    <row r="417" ht="15.75" customHeight="1">
      <c r="A417" s="1500">
        <v>43663.0</v>
      </c>
      <c r="B417" s="1499">
        <v>200.0</v>
      </c>
      <c r="C417" s="1"/>
      <c r="D417" s="1"/>
      <c r="E417" s="1"/>
      <c r="F417" s="1"/>
    </row>
    <row r="418" ht="15.75" customHeight="1">
      <c r="A418" s="1498">
        <v>43662.0</v>
      </c>
      <c r="B418" s="1499">
        <v>194.0</v>
      </c>
      <c r="C418" s="1"/>
      <c r="D418" s="1"/>
      <c r="E418" s="1"/>
      <c r="F418" s="1"/>
    </row>
    <row r="419" ht="15.75" customHeight="1">
      <c r="A419" s="1500">
        <v>43661.0</v>
      </c>
      <c r="B419" s="1499">
        <v>195.0</v>
      </c>
      <c r="C419" s="1"/>
      <c r="D419" s="1"/>
      <c r="E419" s="1"/>
      <c r="F419" s="1"/>
    </row>
    <row r="420" ht="15.75" customHeight="1">
      <c r="A420" s="1498">
        <v>43658.0</v>
      </c>
      <c r="B420" s="1499">
        <v>196.0</v>
      </c>
      <c r="C420" s="1"/>
      <c r="D420" s="1"/>
      <c r="E420" s="1"/>
      <c r="F420" s="1"/>
    </row>
    <row r="421" ht="15.75" customHeight="1">
      <c r="A421" s="1500">
        <v>43657.0</v>
      </c>
      <c r="B421" s="1499">
        <v>198.0</v>
      </c>
      <c r="C421" s="1"/>
      <c r="D421" s="1"/>
      <c r="E421" s="1"/>
      <c r="F421" s="1"/>
    </row>
    <row r="422" ht="15.75" customHeight="1">
      <c r="A422" s="1498">
        <v>43656.0</v>
      </c>
      <c r="B422" s="1499">
        <v>199.0</v>
      </c>
      <c r="C422" s="1"/>
      <c r="D422" s="1"/>
      <c r="E422" s="1"/>
      <c r="F422" s="1"/>
    </row>
    <row r="423" ht="15.75" customHeight="1">
      <c r="A423" s="1500">
        <v>43655.0</v>
      </c>
      <c r="B423" s="1499">
        <v>197.0</v>
      </c>
      <c r="C423" s="1"/>
      <c r="D423" s="1"/>
      <c r="E423" s="1"/>
      <c r="F423" s="1"/>
    </row>
    <row r="424" ht="15.75" customHeight="1">
      <c r="A424" s="1498">
        <v>43654.0</v>
      </c>
      <c r="B424" s="1499">
        <v>194.0</v>
      </c>
      <c r="C424" s="1"/>
      <c r="D424" s="1"/>
      <c r="E424" s="1"/>
      <c r="F424" s="1"/>
    </row>
    <row r="425" ht="15.75" customHeight="1">
      <c r="A425" s="1500">
        <v>43651.0</v>
      </c>
      <c r="B425" s="1499">
        <v>194.0</v>
      </c>
      <c r="C425" s="1"/>
      <c r="D425" s="1"/>
      <c r="E425" s="1"/>
      <c r="F425" s="1"/>
    </row>
    <row r="426" ht="15.75" customHeight="1">
      <c r="A426" s="1498">
        <v>43650.0</v>
      </c>
      <c r="B426" s="1499">
        <v>201.0</v>
      </c>
      <c r="C426" s="1"/>
      <c r="D426" s="1"/>
      <c r="E426" s="1"/>
      <c r="F426" s="1"/>
    </row>
    <row r="427" ht="15.75" customHeight="1">
      <c r="A427" s="1500">
        <v>43649.0</v>
      </c>
      <c r="B427" s="1499">
        <v>201.0</v>
      </c>
      <c r="C427" s="1"/>
      <c r="D427" s="1"/>
      <c r="E427" s="1"/>
      <c r="F427" s="1"/>
    </row>
    <row r="428" ht="15.75" customHeight="1">
      <c r="A428" s="1498">
        <v>43648.0</v>
      </c>
      <c r="B428" s="1499">
        <v>200.0</v>
      </c>
      <c r="C428" s="1"/>
      <c r="D428" s="1"/>
      <c r="E428" s="1"/>
      <c r="F428" s="1"/>
    </row>
    <row r="429" ht="15.75" customHeight="1">
      <c r="A429" s="1500">
        <v>43647.0</v>
      </c>
      <c r="B429" s="1499">
        <v>198.0</v>
      </c>
      <c r="C429" s="1"/>
      <c r="D429" s="1"/>
      <c r="E429" s="1"/>
      <c r="F429" s="1"/>
    </row>
    <row r="430" ht="15.75" customHeight="1">
      <c r="A430" s="1498">
        <v>43644.0</v>
      </c>
      <c r="B430" s="1499">
        <v>202.0</v>
      </c>
      <c r="C430" s="1"/>
      <c r="D430" s="1"/>
      <c r="E430" s="1"/>
      <c r="F430" s="1"/>
    </row>
    <row r="431" ht="15.75" customHeight="1">
      <c r="A431" s="1500">
        <v>43643.0</v>
      </c>
      <c r="B431" s="1499">
        <v>202.0</v>
      </c>
      <c r="C431" s="1"/>
      <c r="D431" s="1"/>
      <c r="E431" s="1"/>
      <c r="F431" s="1"/>
    </row>
    <row r="432" ht="15.75" customHeight="1">
      <c r="A432" s="1498">
        <v>43642.0</v>
      </c>
      <c r="B432" s="1499">
        <v>202.0</v>
      </c>
      <c r="C432" s="1"/>
      <c r="D432" s="1"/>
      <c r="E432" s="1"/>
      <c r="F432" s="1"/>
    </row>
    <row r="433" ht="15.75" customHeight="1">
      <c r="A433" s="1500">
        <v>43641.0</v>
      </c>
      <c r="B433" s="1499">
        <v>205.0</v>
      </c>
      <c r="C433" s="1"/>
      <c r="D433" s="1"/>
      <c r="E433" s="1"/>
      <c r="F433" s="1"/>
    </row>
    <row r="434" ht="15.75" customHeight="1">
      <c r="A434" s="1498">
        <v>43640.0</v>
      </c>
      <c r="B434" s="1499">
        <v>201.0</v>
      </c>
      <c r="C434" s="1"/>
      <c r="D434" s="1"/>
      <c r="E434" s="1"/>
      <c r="F434" s="1"/>
    </row>
    <row r="435" ht="15.75" customHeight="1">
      <c r="A435" s="1500">
        <v>43637.0</v>
      </c>
      <c r="B435" s="1499">
        <v>198.0</v>
      </c>
      <c r="C435" s="1"/>
      <c r="D435" s="1"/>
      <c r="E435" s="1"/>
      <c r="F435" s="1"/>
    </row>
    <row r="436" ht="15.75" customHeight="1">
      <c r="A436" s="1498">
        <v>43636.0</v>
      </c>
      <c r="B436" s="1499">
        <v>201.0</v>
      </c>
      <c r="C436" s="1"/>
      <c r="D436" s="1"/>
      <c r="E436" s="1"/>
      <c r="F436" s="1"/>
    </row>
    <row r="437" ht="15.75" customHeight="1">
      <c r="A437" s="1500">
        <v>43635.0</v>
      </c>
      <c r="B437" s="1499">
        <v>209.0</v>
      </c>
      <c r="C437" s="1"/>
      <c r="D437" s="1"/>
      <c r="E437" s="1"/>
      <c r="F437" s="1"/>
    </row>
    <row r="438" ht="15.75" customHeight="1">
      <c r="A438" s="1498">
        <v>43634.0</v>
      </c>
      <c r="B438" s="1499">
        <v>210.0</v>
      </c>
      <c r="C438" s="1"/>
      <c r="D438" s="1"/>
      <c r="E438" s="1"/>
      <c r="F438" s="1"/>
    </row>
    <row r="439" ht="15.75" customHeight="1">
      <c r="A439" s="1500">
        <v>43633.0</v>
      </c>
      <c r="B439" s="1499">
        <v>215.0</v>
      </c>
      <c r="C439" s="1"/>
      <c r="D439" s="1"/>
      <c r="E439" s="1"/>
      <c r="F439" s="1"/>
    </row>
    <row r="440" ht="15.75" customHeight="1">
      <c r="A440" s="1498">
        <v>43630.0</v>
      </c>
      <c r="B440" s="1499">
        <v>215.0</v>
      </c>
      <c r="C440" s="1"/>
      <c r="D440" s="1"/>
      <c r="E440" s="1"/>
      <c r="F440" s="1"/>
    </row>
    <row r="441" ht="15.75" customHeight="1">
      <c r="A441" s="1500">
        <v>43629.0</v>
      </c>
      <c r="B441" s="1499">
        <v>215.0</v>
      </c>
      <c r="C441" s="1"/>
      <c r="D441" s="1"/>
      <c r="E441" s="1"/>
      <c r="F441" s="1"/>
    </row>
    <row r="442" ht="15.75" customHeight="1">
      <c r="A442" s="1498">
        <v>43628.0</v>
      </c>
      <c r="B442" s="1499">
        <v>214.0</v>
      </c>
      <c r="C442" s="1"/>
      <c r="D442" s="1"/>
      <c r="E442" s="1"/>
      <c r="F442" s="1"/>
    </row>
    <row r="443" ht="15.75" customHeight="1">
      <c r="A443" s="1500">
        <v>43627.0</v>
      </c>
      <c r="B443" s="1499">
        <v>214.0</v>
      </c>
      <c r="C443" s="1"/>
      <c r="D443" s="1"/>
      <c r="E443" s="1"/>
      <c r="F443" s="1"/>
    </row>
    <row r="444" ht="15.75" customHeight="1">
      <c r="A444" s="1498">
        <v>43626.0</v>
      </c>
      <c r="B444" s="1499">
        <v>215.0</v>
      </c>
      <c r="C444" s="1"/>
      <c r="D444" s="1"/>
      <c r="E444" s="1"/>
      <c r="F444" s="1"/>
    </row>
    <row r="445" ht="15.75" customHeight="1">
      <c r="A445" s="1500">
        <v>43623.0</v>
      </c>
      <c r="B445" s="1499">
        <v>225.0</v>
      </c>
      <c r="C445" s="1"/>
      <c r="D445" s="1"/>
      <c r="E445" s="1"/>
      <c r="F445" s="1"/>
    </row>
    <row r="446" ht="15.75" customHeight="1">
      <c r="A446" s="1498">
        <v>43622.0</v>
      </c>
      <c r="B446" s="1499">
        <v>220.0</v>
      </c>
      <c r="C446" s="1"/>
      <c r="D446" s="1"/>
      <c r="E446" s="1"/>
      <c r="F446" s="1"/>
    </row>
    <row r="447" ht="15.75" customHeight="1">
      <c r="A447" s="1500">
        <v>43621.0</v>
      </c>
      <c r="B447" s="1499">
        <v>215.0</v>
      </c>
      <c r="C447" s="1"/>
      <c r="D447" s="1"/>
      <c r="E447" s="1"/>
      <c r="F447" s="1"/>
    </row>
    <row r="448" ht="15.75" customHeight="1">
      <c r="A448" s="1498">
        <v>43620.0</v>
      </c>
      <c r="B448" s="1499">
        <v>219.0</v>
      </c>
      <c r="C448" s="1"/>
      <c r="D448" s="1"/>
      <c r="E448" s="1"/>
      <c r="F448" s="1"/>
    </row>
    <row r="449" ht="15.75" customHeight="1">
      <c r="A449" s="1500">
        <v>43619.0</v>
      </c>
      <c r="B449" s="1499">
        <v>230.0</v>
      </c>
      <c r="C449" s="1"/>
      <c r="D449" s="1"/>
      <c r="E449" s="1"/>
      <c r="F449" s="1"/>
    </row>
    <row r="450" ht="15.75" customHeight="1">
      <c r="A450" s="1498">
        <v>43616.0</v>
      </c>
      <c r="B450" s="1499">
        <v>227.0</v>
      </c>
      <c r="C450" s="1"/>
      <c r="D450" s="1"/>
      <c r="E450" s="1"/>
      <c r="F450" s="1"/>
    </row>
    <row r="451" ht="15.75" customHeight="1">
      <c r="A451" s="1500">
        <v>43615.0</v>
      </c>
      <c r="B451" s="1499">
        <v>218.0</v>
      </c>
      <c r="C451" s="1"/>
      <c r="D451" s="1"/>
      <c r="E451" s="1"/>
      <c r="F451" s="1"/>
    </row>
    <row r="452" ht="15.75" customHeight="1">
      <c r="A452" s="1498">
        <v>43614.0</v>
      </c>
      <c r="B452" s="1499">
        <v>215.0</v>
      </c>
      <c r="C452" s="1"/>
      <c r="D452" s="1"/>
      <c r="E452" s="1"/>
      <c r="F452" s="1"/>
    </row>
    <row r="453" ht="15.75" customHeight="1">
      <c r="A453" s="1500">
        <v>43613.0</v>
      </c>
      <c r="B453" s="1499">
        <v>216.0</v>
      </c>
      <c r="C453" s="1"/>
      <c r="D453" s="1"/>
      <c r="E453" s="1"/>
      <c r="F453" s="1"/>
    </row>
    <row r="454" ht="15.75" customHeight="1">
      <c r="A454" s="1498">
        <v>43612.0</v>
      </c>
      <c r="B454" s="1499">
        <v>212.0</v>
      </c>
      <c r="C454" s="1"/>
      <c r="D454" s="1"/>
      <c r="E454" s="1"/>
      <c r="F454" s="1"/>
    </row>
    <row r="455" ht="15.75" customHeight="1">
      <c r="A455" s="1500">
        <v>43609.0</v>
      </c>
      <c r="B455" s="1499">
        <v>212.0</v>
      </c>
      <c r="C455" s="1"/>
      <c r="D455" s="1"/>
      <c r="E455" s="1"/>
      <c r="F455" s="1"/>
    </row>
    <row r="456" ht="15.75" customHeight="1">
      <c r="A456" s="1498">
        <v>43608.0</v>
      </c>
      <c r="B456" s="1499">
        <v>215.0</v>
      </c>
      <c r="C456" s="1"/>
      <c r="D456" s="1"/>
      <c r="E456" s="1"/>
      <c r="F456" s="1"/>
    </row>
    <row r="457" ht="15.75" customHeight="1">
      <c r="A457" s="1500">
        <v>43607.0</v>
      </c>
      <c r="B457" s="1499">
        <v>206.0</v>
      </c>
      <c r="C457" s="1"/>
      <c r="D457" s="1"/>
      <c r="E457" s="1"/>
      <c r="F457" s="1"/>
    </row>
    <row r="458" ht="15.75" customHeight="1">
      <c r="A458" s="1498">
        <v>43606.0</v>
      </c>
      <c r="B458" s="1499">
        <v>203.0</v>
      </c>
      <c r="C458" s="1"/>
      <c r="D458" s="1"/>
      <c r="E458" s="1"/>
      <c r="F458" s="1"/>
    </row>
    <row r="459" ht="15.75" customHeight="1">
      <c r="A459" s="1500">
        <v>43605.0</v>
      </c>
      <c r="B459" s="1499">
        <v>206.0</v>
      </c>
      <c r="C459" s="1"/>
      <c r="D459" s="1"/>
      <c r="E459" s="1"/>
      <c r="F459" s="1"/>
    </row>
    <row r="460" ht="15.75" customHeight="1">
      <c r="A460" s="1498">
        <v>43602.0</v>
      </c>
      <c r="B460" s="1499">
        <v>208.0</v>
      </c>
      <c r="C460" s="1"/>
      <c r="D460" s="1"/>
      <c r="E460" s="1"/>
      <c r="F460" s="1"/>
    </row>
    <row r="461" ht="15.75" customHeight="1">
      <c r="A461" s="1500">
        <v>43601.0</v>
      </c>
      <c r="B461" s="1499">
        <v>207.0</v>
      </c>
      <c r="C461" s="1"/>
      <c r="D461" s="1"/>
      <c r="E461" s="1"/>
      <c r="F461" s="1"/>
    </row>
    <row r="462" ht="15.75" customHeight="1">
      <c r="A462" s="1498">
        <v>43600.0</v>
      </c>
      <c r="B462" s="1499">
        <v>208.0</v>
      </c>
      <c r="C462" s="1"/>
      <c r="D462" s="1"/>
      <c r="E462" s="1"/>
      <c r="F462" s="1"/>
    </row>
    <row r="463" ht="15.75" customHeight="1">
      <c r="A463" s="1500">
        <v>43599.0</v>
      </c>
      <c r="B463" s="1499">
        <v>207.0</v>
      </c>
      <c r="C463" s="1"/>
      <c r="D463" s="1"/>
      <c r="E463" s="1"/>
      <c r="F463" s="1"/>
    </row>
    <row r="464" ht="15.75" customHeight="1">
      <c r="A464" s="1498">
        <v>43598.0</v>
      </c>
      <c r="B464" s="1499">
        <v>211.0</v>
      </c>
      <c r="C464" s="1"/>
      <c r="D464" s="1"/>
      <c r="E464" s="1"/>
      <c r="F464" s="1"/>
    </row>
    <row r="465" ht="15.75" customHeight="1">
      <c r="A465" s="1500">
        <v>43595.0</v>
      </c>
      <c r="B465" s="1499">
        <v>205.0</v>
      </c>
      <c r="C465" s="1"/>
      <c r="D465" s="1"/>
      <c r="E465" s="1"/>
      <c r="F465" s="1"/>
    </row>
    <row r="466" ht="15.75" customHeight="1">
      <c r="A466" s="1498">
        <v>43594.0</v>
      </c>
      <c r="B466" s="1499">
        <v>205.0</v>
      </c>
      <c r="C466" s="1"/>
      <c r="D466" s="1"/>
      <c r="E466" s="1"/>
      <c r="F466" s="1"/>
    </row>
    <row r="467" ht="15.75" customHeight="1">
      <c r="A467" s="1500">
        <v>43593.0</v>
      </c>
      <c r="B467" s="1499">
        <v>200.0</v>
      </c>
      <c r="C467" s="1"/>
      <c r="D467" s="1"/>
      <c r="E467" s="1"/>
      <c r="F467" s="1"/>
    </row>
    <row r="468" ht="15.75" customHeight="1">
      <c r="A468" s="1498">
        <v>43592.0</v>
      </c>
      <c r="B468" s="1499">
        <v>203.0</v>
      </c>
      <c r="C468" s="1"/>
      <c r="D468" s="1"/>
      <c r="E468" s="1"/>
      <c r="F468" s="1"/>
    </row>
    <row r="469" ht="15.75" customHeight="1">
      <c r="A469" s="1500">
        <v>43591.0</v>
      </c>
      <c r="B469" s="1499">
        <v>197.0</v>
      </c>
      <c r="C469" s="1"/>
      <c r="D469" s="1"/>
      <c r="E469" s="1"/>
      <c r="F469" s="1"/>
    </row>
    <row r="470" ht="15.75" customHeight="1">
      <c r="A470" s="1498">
        <v>43588.0</v>
      </c>
      <c r="B470" s="1499">
        <v>195.0</v>
      </c>
      <c r="C470" s="1"/>
      <c r="D470" s="1"/>
      <c r="E470" s="1"/>
      <c r="F470" s="1"/>
    </row>
    <row r="471" ht="15.75" customHeight="1">
      <c r="A471" s="1500">
        <v>43587.0</v>
      </c>
      <c r="B471" s="1499">
        <v>195.0</v>
      </c>
      <c r="C471" s="1"/>
      <c r="D471" s="1"/>
      <c r="E471" s="1"/>
      <c r="F471" s="1"/>
    </row>
    <row r="472" ht="15.75" customHeight="1">
      <c r="A472" s="1498">
        <v>43586.0</v>
      </c>
      <c r="B472" s="1499">
        <v>194.0</v>
      </c>
      <c r="C472" s="1"/>
      <c r="D472" s="1"/>
      <c r="E472" s="1"/>
      <c r="F472" s="1"/>
    </row>
    <row r="473" ht="15.75" customHeight="1">
      <c r="A473" s="1500">
        <v>43585.0</v>
      </c>
      <c r="B473" s="1499">
        <v>195.0</v>
      </c>
      <c r="C473" s="1"/>
      <c r="D473" s="1"/>
      <c r="E473" s="1"/>
      <c r="F473" s="1"/>
    </row>
    <row r="474" ht="15.75" customHeight="1">
      <c r="A474" s="1498">
        <v>43584.0</v>
      </c>
      <c r="B474" s="1499">
        <v>192.0</v>
      </c>
      <c r="C474" s="1"/>
      <c r="D474" s="1"/>
      <c r="E474" s="1"/>
      <c r="F474" s="1"/>
    </row>
    <row r="475" ht="15.75" customHeight="1">
      <c r="A475" s="1500">
        <v>43581.0</v>
      </c>
      <c r="B475" s="1499">
        <v>194.0</v>
      </c>
      <c r="C475" s="1"/>
      <c r="D475" s="1"/>
      <c r="E475" s="1"/>
      <c r="F475" s="1"/>
    </row>
    <row r="476" ht="15.75" customHeight="1">
      <c r="A476" s="1498">
        <v>43580.0</v>
      </c>
      <c r="B476" s="1499">
        <v>195.0</v>
      </c>
      <c r="C476" s="1"/>
      <c r="D476" s="1"/>
      <c r="E476" s="1"/>
      <c r="F476" s="1"/>
    </row>
    <row r="477" ht="15.75" customHeight="1">
      <c r="A477" s="1500">
        <v>43579.0</v>
      </c>
      <c r="B477" s="1499">
        <v>196.0</v>
      </c>
      <c r="C477" s="1"/>
      <c r="D477" s="1"/>
      <c r="E477" s="1"/>
      <c r="F477" s="1"/>
    </row>
    <row r="478" ht="15.75" customHeight="1">
      <c r="A478" s="1498">
        <v>43578.0</v>
      </c>
      <c r="B478" s="1499">
        <v>193.0</v>
      </c>
      <c r="C478" s="1"/>
      <c r="D478" s="1"/>
      <c r="E478" s="1"/>
      <c r="F478" s="1"/>
    </row>
    <row r="479" ht="15.75" customHeight="1">
      <c r="A479" s="1500">
        <v>43577.0</v>
      </c>
      <c r="B479" s="1499">
        <v>194.0</v>
      </c>
      <c r="C479" s="1"/>
      <c r="D479" s="1"/>
      <c r="E479" s="1"/>
      <c r="F479" s="1"/>
    </row>
    <row r="480" ht="15.75" customHeight="1">
      <c r="A480" s="1498">
        <v>43573.0</v>
      </c>
      <c r="B480" s="1499">
        <v>196.0</v>
      </c>
      <c r="C480" s="1"/>
      <c r="D480" s="1"/>
      <c r="E480" s="1"/>
      <c r="F480" s="1"/>
    </row>
    <row r="481" ht="15.75" customHeight="1">
      <c r="A481" s="1500">
        <v>43572.0</v>
      </c>
      <c r="B481" s="1499">
        <v>196.0</v>
      </c>
      <c r="C481" s="1"/>
      <c r="D481" s="1"/>
      <c r="E481" s="1"/>
      <c r="F481" s="1"/>
    </row>
    <row r="482" ht="15.75" customHeight="1">
      <c r="A482" s="1498">
        <v>43571.0</v>
      </c>
      <c r="B482" s="1499">
        <v>196.0</v>
      </c>
      <c r="C482" s="1"/>
      <c r="D482" s="1"/>
      <c r="E482" s="1"/>
      <c r="F482" s="1"/>
    </row>
    <row r="483" ht="15.75" customHeight="1">
      <c r="A483" s="1500">
        <v>43570.0</v>
      </c>
      <c r="B483" s="1499">
        <v>199.0</v>
      </c>
      <c r="C483" s="1"/>
      <c r="D483" s="1"/>
      <c r="E483" s="1"/>
      <c r="F483" s="1"/>
    </row>
    <row r="484" ht="15.75" customHeight="1">
      <c r="A484" s="1498">
        <v>43567.0</v>
      </c>
      <c r="B484" s="1499">
        <v>196.0</v>
      </c>
      <c r="C484" s="1"/>
      <c r="D484" s="1"/>
      <c r="E484" s="1"/>
      <c r="F484" s="1"/>
    </row>
    <row r="485" ht="15.75" customHeight="1">
      <c r="A485" s="1500">
        <v>43566.0</v>
      </c>
      <c r="B485" s="1499">
        <v>198.0</v>
      </c>
      <c r="C485" s="1"/>
      <c r="D485" s="1"/>
      <c r="E485" s="1"/>
      <c r="F485" s="1"/>
    </row>
    <row r="486" ht="15.75" customHeight="1">
      <c r="A486" s="1498">
        <v>43565.0</v>
      </c>
      <c r="B486" s="1499">
        <v>201.0</v>
      </c>
      <c r="C486" s="1"/>
      <c r="D486" s="1"/>
      <c r="E486" s="1"/>
      <c r="F486" s="1"/>
    </row>
    <row r="487" ht="15.75" customHeight="1">
      <c r="A487" s="1500">
        <v>43564.0</v>
      </c>
      <c r="B487" s="1499">
        <v>198.0</v>
      </c>
      <c r="C487" s="1"/>
      <c r="D487" s="1"/>
      <c r="E487" s="1"/>
      <c r="F487" s="1"/>
    </row>
    <row r="488" ht="15.75" customHeight="1">
      <c r="A488" s="1498">
        <v>43563.0</v>
      </c>
      <c r="B488" s="1499">
        <v>200.0</v>
      </c>
      <c r="C488" s="1"/>
      <c r="D488" s="1"/>
      <c r="E488" s="1"/>
      <c r="F488" s="1"/>
    </row>
    <row r="489" ht="15.75" customHeight="1">
      <c r="A489" s="1500">
        <v>43560.0</v>
      </c>
      <c r="B489" s="1499">
        <v>201.0</v>
      </c>
      <c r="C489" s="1"/>
      <c r="D489" s="1"/>
      <c r="E489" s="1"/>
      <c r="F489" s="1"/>
    </row>
    <row r="490" ht="15.75" customHeight="1">
      <c r="A490" s="1498">
        <v>43559.0</v>
      </c>
      <c r="B490" s="1499">
        <v>201.0</v>
      </c>
      <c r="C490" s="1"/>
      <c r="D490" s="1"/>
      <c r="E490" s="1"/>
      <c r="F490" s="1"/>
    </row>
    <row r="491" ht="15.75" customHeight="1">
      <c r="A491" s="1500">
        <v>43558.0</v>
      </c>
      <c r="B491" s="1499">
        <v>201.0</v>
      </c>
      <c r="C491" s="1"/>
      <c r="D491" s="1"/>
      <c r="E491" s="1"/>
      <c r="F491" s="1"/>
    </row>
    <row r="492" ht="15.75" customHeight="1">
      <c r="A492" s="1498">
        <v>43557.0</v>
      </c>
      <c r="B492" s="1499">
        <v>206.0</v>
      </c>
      <c r="C492" s="1"/>
      <c r="D492" s="1"/>
      <c r="E492" s="1"/>
      <c r="F492" s="1"/>
    </row>
    <row r="493" ht="15.75" customHeight="1">
      <c r="A493" s="1500">
        <v>43556.0</v>
      </c>
      <c r="B493" s="1499">
        <v>202.0</v>
      </c>
      <c r="C493" s="1"/>
      <c r="D493" s="1"/>
      <c r="E493" s="1"/>
      <c r="F493" s="1"/>
    </row>
    <row r="494" ht="15.75" customHeight="1">
      <c r="A494" s="1498">
        <v>43553.0</v>
      </c>
      <c r="B494" s="1499">
        <v>206.0</v>
      </c>
      <c r="C494" s="1"/>
      <c r="D494" s="1"/>
      <c r="E494" s="1"/>
      <c r="F494" s="1"/>
    </row>
    <row r="495" ht="15.75" customHeight="1">
      <c r="A495" s="1500">
        <v>43552.0</v>
      </c>
      <c r="B495" s="1499">
        <v>204.0</v>
      </c>
      <c r="C495" s="1"/>
      <c r="D495" s="1"/>
      <c r="E495" s="1"/>
      <c r="F495" s="1"/>
    </row>
    <row r="496" ht="15.75" customHeight="1">
      <c r="A496" s="1498">
        <v>43551.0</v>
      </c>
      <c r="B496" s="1499">
        <v>204.0</v>
      </c>
      <c r="C496" s="1"/>
      <c r="D496" s="1"/>
      <c r="E496" s="1"/>
      <c r="F496" s="1"/>
    </row>
    <row r="497" ht="15.75" customHeight="1">
      <c r="A497" s="1500">
        <v>43550.0</v>
      </c>
      <c r="B497" s="1499">
        <v>203.0</v>
      </c>
      <c r="C497" s="1"/>
      <c r="D497" s="1"/>
      <c r="E497" s="1"/>
      <c r="F497" s="1"/>
    </row>
    <row r="498" ht="15.75" customHeight="1">
      <c r="A498" s="1498">
        <v>43549.0</v>
      </c>
      <c r="B498" s="1499">
        <v>204.0</v>
      </c>
      <c r="C498" s="1"/>
      <c r="D498" s="1"/>
      <c r="E498" s="1"/>
      <c r="F498" s="1"/>
    </row>
    <row r="499" ht="15.75" customHeight="1">
      <c r="A499" s="1500">
        <v>43546.0</v>
      </c>
      <c r="B499" s="1499">
        <v>203.0</v>
      </c>
      <c r="C499" s="1"/>
      <c r="D499" s="1"/>
      <c r="E499" s="1"/>
      <c r="F499" s="1"/>
    </row>
    <row r="500" ht="15.75" customHeight="1">
      <c r="A500" s="1498">
        <v>43545.0</v>
      </c>
      <c r="B500" s="1499">
        <v>197.0</v>
      </c>
      <c r="C500" s="1"/>
      <c r="D500" s="1"/>
      <c r="E500" s="1"/>
      <c r="F500" s="1"/>
    </row>
    <row r="501" ht="15.75" customHeight="1">
      <c r="A501" s="1500">
        <v>43544.0</v>
      </c>
      <c r="B501" s="1499">
        <v>203.0</v>
      </c>
      <c r="C501" s="1"/>
      <c r="D501" s="1"/>
      <c r="E501" s="1"/>
      <c r="F501" s="1"/>
    </row>
    <row r="502" ht="15.75" customHeight="1">
      <c r="A502" s="1498">
        <v>43543.0</v>
      </c>
      <c r="B502" s="1499">
        <v>204.0</v>
      </c>
      <c r="C502" s="1"/>
      <c r="D502" s="1"/>
      <c r="E502" s="1"/>
      <c r="F502" s="1"/>
    </row>
    <row r="503" ht="15.75" customHeight="1">
      <c r="A503" s="1500">
        <v>43542.0</v>
      </c>
      <c r="B503" s="1499">
        <v>206.0</v>
      </c>
      <c r="C503" s="1"/>
      <c r="D503" s="1"/>
      <c r="E503" s="1"/>
      <c r="F503" s="1"/>
    </row>
    <row r="504" ht="15.75" customHeight="1">
      <c r="A504" s="1498">
        <v>43539.0</v>
      </c>
      <c r="B504" s="1499">
        <v>208.0</v>
      </c>
      <c r="C504" s="1"/>
      <c r="D504" s="1"/>
      <c r="E504" s="1"/>
      <c r="F504" s="1"/>
    </row>
    <row r="505" ht="15.75" customHeight="1">
      <c r="A505" s="1500">
        <v>43538.0</v>
      </c>
      <c r="B505" s="1499">
        <v>205.0</v>
      </c>
      <c r="C505" s="1"/>
      <c r="D505" s="1"/>
      <c r="E505" s="1"/>
      <c r="F505" s="1"/>
    </row>
    <row r="506" ht="15.75" customHeight="1">
      <c r="A506" s="1498">
        <v>43537.0</v>
      </c>
      <c r="B506" s="1499">
        <v>208.0</v>
      </c>
      <c r="C506" s="1"/>
      <c r="D506" s="1"/>
      <c r="E506" s="1"/>
      <c r="F506" s="1"/>
    </row>
    <row r="507" ht="15.75" customHeight="1">
      <c r="A507" s="1500">
        <v>43536.0</v>
      </c>
      <c r="B507" s="1499">
        <v>210.0</v>
      </c>
      <c r="C507" s="1"/>
      <c r="D507" s="1"/>
      <c r="E507" s="1"/>
      <c r="F507" s="1"/>
    </row>
    <row r="508" ht="15.75" customHeight="1">
      <c r="A508" s="1498">
        <v>43535.0</v>
      </c>
      <c r="B508" s="1499">
        <v>212.0</v>
      </c>
      <c r="C508" s="1"/>
      <c r="D508" s="1"/>
      <c r="E508" s="1"/>
      <c r="F508" s="1"/>
    </row>
    <row r="509" ht="15.75" customHeight="1">
      <c r="A509" s="1500">
        <v>43532.0</v>
      </c>
      <c r="B509" s="1499">
        <v>215.0</v>
      </c>
      <c r="C509" s="1"/>
      <c r="D509" s="1"/>
      <c r="E509" s="1"/>
      <c r="F509" s="1"/>
    </row>
    <row r="510" ht="15.75" customHeight="1">
      <c r="A510" s="1498">
        <v>43531.0</v>
      </c>
      <c r="B510" s="1499">
        <v>216.0</v>
      </c>
      <c r="C510" s="1"/>
      <c r="D510" s="1"/>
      <c r="E510" s="1"/>
      <c r="F510" s="1"/>
    </row>
    <row r="511" ht="15.75" customHeight="1">
      <c r="A511" s="1500">
        <v>43530.0</v>
      </c>
      <c r="B511" s="1499">
        <v>209.0</v>
      </c>
      <c r="C511" s="1"/>
      <c r="D511" s="1"/>
      <c r="E511" s="1"/>
      <c r="F511" s="1"/>
    </row>
    <row r="512" ht="15.75" customHeight="1">
      <c r="A512" s="1498">
        <v>43529.0</v>
      </c>
      <c r="B512" s="1499">
        <v>208.0</v>
      </c>
      <c r="C512" s="1"/>
      <c r="D512" s="1"/>
      <c r="E512" s="1"/>
      <c r="F512" s="1"/>
    </row>
    <row r="513" ht="15.75" customHeight="1">
      <c r="A513" s="1500">
        <v>43528.0</v>
      </c>
      <c r="B513" s="1499">
        <v>208.0</v>
      </c>
      <c r="C513" s="1"/>
      <c r="D513" s="1"/>
      <c r="E513" s="1"/>
      <c r="F513" s="1"/>
    </row>
    <row r="514" ht="15.75" customHeight="1">
      <c r="A514" s="1498">
        <v>43525.0</v>
      </c>
      <c r="B514" s="1499">
        <v>203.0</v>
      </c>
      <c r="C514" s="1"/>
      <c r="D514" s="1"/>
      <c r="E514" s="1"/>
      <c r="F514" s="1"/>
    </row>
    <row r="515" ht="15.75" customHeight="1">
      <c r="A515" s="1500">
        <v>43524.0</v>
      </c>
      <c r="B515" s="1499">
        <v>204.0</v>
      </c>
      <c r="C515" s="1"/>
      <c r="D515" s="1"/>
      <c r="E515" s="1"/>
      <c r="F515" s="1"/>
    </row>
    <row r="516" ht="15.75" customHeight="1">
      <c r="A516" s="1498">
        <v>43523.0</v>
      </c>
      <c r="B516" s="1499">
        <v>205.0</v>
      </c>
      <c r="C516" s="1"/>
      <c r="D516" s="1"/>
      <c r="E516" s="1"/>
      <c r="F516" s="1"/>
    </row>
    <row r="517" ht="15.75" customHeight="1">
      <c r="A517" s="1500">
        <v>43522.0</v>
      </c>
      <c r="B517" s="1499">
        <v>215.0</v>
      </c>
      <c r="C517" s="1"/>
      <c r="D517" s="1"/>
      <c r="E517" s="1"/>
      <c r="F517" s="1"/>
    </row>
    <row r="518" ht="15.75" customHeight="1">
      <c r="A518" s="1498">
        <v>43521.0</v>
      </c>
      <c r="B518" s="1499">
        <v>217.0</v>
      </c>
      <c r="C518" s="1"/>
      <c r="D518" s="1"/>
      <c r="E518" s="1"/>
      <c r="F518" s="1"/>
    </row>
    <row r="519" ht="15.75" customHeight="1">
      <c r="A519" s="1500">
        <v>43518.0</v>
      </c>
      <c r="B519" s="1499">
        <v>216.0</v>
      </c>
      <c r="C519" s="1"/>
      <c r="D519" s="1"/>
      <c r="E519" s="1"/>
      <c r="F519" s="1"/>
    </row>
    <row r="520" ht="15.75" customHeight="1">
      <c r="A520" s="1498">
        <v>43517.0</v>
      </c>
      <c r="B520" s="1499">
        <v>216.0</v>
      </c>
      <c r="C520" s="1"/>
      <c r="D520" s="1"/>
      <c r="E520" s="1"/>
      <c r="F520" s="1"/>
    </row>
    <row r="521" ht="15.75" customHeight="1">
      <c r="A521" s="1500">
        <v>43516.0</v>
      </c>
      <c r="B521" s="1499">
        <v>217.0</v>
      </c>
      <c r="C521" s="1"/>
      <c r="D521" s="1"/>
      <c r="E521" s="1"/>
      <c r="F521" s="1"/>
    </row>
    <row r="522" ht="15.75" customHeight="1">
      <c r="A522" s="1498">
        <v>43515.0</v>
      </c>
      <c r="B522" s="1499">
        <v>217.0</v>
      </c>
      <c r="C522" s="1"/>
      <c r="D522" s="1"/>
      <c r="E522" s="1"/>
      <c r="F522" s="1"/>
    </row>
    <row r="523" ht="15.75" customHeight="1">
      <c r="A523" s="1500">
        <v>43514.0</v>
      </c>
      <c r="B523" s="1499">
        <v>219.0</v>
      </c>
      <c r="C523" s="1"/>
      <c r="D523" s="1"/>
      <c r="E523" s="1"/>
      <c r="F523" s="1"/>
    </row>
    <row r="524" ht="15.75" customHeight="1">
      <c r="A524" s="1498">
        <v>43511.0</v>
      </c>
      <c r="B524" s="1499">
        <v>219.0</v>
      </c>
      <c r="C524" s="1"/>
      <c r="D524" s="1"/>
      <c r="E524" s="1"/>
      <c r="F524" s="1"/>
    </row>
    <row r="525" ht="15.75" customHeight="1">
      <c r="A525" s="1500">
        <v>43510.0</v>
      </c>
      <c r="B525" s="1499">
        <v>218.0</v>
      </c>
      <c r="C525" s="1"/>
      <c r="D525" s="1"/>
      <c r="E525" s="1"/>
      <c r="F525" s="1"/>
    </row>
    <row r="526" ht="15.75" customHeight="1">
      <c r="A526" s="1498">
        <v>43509.0</v>
      </c>
      <c r="B526" s="1499">
        <v>218.0</v>
      </c>
      <c r="C526" s="1"/>
      <c r="D526" s="1"/>
      <c r="E526" s="1"/>
      <c r="F526" s="1"/>
    </row>
    <row r="527" ht="15.75" customHeight="1">
      <c r="A527" s="1500">
        <v>43508.0</v>
      </c>
      <c r="B527" s="1499">
        <v>218.0</v>
      </c>
      <c r="C527" s="1"/>
      <c r="D527" s="1"/>
      <c r="E527" s="1"/>
      <c r="F527" s="1"/>
    </row>
    <row r="528" ht="15.75" customHeight="1">
      <c r="A528" s="1498">
        <v>43507.0</v>
      </c>
      <c r="B528" s="1499">
        <v>224.0</v>
      </c>
      <c r="C528" s="1"/>
      <c r="D528" s="1"/>
      <c r="E528" s="1"/>
      <c r="F528" s="1"/>
    </row>
    <row r="529" ht="15.75" customHeight="1">
      <c r="A529" s="1500">
        <v>43504.0</v>
      </c>
      <c r="B529" s="1499">
        <v>222.0</v>
      </c>
      <c r="C529" s="1"/>
      <c r="D529" s="1"/>
      <c r="E529" s="1"/>
      <c r="F529" s="1"/>
    </row>
    <row r="530" ht="15.75" customHeight="1">
      <c r="A530" s="1498">
        <v>43503.0</v>
      </c>
      <c r="B530" s="1499">
        <v>217.0</v>
      </c>
      <c r="C530" s="1"/>
      <c r="D530" s="1"/>
      <c r="E530" s="1"/>
      <c r="F530" s="1"/>
    </row>
    <row r="531" ht="15.75" customHeight="1">
      <c r="A531" s="1500">
        <v>43502.0</v>
      </c>
      <c r="B531" s="1499">
        <v>210.0</v>
      </c>
      <c r="C531" s="1"/>
      <c r="D531" s="1"/>
      <c r="E531" s="1"/>
      <c r="F531" s="1"/>
    </row>
    <row r="532" ht="15.75" customHeight="1">
      <c r="A532" s="1498">
        <v>43501.0</v>
      </c>
      <c r="B532" s="1499">
        <v>209.0</v>
      </c>
      <c r="C532" s="1"/>
      <c r="D532" s="1"/>
      <c r="E532" s="1"/>
      <c r="F532" s="1"/>
    </row>
    <row r="533" ht="15.75" customHeight="1">
      <c r="A533" s="1500">
        <v>43500.0</v>
      </c>
      <c r="B533" s="1499">
        <v>208.0</v>
      </c>
      <c r="C533" s="1"/>
      <c r="D533" s="1"/>
      <c r="E533" s="1"/>
      <c r="F533" s="1"/>
    </row>
    <row r="534" ht="15.75" customHeight="1">
      <c r="A534" s="1498">
        <v>43497.0</v>
      </c>
      <c r="B534" s="1499">
        <v>211.0</v>
      </c>
      <c r="C534" s="1"/>
      <c r="D534" s="1"/>
      <c r="E534" s="1"/>
      <c r="F534" s="1"/>
    </row>
    <row r="535" ht="15.75" customHeight="1">
      <c r="A535" s="1500">
        <v>43496.0</v>
      </c>
      <c r="B535" s="1499">
        <v>218.0</v>
      </c>
      <c r="C535" s="1"/>
      <c r="D535" s="1"/>
      <c r="E535" s="1"/>
      <c r="F535" s="1"/>
    </row>
    <row r="536" ht="15.75" customHeight="1">
      <c r="A536" s="1498">
        <v>43495.0</v>
      </c>
      <c r="B536" s="1499">
        <v>216.0</v>
      </c>
      <c r="C536" s="1"/>
      <c r="D536" s="1"/>
      <c r="E536" s="1"/>
      <c r="F536" s="1"/>
    </row>
    <row r="537" ht="15.75" customHeight="1">
      <c r="A537" s="1500">
        <v>43494.0</v>
      </c>
      <c r="B537" s="1499">
        <v>215.0</v>
      </c>
      <c r="C537" s="1"/>
      <c r="D537" s="1"/>
      <c r="E537" s="1"/>
      <c r="F537" s="1"/>
    </row>
    <row r="538" ht="15.75" customHeight="1">
      <c r="A538" s="1498">
        <v>43493.0</v>
      </c>
      <c r="B538" s="1499">
        <v>213.0</v>
      </c>
      <c r="C538" s="1"/>
      <c r="D538" s="1"/>
      <c r="E538" s="1"/>
      <c r="F538" s="1"/>
    </row>
    <row r="539" ht="15.75" customHeight="1">
      <c r="A539" s="1500">
        <v>43490.0</v>
      </c>
      <c r="B539" s="1499">
        <v>214.0</v>
      </c>
      <c r="C539" s="1"/>
      <c r="D539" s="1"/>
      <c r="E539" s="1"/>
      <c r="F539" s="1"/>
    </row>
    <row r="540" ht="15.75" customHeight="1">
      <c r="A540" s="1498">
        <v>43489.0</v>
      </c>
      <c r="B540" s="1499">
        <v>219.0</v>
      </c>
      <c r="C540" s="1"/>
      <c r="D540" s="1"/>
      <c r="E540" s="1"/>
      <c r="F540" s="1"/>
    </row>
    <row r="541" ht="15.75" customHeight="1">
      <c r="A541" s="1500">
        <v>43488.0</v>
      </c>
      <c r="B541" s="1499">
        <v>219.0</v>
      </c>
      <c r="C541" s="1"/>
      <c r="D541" s="1"/>
      <c r="E541" s="1"/>
      <c r="F541" s="1"/>
    </row>
    <row r="542" ht="15.75" customHeight="1">
      <c r="A542" s="1498">
        <v>43487.0</v>
      </c>
      <c r="B542" s="1499">
        <v>221.0</v>
      </c>
      <c r="C542" s="1"/>
      <c r="D542" s="1"/>
      <c r="E542" s="1"/>
      <c r="F542" s="1"/>
    </row>
    <row r="543" ht="15.75" customHeight="1">
      <c r="A543" s="1500">
        <v>43486.0</v>
      </c>
      <c r="B543" s="1499">
        <v>214.0</v>
      </c>
      <c r="C543" s="1"/>
      <c r="D543" s="1"/>
      <c r="E543" s="1"/>
      <c r="F543" s="1"/>
    </row>
    <row r="544" ht="15.75" customHeight="1">
      <c r="A544" s="1498">
        <v>43483.0</v>
      </c>
      <c r="B544" s="1499">
        <v>214.0</v>
      </c>
      <c r="C544" s="1"/>
      <c r="D544" s="1"/>
      <c r="E544" s="1"/>
      <c r="F544" s="1"/>
    </row>
    <row r="545" ht="15.75" customHeight="1">
      <c r="A545" s="1500">
        <v>43482.0</v>
      </c>
      <c r="B545" s="1499">
        <v>216.0</v>
      </c>
      <c r="C545" s="1"/>
      <c r="D545" s="1"/>
      <c r="E545" s="1"/>
      <c r="F545" s="1"/>
    </row>
    <row r="546" ht="15.75" customHeight="1">
      <c r="A546" s="1498">
        <v>43481.0</v>
      </c>
      <c r="B546" s="1499">
        <v>215.0</v>
      </c>
      <c r="C546" s="1"/>
      <c r="D546" s="1"/>
      <c r="E546" s="1"/>
      <c r="F546" s="1"/>
    </row>
    <row r="547" ht="15.75" customHeight="1">
      <c r="A547" s="1500">
        <v>43480.0</v>
      </c>
      <c r="B547" s="1499">
        <v>214.0</v>
      </c>
      <c r="C547" s="1"/>
      <c r="D547" s="1"/>
      <c r="E547" s="1"/>
      <c r="F547" s="1"/>
    </row>
    <row r="548" ht="15.75" customHeight="1">
      <c r="A548" s="1498">
        <v>43479.0</v>
      </c>
      <c r="B548" s="1499">
        <v>215.0</v>
      </c>
      <c r="C548" s="1"/>
      <c r="D548" s="1"/>
      <c r="E548" s="1"/>
      <c r="F548" s="1"/>
    </row>
    <row r="549" ht="15.75" customHeight="1">
      <c r="A549" s="1500">
        <v>43476.0</v>
      </c>
      <c r="B549" s="1499">
        <v>218.0</v>
      </c>
      <c r="C549" s="1"/>
      <c r="D549" s="1"/>
      <c r="E549" s="1"/>
      <c r="F549" s="1"/>
    </row>
    <row r="550" ht="15.75" customHeight="1">
      <c r="A550" s="1498">
        <v>43475.0</v>
      </c>
      <c r="B550" s="1499">
        <v>218.0</v>
      </c>
      <c r="C550" s="1"/>
      <c r="D550" s="1"/>
      <c r="E550" s="1"/>
      <c r="F550" s="1"/>
    </row>
    <row r="551" ht="15.75" customHeight="1">
      <c r="A551" s="1500">
        <v>43474.0</v>
      </c>
      <c r="B551" s="1499">
        <v>215.0</v>
      </c>
      <c r="C551" s="1"/>
      <c r="D551" s="1"/>
      <c r="E551" s="1"/>
      <c r="F551" s="1"/>
    </row>
    <row r="552" ht="15.75" customHeight="1">
      <c r="A552" s="1498">
        <v>43473.0</v>
      </c>
      <c r="B552" s="1499">
        <v>217.0</v>
      </c>
      <c r="C552" s="1"/>
      <c r="D552" s="1"/>
      <c r="E552" s="1"/>
      <c r="F552" s="1"/>
    </row>
    <row r="553" ht="15.75" customHeight="1">
      <c r="A553" s="1500">
        <v>43472.0</v>
      </c>
      <c r="B553" s="1499">
        <v>217.0</v>
      </c>
      <c r="C553" s="1"/>
      <c r="D553" s="1"/>
      <c r="E553" s="1"/>
      <c r="F553" s="1"/>
    </row>
    <row r="554" ht="15.75" customHeight="1">
      <c r="A554" s="1498">
        <v>43469.0</v>
      </c>
      <c r="B554" s="1499">
        <v>226.0</v>
      </c>
      <c r="C554" s="1"/>
      <c r="D554" s="1"/>
      <c r="E554" s="1"/>
      <c r="F554" s="1"/>
    </row>
    <row r="555" ht="15.75" customHeight="1">
      <c r="A555" s="1500">
        <v>43468.0</v>
      </c>
      <c r="B555" s="1499">
        <v>242.0</v>
      </c>
      <c r="C555" s="1"/>
      <c r="D555" s="1"/>
      <c r="E555" s="1"/>
      <c r="F555" s="1"/>
    </row>
    <row r="556" ht="15.75" customHeight="1">
      <c r="A556" s="1498">
        <v>43467.0</v>
      </c>
      <c r="B556" s="1499">
        <v>241.0</v>
      </c>
      <c r="C556" s="1"/>
      <c r="D556" s="1"/>
      <c r="E556" s="1"/>
      <c r="F556" s="1"/>
    </row>
    <row r="557" ht="15.75" customHeight="1">
      <c r="A557" s="1500">
        <v>43465.0</v>
      </c>
      <c r="B557" s="1499">
        <v>251.0</v>
      </c>
      <c r="C557" s="1"/>
      <c r="D557" s="1"/>
      <c r="E557" s="1"/>
      <c r="F557" s="1"/>
    </row>
    <row r="558" ht="15.75" customHeight="1">
      <c r="A558" s="1498">
        <v>43462.0</v>
      </c>
      <c r="B558" s="1499">
        <v>236.0</v>
      </c>
      <c r="C558" s="1"/>
      <c r="D558" s="1"/>
      <c r="E558" s="1"/>
      <c r="F558" s="1"/>
    </row>
    <row r="559" ht="15.75" customHeight="1">
      <c r="A559" s="1500">
        <v>43461.0</v>
      </c>
      <c r="B559" s="1499">
        <v>238.0</v>
      </c>
      <c r="C559" s="1"/>
      <c r="D559" s="1"/>
      <c r="E559" s="1"/>
      <c r="F559" s="1"/>
    </row>
    <row r="560" ht="15.75" customHeight="1">
      <c r="A560" s="1498">
        <v>43460.0</v>
      </c>
      <c r="B560" s="1499">
        <v>235.0</v>
      </c>
      <c r="C560" s="1"/>
      <c r="D560" s="1"/>
      <c r="E560" s="1"/>
      <c r="F560" s="1"/>
    </row>
    <row r="561" ht="15.75" customHeight="1">
      <c r="A561" s="1500">
        <v>43458.0</v>
      </c>
      <c r="B561" s="1499">
        <v>239.0</v>
      </c>
      <c r="C561" s="1"/>
      <c r="D561" s="1"/>
      <c r="E561" s="1"/>
      <c r="F561" s="1"/>
    </row>
    <row r="562" ht="15.75" customHeight="1">
      <c r="A562" s="1498">
        <v>43455.0</v>
      </c>
      <c r="B562" s="1499">
        <v>235.0</v>
      </c>
      <c r="C562" s="1"/>
      <c r="D562" s="1"/>
      <c r="E562" s="1"/>
      <c r="F562" s="1"/>
    </row>
    <row r="563" ht="15.75" customHeight="1">
      <c r="A563" s="1500">
        <v>43454.0</v>
      </c>
      <c r="B563" s="1499">
        <v>232.0</v>
      </c>
      <c r="C563" s="1"/>
      <c r="D563" s="1"/>
      <c r="E563" s="1"/>
      <c r="F563" s="1"/>
    </row>
    <row r="564" ht="15.75" customHeight="1">
      <c r="A564" s="1498">
        <v>43453.0</v>
      </c>
      <c r="B564" s="1499">
        <v>233.0</v>
      </c>
      <c r="C564" s="1"/>
      <c r="D564" s="1"/>
      <c r="E564" s="1"/>
      <c r="F564" s="1"/>
    </row>
    <row r="565" ht="15.75" customHeight="1">
      <c r="A565" s="1500">
        <v>43452.0</v>
      </c>
      <c r="B565" s="1499">
        <v>227.0</v>
      </c>
      <c r="C565" s="1"/>
      <c r="D565" s="1"/>
      <c r="E565" s="1"/>
      <c r="F565" s="1"/>
    </row>
    <row r="566" ht="15.75" customHeight="1">
      <c r="A566" s="1498">
        <v>43451.0</v>
      </c>
      <c r="B566" s="1499">
        <v>224.0</v>
      </c>
      <c r="C566" s="1"/>
      <c r="D566" s="1"/>
      <c r="E566" s="1"/>
      <c r="F566" s="1"/>
    </row>
    <row r="567" ht="15.75" customHeight="1">
      <c r="A567" s="1500">
        <v>43448.0</v>
      </c>
      <c r="B567" s="1499">
        <v>225.0</v>
      </c>
      <c r="C567" s="1"/>
      <c r="D567" s="1"/>
      <c r="E567" s="1"/>
      <c r="F567" s="1"/>
    </row>
    <row r="568" ht="15.75" customHeight="1">
      <c r="A568" s="1498">
        <v>43447.0</v>
      </c>
      <c r="B568" s="1499">
        <v>223.0</v>
      </c>
      <c r="C568" s="1"/>
      <c r="D568" s="1"/>
      <c r="E568" s="1"/>
      <c r="F568" s="1"/>
    </row>
    <row r="569" ht="15.75" customHeight="1">
      <c r="A569" s="1500">
        <v>43446.0</v>
      </c>
      <c r="B569" s="1499">
        <v>225.0</v>
      </c>
      <c r="C569" s="1"/>
      <c r="D569" s="1"/>
      <c r="E569" s="1"/>
      <c r="F569" s="1"/>
    </row>
    <row r="570" ht="15.75" customHeight="1">
      <c r="A570" s="1498">
        <v>43445.0</v>
      </c>
      <c r="B570" s="1499">
        <v>230.0</v>
      </c>
      <c r="C570" s="1"/>
      <c r="D570" s="1"/>
      <c r="E570" s="1"/>
      <c r="F570" s="1"/>
    </row>
    <row r="571" ht="15.75" customHeight="1">
      <c r="A571" s="1500">
        <v>43444.0</v>
      </c>
      <c r="B571" s="1499">
        <v>234.0</v>
      </c>
      <c r="C571" s="1"/>
      <c r="D571" s="1"/>
      <c r="E571" s="1"/>
      <c r="F571" s="1"/>
    </row>
    <row r="572" ht="15.75" customHeight="1">
      <c r="A572" s="1498">
        <v>43441.0</v>
      </c>
      <c r="B572" s="1499">
        <v>233.0</v>
      </c>
      <c r="C572" s="1"/>
      <c r="D572" s="1"/>
      <c r="E572" s="1"/>
      <c r="F572" s="1"/>
    </row>
    <row r="573" ht="15.75" customHeight="1">
      <c r="A573" s="1500">
        <v>43440.0</v>
      </c>
      <c r="B573" s="1499">
        <v>236.0</v>
      </c>
      <c r="C573" s="1"/>
      <c r="D573" s="1"/>
      <c r="E573" s="1"/>
      <c r="F573" s="1"/>
    </row>
    <row r="574" ht="15.75" customHeight="1">
      <c r="A574" s="1498">
        <v>43439.0</v>
      </c>
      <c r="B574" s="1499">
        <v>239.0</v>
      </c>
      <c r="C574" s="1"/>
      <c r="D574" s="1"/>
      <c r="E574" s="1"/>
      <c r="F574" s="1"/>
    </row>
    <row r="575" ht="15.75" customHeight="1">
      <c r="A575" s="1500">
        <v>43438.0</v>
      </c>
      <c r="B575" s="1499">
        <v>239.0</v>
      </c>
      <c r="C575" s="1"/>
      <c r="D575" s="1"/>
      <c r="E575" s="1"/>
      <c r="F575" s="1"/>
    </row>
    <row r="576" ht="15.75" customHeight="1">
      <c r="A576" s="1498">
        <v>43437.0</v>
      </c>
      <c r="B576" s="1499">
        <v>225.0</v>
      </c>
      <c r="C576" s="1"/>
      <c r="D576" s="1"/>
      <c r="E576" s="1"/>
      <c r="F576" s="1"/>
    </row>
    <row r="577" ht="15.75" customHeight="1">
      <c r="A577" s="1500">
        <v>43434.0</v>
      </c>
      <c r="B577" s="1499">
        <v>228.0</v>
      </c>
      <c r="C577" s="1"/>
      <c r="D577" s="1"/>
      <c r="E577" s="1"/>
      <c r="F577" s="1"/>
    </row>
    <row r="578" ht="15.75" customHeight="1">
      <c r="A578" s="1498">
        <v>43433.0</v>
      </c>
      <c r="B578" s="1499">
        <v>224.0</v>
      </c>
      <c r="C578" s="1"/>
      <c r="D578" s="1"/>
      <c r="E578" s="1"/>
      <c r="F578" s="1"/>
    </row>
    <row r="579" ht="15.75" customHeight="1">
      <c r="A579" s="1500">
        <v>43432.0</v>
      </c>
      <c r="B579" s="1499">
        <v>228.0</v>
      </c>
      <c r="C579" s="1"/>
      <c r="D579" s="1"/>
      <c r="E579" s="1"/>
      <c r="F579" s="1"/>
    </row>
    <row r="580" ht="15.75" customHeight="1">
      <c r="A580" s="1498">
        <v>43431.0</v>
      </c>
      <c r="B580" s="1499">
        <v>237.0</v>
      </c>
      <c r="C580" s="1"/>
      <c r="D580" s="1"/>
      <c r="E580" s="1"/>
      <c r="F580" s="1"/>
    </row>
    <row r="581" ht="15.75" customHeight="1">
      <c r="A581" s="1500">
        <v>43430.0</v>
      </c>
      <c r="B581" s="1499">
        <v>234.0</v>
      </c>
      <c r="C581" s="1"/>
      <c r="D581" s="1"/>
      <c r="E581" s="1"/>
      <c r="F581" s="1"/>
    </row>
    <row r="582" ht="15.75" customHeight="1">
      <c r="A582" s="1498">
        <v>43427.0</v>
      </c>
      <c r="B582" s="1499">
        <v>233.0</v>
      </c>
      <c r="C582" s="1"/>
      <c r="D582" s="1"/>
      <c r="E582" s="1"/>
      <c r="F582" s="1"/>
    </row>
    <row r="583" ht="15.75" customHeight="1">
      <c r="A583" s="1500">
        <v>43426.0</v>
      </c>
      <c r="B583" s="1499">
        <v>232.0</v>
      </c>
      <c r="C583" s="1"/>
      <c r="D583" s="1"/>
      <c r="E583" s="1"/>
      <c r="F583" s="1"/>
    </row>
    <row r="584" ht="15.75" customHeight="1">
      <c r="A584" s="1498">
        <v>43425.0</v>
      </c>
      <c r="B584" s="1499">
        <v>232.0</v>
      </c>
      <c r="C584" s="1"/>
      <c r="D584" s="1"/>
      <c r="E584" s="1"/>
      <c r="F584" s="1"/>
    </row>
    <row r="585" ht="15.75" customHeight="1">
      <c r="A585" s="1500">
        <v>43424.0</v>
      </c>
      <c r="B585" s="1499">
        <v>236.0</v>
      </c>
      <c r="C585" s="1"/>
      <c r="D585" s="1"/>
      <c r="E585" s="1"/>
      <c r="F585" s="1"/>
    </row>
    <row r="586" ht="15.75" customHeight="1">
      <c r="A586" s="1498">
        <v>43423.0</v>
      </c>
      <c r="B586" s="1499">
        <v>229.0</v>
      </c>
      <c r="C586" s="1"/>
      <c r="D586" s="1"/>
      <c r="E586" s="1"/>
      <c r="F586" s="1"/>
    </row>
    <row r="587" ht="15.75" customHeight="1">
      <c r="A587" s="1500">
        <v>43420.0</v>
      </c>
      <c r="B587" s="1499">
        <v>225.0</v>
      </c>
      <c r="C587" s="1"/>
      <c r="D587" s="1"/>
      <c r="E587" s="1"/>
      <c r="F587" s="1"/>
    </row>
    <row r="588" ht="15.75" customHeight="1">
      <c r="A588" s="1498">
        <v>43419.0</v>
      </c>
      <c r="B588" s="1499">
        <v>231.0</v>
      </c>
      <c r="C588" s="1"/>
      <c r="D588" s="1"/>
      <c r="E588" s="1"/>
      <c r="F588" s="1"/>
    </row>
    <row r="589" ht="15.75" customHeight="1">
      <c r="A589" s="1500">
        <v>43418.0</v>
      </c>
      <c r="B589" s="1499">
        <v>227.0</v>
      </c>
      <c r="C589" s="1"/>
      <c r="D589" s="1"/>
      <c r="E589" s="1"/>
      <c r="F589" s="1"/>
    </row>
    <row r="590" ht="15.75" customHeight="1">
      <c r="A590" s="1498">
        <v>43417.0</v>
      </c>
      <c r="B590" s="1499">
        <v>223.0</v>
      </c>
      <c r="C590" s="1"/>
      <c r="D590" s="1"/>
      <c r="E590" s="1"/>
      <c r="F590" s="1"/>
    </row>
    <row r="591" ht="15.75" customHeight="1">
      <c r="A591" s="1500">
        <v>43416.0</v>
      </c>
      <c r="B591" s="1499">
        <v>210.0</v>
      </c>
      <c r="C591" s="1"/>
      <c r="D591" s="1"/>
      <c r="E591" s="1"/>
      <c r="F591" s="1"/>
    </row>
    <row r="592" ht="15.75" customHeight="1">
      <c r="A592" s="1498">
        <v>43413.0</v>
      </c>
      <c r="B592" s="1499">
        <v>210.0</v>
      </c>
      <c r="C592" s="1"/>
      <c r="D592" s="1"/>
      <c r="E592" s="1"/>
      <c r="F592" s="1"/>
    </row>
    <row r="593" ht="15.75" customHeight="1">
      <c r="A593" s="1500">
        <v>43412.0</v>
      </c>
      <c r="B593" s="1499">
        <v>207.0</v>
      </c>
      <c r="C593" s="1"/>
      <c r="D593" s="1"/>
      <c r="E593" s="1"/>
      <c r="F593" s="1"/>
    </row>
    <row r="594" ht="15.75" customHeight="1">
      <c r="A594" s="1498">
        <v>43411.0</v>
      </c>
      <c r="B594" s="1499">
        <v>201.0</v>
      </c>
      <c r="C594" s="1"/>
      <c r="D594" s="1"/>
      <c r="E594" s="1"/>
      <c r="F594" s="1"/>
    </row>
    <row r="595" ht="15.75" customHeight="1">
      <c r="A595" s="1500">
        <v>43410.0</v>
      </c>
      <c r="B595" s="1499">
        <v>204.0</v>
      </c>
      <c r="C595" s="1"/>
      <c r="D595" s="1"/>
      <c r="E595" s="1"/>
      <c r="F595" s="1"/>
    </row>
    <row r="596" ht="15.75" customHeight="1">
      <c r="A596" s="1498">
        <v>43409.0</v>
      </c>
      <c r="B596" s="1499">
        <v>205.0</v>
      </c>
      <c r="C596" s="1"/>
      <c r="D596" s="1"/>
      <c r="E596" s="1"/>
      <c r="F596" s="1"/>
    </row>
    <row r="597" ht="15.75" customHeight="1">
      <c r="A597" s="1500">
        <v>43406.0</v>
      </c>
      <c r="B597" s="1499">
        <v>203.0</v>
      </c>
      <c r="C597" s="1"/>
      <c r="D597" s="1"/>
      <c r="E597" s="1"/>
      <c r="F597" s="1"/>
    </row>
    <row r="598" ht="15.75" customHeight="1">
      <c r="A598" s="1498">
        <v>43405.0</v>
      </c>
      <c r="B598" s="1499">
        <v>210.0</v>
      </c>
      <c r="C598" s="1"/>
      <c r="D598" s="1"/>
      <c r="E598" s="1"/>
      <c r="F598" s="1"/>
    </row>
    <row r="599" ht="15.75" customHeight="1">
      <c r="A599" s="1500">
        <v>43404.0</v>
      </c>
      <c r="B599" s="1499">
        <v>211.0</v>
      </c>
      <c r="C599" s="1"/>
      <c r="D599" s="1"/>
      <c r="E599" s="1"/>
      <c r="F599" s="1"/>
    </row>
    <row r="600" ht="15.75" customHeight="1">
      <c r="A600" s="1498">
        <v>43403.0</v>
      </c>
      <c r="B600" s="1499">
        <v>213.0</v>
      </c>
      <c r="C600" s="1"/>
      <c r="D600" s="1"/>
      <c r="E600" s="1"/>
      <c r="F600" s="1"/>
    </row>
    <row r="601" ht="15.75" customHeight="1">
      <c r="A601" s="1500">
        <v>43402.0</v>
      </c>
      <c r="B601" s="1499">
        <v>213.0</v>
      </c>
      <c r="C601" s="1"/>
      <c r="D601" s="1"/>
      <c r="E601" s="1"/>
      <c r="F601" s="1"/>
    </row>
    <row r="602" ht="15.75" customHeight="1">
      <c r="A602" s="1498">
        <v>43399.0</v>
      </c>
      <c r="B602" s="1499">
        <v>204.0</v>
      </c>
      <c r="C602" s="1"/>
      <c r="D602" s="1"/>
      <c r="E602" s="1"/>
      <c r="F602" s="1"/>
    </row>
    <row r="603" ht="15.75" customHeight="1">
      <c r="A603" s="1500">
        <v>43398.0</v>
      </c>
      <c r="B603" s="1499">
        <v>199.0</v>
      </c>
      <c r="C603" s="1"/>
      <c r="D603" s="1"/>
      <c r="E603" s="1"/>
      <c r="F603" s="1"/>
    </row>
    <row r="604" ht="15.75" customHeight="1">
      <c r="A604" s="1498">
        <v>43397.0</v>
      </c>
      <c r="B604" s="1499">
        <v>201.0</v>
      </c>
      <c r="C604" s="1"/>
      <c r="D604" s="1"/>
      <c r="E604" s="1"/>
      <c r="F604" s="1"/>
    </row>
    <row r="605" ht="15.75" customHeight="1">
      <c r="A605" s="1500">
        <v>43396.0</v>
      </c>
      <c r="B605" s="1499">
        <v>196.0</v>
      </c>
      <c r="C605" s="1"/>
      <c r="D605" s="1"/>
      <c r="E605" s="1"/>
      <c r="F605" s="1"/>
    </row>
    <row r="606" ht="15.75" customHeight="1">
      <c r="A606" s="1498">
        <v>43395.0</v>
      </c>
      <c r="B606" s="1499">
        <v>197.0</v>
      </c>
      <c r="C606" s="1"/>
      <c r="D606" s="1"/>
      <c r="E606" s="1"/>
      <c r="F606" s="1"/>
    </row>
    <row r="607" ht="15.75" customHeight="1">
      <c r="A607" s="1500">
        <v>43392.0</v>
      </c>
      <c r="B607" s="1499">
        <v>191.0</v>
      </c>
      <c r="C607" s="1"/>
      <c r="D607" s="1"/>
      <c r="E607" s="1"/>
      <c r="F607" s="1"/>
    </row>
    <row r="608" ht="15.75" customHeight="1">
      <c r="A608" s="1498">
        <v>43391.0</v>
      </c>
      <c r="B608" s="1499">
        <v>190.0</v>
      </c>
      <c r="C608" s="1"/>
      <c r="D608" s="1"/>
      <c r="E608" s="1"/>
      <c r="F608" s="1"/>
    </row>
    <row r="609" ht="15.75" customHeight="1">
      <c r="A609" s="1500">
        <v>43390.0</v>
      </c>
      <c r="B609" s="1499">
        <v>182.0</v>
      </c>
      <c r="C609" s="1"/>
      <c r="D609" s="1"/>
      <c r="E609" s="1"/>
      <c r="F609" s="1"/>
    </row>
    <row r="610" ht="15.75" customHeight="1">
      <c r="A610" s="1498">
        <v>43389.0</v>
      </c>
      <c r="B610" s="1499">
        <v>184.0</v>
      </c>
      <c r="C610" s="1"/>
      <c r="D610" s="1"/>
      <c r="E610" s="1"/>
      <c r="F610" s="1"/>
    </row>
    <row r="611" ht="15.75" customHeight="1">
      <c r="A611" s="1500">
        <v>43388.0</v>
      </c>
      <c r="B611" s="1499">
        <v>186.0</v>
      </c>
      <c r="C611" s="1"/>
      <c r="D611" s="1"/>
      <c r="E611" s="1"/>
      <c r="F611" s="1"/>
    </row>
    <row r="612" ht="15.75" customHeight="1">
      <c r="A612" s="1498">
        <v>43385.0</v>
      </c>
      <c r="B612" s="1499">
        <v>186.0</v>
      </c>
      <c r="C612" s="1"/>
      <c r="D612" s="1"/>
      <c r="E612" s="1"/>
      <c r="F612" s="1"/>
    </row>
    <row r="613" ht="15.75" customHeight="1">
      <c r="A613" s="1500">
        <v>43384.0</v>
      </c>
      <c r="B613" s="1499">
        <v>188.0</v>
      </c>
      <c r="C613" s="1"/>
      <c r="D613" s="1"/>
      <c r="E613" s="1"/>
      <c r="F613" s="1"/>
    </row>
    <row r="614" ht="15.75" customHeight="1">
      <c r="A614" s="1498">
        <v>43383.0</v>
      </c>
      <c r="B614" s="1499">
        <v>179.0</v>
      </c>
      <c r="C614" s="1"/>
      <c r="D614" s="1"/>
      <c r="E614" s="1"/>
      <c r="F614" s="1"/>
    </row>
    <row r="615" ht="15.75" customHeight="1">
      <c r="A615" s="1500">
        <v>43382.0</v>
      </c>
      <c r="B615" s="1499">
        <v>179.0</v>
      </c>
      <c r="C615" s="1"/>
      <c r="D615" s="1"/>
      <c r="E615" s="1"/>
      <c r="F615" s="1"/>
    </row>
    <row r="616" ht="15.75" customHeight="1">
      <c r="A616" s="1498">
        <v>43381.0</v>
      </c>
      <c r="B616" s="1499">
        <v>175.0</v>
      </c>
      <c r="C616" s="1"/>
      <c r="D616" s="1"/>
      <c r="E616" s="1"/>
      <c r="F616" s="1"/>
    </row>
    <row r="617" ht="15.75" customHeight="1">
      <c r="A617" s="1500">
        <v>43378.0</v>
      </c>
      <c r="B617" s="1499">
        <v>175.0</v>
      </c>
      <c r="C617" s="1"/>
      <c r="D617" s="1"/>
      <c r="E617" s="1"/>
      <c r="F617" s="1"/>
    </row>
    <row r="618" ht="15.75" customHeight="1">
      <c r="A618" s="1498">
        <v>43377.0</v>
      </c>
      <c r="B618" s="1499">
        <v>175.0</v>
      </c>
      <c r="C618" s="1"/>
      <c r="D618" s="1"/>
      <c r="E618" s="1"/>
      <c r="F618" s="1"/>
    </row>
    <row r="619" ht="15.75" customHeight="1">
      <c r="A619" s="1500">
        <v>43376.0</v>
      </c>
      <c r="B619" s="1499">
        <v>172.0</v>
      </c>
      <c r="C619" s="1"/>
      <c r="D619" s="1"/>
      <c r="E619" s="1"/>
      <c r="F619" s="1"/>
    </row>
    <row r="620" ht="15.75" customHeight="1">
      <c r="A620" s="1498">
        <v>43375.0</v>
      </c>
      <c r="B620" s="1499">
        <v>177.0</v>
      </c>
      <c r="C620" s="1"/>
      <c r="D620" s="1"/>
      <c r="E620" s="1"/>
      <c r="F620" s="1"/>
    </row>
    <row r="621" ht="15.75" customHeight="1">
      <c r="A621" s="1500">
        <v>43374.0</v>
      </c>
      <c r="B621" s="1499">
        <v>178.0</v>
      </c>
      <c r="C621" s="1"/>
      <c r="D621" s="1"/>
      <c r="E621" s="1"/>
      <c r="F621" s="1"/>
    </row>
    <row r="622" ht="15.75" customHeight="1">
      <c r="A622" s="1498">
        <v>43371.0</v>
      </c>
      <c r="B622" s="1499">
        <v>180.0</v>
      </c>
      <c r="C622" s="1"/>
      <c r="D622" s="1"/>
      <c r="E622" s="1"/>
      <c r="F622" s="1"/>
    </row>
    <row r="623" ht="15.75" customHeight="1">
      <c r="A623" s="1500">
        <v>43370.0</v>
      </c>
      <c r="B623" s="1499">
        <v>179.0</v>
      </c>
      <c r="C623" s="1"/>
      <c r="D623" s="1"/>
      <c r="E623" s="1"/>
      <c r="F623" s="1"/>
    </row>
    <row r="624" ht="15.75" customHeight="1">
      <c r="A624" s="1498">
        <v>43369.0</v>
      </c>
      <c r="B624" s="1499">
        <v>180.0</v>
      </c>
      <c r="C624" s="1"/>
      <c r="D624" s="1"/>
      <c r="E624" s="1"/>
      <c r="F624" s="1"/>
    </row>
    <row r="625" ht="15.75" customHeight="1">
      <c r="A625" s="1500">
        <v>43368.0</v>
      </c>
      <c r="B625" s="1499">
        <v>184.0</v>
      </c>
      <c r="C625" s="1"/>
      <c r="D625" s="1"/>
      <c r="E625" s="1"/>
      <c r="F625" s="1"/>
    </row>
    <row r="626" ht="15.75" customHeight="1">
      <c r="A626" s="1498">
        <v>43367.0</v>
      </c>
      <c r="B626" s="1499">
        <v>183.0</v>
      </c>
      <c r="C626" s="1"/>
      <c r="D626" s="1"/>
      <c r="E626" s="1"/>
      <c r="F626" s="1"/>
    </row>
    <row r="627" ht="15.75" customHeight="1">
      <c r="A627" s="1500">
        <v>43364.0</v>
      </c>
      <c r="B627" s="1499">
        <v>183.0</v>
      </c>
      <c r="C627" s="1"/>
      <c r="D627" s="1"/>
      <c r="E627" s="1"/>
      <c r="F627" s="1"/>
    </row>
    <row r="628" ht="15.75" customHeight="1">
      <c r="A628" s="1498">
        <v>43363.0</v>
      </c>
      <c r="B628" s="1499">
        <v>184.0</v>
      </c>
      <c r="C628" s="1"/>
      <c r="D628" s="1"/>
      <c r="E628" s="1"/>
      <c r="F628" s="1"/>
    </row>
    <row r="629" ht="15.75" customHeight="1">
      <c r="A629" s="1500">
        <v>43362.0</v>
      </c>
      <c r="B629" s="1499">
        <v>183.0</v>
      </c>
      <c r="C629" s="1"/>
      <c r="D629" s="1"/>
      <c r="E629" s="1"/>
      <c r="F629" s="1"/>
    </row>
    <row r="630" ht="15.75" customHeight="1">
      <c r="A630" s="1498">
        <v>43361.0</v>
      </c>
      <c r="B630" s="1499">
        <v>184.0</v>
      </c>
      <c r="C630" s="1"/>
      <c r="D630" s="1"/>
      <c r="E630" s="1"/>
      <c r="F630" s="1"/>
    </row>
    <row r="631" ht="15.75" customHeight="1">
      <c r="A631" s="1500">
        <v>43360.0</v>
      </c>
      <c r="B631" s="1499">
        <v>187.0</v>
      </c>
      <c r="C631" s="1"/>
      <c r="D631" s="1"/>
      <c r="E631" s="1"/>
      <c r="F631" s="1"/>
    </row>
    <row r="632" ht="15.75" customHeight="1">
      <c r="A632" s="1498">
        <v>43357.0</v>
      </c>
      <c r="B632" s="1499">
        <v>185.0</v>
      </c>
      <c r="C632" s="1"/>
      <c r="D632" s="1"/>
      <c r="E632" s="1"/>
      <c r="F632" s="1"/>
    </row>
    <row r="633" ht="15.75" customHeight="1">
      <c r="A633" s="1500">
        <v>43356.0</v>
      </c>
      <c r="B633" s="1499">
        <v>186.0</v>
      </c>
      <c r="C633" s="1"/>
      <c r="D633" s="1"/>
      <c r="E633" s="1"/>
      <c r="F633" s="1"/>
    </row>
    <row r="634" ht="15.75" customHeight="1">
      <c r="A634" s="1498">
        <v>43355.0</v>
      </c>
      <c r="B634" s="1499">
        <v>194.0</v>
      </c>
      <c r="C634" s="1"/>
      <c r="D634" s="1"/>
      <c r="E634" s="1"/>
      <c r="F634" s="1"/>
    </row>
    <row r="635" ht="15.75" customHeight="1">
      <c r="A635" s="1500">
        <v>43354.0</v>
      </c>
      <c r="B635" s="1499">
        <v>195.0</v>
      </c>
      <c r="C635" s="1"/>
      <c r="D635" s="1"/>
      <c r="E635" s="1"/>
      <c r="F635" s="1"/>
    </row>
    <row r="636" ht="15.75" customHeight="1">
      <c r="A636" s="1498">
        <v>43353.0</v>
      </c>
      <c r="B636" s="1499">
        <v>197.0</v>
      </c>
      <c r="C636" s="1"/>
      <c r="D636" s="1"/>
      <c r="E636" s="1"/>
      <c r="F636" s="1"/>
    </row>
    <row r="637" ht="15.75" customHeight="1">
      <c r="A637" s="1500">
        <v>43350.0</v>
      </c>
      <c r="B637" s="1499">
        <v>197.0</v>
      </c>
      <c r="C637" s="1"/>
      <c r="D637" s="1"/>
      <c r="E637" s="1"/>
      <c r="F637" s="1"/>
    </row>
    <row r="638" ht="15.75" customHeight="1">
      <c r="A638" s="1498">
        <v>43349.0</v>
      </c>
      <c r="B638" s="1499">
        <v>198.0</v>
      </c>
      <c r="C638" s="1"/>
      <c r="D638" s="1"/>
      <c r="E638" s="1"/>
      <c r="F638" s="1"/>
    </row>
    <row r="639" ht="15.75" customHeight="1">
      <c r="A639" s="1500">
        <v>43348.0</v>
      </c>
      <c r="B639" s="1499">
        <v>198.0</v>
      </c>
      <c r="C639" s="1"/>
      <c r="D639" s="1"/>
      <c r="E639" s="1"/>
      <c r="F639" s="1"/>
    </row>
    <row r="640" ht="15.75" customHeight="1">
      <c r="A640" s="1498">
        <v>43347.0</v>
      </c>
      <c r="B640" s="1499">
        <v>201.0</v>
      </c>
      <c r="C640" s="1"/>
      <c r="D640" s="1"/>
      <c r="E640" s="1"/>
      <c r="F640" s="1"/>
    </row>
    <row r="641" ht="15.75" customHeight="1">
      <c r="A641" s="1500">
        <v>43346.0</v>
      </c>
      <c r="B641" s="1499">
        <v>197.0</v>
      </c>
      <c r="C641" s="1"/>
      <c r="D641" s="1"/>
      <c r="E641" s="1"/>
      <c r="F641" s="1"/>
    </row>
    <row r="642" ht="15.75" customHeight="1">
      <c r="A642" s="1498">
        <v>43343.0</v>
      </c>
      <c r="B642" s="1499">
        <v>197.0</v>
      </c>
      <c r="C642" s="1"/>
      <c r="D642" s="1"/>
      <c r="E642" s="1"/>
      <c r="F642" s="1"/>
    </row>
    <row r="643" ht="15.75" customHeight="1">
      <c r="A643" s="1500">
        <v>43342.0</v>
      </c>
      <c r="B643" s="1499">
        <v>195.0</v>
      </c>
      <c r="C643" s="1"/>
      <c r="D643" s="1"/>
      <c r="E643" s="1"/>
      <c r="F643" s="1"/>
    </row>
    <row r="644" ht="15.75" customHeight="1">
      <c r="A644" s="1498">
        <v>43341.0</v>
      </c>
      <c r="B644" s="1499">
        <v>190.0</v>
      </c>
      <c r="C644" s="1"/>
      <c r="D644" s="1"/>
      <c r="E644" s="1"/>
      <c r="F644" s="1"/>
    </row>
    <row r="645" ht="15.75" customHeight="1">
      <c r="A645" s="1500">
        <v>43340.0</v>
      </c>
      <c r="B645" s="1499">
        <v>189.0</v>
      </c>
      <c r="C645" s="1"/>
      <c r="D645" s="1"/>
      <c r="E645" s="1"/>
      <c r="F645" s="1"/>
    </row>
    <row r="646" ht="15.75" customHeight="1">
      <c r="A646" s="1498">
        <v>43339.0</v>
      </c>
      <c r="B646" s="1499">
        <v>194.0</v>
      </c>
      <c r="C646" s="1"/>
      <c r="D646" s="1"/>
      <c r="E646" s="1"/>
      <c r="F646" s="1"/>
    </row>
    <row r="647" ht="15.75" customHeight="1">
      <c r="A647" s="1500">
        <v>43336.0</v>
      </c>
      <c r="B647" s="1499">
        <v>200.0</v>
      </c>
      <c r="C647" s="1"/>
      <c r="D647" s="1"/>
      <c r="E647" s="1"/>
      <c r="F647" s="1"/>
    </row>
    <row r="648" ht="15.75" customHeight="1">
      <c r="A648" s="1498">
        <v>43335.0</v>
      </c>
      <c r="B648" s="1499">
        <v>199.0</v>
      </c>
      <c r="C648" s="1"/>
      <c r="D648" s="1"/>
      <c r="E648" s="1"/>
      <c r="F648" s="1"/>
    </row>
    <row r="649" ht="15.75" customHeight="1">
      <c r="A649" s="1500">
        <v>43334.0</v>
      </c>
      <c r="B649" s="1499">
        <v>195.0</v>
      </c>
      <c r="C649" s="1"/>
      <c r="D649" s="1"/>
      <c r="E649" s="1"/>
      <c r="F649" s="1"/>
    </row>
    <row r="650" ht="15.75" customHeight="1">
      <c r="A650" s="1498">
        <v>43333.0</v>
      </c>
      <c r="B650" s="1499">
        <v>195.0</v>
      </c>
      <c r="C650" s="1"/>
      <c r="D650" s="1"/>
      <c r="E650" s="1"/>
      <c r="F650" s="1"/>
    </row>
    <row r="651" ht="15.75" customHeight="1">
      <c r="A651" s="1500">
        <v>43332.0</v>
      </c>
      <c r="B651" s="1499">
        <v>198.0</v>
      </c>
      <c r="C651" s="1"/>
      <c r="D651" s="1"/>
      <c r="E651" s="1"/>
      <c r="F651" s="1"/>
    </row>
    <row r="652" ht="15.75" customHeight="1">
      <c r="A652" s="1498">
        <v>43329.0</v>
      </c>
      <c r="B652" s="1499">
        <v>197.0</v>
      </c>
      <c r="C652" s="1"/>
      <c r="D652" s="1"/>
      <c r="E652" s="1"/>
      <c r="F652" s="1"/>
    </row>
    <row r="653" ht="15.75" customHeight="1">
      <c r="A653" s="1500">
        <v>43328.0</v>
      </c>
      <c r="B653" s="1499">
        <v>200.0</v>
      </c>
      <c r="C653" s="1"/>
      <c r="D653" s="1"/>
      <c r="E653" s="1"/>
      <c r="F653" s="1"/>
    </row>
    <row r="654" ht="15.75" customHeight="1">
      <c r="A654" s="1498">
        <v>43327.0</v>
      </c>
      <c r="B654" s="1499">
        <v>205.0</v>
      </c>
      <c r="C654" s="1"/>
      <c r="D654" s="1"/>
      <c r="E654" s="1"/>
      <c r="F654" s="1"/>
    </row>
    <row r="655" ht="15.75" customHeight="1">
      <c r="A655" s="1500">
        <v>43326.0</v>
      </c>
      <c r="B655" s="1499">
        <v>201.0</v>
      </c>
      <c r="C655" s="1"/>
      <c r="D655" s="1"/>
      <c r="E655" s="1"/>
      <c r="F655" s="1"/>
    </row>
    <row r="656" ht="15.75" customHeight="1">
      <c r="A656" s="1498">
        <v>43325.0</v>
      </c>
      <c r="B656" s="1499">
        <v>205.0</v>
      </c>
      <c r="C656" s="1"/>
      <c r="D656" s="1"/>
      <c r="E656" s="1"/>
      <c r="F656" s="1"/>
    </row>
    <row r="657" ht="15.75" customHeight="1">
      <c r="A657" s="1500">
        <v>43322.0</v>
      </c>
      <c r="B657" s="1499">
        <v>206.0</v>
      </c>
      <c r="C657" s="1"/>
      <c r="D657" s="1"/>
      <c r="E657" s="1"/>
      <c r="F657" s="1"/>
    </row>
    <row r="658" ht="15.75" customHeight="1">
      <c r="A658" s="1498">
        <v>43321.0</v>
      </c>
      <c r="B658" s="1499">
        <v>196.0</v>
      </c>
      <c r="C658" s="1"/>
      <c r="D658" s="1"/>
      <c r="E658" s="1"/>
      <c r="F658" s="1"/>
    </row>
    <row r="659" ht="15.75" customHeight="1">
      <c r="A659" s="1500">
        <v>43320.0</v>
      </c>
      <c r="B659" s="1499">
        <v>193.0</v>
      </c>
      <c r="C659" s="1"/>
      <c r="D659" s="1"/>
      <c r="E659" s="1"/>
      <c r="F659" s="1"/>
    </row>
    <row r="660" ht="15.75" customHeight="1">
      <c r="A660" s="1498">
        <v>43319.0</v>
      </c>
      <c r="B660" s="1499">
        <v>193.0</v>
      </c>
      <c r="C660" s="1"/>
      <c r="D660" s="1"/>
      <c r="E660" s="1"/>
      <c r="F660" s="1"/>
    </row>
    <row r="661" ht="15.75" customHeight="1">
      <c r="A661" s="1500">
        <v>43318.0</v>
      </c>
      <c r="B661" s="1499">
        <v>196.0</v>
      </c>
      <c r="C661" s="1"/>
      <c r="D661" s="1"/>
      <c r="E661" s="1"/>
      <c r="F661" s="1"/>
    </row>
    <row r="662" ht="15.75" customHeight="1">
      <c r="A662" s="1498">
        <v>43315.0</v>
      </c>
      <c r="B662" s="1499">
        <v>195.0</v>
      </c>
      <c r="C662" s="1"/>
      <c r="D662" s="1"/>
      <c r="E662" s="1"/>
      <c r="F662" s="1"/>
    </row>
    <row r="663" ht="15.75" customHeight="1">
      <c r="A663" s="1500">
        <v>43314.0</v>
      </c>
      <c r="B663" s="1499">
        <v>193.0</v>
      </c>
      <c r="C663" s="1"/>
      <c r="D663" s="1"/>
      <c r="E663" s="1"/>
      <c r="F663" s="1"/>
    </row>
    <row r="664" ht="15.75" customHeight="1">
      <c r="A664" s="1498">
        <v>43313.0</v>
      </c>
      <c r="B664" s="1499">
        <v>197.0</v>
      </c>
      <c r="C664" s="1"/>
      <c r="D664" s="1"/>
      <c r="E664" s="1"/>
      <c r="F664" s="1"/>
    </row>
    <row r="665" ht="15.75" customHeight="1">
      <c r="A665" s="1500">
        <v>43312.0</v>
      </c>
      <c r="B665" s="1499">
        <v>197.0</v>
      </c>
      <c r="C665" s="1"/>
      <c r="D665" s="1"/>
      <c r="E665" s="1"/>
      <c r="F665" s="1"/>
    </row>
    <row r="666" ht="15.75" customHeight="1">
      <c r="A666" s="1498">
        <v>43311.0</v>
      </c>
      <c r="B666" s="1499">
        <v>194.0</v>
      </c>
      <c r="C666" s="1"/>
      <c r="D666" s="1"/>
      <c r="E666" s="1"/>
      <c r="F666" s="1"/>
    </row>
    <row r="667" ht="15.75" customHeight="1">
      <c r="A667" s="1500">
        <v>43308.0</v>
      </c>
      <c r="B667" s="1499">
        <v>188.0</v>
      </c>
      <c r="C667" s="1"/>
      <c r="D667" s="1"/>
      <c r="E667" s="1"/>
      <c r="F667" s="1"/>
    </row>
    <row r="668" ht="15.75" customHeight="1">
      <c r="A668" s="1498">
        <v>43307.0</v>
      </c>
      <c r="B668" s="1499">
        <v>187.0</v>
      </c>
      <c r="C668" s="1"/>
      <c r="D668" s="1"/>
      <c r="E668" s="1"/>
      <c r="F668" s="1"/>
    </row>
    <row r="669" ht="15.75" customHeight="1">
      <c r="A669" s="1500">
        <v>43306.0</v>
      </c>
      <c r="B669" s="1499">
        <v>193.0</v>
      </c>
      <c r="C669" s="1"/>
      <c r="D669" s="1"/>
      <c r="E669" s="1"/>
      <c r="F669" s="1"/>
    </row>
    <row r="670" ht="15.75" customHeight="1">
      <c r="A670" s="1498">
        <v>43305.0</v>
      </c>
      <c r="B670" s="1499">
        <v>193.0</v>
      </c>
      <c r="C670" s="1"/>
      <c r="D670" s="1"/>
      <c r="E670" s="1"/>
      <c r="F670" s="1"/>
    </row>
    <row r="671" ht="15.75" customHeight="1">
      <c r="A671" s="1500">
        <v>43304.0</v>
      </c>
      <c r="B671" s="1499">
        <v>193.0</v>
      </c>
      <c r="C671" s="1"/>
      <c r="D671" s="1"/>
      <c r="E671" s="1"/>
      <c r="F671" s="1"/>
    </row>
    <row r="672" ht="15.75" customHeight="1">
      <c r="A672" s="1498">
        <v>43301.0</v>
      </c>
      <c r="B672" s="1499">
        <v>196.0</v>
      </c>
      <c r="C672" s="1"/>
      <c r="D672" s="1"/>
      <c r="E672" s="1"/>
      <c r="F672" s="1"/>
    </row>
    <row r="673" ht="15.75" customHeight="1">
      <c r="A673" s="1500">
        <v>43300.0</v>
      </c>
      <c r="B673" s="1499">
        <v>198.0</v>
      </c>
      <c r="C673" s="1"/>
      <c r="D673" s="1"/>
      <c r="E673" s="1"/>
      <c r="F673" s="1"/>
    </row>
    <row r="674" ht="15.75" customHeight="1">
      <c r="A674" s="1498">
        <v>43299.0</v>
      </c>
      <c r="B674" s="1499">
        <v>193.0</v>
      </c>
      <c r="C674" s="1"/>
      <c r="D674" s="1"/>
      <c r="E674" s="1"/>
      <c r="F674" s="1"/>
    </row>
    <row r="675" ht="15.75" customHeight="1">
      <c r="A675" s="1500">
        <v>43298.0</v>
      </c>
      <c r="B675" s="1499">
        <v>196.0</v>
      </c>
      <c r="C675" s="1"/>
      <c r="D675" s="1"/>
      <c r="E675" s="1"/>
      <c r="F675" s="1"/>
    </row>
    <row r="676" ht="15.75" customHeight="1">
      <c r="A676" s="1498">
        <v>43297.0</v>
      </c>
      <c r="B676" s="1499">
        <v>195.0</v>
      </c>
      <c r="C676" s="1"/>
      <c r="D676" s="1"/>
      <c r="E676" s="1"/>
      <c r="F676" s="1"/>
    </row>
    <row r="677" ht="15.75" customHeight="1">
      <c r="A677" s="1500">
        <v>43294.0</v>
      </c>
      <c r="B677" s="1499">
        <v>196.0</v>
      </c>
      <c r="C677" s="1"/>
      <c r="D677" s="1"/>
      <c r="E677" s="1"/>
      <c r="F677" s="1"/>
    </row>
    <row r="678" ht="15.75" customHeight="1">
      <c r="A678" s="1498">
        <v>43293.0</v>
      </c>
      <c r="B678" s="1499">
        <v>198.0</v>
      </c>
      <c r="C678" s="1"/>
      <c r="D678" s="1"/>
      <c r="E678" s="1"/>
      <c r="F678" s="1"/>
    </row>
    <row r="679" ht="15.75" customHeight="1">
      <c r="A679" s="1500">
        <v>43292.0</v>
      </c>
      <c r="B679" s="1499">
        <v>202.0</v>
      </c>
      <c r="C679" s="1"/>
      <c r="D679" s="1"/>
      <c r="E679" s="1"/>
      <c r="F679" s="1"/>
    </row>
    <row r="680" ht="15.75" customHeight="1">
      <c r="A680" s="1498">
        <v>43291.0</v>
      </c>
      <c r="B680" s="1499">
        <v>195.0</v>
      </c>
      <c r="C680" s="1"/>
      <c r="D680" s="1"/>
      <c r="E680" s="1"/>
      <c r="F680" s="1"/>
    </row>
    <row r="681" ht="15.75" customHeight="1">
      <c r="A681" s="1500">
        <v>43290.0</v>
      </c>
      <c r="B681" s="1499">
        <v>195.0</v>
      </c>
      <c r="C681" s="1"/>
      <c r="D681" s="1"/>
      <c r="E681" s="1"/>
      <c r="F681" s="1"/>
    </row>
    <row r="682" ht="15.75" customHeight="1">
      <c r="A682" s="1498">
        <v>43287.0</v>
      </c>
      <c r="B682" s="1499">
        <v>198.0</v>
      </c>
      <c r="C682" s="1"/>
      <c r="D682" s="1"/>
      <c r="E682" s="1"/>
      <c r="F682" s="1"/>
    </row>
    <row r="683" ht="15.75" customHeight="1">
      <c r="A683" s="1500">
        <v>43286.0</v>
      </c>
      <c r="B683" s="1499">
        <v>202.0</v>
      </c>
      <c r="C683" s="1"/>
      <c r="D683" s="1"/>
      <c r="E683" s="1"/>
      <c r="F683" s="1"/>
    </row>
    <row r="684" ht="15.75" customHeight="1">
      <c r="A684" s="1498">
        <v>43285.0</v>
      </c>
      <c r="B684" s="1499">
        <v>207.0</v>
      </c>
      <c r="C684" s="1"/>
      <c r="D684" s="1"/>
      <c r="E684" s="1"/>
      <c r="F684" s="1"/>
    </row>
    <row r="685" ht="15.75" customHeight="1">
      <c r="A685" s="1500">
        <v>43284.0</v>
      </c>
      <c r="B685" s="1499">
        <v>207.0</v>
      </c>
      <c r="C685" s="1"/>
      <c r="D685" s="1"/>
      <c r="E685" s="1"/>
      <c r="F685" s="1"/>
    </row>
    <row r="686" ht="15.75" customHeight="1">
      <c r="A686" s="1498">
        <v>43283.0</v>
      </c>
      <c r="B686" s="1499">
        <v>214.0</v>
      </c>
      <c r="C686" s="1"/>
      <c r="D686" s="1"/>
      <c r="E686" s="1"/>
      <c r="F686" s="1"/>
    </row>
    <row r="687" ht="15.75" customHeight="1">
      <c r="A687" s="1500">
        <v>43280.0</v>
      </c>
      <c r="B687" s="1499">
        <v>211.0</v>
      </c>
      <c r="C687" s="1"/>
      <c r="D687" s="1"/>
      <c r="E687" s="1"/>
      <c r="F687" s="1"/>
    </row>
    <row r="688" ht="15.75" customHeight="1">
      <c r="A688" s="1498">
        <v>43279.0</v>
      </c>
      <c r="B688" s="1499">
        <v>209.0</v>
      </c>
      <c r="C688" s="1"/>
      <c r="D688" s="1"/>
      <c r="E688" s="1"/>
      <c r="F688" s="1"/>
    </row>
    <row r="689" ht="15.75" customHeight="1">
      <c r="A689" s="1500">
        <v>43278.0</v>
      </c>
      <c r="B689" s="1499">
        <v>216.0</v>
      </c>
      <c r="C689" s="1"/>
      <c r="D689" s="1"/>
      <c r="E689" s="1"/>
      <c r="F689" s="1"/>
    </row>
    <row r="690" ht="15.75" customHeight="1">
      <c r="A690" s="1498">
        <v>43277.0</v>
      </c>
      <c r="B690" s="1499">
        <v>212.0</v>
      </c>
      <c r="C690" s="1"/>
      <c r="D690" s="1"/>
      <c r="E690" s="1"/>
      <c r="F690" s="1"/>
    </row>
    <row r="691" ht="15.75" customHeight="1">
      <c r="A691" s="1500">
        <v>43276.0</v>
      </c>
      <c r="B691" s="1499">
        <v>212.0</v>
      </c>
      <c r="C691" s="1"/>
      <c r="D691" s="1"/>
      <c r="E691" s="1"/>
      <c r="F691" s="1"/>
    </row>
    <row r="692" ht="15.75" customHeight="1">
      <c r="A692" s="1498">
        <v>43273.0</v>
      </c>
      <c r="B692" s="1499">
        <v>208.0</v>
      </c>
      <c r="C692" s="1"/>
      <c r="D692" s="1"/>
      <c r="E692" s="1"/>
      <c r="F692" s="1"/>
    </row>
    <row r="693" ht="15.75" customHeight="1">
      <c r="A693" s="1500">
        <v>43272.0</v>
      </c>
      <c r="B693" s="1499">
        <v>212.0</v>
      </c>
      <c r="C693" s="1"/>
      <c r="D693" s="1"/>
      <c r="E693" s="1"/>
      <c r="F693" s="1"/>
    </row>
    <row r="694" ht="15.75" customHeight="1">
      <c r="A694" s="1498">
        <v>43271.0</v>
      </c>
      <c r="B694" s="1499">
        <v>217.0</v>
      </c>
      <c r="C694" s="1"/>
      <c r="D694" s="1"/>
      <c r="E694" s="1"/>
      <c r="F694" s="1"/>
    </row>
    <row r="695" ht="15.75" customHeight="1">
      <c r="A695" s="1500">
        <v>43270.0</v>
      </c>
      <c r="B695" s="1499">
        <v>224.0</v>
      </c>
      <c r="C695" s="1"/>
      <c r="D695" s="1"/>
      <c r="E695" s="1"/>
      <c r="F695" s="1"/>
    </row>
    <row r="696" ht="15.75" customHeight="1">
      <c r="A696" s="1498">
        <v>43269.0</v>
      </c>
      <c r="B696" s="1499">
        <v>225.0</v>
      </c>
      <c r="C696" s="1"/>
      <c r="D696" s="1"/>
      <c r="E696" s="1"/>
      <c r="F696" s="1"/>
    </row>
    <row r="697" ht="15.75" customHeight="1">
      <c r="A697" s="1500">
        <v>43266.0</v>
      </c>
      <c r="B697" s="1499">
        <v>224.0</v>
      </c>
      <c r="C697" s="1"/>
      <c r="D697" s="1"/>
      <c r="E697" s="1"/>
      <c r="F697" s="1"/>
    </row>
    <row r="698" ht="15.75" customHeight="1">
      <c r="A698" s="1498">
        <v>43265.0</v>
      </c>
      <c r="B698" s="1499">
        <v>231.0</v>
      </c>
      <c r="C698" s="1"/>
      <c r="D698" s="1"/>
      <c r="E698" s="1"/>
      <c r="F698" s="1"/>
    </row>
    <row r="699" ht="15.75" customHeight="1">
      <c r="A699" s="1500">
        <v>43264.0</v>
      </c>
      <c r="B699" s="1499">
        <v>228.0</v>
      </c>
      <c r="C699" s="1"/>
      <c r="D699" s="1"/>
      <c r="E699" s="1"/>
      <c r="F699" s="1"/>
    </row>
    <row r="700" ht="15.75" customHeight="1">
      <c r="A700" s="1498">
        <v>43263.0</v>
      </c>
      <c r="B700" s="1499">
        <v>228.0</v>
      </c>
      <c r="C700" s="1"/>
      <c r="D700" s="1"/>
      <c r="E700" s="1"/>
      <c r="F700" s="1"/>
    </row>
    <row r="701" ht="15.75" customHeight="1">
      <c r="A701" s="1500">
        <v>43262.0</v>
      </c>
      <c r="B701" s="1499">
        <v>228.0</v>
      </c>
      <c r="C701" s="1"/>
      <c r="D701" s="1"/>
      <c r="E701" s="1"/>
      <c r="F701" s="1"/>
    </row>
    <row r="702" ht="15.75" customHeight="1">
      <c r="A702" s="1498">
        <v>43259.0</v>
      </c>
      <c r="B702" s="1499">
        <v>226.0</v>
      </c>
      <c r="C702" s="1"/>
      <c r="D702" s="1"/>
      <c r="E702" s="1"/>
      <c r="F702" s="1"/>
    </row>
    <row r="703" ht="15.75" customHeight="1">
      <c r="A703" s="1500">
        <v>43258.0</v>
      </c>
      <c r="B703" s="1499">
        <v>225.0</v>
      </c>
      <c r="C703" s="1"/>
      <c r="D703" s="1"/>
      <c r="E703" s="1"/>
      <c r="F703" s="1"/>
    </row>
    <row r="704" ht="15.75" customHeight="1">
      <c r="A704" s="1498">
        <v>43257.0</v>
      </c>
      <c r="B704" s="1499">
        <v>215.0</v>
      </c>
      <c r="C704" s="1"/>
      <c r="D704" s="1"/>
      <c r="E704" s="1"/>
      <c r="F704" s="1"/>
    </row>
    <row r="705" ht="15.75" customHeight="1">
      <c r="A705" s="1500">
        <v>43256.0</v>
      </c>
      <c r="B705" s="1499">
        <v>221.0</v>
      </c>
      <c r="C705" s="1"/>
      <c r="D705" s="1"/>
      <c r="E705" s="1"/>
      <c r="F705" s="1"/>
    </row>
    <row r="706" ht="15.75" customHeight="1">
      <c r="A706" s="1498">
        <v>43255.0</v>
      </c>
      <c r="B706" s="1499">
        <v>212.0</v>
      </c>
      <c r="C706" s="1"/>
      <c r="D706" s="1"/>
      <c r="E706" s="1"/>
      <c r="F706" s="1"/>
    </row>
    <row r="707" ht="15.75" customHeight="1">
      <c r="A707" s="1500">
        <v>43252.0</v>
      </c>
      <c r="B707" s="1499">
        <v>214.0</v>
      </c>
      <c r="C707" s="1"/>
      <c r="D707" s="1"/>
      <c r="E707" s="1"/>
      <c r="F707" s="1"/>
    </row>
    <row r="708" ht="15.75" customHeight="1">
      <c r="A708" s="1498">
        <v>43251.0</v>
      </c>
      <c r="B708" s="1499">
        <v>218.0</v>
      </c>
      <c r="C708" s="1"/>
      <c r="D708" s="1"/>
      <c r="E708" s="1"/>
      <c r="F708" s="1"/>
    </row>
    <row r="709" ht="15.75" customHeight="1">
      <c r="A709" s="1500">
        <v>43250.0</v>
      </c>
      <c r="B709" s="1499">
        <v>211.0</v>
      </c>
      <c r="C709" s="1"/>
      <c r="D709" s="1"/>
      <c r="E709" s="1"/>
      <c r="F709" s="1"/>
    </row>
    <row r="710" ht="15.75" customHeight="1">
      <c r="A710" s="1498">
        <v>43249.0</v>
      </c>
      <c r="B710" s="1499">
        <v>214.0</v>
      </c>
      <c r="C710" s="1"/>
      <c r="D710" s="1"/>
      <c r="E710" s="1"/>
      <c r="F710" s="1"/>
    </row>
    <row r="711" ht="15.75" customHeight="1">
      <c r="A711" s="1500">
        <v>43248.0</v>
      </c>
      <c r="B711" s="1499">
        <v>199.0</v>
      </c>
      <c r="C711" s="1"/>
      <c r="D711" s="1"/>
      <c r="E711" s="1"/>
      <c r="F711" s="1"/>
    </row>
    <row r="712" ht="15.75" customHeight="1">
      <c r="A712" s="1498">
        <v>43245.0</v>
      </c>
      <c r="B712" s="1499">
        <v>199.0</v>
      </c>
      <c r="C712" s="1"/>
      <c r="D712" s="1"/>
      <c r="E712" s="1"/>
      <c r="F712" s="1"/>
    </row>
    <row r="713" ht="15.75" customHeight="1">
      <c r="A713" s="1500">
        <v>43244.0</v>
      </c>
      <c r="B713" s="1499">
        <v>201.0</v>
      </c>
      <c r="C713" s="1"/>
      <c r="D713" s="1"/>
      <c r="E713" s="1"/>
      <c r="F713" s="1"/>
    </row>
    <row r="714" ht="15.75" customHeight="1">
      <c r="A714" s="1498">
        <v>43243.0</v>
      </c>
      <c r="B714" s="1499">
        <v>201.0</v>
      </c>
      <c r="C714" s="1"/>
      <c r="D714" s="1"/>
      <c r="E714" s="1"/>
      <c r="F714" s="1"/>
    </row>
    <row r="715" ht="15.75" customHeight="1">
      <c r="A715" s="1500">
        <v>43242.0</v>
      </c>
      <c r="B715" s="1499">
        <v>202.0</v>
      </c>
      <c r="C715" s="1"/>
      <c r="D715" s="1"/>
      <c r="E715" s="1"/>
      <c r="F715" s="1"/>
    </row>
    <row r="716" ht="15.75" customHeight="1">
      <c r="A716" s="1498">
        <v>43241.0</v>
      </c>
      <c r="B716" s="1499">
        <v>206.0</v>
      </c>
      <c r="C716" s="1"/>
      <c r="D716" s="1"/>
      <c r="E716" s="1"/>
      <c r="F716" s="1"/>
    </row>
    <row r="717" ht="15.75" customHeight="1">
      <c r="A717" s="1500">
        <v>43238.0</v>
      </c>
      <c r="B717" s="1499">
        <v>204.0</v>
      </c>
      <c r="C717" s="1"/>
      <c r="D717" s="1"/>
      <c r="E717" s="1"/>
      <c r="F717" s="1"/>
    </row>
    <row r="718" ht="15.75" customHeight="1">
      <c r="A718" s="1498">
        <v>43237.0</v>
      </c>
      <c r="B718" s="1499">
        <v>198.0</v>
      </c>
      <c r="C718" s="1"/>
      <c r="D718" s="1"/>
      <c r="E718" s="1"/>
      <c r="F718" s="1"/>
    </row>
    <row r="719" ht="15.75" customHeight="1">
      <c r="A719" s="1500">
        <v>43236.0</v>
      </c>
      <c r="B719" s="1499">
        <v>195.0</v>
      </c>
      <c r="C719" s="1"/>
      <c r="D719" s="1"/>
      <c r="E719" s="1"/>
      <c r="F719" s="1"/>
    </row>
    <row r="720" ht="15.75" customHeight="1">
      <c r="A720" s="1498">
        <v>43235.0</v>
      </c>
      <c r="B720" s="1499">
        <v>197.0</v>
      </c>
      <c r="C720" s="1"/>
      <c r="D720" s="1"/>
      <c r="E720" s="1"/>
      <c r="F720" s="1"/>
    </row>
    <row r="721" ht="15.75" customHeight="1">
      <c r="A721" s="1500">
        <v>43234.0</v>
      </c>
      <c r="B721" s="1499">
        <v>195.0</v>
      </c>
      <c r="C721" s="1"/>
      <c r="D721" s="1"/>
      <c r="E721" s="1"/>
      <c r="F721" s="1"/>
    </row>
    <row r="722" ht="15.75" customHeight="1">
      <c r="A722" s="1498">
        <v>43231.0</v>
      </c>
      <c r="B722" s="1499">
        <v>197.0</v>
      </c>
      <c r="C722" s="1"/>
      <c r="D722" s="1"/>
      <c r="E722" s="1"/>
      <c r="F722" s="1"/>
    </row>
    <row r="723" ht="15.75" customHeight="1">
      <c r="A723" s="1500">
        <v>43230.0</v>
      </c>
      <c r="B723" s="1499">
        <v>196.0</v>
      </c>
      <c r="C723" s="1"/>
      <c r="D723" s="1"/>
      <c r="E723" s="1"/>
      <c r="F723" s="1"/>
    </row>
    <row r="724" ht="15.75" customHeight="1">
      <c r="A724" s="1498">
        <v>43229.0</v>
      </c>
      <c r="B724" s="1499">
        <v>203.0</v>
      </c>
      <c r="C724" s="1"/>
      <c r="D724" s="1"/>
      <c r="E724" s="1"/>
      <c r="F724" s="1"/>
    </row>
    <row r="725" ht="15.75" customHeight="1">
      <c r="A725" s="1500">
        <v>43228.0</v>
      </c>
      <c r="B725" s="1499">
        <v>207.0</v>
      </c>
      <c r="C725" s="1"/>
      <c r="D725" s="1"/>
      <c r="E725" s="1"/>
      <c r="F725" s="1"/>
    </row>
    <row r="726" ht="15.75" customHeight="1">
      <c r="A726" s="1498">
        <v>43227.0</v>
      </c>
      <c r="B726" s="1499">
        <v>205.0</v>
      </c>
      <c r="C726" s="1"/>
      <c r="D726" s="1"/>
      <c r="E726" s="1"/>
      <c r="F726" s="1"/>
    </row>
    <row r="727" ht="15.75" customHeight="1">
      <c r="A727" s="1500">
        <v>43224.0</v>
      </c>
      <c r="B727" s="1499">
        <v>206.0</v>
      </c>
      <c r="C727" s="1"/>
      <c r="D727" s="1"/>
      <c r="E727" s="1"/>
      <c r="F727" s="1"/>
    </row>
    <row r="728" ht="15.75" customHeight="1">
      <c r="A728" s="1498">
        <v>43223.0</v>
      </c>
      <c r="B728" s="1499">
        <v>209.0</v>
      </c>
      <c r="C728" s="1"/>
      <c r="D728" s="1"/>
      <c r="E728" s="1"/>
      <c r="F728" s="1"/>
    </row>
    <row r="729" ht="15.75" customHeight="1">
      <c r="A729" s="1500">
        <v>43222.0</v>
      </c>
      <c r="B729" s="1499">
        <v>203.0</v>
      </c>
      <c r="C729" s="1"/>
      <c r="D729" s="1"/>
      <c r="E729" s="1"/>
      <c r="F729" s="1"/>
    </row>
    <row r="730" ht="15.75" customHeight="1">
      <c r="A730" s="1498">
        <v>43221.0</v>
      </c>
      <c r="B730" s="1499">
        <v>198.0</v>
      </c>
      <c r="C730" s="1"/>
      <c r="D730" s="1"/>
      <c r="E730" s="1"/>
      <c r="F730" s="1"/>
    </row>
    <row r="731" ht="15.75" customHeight="1">
      <c r="A731" s="1500">
        <v>43220.0</v>
      </c>
      <c r="B731" s="1499">
        <v>199.0</v>
      </c>
      <c r="C731" s="1"/>
      <c r="D731" s="1"/>
      <c r="E731" s="1"/>
      <c r="F731" s="1"/>
    </row>
    <row r="732" ht="15.75" customHeight="1">
      <c r="A732" s="1498">
        <v>43217.0</v>
      </c>
      <c r="B732" s="1499">
        <v>194.0</v>
      </c>
      <c r="C732" s="1"/>
      <c r="D732" s="1"/>
      <c r="E732" s="1"/>
      <c r="F732" s="1"/>
    </row>
    <row r="733" ht="15.75" customHeight="1">
      <c r="A733" s="1500">
        <v>43216.0</v>
      </c>
      <c r="B733" s="1499">
        <v>190.0</v>
      </c>
      <c r="C733" s="1"/>
      <c r="D733" s="1"/>
      <c r="E733" s="1"/>
      <c r="F733" s="1"/>
    </row>
    <row r="734" ht="15.75" customHeight="1">
      <c r="A734" s="1498">
        <v>43215.0</v>
      </c>
      <c r="B734" s="1499">
        <v>187.0</v>
      </c>
      <c r="C734" s="1"/>
      <c r="D734" s="1"/>
      <c r="E734" s="1"/>
      <c r="F734" s="1"/>
    </row>
    <row r="735" ht="15.75" customHeight="1">
      <c r="A735" s="1500">
        <v>43214.0</v>
      </c>
      <c r="B735" s="1499">
        <v>184.0</v>
      </c>
      <c r="C735" s="1"/>
      <c r="D735" s="1"/>
      <c r="E735" s="1"/>
      <c r="F735" s="1"/>
    </row>
    <row r="736" ht="15.75" customHeight="1">
      <c r="A736" s="1498">
        <v>43213.0</v>
      </c>
      <c r="B736" s="1499">
        <v>185.0</v>
      </c>
      <c r="C736" s="1"/>
      <c r="D736" s="1"/>
      <c r="E736" s="1"/>
      <c r="F736" s="1"/>
    </row>
    <row r="737" ht="15.75" customHeight="1">
      <c r="A737" s="1500">
        <v>43210.0</v>
      </c>
      <c r="B737" s="1499">
        <v>183.0</v>
      </c>
      <c r="C737" s="1"/>
      <c r="D737" s="1"/>
      <c r="E737" s="1"/>
      <c r="F737" s="1"/>
    </row>
    <row r="738" ht="15.75" customHeight="1">
      <c r="A738" s="1498">
        <v>43209.0</v>
      </c>
      <c r="B738" s="1499">
        <v>182.0</v>
      </c>
      <c r="C738" s="1"/>
      <c r="D738" s="1"/>
      <c r="E738" s="1"/>
      <c r="F738" s="1"/>
    </row>
    <row r="739" ht="15.75" customHeight="1">
      <c r="A739" s="1500">
        <v>43208.0</v>
      </c>
      <c r="B739" s="1499">
        <v>180.0</v>
      </c>
      <c r="C739" s="1"/>
      <c r="D739" s="1"/>
      <c r="E739" s="1"/>
      <c r="F739" s="1"/>
    </row>
    <row r="740" ht="15.75" customHeight="1">
      <c r="A740" s="1498">
        <v>43207.0</v>
      </c>
      <c r="B740" s="1499">
        <v>183.0</v>
      </c>
      <c r="C740" s="1"/>
      <c r="D740" s="1"/>
      <c r="E740" s="1"/>
      <c r="F740" s="1"/>
    </row>
    <row r="741" ht="15.75" customHeight="1">
      <c r="A741" s="1500">
        <v>43206.0</v>
      </c>
      <c r="B741" s="1499">
        <v>179.0</v>
      </c>
      <c r="C741" s="1"/>
      <c r="D741" s="1"/>
      <c r="E741" s="1"/>
      <c r="F741" s="1"/>
    </row>
    <row r="742" ht="15.75" customHeight="1">
      <c r="A742" s="1498">
        <v>43203.0</v>
      </c>
      <c r="B742" s="1499">
        <v>179.0</v>
      </c>
      <c r="C742" s="1"/>
      <c r="D742" s="1"/>
      <c r="E742" s="1"/>
      <c r="F742" s="1"/>
    </row>
    <row r="743" ht="15.75" customHeight="1">
      <c r="A743" s="1500">
        <v>43202.0</v>
      </c>
      <c r="B743" s="1499">
        <v>178.0</v>
      </c>
      <c r="C743" s="1"/>
      <c r="D743" s="1"/>
      <c r="E743" s="1"/>
      <c r="F743" s="1"/>
    </row>
    <row r="744" ht="15.75" customHeight="1">
      <c r="A744" s="1498">
        <v>43201.0</v>
      </c>
      <c r="B744" s="1499">
        <v>181.0</v>
      </c>
      <c r="C744" s="1"/>
      <c r="D744" s="1"/>
      <c r="E744" s="1"/>
      <c r="F744" s="1"/>
    </row>
    <row r="745" ht="15.75" customHeight="1">
      <c r="A745" s="1500">
        <v>43200.0</v>
      </c>
      <c r="B745" s="1499">
        <v>181.0</v>
      </c>
      <c r="C745" s="1"/>
      <c r="D745" s="1"/>
      <c r="E745" s="1"/>
      <c r="F745" s="1"/>
    </row>
    <row r="746" ht="15.75" customHeight="1">
      <c r="A746" s="1498">
        <v>43199.0</v>
      </c>
      <c r="B746" s="1499">
        <v>183.0</v>
      </c>
      <c r="C746" s="1"/>
      <c r="D746" s="1"/>
      <c r="E746" s="1"/>
      <c r="F746" s="1"/>
    </row>
    <row r="747" ht="15.75" customHeight="1">
      <c r="A747" s="1500">
        <v>43196.0</v>
      </c>
      <c r="B747" s="1499">
        <v>184.0</v>
      </c>
      <c r="C747" s="1"/>
      <c r="D747" s="1"/>
      <c r="E747" s="1"/>
      <c r="F747" s="1"/>
    </row>
    <row r="748" ht="15.75" customHeight="1">
      <c r="A748" s="1498">
        <v>43195.0</v>
      </c>
      <c r="B748" s="1499">
        <v>179.0</v>
      </c>
      <c r="C748" s="1"/>
      <c r="D748" s="1"/>
      <c r="E748" s="1"/>
      <c r="F748" s="1"/>
    </row>
    <row r="749" ht="15.75" customHeight="1">
      <c r="A749" s="1500">
        <v>43194.0</v>
      </c>
      <c r="B749" s="1499">
        <v>185.0</v>
      </c>
      <c r="C749" s="1"/>
      <c r="D749" s="1"/>
      <c r="E749" s="1"/>
      <c r="F749" s="1"/>
    </row>
    <row r="750" ht="15.75" customHeight="1">
      <c r="A750" s="1498">
        <v>43193.0</v>
      </c>
      <c r="B750" s="1499">
        <v>186.0</v>
      </c>
      <c r="C750" s="1"/>
      <c r="D750" s="1"/>
      <c r="E750" s="1"/>
      <c r="F750" s="1"/>
    </row>
    <row r="751" ht="15.75" customHeight="1">
      <c r="A751" s="1500">
        <v>43192.0</v>
      </c>
      <c r="B751" s="1499">
        <v>194.0</v>
      </c>
      <c r="C751" s="1"/>
      <c r="D751" s="1"/>
      <c r="E751" s="1"/>
      <c r="F751" s="1"/>
    </row>
    <row r="752" ht="15.75" customHeight="1">
      <c r="A752" s="1498">
        <v>43188.0</v>
      </c>
      <c r="B752" s="1499">
        <v>191.0</v>
      </c>
      <c r="C752" s="1"/>
      <c r="D752" s="1"/>
      <c r="E752" s="1"/>
      <c r="F752" s="1"/>
    </row>
    <row r="753" ht="15.75" customHeight="1">
      <c r="A753" s="1500">
        <v>43187.0</v>
      </c>
      <c r="B753" s="1499">
        <v>192.0</v>
      </c>
      <c r="C753" s="1"/>
      <c r="D753" s="1"/>
      <c r="E753" s="1"/>
      <c r="F753" s="1"/>
    </row>
    <row r="754" ht="15.75" customHeight="1">
      <c r="A754" s="1498">
        <v>43186.0</v>
      </c>
      <c r="B754" s="1499">
        <v>193.0</v>
      </c>
      <c r="C754" s="1"/>
      <c r="D754" s="1"/>
      <c r="E754" s="1"/>
      <c r="F754" s="1"/>
    </row>
    <row r="755" ht="15.75" customHeight="1">
      <c r="A755" s="1500">
        <v>43185.0</v>
      </c>
      <c r="B755" s="1499">
        <v>190.0</v>
      </c>
      <c r="C755" s="1"/>
      <c r="D755" s="1"/>
      <c r="E755" s="1"/>
      <c r="F755" s="1"/>
    </row>
    <row r="756" ht="15.75" customHeight="1">
      <c r="A756" s="1498">
        <v>43182.0</v>
      </c>
      <c r="B756" s="1499">
        <v>195.0</v>
      </c>
      <c r="C756" s="1"/>
      <c r="D756" s="1"/>
      <c r="E756" s="1"/>
      <c r="F756" s="1"/>
    </row>
    <row r="757" ht="15.75" customHeight="1">
      <c r="A757" s="1500">
        <v>43181.0</v>
      </c>
      <c r="B757" s="1499">
        <v>191.0</v>
      </c>
      <c r="C757" s="1"/>
      <c r="D757" s="1"/>
      <c r="E757" s="1"/>
      <c r="F757" s="1"/>
    </row>
    <row r="758" ht="15.75" customHeight="1">
      <c r="A758" s="1498">
        <v>43180.0</v>
      </c>
      <c r="B758" s="1499">
        <v>186.0</v>
      </c>
      <c r="C758" s="1"/>
      <c r="D758" s="1"/>
      <c r="E758" s="1"/>
      <c r="F758" s="1"/>
    </row>
    <row r="759" ht="15.75" customHeight="1">
      <c r="A759" s="1500">
        <v>43179.0</v>
      </c>
      <c r="B759" s="1499">
        <v>189.0</v>
      </c>
      <c r="C759" s="1"/>
      <c r="D759" s="1"/>
      <c r="E759" s="1"/>
      <c r="F759" s="1"/>
    </row>
    <row r="760" ht="15.75" customHeight="1">
      <c r="A760" s="1498">
        <v>43178.0</v>
      </c>
      <c r="B760" s="1499">
        <v>192.0</v>
      </c>
      <c r="C760" s="1"/>
      <c r="D760" s="1"/>
      <c r="E760" s="1"/>
      <c r="F760" s="1"/>
    </row>
    <row r="761" ht="15.75" customHeight="1">
      <c r="A761" s="1500">
        <v>43175.0</v>
      </c>
      <c r="B761" s="1499">
        <v>188.0</v>
      </c>
      <c r="C761" s="1"/>
      <c r="D761" s="1"/>
      <c r="E761" s="1"/>
      <c r="F761" s="1"/>
    </row>
    <row r="762" ht="15.75" customHeight="1">
      <c r="A762" s="1498">
        <v>43174.0</v>
      </c>
      <c r="B762" s="1499">
        <v>189.0</v>
      </c>
      <c r="C762" s="1"/>
      <c r="D762" s="1"/>
      <c r="E762" s="1"/>
      <c r="F762" s="1"/>
    </row>
    <row r="763" ht="15.75" customHeight="1">
      <c r="A763" s="1500">
        <v>43173.0</v>
      </c>
      <c r="B763" s="1499">
        <v>188.0</v>
      </c>
      <c r="C763" s="1"/>
      <c r="D763" s="1"/>
      <c r="E763" s="1"/>
      <c r="F763" s="1"/>
    </row>
    <row r="764" ht="15.75" customHeight="1">
      <c r="A764" s="1498">
        <v>43172.0</v>
      </c>
      <c r="B764" s="1499">
        <v>187.0</v>
      </c>
      <c r="C764" s="1"/>
      <c r="D764" s="1"/>
      <c r="E764" s="1"/>
      <c r="F764" s="1"/>
    </row>
    <row r="765" ht="15.75" customHeight="1">
      <c r="A765" s="1500">
        <v>43171.0</v>
      </c>
      <c r="B765" s="1499">
        <v>184.0</v>
      </c>
      <c r="C765" s="1"/>
      <c r="D765" s="1"/>
      <c r="E765" s="1"/>
      <c r="F765" s="1"/>
    </row>
    <row r="766" ht="15.75" customHeight="1">
      <c r="A766" s="1498">
        <v>43168.0</v>
      </c>
      <c r="B766" s="1499">
        <v>181.0</v>
      </c>
      <c r="C766" s="1"/>
      <c r="D766" s="1"/>
      <c r="E766" s="1"/>
      <c r="F766" s="1"/>
    </row>
    <row r="767" ht="15.75" customHeight="1">
      <c r="A767" s="1500">
        <v>43167.0</v>
      </c>
      <c r="B767" s="1499">
        <v>184.0</v>
      </c>
      <c r="C767" s="1"/>
      <c r="D767" s="1"/>
      <c r="E767" s="1"/>
      <c r="F767" s="1"/>
    </row>
    <row r="768" ht="15.75" customHeight="1">
      <c r="A768" s="1498">
        <v>43166.0</v>
      </c>
      <c r="B768" s="1499">
        <v>184.0</v>
      </c>
      <c r="C768" s="1"/>
      <c r="D768" s="1"/>
      <c r="E768" s="1"/>
      <c r="F768" s="1"/>
    </row>
    <row r="769" ht="15.75" customHeight="1">
      <c r="A769" s="1500">
        <v>43165.0</v>
      </c>
      <c r="B769" s="1499">
        <v>181.0</v>
      </c>
      <c r="C769" s="1"/>
      <c r="D769" s="1"/>
      <c r="E769" s="1"/>
      <c r="F769" s="1"/>
    </row>
    <row r="770" ht="15.75" customHeight="1">
      <c r="A770" s="1498">
        <v>43164.0</v>
      </c>
      <c r="B770" s="1499">
        <v>181.0</v>
      </c>
      <c r="C770" s="1"/>
      <c r="D770" s="1"/>
      <c r="E770" s="1"/>
      <c r="F770" s="1"/>
    </row>
    <row r="771" ht="15.75" customHeight="1">
      <c r="A771" s="1500">
        <v>43161.0</v>
      </c>
      <c r="B771" s="1499">
        <v>184.0</v>
      </c>
      <c r="C771" s="1"/>
      <c r="D771" s="1"/>
      <c r="E771" s="1"/>
      <c r="F771" s="1"/>
    </row>
    <row r="772" ht="15.75" customHeight="1">
      <c r="A772" s="1498">
        <v>43160.0</v>
      </c>
      <c r="B772" s="1499">
        <v>189.0</v>
      </c>
      <c r="C772" s="1"/>
      <c r="D772" s="1"/>
      <c r="E772" s="1"/>
      <c r="F772" s="1"/>
    </row>
    <row r="773" ht="15.75" customHeight="1">
      <c r="A773" s="1500">
        <v>43159.0</v>
      </c>
      <c r="B773" s="1499">
        <v>184.0</v>
      </c>
      <c r="C773" s="1"/>
      <c r="D773" s="1"/>
      <c r="E773" s="1"/>
      <c r="F773" s="1"/>
    </row>
    <row r="774" ht="15.75" customHeight="1">
      <c r="A774" s="1498">
        <v>43158.0</v>
      </c>
      <c r="B774" s="1499">
        <v>176.0</v>
      </c>
      <c r="C774" s="1"/>
      <c r="D774" s="1"/>
      <c r="E774" s="1"/>
      <c r="F774" s="1"/>
    </row>
    <row r="775" ht="15.75" customHeight="1">
      <c r="A775" s="1500">
        <v>43157.0</v>
      </c>
      <c r="B775" s="1499">
        <v>179.0</v>
      </c>
      <c r="C775" s="1"/>
      <c r="D775" s="1"/>
      <c r="E775" s="1"/>
      <c r="F775" s="1"/>
    </row>
    <row r="776" ht="15.75" customHeight="1">
      <c r="A776" s="1498">
        <v>43154.0</v>
      </c>
      <c r="B776" s="1499">
        <v>183.0</v>
      </c>
      <c r="C776" s="1"/>
      <c r="D776" s="1"/>
      <c r="E776" s="1"/>
      <c r="F776" s="1"/>
    </row>
    <row r="777" ht="15.75" customHeight="1">
      <c r="A777" s="1500">
        <v>43153.0</v>
      </c>
      <c r="B777" s="1499">
        <v>182.0</v>
      </c>
      <c r="C777" s="1"/>
      <c r="D777" s="1"/>
      <c r="E777" s="1"/>
      <c r="F777" s="1"/>
    </row>
    <row r="778" ht="15.75" customHeight="1">
      <c r="A778" s="1498">
        <v>43152.0</v>
      </c>
      <c r="B778" s="1499">
        <v>178.0</v>
      </c>
      <c r="C778" s="1"/>
      <c r="D778" s="1"/>
      <c r="E778" s="1"/>
      <c r="F778" s="1"/>
    </row>
    <row r="779" ht="15.75" customHeight="1">
      <c r="A779" s="1500">
        <v>43151.0</v>
      </c>
      <c r="B779" s="1499">
        <v>180.0</v>
      </c>
      <c r="C779" s="1"/>
      <c r="D779" s="1"/>
      <c r="E779" s="1"/>
      <c r="F779" s="1"/>
    </row>
    <row r="780" ht="15.75" customHeight="1">
      <c r="A780" s="1498">
        <v>43147.0</v>
      </c>
      <c r="B780" s="1499">
        <v>178.0</v>
      </c>
      <c r="C780" s="1"/>
      <c r="D780" s="1"/>
      <c r="E780" s="1"/>
      <c r="F780" s="1"/>
    </row>
    <row r="781" ht="15.75" customHeight="1">
      <c r="A781" s="1500">
        <v>43146.0</v>
      </c>
      <c r="B781" s="1499">
        <v>180.0</v>
      </c>
      <c r="C781" s="1"/>
      <c r="D781" s="1"/>
      <c r="E781" s="1"/>
      <c r="F781" s="1"/>
    </row>
    <row r="782" ht="15.75" customHeight="1">
      <c r="A782" s="1498">
        <v>43145.0</v>
      </c>
      <c r="B782" s="1499">
        <v>188.0</v>
      </c>
      <c r="C782" s="1"/>
      <c r="D782" s="1"/>
      <c r="E782" s="1"/>
      <c r="F782" s="1"/>
    </row>
    <row r="783" ht="15.75" customHeight="1">
      <c r="A783" s="1500">
        <v>43144.0</v>
      </c>
      <c r="B783" s="1499">
        <v>192.0</v>
      </c>
      <c r="C783" s="1"/>
      <c r="D783" s="1"/>
      <c r="E783" s="1"/>
      <c r="F783" s="1"/>
    </row>
    <row r="784" ht="15.75" customHeight="1">
      <c r="A784" s="1498">
        <v>43143.0</v>
      </c>
      <c r="B784" s="1499">
        <v>188.0</v>
      </c>
      <c r="C784" s="1"/>
      <c r="D784" s="1"/>
      <c r="E784" s="1"/>
      <c r="F784" s="1"/>
    </row>
    <row r="785" ht="15.75" customHeight="1">
      <c r="A785" s="1500">
        <v>43140.0</v>
      </c>
      <c r="B785" s="1499">
        <v>194.0</v>
      </c>
      <c r="C785" s="1"/>
      <c r="D785" s="1"/>
      <c r="E785" s="1"/>
      <c r="F785" s="1"/>
    </row>
    <row r="786" ht="15.75" customHeight="1">
      <c r="A786" s="1498">
        <v>43139.0</v>
      </c>
      <c r="B786" s="1499">
        <v>185.0</v>
      </c>
      <c r="C786" s="1"/>
      <c r="D786" s="1"/>
      <c r="E786" s="1"/>
      <c r="F786" s="1"/>
    </row>
    <row r="787" ht="15.75" customHeight="1">
      <c r="A787" s="1500">
        <v>43138.0</v>
      </c>
      <c r="B787" s="1499">
        <v>173.0</v>
      </c>
      <c r="C787" s="1"/>
      <c r="D787" s="1"/>
      <c r="E787" s="1"/>
      <c r="F787" s="1"/>
    </row>
    <row r="788" ht="15.75" customHeight="1">
      <c r="A788" s="1498">
        <v>43137.0</v>
      </c>
      <c r="B788" s="1499">
        <v>179.0</v>
      </c>
      <c r="C788" s="1"/>
      <c r="D788" s="1"/>
      <c r="E788" s="1"/>
      <c r="F788" s="1"/>
    </row>
    <row r="789" ht="15.75" customHeight="1">
      <c r="A789" s="1500">
        <v>43136.0</v>
      </c>
      <c r="B789" s="1499">
        <v>184.0</v>
      </c>
      <c r="C789" s="1"/>
      <c r="D789" s="1"/>
      <c r="E789" s="1"/>
      <c r="F789" s="1"/>
    </row>
    <row r="790" ht="15.75" customHeight="1">
      <c r="A790" s="1498">
        <v>43133.0</v>
      </c>
      <c r="B790" s="1499">
        <v>172.0</v>
      </c>
      <c r="C790" s="1"/>
      <c r="D790" s="1"/>
      <c r="E790" s="1"/>
      <c r="F790" s="1"/>
    </row>
    <row r="791" ht="15.75" customHeight="1">
      <c r="A791" s="1500">
        <v>43132.0</v>
      </c>
      <c r="B791" s="1499">
        <v>170.0</v>
      </c>
      <c r="C791" s="1"/>
      <c r="D791" s="1"/>
      <c r="E791" s="1"/>
      <c r="F791" s="1"/>
    </row>
    <row r="792" ht="15.75" customHeight="1">
      <c r="A792" s="1498">
        <v>43131.0</v>
      </c>
      <c r="B792" s="1499">
        <v>171.0</v>
      </c>
      <c r="C792" s="1"/>
      <c r="D792" s="1"/>
      <c r="E792" s="1"/>
      <c r="F792" s="1"/>
    </row>
    <row r="793" ht="15.75" customHeight="1">
      <c r="A793" s="1500">
        <v>43130.0</v>
      </c>
      <c r="B793" s="1499">
        <v>173.0</v>
      </c>
      <c r="C793" s="1"/>
      <c r="D793" s="1"/>
      <c r="E793" s="1"/>
      <c r="F793" s="1"/>
    </row>
    <row r="794" ht="15.75" customHeight="1">
      <c r="A794" s="1498">
        <v>43129.0</v>
      </c>
      <c r="B794" s="1499">
        <v>175.0</v>
      </c>
      <c r="C794" s="1"/>
      <c r="D794" s="1"/>
      <c r="E794" s="1"/>
      <c r="F794" s="1"/>
    </row>
    <row r="795" ht="15.75" customHeight="1">
      <c r="A795" s="1500">
        <v>43126.0</v>
      </c>
      <c r="B795" s="1499">
        <v>175.0</v>
      </c>
      <c r="C795" s="1"/>
      <c r="D795" s="1"/>
      <c r="E795" s="1"/>
      <c r="F795" s="1"/>
    </row>
    <row r="796" ht="15.75" customHeight="1">
      <c r="A796" s="1498">
        <v>43125.0</v>
      </c>
      <c r="B796" s="1499">
        <v>179.0</v>
      </c>
      <c r="C796" s="1"/>
      <c r="D796" s="1"/>
      <c r="E796" s="1"/>
      <c r="F796" s="1"/>
    </row>
    <row r="797" ht="15.75" customHeight="1">
      <c r="A797" s="1500">
        <v>43124.0</v>
      </c>
      <c r="B797" s="1499">
        <v>177.0</v>
      </c>
      <c r="C797" s="1"/>
      <c r="D797" s="1"/>
      <c r="E797" s="1"/>
      <c r="F797" s="1"/>
    </row>
    <row r="798" ht="15.75" customHeight="1">
      <c r="A798" s="1498">
        <v>43123.0</v>
      </c>
      <c r="B798" s="1499">
        <v>180.0</v>
      </c>
      <c r="C798" s="1"/>
      <c r="D798" s="1"/>
      <c r="E798" s="1"/>
      <c r="F798" s="1"/>
    </row>
    <row r="799" ht="15.75" customHeight="1">
      <c r="A799" s="1500">
        <v>43122.0</v>
      </c>
      <c r="B799" s="1499">
        <v>180.0</v>
      </c>
      <c r="C799" s="1"/>
      <c r="D799" s="1"/>
      <c r="E799" s="1"/>
      <c r="F799" s="1"/>
    </row>
    <row r="800" ht="15.75" customHeight="1">
      <c r="A800" s="1498">
        <v>43119.0</v>
      </c>
      <c r="B800" s="1499">
        <v>182.0</v>
      </c>
      <c r="C800" s="1"/>
      <c r="D800" s="1"/>
      <c r="E800" s="1"/>
      <c r="F800" s="1"/>
    </row>
    <row r="801" ht="15.75" customHeight="1">
      <c r="A801" s="1500">
        <v>43118.0</v>
      </c>
      <c r="B801" s="1499">
        <v>182.0</v>
      </c>
      <c r="C801" s="1"/>
      <c r="D801" s="1"/>
      <c r="E801" s="1"/>
      <c r="F801" s="1"/>
    </row>
    <row r="802" ht="15.75" customHeight="1">
      <c r="A802" s="1498">
        <v>43117.0</v>
      </c>
      <c r="B802" s="1499">
        <v>183.0</v>
      </c>
      <c r="C802" s="1"/>
      <c r="D802" s="1"/>
      <c r="E802" s="1"/>
      <c r="F802" s="1"/>
    </row>
    <row r="803" ht="15.75" customHeight="1">
      <c r="A803" s="1500">
        <v>43116.0</v>
      </c>
      <c r="B803" s="1499">
        <v>184.0</v>
      </c>
      <c r="C803" s="1"/>
      <c r="D803" s="1"/>
      <c r="E803" s="1"/>
      <c r="F803" s="1"/>
    </row>
    <row r="804" ht="15.75" customHeight="1">
      <c r="A804" s="1498">
        <v>43115.0</v>
      </c>
      <c r="B804" s="1499">
        <v>185.0</v>
      </c>
      <c r="C804" s="1"/>
      <c r="D804" s="1"/>
      <c r="E804" s="1"/>
      <c r="F804" s="1"/>
    </row>
    <row r="805" ht="15.75" customHeight="1">
      <c r="A805" s="1500">
        <v>43112.0</v>
      </c>
      <c r="B805" s="1499">
        <v>185.0</v>
      </c>
      <c r="C805" s="1"/>
      <c r="D805" s="1"/>
      <c r="E805" s="1"/>
      <c r="F805" s="1"/>
    </row>
    <row r="806" ht="15.75" customHeight="1">
      <c r="A806" s="1498">
        <v>43111.0</v>
      </c>
      <c r="B806" s="1499">
        <v>185.0</v>
      </c>
      <c r="C806" s="1"/>
      <c r="D806" s="1"/>
      <c r="E806" s="1"/>
      <c r="F806" s="1"/>
    </row>
    <row r="807" ht="15.75" customHeight="1">
      <c r="A807" s="1500">
        <v>43110.0</v>
      </c>
      <c r="B807" s="1499">
        <v>182.0</v>
      </c>
      <c r="C807" s="1"/>
      <c r="D807" s="1"/>
      <c r="E807" s="1"/>
      <c r="F807" s="1"/>
    </row>
    <row r="808" ht="15.75" customHeight="1">
      <c r="A808" s="1498">
        <v>43109.0</v>
      </c>
      <c r="B808" s="1499">
        <v>178.0</v>
      </c>
      <c r="C808" s="1"/>
      <c r="D808" s="1"/>
      <c r="E808" s="1"/>
      <c r="F808" s="1"/>
    </row>
    <row r="809" ht="15.75" customHeight="1">
      <c r="A809" s="1500">
        <v>43108.0</v>
      </c>
      <c r="B809" s="1499">
        <v>181.0</v>
      </c>
      <c r="C809" s="1"/>
      <c r="D809" s="1"/>
      <c r="E809" s="1"/>
      <c r="F809" s="1"/>
    </row>
    <row r="810" ht="15.75" customHeight="1">
      <c r="A810" s="1498">
        <v>43105.0</v>
      </c>
      <c r="B810" s="1499">
        <v>181.0</v>
      </c>
      <c r="C810" s="1"/>
      <c r="D810" s="1"/>
      <c r="E810" s="1"/>
      <c r="F810" s="1"/>
    </row>
    <row r="811" ht="15.75" customHeight="1">
      <c r="A811" s="1500">
        <v>43104.0</v>
      </c>
      <c r="B811" s="1499">
        <v>183.0</v>
      </c>
      <c r="C811" s="1"/>
      <c r="D811" s="1"/>
      <c r="E811" s="1"/>
      <c r="F811" s="1"/>
    </row>
    <row r="812" ht="15.75" customHeight="1">
      <c r="A812" s="1498">
        <v>43103.0</v>
      </c>
      <c r="B812" s="1499">
        <v>182.0</v>
      </c>
      <c r="C812" s="1"/>
      <c r="D812" s="1"/>
      <c r="E812" s="1"/>
      <c r="F812" s="1"/>
    </row>
    <row r="813" ht="15.75" customHeight="1">
      <c r="A813" s="1500">
        <v>43102.0</v>
      </c>
      <c r="B813" s="1499">
        <v>182.0</v>
      </c>
      <c r="C813" s="1"/>
      <c r="D813" s="1"/>
      <c r="E813" s="1"/>
      <c r="F813" s="1"/>
    </row>
    <row r="814" ht="15.75" customHeight="1">
      <c r="A814" s="1498">
        <v>43098.0</v>
      </c>
      <c r="B814" s="1499">
        <v>189.0</v>
      </c>
      <c r="C814" s="1"/>
      <c r="D814" s="1"/>
      <c r="E814" s="1"/>
      <c r="F814" s="1"/>
    </row>
    <row r="815" ht="15.75" customHeight="1">
      <c r="A815" s="1500">
        <v>43097.0</v>
      </c>
      <c r="B815" s="1499">
        <v>186.0</v>
      </c>
      <c r="C815" s="1"/>
      <c r="D815" s="1"/>
      <c r="E815" s="1"/>
      <c r="F815" s="1"/>
    </row>
    <row r="816" ht="15.75" customHeight="1">
      <c r="A816" s="1498">
        <v>43096.0</v>
      </c>
      <c r="B816" s="1499">
        <v>189.0</v>
      </c>
      <c r="C816" s="1"/>
      <c r="D816" s="1"/>
      <c r="E816" s="1"/>
      <c r="F816" s="1"/>
    </row>
    <row r="817" ht="15.75" customHeight="1">
      <c r="A817" s="1500">
        <v>43095.0</v>
      </c>
      <c r="B817" s="1499">
        <v>183.0</v>
      </c>
      <c r="C817" s="1"/>
      <c r="D817" s="1"/>
      <c r="E817" s="1"/>
      <c r="F817" s="1"/>
    </row>
    <row r="818" ht="15.75" customHeight="1">
      <c r="A818" s="1498">
        <v>43091.0</v>
      </c>
      <c r="B818" s="1499">
        <v>183.0</v>
      </c>
      <c r="C818" s="1"/>
      <c r="D818" s="1"/>
      <c r="E818" s="1"/>
      <c r="F818" s="1"/>
    </row>
    <row r="819" ht="15.75" customHeight="1">
      <c r="A819" s="1500">
        <v>43090.0</v>
      </c>
      <c r="B819" s="1499">
        <v>182.0</v>
      </c>
      <c r="C819" s="1"/>
      <c r="D819" s="1"/>
      <c r="E819" s="1"/>
      <c r="F819" s="1"/>
    </row>
    <row r="820" ht="15.75" customHeight="1">
      <c r="A820" s="1498">
        <v>43089.0</v>
      </c>
      <c r="B820" s="1499">
        <v>177.0</v>
      </c>
      <c r="C820" s="1"/>
      <c r="D820" s="1"/>
      <c r="E820" s="1"/>
      <c r="F820" s="1"/>
    </row>
    <row r="821" ht="15.75" customHeight="1">
      <c r="A821" s="1500">
        <v>43088.0</v>
      </c>
      <c r="B821" s="1499">
        <v>180.0</v>
      </c>
      <c r="C821" s="1"/>
      <c r="D821" s="1"/>
      <c r="E821" s="1"/>
      <c r="F821" s="1"/>
    </row>
    <row r="822" ht="15.75" customHeight="1">
      <c r="A822" s="1498">
        <v>43087.0</v>
      </c>
      <c r="B822" s="1499">
        <v>184.0</v>
      </c>
      <c r="C822" s="1"/>
      <c r="D822" s="1"/>
      <c r="E822" s="1"/>
      <c r="F822" s="1"/>
    </row>
    <row r="823" ht="15.75" customHeight="1">
      <c r="A823" s="1500">
        <v>43084.0</v>
      </c>
      <c r="B823" s="1499">
        <v>190.0</v>
      </c>
      <c r="C823" s="1"/>
      <c r="D823" s="1"/>
      <c r="E823" s="1"/>
      <c r="F823" s="1"/>
    </row>
    <row r="824" ht="15.75" customHeight="1">
      <c r="A824" s="1498">
        <v>43083.0</v>
      </c>
      <c r="B824" s="1499">
        <v>190.0</v>
      </c>
      <c r="C824" s="1"/>
      <c r="D824" s="1"/>
      <c r="E824" s="1"/>
      <c r="F824" s="1"/>
    </row>
    <row r="825" ht="15.75" customHeight="1">
      <c r="A825" s="1500">
        <v>43082.0</v>
      </c>
      <c r="B825" s="1499">
        <v>189.0</v>
      </c>
      <c r="C825" s="1"/>
      <c r="D825" s="1"/>
      <c r="E825" s="1"/>
      <c r="F825" s="1"/>
    </row>
    <row r="826" ht="15.75" customHeight="1">
      <c r="A826" s="1498">
        <v>43081.0</v>
      </c>
      <c r="B826" s="1499">
        <v>189.0</v>
      </c>
      <c r="C826" s="1"/>
      <c r="D826" s="1"/>
      <c r="E826" s="1"/>
      <c r="F826" s="1"/>
    </row>
    <row r="827" ht="15.75" customHeight="1">
      <c r="A827" s="1500">
        <v>43080.0</v>
      </c>
      <c r="B827" s="1499">
        <v>189.0</v>
      </c>
      <c r="C827" s="1"/>
      <c r="D827" s="1"/>
      <c r="E827" s="1"/>
      <c r="F827" s="1"/>
    </row>
    <row r="828" ht="15.75" customHeight="1">
      <c r="A828" s="1498">
        <v>43077.0</v>
      </c>
      <c r="B828" s="1499">
        <v>185.0</v>
      </c>
      <c r="C828" s="1"/>
      <c r="D828" s="1"/>
      <c r="E828" s="1"/>
      <c r="F828" s="1"/>
    </row>
    <row r="829" ht="15.75" customHeight="1">
      <c r="A829" s="1500">
        <v>43076.0</v>
      </c>
      <c r="B829" s="1499">
        <v>184.0</v>
      </c>
      <c r="C829" s="1"/>
      <c r="D829" s="1"/>
      <c r="E829" s="1"/>
      <c r="F829" s="1"/>
    </row>
    <row r="830" ht="15.75" customHeight="1">
      <c r="A830" s="1498">
        <v>43075.0</v>
      </c>
      <c r="B830" s="1499">
        <v>186.0</v>
      </c>
      <c r="C830" s="1"/>
      <c r="D830" s="1"/>
      <c r="E830" s="1"/>
      <c r="F830" s="1"/>
    </row>
    <row r="831" ht="15.75" customHeight="1">
      <c r="A831" s="1500">
        <v>43074.0</v>
      </c>
      <c r="B831" s="1499">
        <v>179.0</v>
      </c>
      <c r="C831" s="1"/>
      <c r="D831" s="1"/>
      <c r="E831" s="1"/>
      <c r="F831" s="1"/>
    </row>
    <row r="832" ht="15.75" customHeight="1">
      <c r="A832" s="1498">
        <v>43073.0</v>
      </c>
      <c r="B832" s="1499">
        <v>178.0</v>
      </c>
      <c r="C832" s="1"/>
      <c r="D832" s="1"/>
      <c r="E832" s="1"/>
      <c r="F832" s="1"/>
    </row>
    <row r="833" ht="15.75" customHeight="1">
      <c r="A833" s="1500">
        <v>43070.0</v>
      </c>
      <c r="B833" s="1499">
        <v>180.0</v>
      </c>
      <c r="C833" s="1"/>
      <c r="D833" s="1"/>
      <c r="E833" s="1"/>
      <c r="F833" s="1"/>
    </row>
    <row r="834" ht="15.75" customHeight="1">
      <c r="A834" s="1498">
        <v>43069.0</v>
      </c>
      <c r="B834" s="1499">
        <v>175.0</v>
      </c>
      <c r="C834" s="1"/>
      <c r="D834" s="1"/>
      <c r="E834" s="1"/>
      <c r="F834" s="1"/>
    </row>
    <row r="835" ht="15.75" customHeight="1">
      <c r="A835" s="1500">
        <v>43068.0</v>
      </c>
      <c r="B835" s="1499">
        <v>174.0</v>
      </c>
      <c r="C835" s="1"/>
      <c r="D835" s="1"/>
      <c r="E835" s="1"/>
      <c r="F835" s="1"/>
    </row>
    <row r="836" ht="15.75" customHeight="1">
      <c r="A836" s="1498">
        <v>43067.0</v>
      </c>
      <c r="B836" s="1499">
        <v>174.0</v>
      </c>
      <c r="C836" s="1"/>
      <c r="D836" s="1"/>
      <c r="E836" s="1"/>
      <c r="F836" s="1"/>
    </row>
    <row r="837" ht="15.75" customHeight="1">
      <c r="A837" s="1500">
        <v>43066.0</v>
      </c>
      <c r="B837" s="1499">
        <v>176.0</v>
      </c>
      <c r="C837" s="1"/>
      <c r="D837" s="1"/>
      <c r="E837" s="1"/>
      <c r="F837" s="1"/>
    </row>
    <row r="838" ht="15.75" customHeight="1">
      <c r="A838" s="1498">
        <v>43063.0</v>
      </c>
      <c r="B838" s="1499">
        <v>181.0</v>
      </c>
      <c r="C838" s="1"/>
      <c r="D838" s="1"/>
      <c r="E838" s="1"/>
      <c r="F838" s="1"/>
    </row>
    <row r="839" ht="15.75" customHeight="1">
      <c r="A839" s="1500">
        <v>43062.0</v>
      </c>
      <c r="B839" s="1499">
        <v>180.0</v>
      </c>
      <c r="C839" s="1"/>
      <c r="D839" s="1"/>
      <c r="E839" s="1"/>
      <c r="F839" s="1"/>
    </row>
    <row r="840" ht="15.75" customHeight="1">
      <c r="A840" s="1498">
        <v>43061.0</v>
      </c>
      <c r="B840" s="1499">
        <v>180.0</v>
      </c>
      <c r="C840" s="1"/>
      <c r="D840" s="1"/>
      <c r="E840" s="1"/>
      <c r="F840" s="1"/>
    </row>
    <row r="841" ht="15.75" customHeight="1">
      <c r="A841" s="1500">
        <v>43060.0</v>
      </c>
      <c r="B841" s="1499">
        <v>184.0</v>
      </c>
      <c r="C841" s="1"/>
      <c r="D841" s="1"/>
      <c r="E841" s="1"/>
      <c r="F841" s="1"/>
    </row>
    <row r="842" ht="15.75" customHeight="1">
      <c r="A842" s="1498">
        <v>43059.0</v>
      </c>
      <c r="B842" s="1499">
        <v>187.0</v>
      </c>
      <c r="C842" s="1"/>
      <c r="D842" s="1"/>
      <c r="E842" s="1"/>
      <c r="F842" s="1"/>
    </row>
    <row r="843" ht="15.75" customHeight="1">
      <c r="A843" s="1500">
        <v>43056.0</v>
      </c>
      <c r="B843" s="1499">
        <v>187.0</v>
      </c>
      <c r="C843" s="1"/>
      <c r="D843" s="1"/>
      <c r="E843" s="1"/>
      <c r="F843" s="1"/>
    </row>
    <row r="844" ht="15.75" customHeight="1">
      <c r="A844" s="1498">
        <v>43055.0</v>
      </c>
      <c r="B844" s="1499">
        <v>189.0</v>
      </c>
      <c r="C844" s="1"/>
      <c r="D844" s="1"/>
      <c r="E844" s="1"/>
      <c r="F844" s="1"/>
    </row>
    <row r="845" ht="15.75" customHeight="1">
      <c r="A845" s="1500">
        <v>43054.0</v>
      </c>
      <c r="B845" s="1499">
        <v>196.0</v>
      </c>
      <c r="C845" s="1"/>
      <c r="D845" s="1"/>
      <c r="E845" s="1"/>
      <c r="F845" s="1"/>
    </row>
    <row r="846" ht="15.75" customHeight="1">
      <c r="A846" s="1498">
        <v>43053.0</v>
      </c>
      <c r="B846" s="1499">
        <v>190.0</v>
      </c>
      <c r="C846" s="1"/>
      <c r="D846" s="1"/>
      <c r="E846" s="1"/>
      <c r="F846" s="1"/>
    </row>
    <row r="847" ht="15.75" customHeight="1">
      <c r="A847" s="1500">
        <v>43052.0</v>
      </c>
      <c r="B847" s="1499">
        <v>188.0</v>
      </c>
      <c r="C847" s="1"/>
      <c r="D847" s="1"/>
      <c r="E847" s="1"/>
      <c r="F847" s="1"/>
    </row>
    <row r="848" ht="15.75" customHeight="1">
      <c r="A848" s="1498">
        <v>43049.0</v>
      </c>
      <c r="B848" s="1499">
        <v>188.0</v>
      </c>
      <c r="C848" s="1"/>
      <c r="D848" s="1"/>
      <c r="E848" s="1"/>
      <c r="F848" s="1"/>
    </row>
    <row r="849" ht="15.75" customHeight="1">
      <c r="A849" s="1500">
        <v>43048.0</v>
      </c>
      <c r="B849" s="1499">
        <v>193.0</v>
      </c>
      <c r="C849" s="1"/>
      <c r="D849" s="1"/>
      <c r="E849" s="1"/>
      <c r="F849" s="1"/>
    </row>
    <row r="850" ht="15.75" customHeight="1">
      <c r="A850" s="1498">
        <v>43047.0</v>
      </c>
      <c r="B850" s="1499">
        <v>192.0</v>
      </c>
      <c r="C850" s="1"/>
      <c r="D850" s="1"/>
      <c r="E850" s="1"/>
      <c r="F850" s="1"/>
    </row>
    <row r="851" ht="15.75" customHeight="1">
      <c r="A851" s="1500">
        <v>43046.0</v>
      </c>
      <c r="B851" s="1499">
        <v>192.0</v>
      </c>
      <c r="C851" s="1"/>
      <c r="D851" s="1"/>
      <c r="E851" s="1"/>
      <c r="F851" s="1"/>
    </row>
    <row r="852" ht="15.75" customHeight="1">
      <c r="A852" s="1498">
        <v>43045.0</v>
      </c>
      <c r="B852" s="1499">
        <v>188.0</v>
      </c>
      <c r="C852" s="1"/>
      <c r="D852" s="1"/>
      <c r="E852" s="1"/>
      <c r="F852" s="1"/>
    </row>
    <row r="853" ht="15.75" customHeight="1">
      <c r="A853" s="1500">
        <v>43042.0</v>
      </c>
      <c r="B853" s="1499">
        <v>187.0</v>
      </c>
      <c r="C853" s="1"/>
      <c r="D853" s="1"/>
      <c r="E853" s="1"/>
      <c r="F853" s="1"/>
    </row>
    <row r="854" ht="15.75" customHeight="1">
      <c r="A854" s="1498">
        <v>43041.0</v>
      </c>
      <c r="B854" s="1499">
        <v>186.0</v>
      </c>
      <c r="C854" s="1"/>
      <c r="D854" s="1"/>
      <c r="E854" s="1"/>
      <c r="F854" s="1"/>
    </row>
    <row r="855" ht="15.75" customHeight="1">
      <c r="A855" s="1500">
        <v>43040.0</v>
      </c>
      <c r="B855" s="1499">
        <v>187.0</v>
      </c>
      <c r="C855" s="1"/>
      <c r="D855" s="1"/>
      <c r="E855" s="1"/>
      <c r="F855" s="1"/>
    </row>
    <row r="856" ht="15.75" customHeight="1">
      <c r="A856" s="1498">
        <v>43039.0</v>
      </c>
      <c r="B856" s="1499">
        <v>186.0</v>
      </c>
      <c r="C856" s="1"/>
      <c r="D856" s="1"/>
      <c r="E856" s="1"/>
      <c r="F856" s="1"/>
    </row>
    <row r="857" ht="15.75" customHeight="1">
      <c r="A857" s="1500">
        <v>43038.0</v>
      </c>
      <c r="B857" s="1499">
        <v>183.0</v>
      </c>
      <c r="C857" s="1"/>
      <c r="D857" s="1"/>
      <c r="E857" s="1"/>
      <c r="F857" s="1"/>
    </row>
    <row r="858" ht="15.75" customHeight="1">
      <c r="A858" s="1498">
        <v>43035.0</v>
      </c>
      <c r="B858" s="1499">
        <v>181.0</v>
      </c>
      <c r="C858" s="1"/>
      <c r="D858" s="1"/>
      <c r="E858" s="1"/>
      <c r="F858" s="1"/>
    </row>
    <row r="859" ht="15.75" customHeight="1">
      <c r="A859" s="1500">
        <v>43034.0</v>
      </c>
      <c r="B859" s="1499">
        <v>181.0</v>
      </c>
      <c r="C859" s="1"/>
      <c r="D859" s="1"/>
      <c r="E859" s="1"/>
      <c r="F859" s="1"/>
    </row>
    <row r="860" ht="15.75" customHeight="1">
      <c r="A860" s="1498">
        <v>43033.0</v>
      </c>
      <c r="B860" s="1499">
        <v>178.0</v>
      </c>
      <c r="C860" s="1"/>
      <c r="D860" s="1"/>
      <c r="E860" s="1"/>
      <c r="F860" s="1"/>
    </row>
    <row r="861" ht="15.75" customHeight="1">
      <c r="A861" s="1500">
        <v>43032.0</v>
      </c>
      <c r="B861" s="1499">
        <v>179.0</v>
      </c>
      <c r="C861" s="1"/>
      <c r="D861" s="1"/>
      <c r="E861" s="1"/>
      <c r="F861" s="1"/>
    </row>
    <row r="862" ht="15.75" customHeight="1">
      <c r="A862" s="1498">
        <v>43031.0</v>
      </c>
      <c r="B862" s="1499">
        <v>177.0</v>
      </c>
      <c r="C862" s="1"/>
      <c r="D862" s="1"/>
      <c r="E862" s="1"/>
      <c r="F862" s="1"/>
    </row>
    <row r="863" ht="15.75" customHeight="1">
      <c r="A863" s="1500">
        <v>43028.0</v>
      </c>
      <c r="B863" s="1499">
        <v>177.0</v>
      </c>
      <c r="C863" s="1"/>
      <c r="D863" s="1"/>
      <c r="E863" s="1"/>
      <c r="F863" s="1"/>
    </row>
    <row r="864" ht="15.75" customHeight="1">
      <c r="A864" s="1498">
        <v>43027.0</v>
      </c>
      <c r="B864" s="1499">
        <v>179.0</v>
      </c>
      <c r="C864" s="1"/>
      <c r="D864" s="1"/>
      <c r="E864" s="1"/>
      <c r="F864" s="1"/>
    </row>
    <row r="865" ht="15.75" customHeight="1">
      <c r="A865" s="1500">
        <v>43026.0</v>
      </c>
      <c r="B865" s="1499">
        <v>179.0</v>
      </c>
      <c r="C865" s="1"/>
      <c r="D865" s="1"/>
      <c r="E865" s="1"/>
      <c r="F865" s="1"/>
    </row>
    <row r="866" ht="15.75" customHeight="1">
      <c r="A866" s="1498">
        <v>43025.0</v>
      </c>
      <c r="B866" s="1499">
        <v>182.0</v>
      </c>
      <c r="C866" s="1"/>
      <c r="D866" s="1"/>
      <c r="E866" s="1"/>
      <c r="F866" s="1"/>
    </row>
    <row r="867" ht="15.75" customHeight="1">
      <c r="A867" s="1500">
        <v>43024.0</v>
      </c>
      <c r="B867" s="1499">
        <v>186.0</v>
      </c>
      <c r="C867" s="1"/>
      <c r="D867" s="1"/>
      <c r="E867" s="1"/>
      <c r="F867" s="1"/>
    </row>
    <row r="868" ht="15.75" customHeight="1">
      <c r="A868" s="1498">
        <v>43021.0</v>
      </c>
      <c r="B868" s="1499">
        <v>189.0</v>
      </c>
      <c r="C868" s="1"/>
      <c r="D868" s="1"/>
      <c r="E868" s="1"/>
      <c r="F868" s="1"/>
    </row>
    <row r="869" ht="15.75" customHeight="1">
      <c r="A869" s="1500">
        <v>43020.0</v>
      </c>
      <c r="B869" s="1499">
        <v>184.0</v>
      </c>
      <c r="C869" s="1"/>
      <c r="D869" s="1"/>
      <c r="E869" s="1"/>
      <c r="F869" s="1"/>
    </row>
    <row r="870" ht="15.75" customHeight="1">
      <c r="A870" s="1498">
        <v>43019.0</v>
      </c>
      <c r="B870" s="1499">
        <v>181.0</v>
      </c>
      <c r="C870" s="1"/>
      <c r="D870" s="1"/>
      <c r="E870" s="1"/>
      <c r="F870" s="1"/>
    </row>
    <row r="871" ht="15.75" customHeight="1">
      <c r="A871" s="1500">
        <v>43018.0</v>
      </c>
      <c r="B871" s="1499">
        <v>180.0</v>
      </c>
      <c r="C871" s="1"/>
      <c r="D871" s="1"/>
      <c r="E871" s="1"/>
      <c r="F871" s="1"/>
    </row>
    <row r="872" ht="15.75" customHeight="1">
      <c r="A872" s="1498">
        <v>43017.0</v>
      </c>
      <c r="B872" s="1499">
        <v>175.0</v>
      </c>
      <c r="C872" s="1"/>
      <c r="D872" s="1"/>
      <c r="E872" s="1"/>
      <c r="F872" s="1"/>
    </row>
    <row r="873" ht="15.75" customHeight="1">
      <c r="A873" s="1500">
        <v>43014.0</v>
      </c>
      <c r="B873" s="1499">
        <v>176.0</v>
      </c>
      <c r="C873" s="1"/>
      <c r="D873" s="1"/>
      <c r="E873" s="1"/>
      <c r="F873" s="1"/>
    </row>
    <row r="874" ht="15.75" customHeight="1">
      <c r="A874" s="1498">
        <v>43013.0</v>
      </c>
      <c r="B874" s="1499">
        <v>173.0</v>
      </c>
      <c r="C874" s="1"/>
      <c r="D874" s="1"/>
      <c r="E874" s="1"/>
      <c r="F874" s="1"/>
    </row>
    <row r="875" ht="15.75" customHeight="1">
      <c r="A875" s="1500">
        <v>43012.0</v>
      </c>
      <c r="B875" s="1499">
        <v>171.0</v>
      </c>
      <c r="C875" s="1"/>
      <c r="D875" s="1"/>
      <c r="E875" s="1"/>
      <c r="F875" s="1"/>
    </row>
    <row r="876" ht="15.75" customHeight="1">
      <c r="A876" s="1498">
        <v>43011.0</v>
      </c>
      <c r="B876" s="1499">
        <v>171.0</v>
      </c>
      <c r="C876" s="1"/>
      <c r="D876" s="1"/>
      <c r="E876" s="1"/>
      <c r="F876" s="1"/>
    </row>
    <row r="877" ht="15.75" customHeight="1">
      <c r="A877" s="1500">
        <v>43010.0</v>
      </c>
      <c r="B877" s="1499">
        <v>170.0</v>
      </c>
      <c r="C877" s="1"/>
      <c r="D877" s="1"/>
      <c r="E877" s="1"/>
      <c r="F877" s="1"/>
    </row>
    <row r="878" ht="15.75" customHeight="1">
      <c r="A878" s="1498">
        <v>43007.0</v>
      </c>
      <c r="B878" s="1499">
        <v>170.0</v>
      </c>
      <c r="C878" s="1"/>
      <c r="D878" s="1"/>
      <c r="E878" s="1"/>
      <c r="F878" s="1"/>
    </row>
    <row r="879" ht="15.75" customHeight="1">
      <c r="A879" s="1500">
        <v>43006.0</v>
      </c>
      <c r="B879" s="1499">
        <v>175.0</v>
      </c>
      <c r="C879" s="1"/>
      <c r="D879" s="1"/>
      <c r="E879" s="1"/>
      <c r="F879" s="1"/>
    </row>
    <row r="880" ht="15.75" customHeight="1">
      <c r="A880" s="1498">
        <v>43005.0</v>
      </c>
      <c r="B880" s="1499">
        <v>178.0</v>
      </c>
      <c r="C880" s="1"/>
      <c r="D880" s="1"/>
      <c r="E880" s="1"/>
      <c r="F880" s="1"/>
    </row>
    <row r="881" ht="15.75" customHeight="1">
      <c r="A881" s="1500">
        <v>43004.0</v>
      </c>
      <c r="B881" s="1499">
        <v>181.0</v>
      </c>
      <c r="C881" s="1"/>
      <c r="D881" s="1"/>
      <c r="E881" s="1"/>
      <c r="F881" s="1"/>
    </row>
    <row r="882" ht="15.75" customHeight="1">
      <c r="A882" s="1498">
        <v>43003.0</v>
      </c>
      <c r="B882" s="1499">
        <v>184.0</v>
      </c>
      <c r="C882" s="1"/>
      <c r="D882" s="1"/>
      <c r="E882" s="1"/>
      <c r="F882" s="1"/>
    </row>
    <row r="883" ht="15.75" customHeight="1">
      <c r="A883" s="1500">
        <v>43000.0</v>
      </c>
      <c r="B883" s="1499">
        <v>181.0</v>
      </c>
      <c r="C883" s="1"/>
      <c r="D883" s="1"/>
      <c r="E883" s="1"/>
      <c r="F883" s="1"/>
    </row>
    <row r="884" ht="15.75" customHeight="1">
      <c r="A884" s="1498">
        <v>42999.0</v>
      </c>
      <c r="B884" s="1499">
        <v>182.0</v>
      </c>
      <c r="C884" s="1"/>
      <c r="D884" s="1"/>
      <c r="E884" s="1"/>
      <c r="F884" s="1"/>
    </row>
    <row r="885" ht="15.75" customHeight="1">
      <c r="A885" s="1500">
        <v>42998.0</v>
      </c>
      <c r="B885" s="1499">
        <v>181.0</v>
      </c>
      <c r="C885" s="1"/>
      <c r="D885" s="1"/>
      <c r="E885" s="1"/>
      <c r="F885" s="1"/>
    </row>
    <row r="886" ht="15.75" customHeight="1">
      <c r="A886" s="1498">
        <v>42997.0</v>
      </c>
      <c r="B886" s="1499">
        <v>180.0</v>
      </c>
      <c r="C886" s="1"/>
      <c r="D886" s="1"/>
      <c r="E886" s="1"/>
      <c r="F886" s="1"/>
    </row>
    <row r="887" ht="15.75" customHeight="1">
      <c r="A887" s="1500">
        <v>42996.0</v>
      </c>
      <c r="B887" s="1499">
        <v>178.0</v>
      </c>
      <c r="C887" s="1"/>
      <c r="D887" s="1"/>
      <c r="E887" s="1"/>
      <c r="F887" s="1"/>
    </row>
    <row r="888" ht="15.75" customHeight="1">
      <c r="A888" s="1498">
        <v>42993.0</v>
      </c>
      <c r="B888" s="1499">
        <v>180.0</v>
      </c>
      <c r="C888" s="1"/>
      <c r="D888" s="1"/>
      <c r="E888" s="1"/>
      <c r="F888" s="1"/>
    </row>
    <row r="889" ht="15.75" customHeight="1">
      <c r="A889" s="1500">
        <v>42992.0</v>
      </c>
      <c r="B889" s="1499">
        <v>179.0</v>
      </c>
      <c r="C889" s="1"/>
      <c r="D889" s="1"/>
      <c r="E889" s="1"/>
      <c r="F889" s="1"/>
    </row>
    <row r="890" ht="15.75" customHeight="1">
      <c r="A890" s="1498">
        <v>42991.0</v>
      </c>
      <c r="B890" s="1499">
        <v>176.0</v>
      </c>
      <c r="C890" s="1"/>
      <c r="D890" s="1"/>
      <c r="E890" s="1"/>
      <c r="F890" s="1"/>
    </row>
    <row r="891" ht="15.75" customHeight="1">
      <c r="A891" s="1500">
        <v>42990.0</v>
      </c>
      <c r="B891" s="1499">
        <v>180.0</v>
      </c>
      <c r="C891" s="1"/>
      <c r="D891" s="1"/>
      <c r="E891" s="1"/>
      <c r="F891" s="1"/>
    </row>
    <row r="892" ht="15.75" customHeight="1">
      <c r="A892" s="1498">
        <v>42989.0</v>
      </c>
      <c r="B892" s="1499">
        <v>181.0</v>
      </c>
      <c r="C892" s="1"/>
      <c r="D892" s="1"/>
      <c r="E892" s="1"/>
      <c r="F892" s="1"/>
    </row>
    <row r="893" ht="15.75" customHeight="1">
      <c r="A893" s="1500">
        <v>42986.0</v>
      </c>
      <c r="B893" s="1499">
        <v>186.0</v>
      </c>
      <c r="C893" s="1"/>
      <c r="D893" s="1"/>
      <c r="E893" s="1"/>
      <c r="F893" s="1"/>
    </row>
    <row r="894" ht="15.75" customHeight="1">
      <c r="A894" s="1498">
        <v>42985.0</v>
      </c>
      <c r="B894" s="1499">
        <v>185.0</v>
      </c>
      <c r="C894" s="1"/>
      <c r="D894" s="1"/>
      <c r="E894" s="1"/>
      <c r="F894" s="1"/>
    </row>
    <row r="895" ht="15.75" customHeight="1">
      <c r="A895" s="1500">
        <v>42984.0</v>
      </c>
      <c r="B895" s="1499">
        <v>185.0</v>
      </c>
      <c r="C895" s="1"/>
      <c r="D895" s="1"/>
      <c r="E895" s="1"/>
      <c r="F895" s="1"/>
    </row>
    <row r="896" ht="15.75" customHeight="1">
      <c r="A896" s="1498">
        <v>42983.0</v>
      </c>
      <c r="B896" s="1499">
        <v>186.0</v>
      </c>
      <c r="C896" s="1"/>
      <c r="D896" s="1"/>
      <c r="E896" s="1"/>
      <c r="F896" s="1"/>
    </row>
    <row r="897" ht="15.75" customHeight="1">
      <c r="A897" s="1500">
        <v>42982.0</v>
      </c>
      <c r="B897" s="1499">
        <v>181.0</v>
      </c>
      <c r="C897" s="1"/>
      <c r="D897" s="1"/>
      <c r="E897" s="1"/>
      <c r="F897" s="1"/>
    </row>
    <row r="898" ht="15.75" customHeight="1">
      <c r="A898" s="1498">
        <v>42979.0</v>
      </c>
      <c r="B898" s="1499">
        <v>181.0</v>
      </c>
      <c r="C898" s="1"/>
      <c r="D898" s="1"/>
      <c r="E898" s="1"/>
      <c r="F898" s="1"/>
    </row>
    <row r="899" ht="15.75" customHeight="1">
      <c r="A899" s="1500">
        <v>42978.0</v>
      </c>
      <c r="B899" s="1499">
        <v>184.0</v>
      </c>
      <c r="C899" s="1"/>
      <c r="D899" s="1"/>
      <c r="E899" s="1"/>
      <c r="F899" s="1"/>
    </row>
    <row r="900" ht="15.75" customHeight="1">
      <c r="A900" s="1498">
        <v>42977.0</v>
      </c>
      <c r="B900" s="1499">
        <v>185.0</v>
      </c>
      <c r="C900" s="1"/>
      <c r="D900" s="1"/>
      <c r="E900" s="1"/>
      <c r="F900" s="1"/>
    </row>
    <row r="901" ht="15.75" customHeight="1">
      <c r="A901" s="1500">
        <v>42976.0</v>
      </c>
      <c r="B901" s="1499">
        <v>187.0</v>
      </c>
      <c r="C901" s="1"/>
      <c r="D901" s="1"/>
      <c r="E901" s="1"/>
      <c r="F901" s="1"/>
    </row>
    <row r="902" ht="15.75" customHeight="1">
      <c r="A902" s="1498">
        <v>42975.0</v>
      </c>
      <c r="B902" s="1499">
        <v>187.0</v>
      </c>
      <c r="C902" s="1"/>
      <c r="D902" s="1"/>
      <c r="E902" s="1"/>
      <c r="F902" s="1"/>
    </row>
    <row r="903" ht="15.75" customHeight="1">
      <c r="A903" s="1500">
        <v>42972.0</v>
      </c>
      <c r="B903" s="1499">
        <v>185.0</v>
      </c>
      <c r="C903" s="1"/>
      <c r="D903" s="1"/>
      <c r="E903" s="1"/>
      <c r="F903" s="1"/>
    </row>
    <row r="904" ht="15.75" customHeight="1">
      <c r="A904" s="1498">
        <v>42971.0</v>
      </c>
      <c r="B904" s="1499">
        <v>186.0</v>
      </c>
      <c r="C904" s="1"/>
      <c r="D904" s="1"/>
      <c r="E904" s="1"/>
      <c r="F904" s="1"/>
    </row>
    <row r="905" ht="15.75" customHeight="1">
      <c r="A905" s="1500">
        <v>42970.0</v>
      </c>
      <c r="B905" s="1499">
        <v>191.0</v>
      </c>
      <c r="C905" s="1"/>
      <c r="D905" s="1"/>
      <c r="E905" s="1"/>
      <c r="F905" s="1"/>
    </row>
    <row r="906" ht="15.75" customHeight="1">
      <c r="A906" s="1498">
        <v>42969.0</v>
      </c>
      <c r="B906" s="1499">
        <v>189.0</v>
      </c>
      <c r="C906" s="1"/>
      <c r="D906" s="1"/>
      <c r="E906" s="1"/>
      <c r="F906" s="1"/>
    </row>
    <row r="907" ht="15.75" customHeight="1">
      <c r="A907" s="1500">
        <v>42968.0</v>
      </c>
      <c r="B907" s="1499">
        <v>192.0</v>
      </c>
      <c r="C907" s="1"/>
      <c r="D907" s="1"/>
      <c r="E907" s="1"/>
      <c r="F907" s="1"/>
    </row>
    <row r="908" ht="15.75" customHeight="1">
      <c r="A908" s="1498">
        <v>42965.0</v>
      </c>
      <c r="B908" s="1499">
        <v>192.0</v>
      </c>
      <c r="C908" s="1"/>
      <c r="D908" s="1"/>
      <c r="E908" s="1"/>
      <c r="F908" s="1"/>
    </row>
    <row r="909" ht="15.75" customHeight="1">
      <c r="A909" s="1500">
        <v>42964.0</v>
      </c>
      <c r="B909" s="1499">
        <v>195.0</v>
      </c>
      <c r="C909" s="1"/>
      <c r="D909" s="1"/>
      <c r="E909" s="1"/>
      <c r="F909" s="1"/>
    </row>
    <row r="910" ht="15.75" customHeight="1">
      <c r="A910" s="1498">
        <v>42963.0</v>
      </c>
      <c r="B910" s="1499">
        <v>190.0</v>
      </c>
      <c r="C910" s="1"/>
      <c r="D910" s="1"/>
      <c r="E910" s="1"/>
      <c r="F910" s="1"/>
    </row>
    <row r="911" ht="15.75" customHeight="1">
      <c r="A911" s="1500">
        <v>42962.0</v>
      </c>
      <c r="B911" s="1499">
        <v>189.0</v>
      </c>
      <c r="C911" s="1"/>
      <c r="D911" s="1"/>
      <c r="E911" s="1"/>
      <c r="F911" s="1"/>
    </row>
    <row r="912" ht="15.75" customHeight="1">
      <c r="A912" s="1498">
        <v>42961.0</v>
      </c>
      <c r="B912" s="1499">
        <v>193.0</v>
      </c>
      <c r="C912" s="1"/>
      <c r="D912" s="1"/>
      <c r="E912" s="1"/>
      <c r="F912" s="1"/>
    </row>
    <row r="913" ht="15.75" customHeight="1">
      <c r="A913" s="1500">
        <v>42958.0</v>
      </c>
      <c r="B913" s="1499">
        <v>198.0</v>
      </c>
      <c r="C913" s="1"/>
      <c r="D913" s="1"/>
      <c r="E913" s="1"/>
      <c r="F913" s="1"/>
    </row>
    <row r="914" ht="15.75" customHeight="1">
      <c r="A914" s="1498">
        <v>42957.0</v>
      </c>
      <c r="B914" s="1499">
        <v>198.0</v>
      </c>
      <c r="C914" s="1"/>
      <c r="D914" s="1"/>
      <c r="E914" s="1"/>
      <c r="F914" s="1"/>
    </row>
    <row r="915" ht="15.75" customHeight="1">
      <c r="A915" s="1500">
        <v>42956.0</v>
      </c>
      <c r="B915" s="1499">
        <v>191.0</v>
      </c>
      <c r="C915" s="1"/>
      <c r="D915" s="1"/>
      <c r="E915" s="1"/>
      <c r="F915" s="1"/>
    </row>
    <row r="916" ht="15.75" customHeight="1">
      <c r="A916" s="1498">
        <v>42955.0</v>
      </c>
      <c r="B916" s="1499">
        <v>183.0</v>
      </c>
      <c r="C916" s="1"/>
      <c r="D916" s="1"/>
      <c r="E916" s="1"/>
      <c r="F916" s="1"/>
    </row>
    <row r="917" ht="15.75" customHeight="1">
      <c r="A917" s="1500">
        <v>42954.0</v>
      </c>
      <c r="B917" s="1499">
        <v>185.0</v>
      </c>
      <c r="C917" s="1"/>
      <c r="D917" s="1"/>
      <c r="E917" s="1"/>
      <c r="F917" s="1"/>
    </row>
    <row r="918" ht="15.75" customHeight="1">
      <c r="A918" s="1498">
        <v>42951.0</v>
      </c>
      <c r="B918" s="1499">
        <v>184.0</v>
      </c>
      <c r="C918" s="1"/>
      <c r="D918" s="1"/>
      <c r="E918" s="1"/>
      <c r="F918" s="1"/>
    </row>
    <row r="919" ht="15.75" customHeight="1">
      <c r="A919" s="1500">
        <v>42950.0</v>
      </c>
      <c r="B919" s="1499">
        <v>184.0</v>
      </c>
      <c r="C919" s="1"/>
      <c r="D919" s="1"/>
      <c r="E919" s="1"/>
      <c r="F919" s="1"/>
    </row>
    <row r="920" ht="15.75" customHeight="1">
      <c r="A920" s="1498">
        <v>42949.0</v>
      </c>
      <c r="B920" s="1499">
        <v>182.0</v>
      </c>
      <c r="C920" s="1"/>
      <c r="D920" s="1"/>
      <c r="E920" s="1"/>
      <c r="F920" s="1"/>
    </row>
    <row r="921" ht="15.75" customHeight="1">
      <c r="A921" s="1500">
        <v>42948.0</v>
      </c>
      <c r="B921" s="1499">
        <v>181.0</v>
      </c>
      <c r="C921" s="1"/>
      <c r="D921" s="1"/>
      <c r="E921" s="1"/>
      <c r="F921" s="1"/>
    </row>
    <row r="922" ht="15.75" customHeight="1">
      <c r="A922" s="1498">
        <v>42947.0</v>
      </c>
      <c r="B922" s="1499">
        <v>182.0</v>
      </c>
      <c r="C922" s="1"/>
      <c r="D922" s="1"/>
      <c r="E922" s="1"/>
      <c r="F922" s="1"/>
    </row>
    <row r="923" ht="15.75" customHeight="1">
      <c r="A923" s="1500">
        <v>42944.0</v>
      </c>
      <c r="B923" s="1499">
        <v>185.0</v>
      </c>
      <c r="C923" s="1"/>
      <c r="D923" s="1"/>
      <c r="E923" s="1"/>
      <c r="F923" s="1"/>
    </row>
    <row r="924" ht="15.75" customHeight="1">
      <c r="A924" s="1498">
        <v>42943.0</v>
      </c>
      <c r="B924" s="1499">
        <v>182.0</v>
      </c>
      <c r="C924" s="1"/>
      <c r="D924" s="1"/>
      <c r="E924" s="1"/>
      <c r="F924" s="1"/>
    </row>
    <row r="925" ht="15.75" customHeight="1">
      <c r="A925" s="1500">
        <v>42942.0</v>
      </c>
      <c r="B925" s="1499">
        <v>185.0</v>
      </c>
      <c r="C925" s="1"/>
      <c r="D925" s="1"/>
      <c r="E925" s="1"/>
      <c r="F925" s="1"/>
    </row>
    <row r="926" ht="15.75" customHeight="1">
      <c r="A926" s="1498">
        <v>42941.0</v>
      </c>
      <c r="B926" s="1499">
        <v>187.0</v>
      </c>
      <c r="C926" s="1"/>
      <c r="D926" s="1"/>
      <c r="E926" s="1"/>
      <c r="F926" s="1"/>
    </row>
    <row r="927" ht="15.75" customHeight="1">
      <c r="A927" s="1500">
        <v>42940.0</v>
      </c>
      <c r="B927" s="1499">
        <v>187.0</v>
      </c>
      <c r="C927" s="1"/>
      <c r="D927" s="1"/>
      <c r="E927" s="1"/>
      <c r="F927" s="1"/>
    </row>
    <row r="928" ht="15.75" customHeight="1">
      <c r="A928" s="1498">
        <v>42937.0</v>
      </c>
      <c r="B928" s="1499">
        <v>186.0</v>
      </c>
      <c r="C928" s="1"/>
      <c r="D928" s="1"/>
      <c r="E928" s="1"/>
      <c r="F928" s="1"/>
    </row>
    <row r="929" ht="15.75" customHeight="1">
      <c r="A929" s="1500">
        <v>42936.0</v>
      </c>
      <c r="B929" s="1499">
        <v>185.0</v>
      </c>
      <c r="C929" s="1"/>
      <c r="D929" s="1"/>
      <c r="E929" s="1"/>
      <c r="F929" s="1"/>
    </row>
    <row r="930" ht="15.75" customHeight="1">
      <c r="A930" s="1498">
        <v>42935.0</v>
      </c>
      <c r="B930" s="1499">
        <v>187.0</v>
      </c>
      <c r="C930" s="1"/>
      <c r="D930" s="1"/>
      <c r="E930" s="1"/>
      <c r="F930" s="1"/>
    </row>
    <row r="931" ht="15.75" customHeight="1">
      <c r="A931" s="1500">
        <v>42934.0</v>
      </c>
      <c r="B931" s="1499">
        <v>190.0</v>
      </c>
      <c r="C931" s="1"/>
      <c r="D931" s="1"/>
      <c r="E931" s="1"/>
      <c r="F931" s="1"/>
    </row>
    <row r="932" ht="15.75" customHeight="1">
      <c r="A932" s="1498">
        <v>42933.0</v>
      </c>
      <c r="B932" s="1499">
        <v>190.0</v>
      </c>
      <c r="C932" s="1"/>
      <c r="D932" s="1"/>
      <c r="E932" s="1"/>
      <c r="F932" s="1"/>
    </row>
    <row r="933" ht="15.75" customHeight="1">
      <c r="A933" s="1500">
        <v>42930.0</v>
      </c>
      <c r="B933" s="1499">
        <v>191.0</v>
      </c>
      <c r="C933" s="1"/>
      <c r="D933" s="1"/>
      <c r="E933" s="1"/>
      <c r="F933" s="1"/>
    </row>
    <row r="934" ht="15.75" customHeight="1">
      <c r="A934" s="1498">
        <v>42929.0</v>
      </c>
      <c r="B934" s="1499">
        <v>191.0</v>
      </c>
      <c r="C934" s="1"/>
      <c r="D934" s="1"/>
      <c r="E934" s="1"/>
      <c r="F934" s="1"/>
    </row>
    <row r="935" ht="15.75" customHeight="1">
      <c r="A935" s="1500">
        <v>42928.0</v>
      </c>
      <c r="B935" s="1499">
        <v>192.0</v>
      </c>
      <c r="C935" s="1"/>
      <c r="D935" s="1"/>
      <c r="E935" s="1"/>
      <c r="F935" s="1"/>
    </row>
    <row r="936" ht="15.75" customHeight="1">
      <c r="A936" s="1498">
        <v>42927.0</v>
      </c>
      <c r="B936" s="1499">
        <v>193.0</v>
      </c>
      <c r="C936" s="1"/>
      <c r="D936" s="1"/>
      <c r="E936" s="1"/>
      <c r="F936" s="1"/>
    </row>
    <row r="937" ht="15.75" customHeight="1">
      <c r="A937" s="1500">
        <v>42926.0</v>
      </c>
      <c r="B937" s="1499">
        <v>192.0</v>
      </c>
      <c r="C937" s="1"/>
      <c r="D937" s="1"/>
      <c r="E937" s="1"/>
      <c r="F937" s="1"/>
    </row>
    <row r="938" ht="15.75" customHeight="1">
      <c r="A938" s="1498">
        <v>42923.0</v>
      </c>
      <c r="B938" s="1499">
        <v>194.0</v>
      </c>
      <c r="C938" s="1"/>
      <c r="D938" s="1"/>
      <c r="E938" s="1"/>
      <c r="F938" s="1"/>
    </row>
    <row r="939" ht="15.75" customHeight="1">
      <c r="A939" s="1500">
        <v>42922.0</v>
      </c>
      <c r="B939" s="1499">
        <v>198.0</v>
      </c>
      <c r="C939" s="1"/>
      <c r="D939" s="1"/>
      <c r="E939" s="1"/>
      <c r="F939" s="1"/>
    </row>
    <row r="940" ht="15.75" customHeight="1">
      <c r="A940" s="1498">
        <v>42921.0</v>
      </c>
      <c r="B940" s="1499">
        <v>195.0</v>
      </c>
      <c r="C940" s="1"/>
      <c r="D940" s="1"/>
      <c r="E940" s="1"/>
      <c r="F940" s="1"/>
    </row>
    <row r="941" ht="15.75" customHeight="1">
      <c r="A941" s="1500">
        <v>42919.0</v>
      </c>
      <c r="B941" s="1499">
        <v>190.0</v>
      </c>
      <c r="C941" s="1"/>
      <c r="D941" s="1"/>
      <c r="E941" s="1"/>
      <c r="F941" s="1"/>
    </row>
    <row r="942" ht="15.75" customHeight="1">
      <c r="A942" s="1498">
        <v>42916.0</v>
      </c>
      <c r="B942" s="1499">
        <v>193.0</v>
      </c>
      <c r="C942" s="1"/>
      <c r="D942" s="1"/>
      <c r="E942" s="1"/>
      <c r="F942" s="1"/>
    </row>
    <row r="943" ht="15.75" customHeight="1">
      <c r="A943" s="1500">
        <v>42915.0</v>
      </c>
      <c r="B943" s="1499">
        <v>197.0</v>
      </c>
      <c r="C943" s="1"/>
      <c r="D943" s="1"/>
      <c r="E943" s="1"/>
      <c r="F943" s="1"/>
    </row>
    <row r="944" ht="15.75" customHeight="1">
      <c r="A944" s="1498">
        <v>42914.0</v>
      </c>
      <c r="B944" s="1499">
        <v>193.0</v>
      </c>
      <c r="C944" s="1"/>
      <c r="D944" s="1"/>
      <c r="E944" s="1"/>
      <c r="F944" s="1"/>
    </row>
    <row r="945" ht="15.75" customHeight="1">
      <c r="A945" s="1500">
        <v>42913.0</v>
      </c>
      <c r="B945" s="1499">
        <v>196.0</v>
      </c>
      <c r="C945" s="1"/>
      <c r="D945" s="1"/>
      <c r="E945" s="1"/>
      <c r="F945" s="1"/>
    </row>
    <row r="946" ht="15.75" customHeight="1">
      <c r="A946" s="1498">
        <v>42912.0</v>
      </c>
      <c r="B946" s="1499">
        <v>199.0</v>
      </c>
      <c r="C946" s="1"/>
      <c r="D946" s="1"/>
      <c r="E946" s="1"/>
      <c r="F946" s="1"/>
    </row>
    <row r="947" ht="15.75" customHeight="1">
      <c r="A947" s="1500">
        <v>42909.0</v>
      </c>
      <c r="B947" s="1499">
        <v>202.0</v>
      </c>
      <c r="C947" s="1"/>
      <c r="D947" s="1"/>
      <c r="E947" s="1"/>
      <c r="F947" s="1"/>
    </row>
    <row r="948" ht="15.75" customHeight="1">
      <c r="A948" s="1498">
        <v>42908.0</v>
      </c>
      <c r="B948" s="1499">
        <v>203.0</v>
      </c>
      <c r="C948" s="1"/>
      <c r="D948" s="1"/>
      <c r="E948" s="1"/>
      <c r="F948" s="1"/>
    </row>
    <row r="949" ht="15.75" customHeight="1">
      <c r="A949" s="1500">
        <v>42907.0</v>
      </c>
      <c r="B949" s="1499">
        <v>204.0</v>
      </c>
      <c r="C949" s="1"/>
      <c r="D949" s="1"/>
      <c r="E949" s="1"/>
      <c r="F949" s="1"/>
    </row>
    <row r="950" ht="15.75" customHeight="1">
      <c r="A950" s="1498">
        <v>42906.0</v>
      </c>
      <c r="B950" s="1499">
        <v>200.0</v>
      </c>
      <c r="C950" s="1"/>
      <c r="D950" s="1"/>
      <c r="E950" s="1"/>
      <c r="F950" s="1"/>
    </row>
    <row r="951" ht="15.75" customHeight="1">
      <c r="A951" s="1500">
        <v>42905.0</v>
      </c>
      <c r="B951" s="1499">
        <v>193.0</v>
      </c>
      <c r="C951" s="1"/>
      <c r="D951" s="1"/>
      <c r="E951" s="1"/>
      <c r="F951" s="1"/>
    </row>
    <row r="952" ht="15.75" customHeight="1">
      <c r="A952" s="1498">
        <v>42902.0</v>
      </c>
      <c r="B952" s="1499">
        <v>193.0</v>
      </c>
      <c r="C952" s="1"/>
      <c r="D952" s="1"/>
      <c r="E952" s="1"/>
      <c r="F952" s="1"/>
    </row>
    <row r="953" ht="15.75" customHeight="1">
      <c r="A953" s="1500">
        <v>42901.0</v>
      </c>
      <c r="B953" s="1499">
        <v>192.0</v>
      </c>
      <c r="C953" s="1"/>
      <c r="D953" s="1"/>
      <c r="E953" s="1"/>
      <c r="F953" s="1"/>
    </row>
    <row r="954" ht="15.75" customHeight="1">
      <c r="A954" s="1498">
        <v>42900.0</v>
      </c>
      <c r="B954" s="1499">
        <v>191.0</v>
      </c>
      <c r="C954" s="1"/>
      <c r="D954" s="1"/>
      <c r="E954" s="1"/>
      <c r="F954" s="1"/>
    </row>
    <row r="955" ht="15.75" customHeight="1">
      <c r="A955" s="1500">
        <v>42899.0</v>
      </c>
      <c r="B955" s="1499">
        <v>187.0</v>
      </c>
      <c r="C955" s="1"/>
      <c r="D955" s="1"/>
      <c r="E955" s="1"/>
      <c r="F955" s="1"/>
    </row>
    <row r="956" ht="15.75" customHeight="1">
      <c r="A956" s="1498">
        <v>42898.0</v>
      </c>
      <c r="B956" s="1499">
        <v>188.0</v>
      </c>
      <c r="C956" s="1"/>
      <c r="D956" s="1"/>
      <c r="E956" s="1"/>
      <c r="F956" s="1"/>
    </row>
    <row r="957" ht="15.75" customHeight="1">
      <c r="A957" s="1500">
        <v>42895.0</v>
      </c>
      <c r="B957" s="1499">
        <v>187.0</v>
      </c>
      <c r="C957" s="1"/>
      <c r="D957" s="1"/>
      <c r="E957" s="1"/>
      <c r="F957" s="1"/>
    </row>
    <row r="958" ht="15.75" customHeight="1">
      <c r="A958" s="1498">
        <v>42894.0</v>
      </c>
      <c r="B958" s="1499">
        <v>187.0</v>
      </c>
      <c r="C958" s="1"/>
      <c r="D958" s="1"/>
      <c r="E958" s="1"/>
      <c r="F958" s="1"/>
    </row>
    <row r="959" ht="15.75" customHeight="1">
      <c r="A959" s="1500">
        <v>42893.0</v>
      </c>
      <c r="B959" s="1499">
        <v>189.0</v>
      </c>
      <c r="C959" s="1"/>
      <c r="D959" s="1"/>
      <c r="E959" s="1"/>
      <c r="F959" s="1"/>
    </row>
    <row r="960" ht="15.75" customHeight="1">
      <c r="A960" s="1498">
        <v>42892.0</v>
      </c>
      <c r="B960" s="1499">
        <v>192.0</v>
      </c>
      <c r="C960" s="1"/>
      <c r="D960" s="1"/>
      <c r="E960" s="1"/>
      <c r="F960" s="1"/>
    </row>
    <row r="961" ht="15.75" customHeight="1">
      <c r="A961" s="1500">
        <v>42891.0</v>
      </c>
      <c r="B961" s="1499">
        <v>195.0</v>
      </c>
      <c r="C961" s="1"/>
      <c r="D961" s="1"/>
      <c r="E961" s="1"/>
      <c r="F961" s="1"/>
    </row>
    <row r="962" ht="15.75" customHeight="1">
      <c r="A962" s="1498">
        <v>42888.0</v>
      </c>
      <c r="B962" s="1499">
        <v>204.0</v>
      </c>
      <c r="C962" s="1"/>
      <c r="D962" s="1"/>
      <c r="E962" s="1"/>
      <c r="F962" s="1"/>
    </row>
    <row r="963" ht="15.75" customHeight="1">
      <c r="A963" s="1500">
        <v>42887.0</v>
      </c>
      <c r="B963" s="1499">
        <v>201.0</v>
      </c>
      <c r="C963" s="1"/>
      <c r="D963" s="1"/>
      <c r="E963" s="1"/>
      <c r="F963" s="1"/>
    </row>
    <row r="964" ht="15.75" customHeight="1">
      <c r="A964" s="1498">
        <v>42886.0</v>
      </c>
      <c r="B964" s="1499">
        <v>201.0</v>
      </c>
      <c r="C964" s="1"/>
      <c r="D964" s="1"/>
      <c r="E964" s="1"/>
      <c r="F964" s="1"/>
    </row>
    <row r="965" ht="15.75" customHeight="1">
      <c r="A965" s="1500">
        <v>42885.0</v>
      </c>
      <c r="B965" s="1499">
        <v>197.0</v>
      </c>
      <c r="C965" s="1"/>
      <c r="D965" s="1"/>
      <c r="E965" s="1"/>
      <c r="F965" s="1"/>
    </row>
    <row r="966" ht="15.75" customHeight="1">
      <c r="A966" s="1498">
        <v>42884.0</v>
      </c>
      <c r="B966" s="1499">
        <v>195.0</v>
      </c>
      <c r="C966" s="1"/>
      <c r="D966" s="1"/>
      <c r="E966" s="1"/>
      <c r="F966" s="1"/>
    </row>
    <row r="967" ht="15.75" customHeight="1">
      <c r="A967" s="1500">
        <v>42881.0</v>
      </c>
      <c r="B967" s="1499">
        <v>193.0</v>
      </c>
      <c r="C967" s="1"/>
      <c r="D967" s="1"/>
      <c r="E967" s="1"/>
      <c r="F967" s="1"/>
    </row>
    <row r="968" ht="15.75" customHeight="1">
      <c r="A968" s="1498">
        <v>42880.0</v>
      </c>
      <c r="B968" s="1499">
        <v>195.0</v>
      </c>
      <c r="C968" s="1"/>
      <c r="D968" s="1"/>
      <c r="E968" s="1"/>
      <c r="F968" s="1"/>
    </row>
    <row r="969" ht="15.75" customHeight="1">
      <c r="A969" s="1500">
        <v>42879.0</v>
      </c>
      <c r="B969" s="1499">
        <v>192.0</v>
      </c>
      <c r="C969" s="1"/>
      <c r="D969" s="1"/>
      <c r="E969" s="1"/>
      <c r="F969" s="1"/>
    </row>
    <row r="970" ht="15.75" customHeight="1">
      <c r="A970" s="1498">
        <v>42878.0</v>
      </c>
      <c r="B970" s="1499">
        <v>194.0</v>
      </c>
      <c r="C970" s="1"/>
      <c r="D970" s="1"/>
      <c r="E970" s="1"/>
      <c r="F970" s="1"/>
    </row>
    <row r="971" ht="15.75" customHeight="1">
      <c r="A971" s="1500">
        <v>42877.0</v>
      </c>
      <c r="B971" s="1499">
        <v>196.0</v>
      </c>
      <c r="C971" s="1"/>
      <c r="D971" s="1"/>
      <c r="E971" s="1"/>
      <c r="F971" s="1"/>
    </row>
    <row r="972" ht="15.75" customHeight="1">
      <c r="A972" s="1498">
        <v>42874.0</v>
      </c>
      <c r="B972" s="1499">
        <v>196.0</v>
      </c>
      <c r="C972" s="1"/>
      <c r="D972" s="1"/>
      <c r="E972" s="1"/>
      <c r="F972" s="1"/>
    </row>
    <row r="973" ht="15.75" customHeight="1">
      <c r="A973" s="1500">
        <v>42873.0</v>
      </c>
      <c r="B973" s="1499">
        <v>197.0</v>
      </c>
      <c r="C973" s="1"/>
      <c r="D973" s="1"/>
      <c r="E973" s="1"/>
      <c r="F973" s="1"/>
    </row>
    <row r="974" ht="15.75" customHeight="1">
      <c r="A974" s="1498">
        <v>42872.0</v>
      </c>
      <c r="B974" s="1499">
        <v>197.0</v>
      </c>
      <c r="C974" s="1"/>
      <c r="D974" s="1"/>
      <c r="E974" s="1"/>
      <c r="F974" s="1"/>
    </row>
    <row r="975" ht="15.75" customHeight="1">
      <c r="A975" s="1500">
        <v>42871.0</v>
      </c>
      <c r="B975" s="1499">
        <v>188.0</v>
      </c>
      <c r="C975" s="1"/>
      <c r="D975" s="1"/>
      <c r="E975" s="1"/>
      <c r="F975" s="1"/>
    </row>
    <row r="976" ht="15.75" customHeight="1">
      <c r="A976" s="1498">
        <v>42870.0</v>
      </c>
      <c r="B976" s="1499">
        <v>187.0</v>
      </c>
      <c r="C976" s="1"/>
      <c r="D976" s="1"/>
      <c r="E976" s="1"/>
      <c r="F976" s="1"/>
    </row>
    <row r="977" ht="15.75" customHeight="1">
      <c r="A977" s="1500">
        <v>42867.0</v>
      </c>
      <c r="B977" s="1499">
        <v>188.0</v>
      </c>
      <c r="C977" s="1"/>
      <c r="D977" s="1"/>
      <c r="E977" s="1"/>
      <c r="F977" s="1"/>
    </row>
    <row r="978" ht="15.75" customHeight="1">
      <c r="A978" s="1498">
        <v>42866.0</v>
      </c>
      <c r="B978" s="1499">
        <v>187.0</v>
      </c>
      <c r="C978" s="1"/>
      <c r="D978" s="1"/>
      <c r="E978" s="1"/>
      <c r="F978" s="1"/>
    </row>
    <row r="979" ht="15.75" customHeight="1">
      <c r="A979" s="1500">
        <v>42865.0</v>
      </c>
      <c r="B979" s="1499">
        <v>187.0</v>
      </c>
      <c r="C979" s="1"/>
      <c r="D979" s="1"/>
      <c r="E979" s="1"/>
      <c r="F979" s="1"/>
    </row>
    <row r="980" ht="15.75" customHeight="1">
      <c r="A980" s="1498">
        <v>42864.0</v>
      </c>
      <c r="B980" s="1499">
        <v>192.0</v>
      </c>
      <c r="C980" s="1"/>
      <c r="D980" s="1"/>
      <c r="E980" s="1"/>
      <c r="F980" s="1"/>
    </row>
    <row r="981" ht="15.75" customHeight="1">
      <c r="A981" s="1500">
        <v>42863.0</v>
      </c>
      <c r="B981" s="1499">
        <v>192.0</v>
      </c>
      <c r="C981" s="1"/>
      <c r="D981" s="1"/>
      <c r="E981" s="1"/>
      <c r="F981" s="1"/>
    </row>
    <row r="982" ht="15.75" customHeight="1">
      <c r="A982" s="1498">
        <v>42860.0</v>
      </c>
      <c r="B982" s="1499">
        <v>194.0</v>
      </c>
      <c r="C982" s="1"/>
      <c r="D982" s="1"/>
      <c r="E982" s="1"/>
      <c r="F982" s="1"/>
    </row>
    <row r="983" ht="15.75" customHeight="1">
      <c r="A983" s="1500">
        <v>42859.0</v>
      </c>
      <c r="B983" s="1499">
        <v>194.0</v>
      </c>
      <c r="C983" s="1"/>
      <c r="D983" s="1"/>
      <c r="E983" s="1"/>
      <c r="F983" s="1"/>
    </row>
    <row r="984" ht="15.75" customHeight="1">
      <c r="A984" s="1498">
        <v>42858.0</v>
      </c>
      <c r="B984" s="1499">
        <v>191.0</v>
      </c>
      <c r="C984" s="1"/>
      <c r="D984" s="1"/>
      <c r="E984" s="1"/>
      <c r="F984" s="1"/>
    </row>
    <row r="985" ht="15.75" customHeight="1">
      <c r="A985" s="1500">
        <v>42857.0</v>
      </c>
      <c r="B985" s="1499">
        <v>193.0</v>
      </c>
      <c r="C985" s="1"/>
      <c r="D985" s="1"/>
      <c r="E985" s="1"/>
      <c r="F985" s="1"/>
    </row>
    <row r="986" ht="15.75" customHeight="1">
      <c r="A986" s="1498">
        <v>42856.0</v>
      </c>
      <c r="B986" s="1499">
        <v>192.0</v>
      </c>
      <c r="C986" s="1"/>
      <c r="D986" s="1"/>
      <c r="E986" s="1"/>
      <c r="F986" s="1"/>
    </row>
    <row r="987" ht="15.75" customHeight="1">
      <c r="A987" s="1500">
        <v>42853.0</v>
      </c>
      <c r="B987" s="1499">
        <v>195.0</v>
      </c>
      <c r="C987" s="1"/>
      <c r="D987" s="1"/>
      <c r="E987" s="1"/>
      <c r="F987" s="1"/>
    </row>
    <row r="988" ht="15.75" customHeight="1">
      <c r="A988" s="1498">
        <v>42852.0</v>
      </c>
      <c r="B988" s="1499">
        <v>199.0</v>
      </c>
      <c r="C988" s="1"/>
      <c r="D988" s="1"/>
      <c r="E988" s="1"/>
      <c r="F988" s="1"/>
    </row>
    <row r="989" ht="15.75" customHeight="1">
      <c r="A989" s="1500">
        <v>42851.0</v>
      </c>
      <c r="B989" s="1499">
        <v>201.0</v>
      </c>
      <c r="C989" s="1"/>
      <c r="D989" s="1"/>
      <c r="E989" s="1"/>
      <c r="F989" s="1"/>
    </row>
    <row r="990" ht="15.75" customHeight="1">
      <c r="A990" s="1498">
        <v>42850.0</v>
      </c>
      <c r="B990" s="1499">
        <v>195.0</v>
      </c>
      <c r="C990" s="1"/>
      <c r="D990" s="1"/>
      <c r="E990" s="1"/>
      <c r="F990" s="1"/>
    </row>
    <row r="991" ht="15.75" customHeight="1">
      <c r="A991" s="1500">
        <v>42849.0</v>
      </c>
      <c r="B991" s="1499">
        <v>197.0</v>
      </c>
      <c r="C991" s="1"/>
      <c r="D991" s="1"/>
      <c r="E991" s="1"/>
      <c r="F991" s="1"/>
    </row>
    <row r="992" ht="15.75" customHeight="1">
      <c r="A992" s="1498">
        <v>42846.0</v>
      </c>
      <c r="B992" s="1499">
        <v>202.0</v>
      </c>
      <c r="C992" s="1"/>
      <c r="D992" s="1"/>
      <c r="E992" s="1"/>
      <c r="F992" s="1"/>
    </row>
    <row r="993" ht="15.75" customHeight="1">
      <c r="A993" s="1500">
        <v>42845.0</v>
      </c>
      <c r="B993" s="1499">
        <v>203.0</v>
      </c>
      <c r="C993" s="1"/>
      <c r="D993" s="1"/>
      <c r="E993" s="1"/>
      <c r="F993" s="1"/>
    </row>
    <row r="994" ht="15.75" customHeight="1">
      <c r="A994" s="1498">
        <v>42844.0</v>
      </c>
      <c r="B994" s="1499">
        <v>203.0</v>
      </c>
      <c r="C994" s="1"/>
      <c r="D994" s="1"/>
      <c r="E994" s="1"/>
      <c r="F994" s="1"/>
    </row>
    <row r="995" ht="15.75" customHeight="1">
      <c r="A995" s="1500">
        <v>42843.0</v>
      </c>
      <c r="B995" s="1499">
        <v>206.0</v>
      </c>
      <c r="C995" s="1"/>
      <c r="D995" s="1"/>
      <c r="E995" s="1"/>
      <c r="F995" s="1"/>
    </row>
    <row r="996" ht="15.75" customHeight="1">
      <c r="A996" s="1498">
        <v>42842.0</v>
      </c>
      <c r="B996" s="1499">
        <v>199.0</v>
      </c>
      <c r="C996" s="1"/>
      <c r="D996" s="1"/>
      <c r="E996" s="1"/>
      <c r="F996" s="1"/>
    </row>
    <row r="997" ht="15.75" customHeight="1">
      <c r="A997" s="1500">
        <v>42838.0</v>
      </c>
      <c r="B997" s="1499">
        <v>199.0</v>
      </c>
      <c r="C997" s="1"/>
      <c r="D997" s="1"/>
      <c r="E997" s="1"/>
      <c r="F997" s="1"/>
    </row>
    <row r="998" ht="15.75" customHeight="1">
      <c r="A998" s="1498">
        <v>42837.0</v>
      </c>
      <c r="B998" s="1499">
        <v>200.0</v>
      </c>
      <c r="C998" s="1"/>
      <c r="D998" s="1"/>
      <c r="E998" s="1"/>
      <c r="F998" s="1"/>
    </row>
    <row r="999" ht="15.75" customHeight="1">
      <c r="A999" s="1500">
        <v>42836.0</v>
      </c>
      <c r="B999" s="1499">
        <v>203.0</v>
      </c>
      <c r="C999" s="1"/>
      <c r="D999" s="1"/>
      <c r="E999" s="1"/>
      <c r="F999" s="1"/>
    </row>
    <row r="1000" ht="15.75" customHeight="1">
      <c r="A1000" s="1498">
        <v>42835.0</v>
      </c>
      <c r="B1000" s="1499">
        <v>199.0</v>
      </c>
      <c r="C1000" s="1"/>
      <c r="D1000" s="1"/>
      <c r="E1000" s="1"/>
      <c r="F1000" s="1"/>
    </row>
    <row r="1001" ht="15.75" customHeight="1">
      <c r="A1001" s="1500">
        <v>42832.0</v>
      </c>
      <c r="B1001" s="1499">
        <v>199.0</v>
      </c>
      <c r="C1001" s="1"/>
      <c r="D1001" s="1"/>
      <c r="E1001" s="1"/>
      <c r="F1001" s="1"/>
    </row>
    <row r="1002" ht="15.75" customHeight="1">
      <c r="A1002" s="1498">
        <v>42831.0</v>
      </c>
      <c r="B1002" s="1499">
        <v>202.0</v>
      </c>
      <c r="C1002" s="1"/>
      <c r="D1002" s="1"/>
      <c r="E1002" s="1"/>
      <c r="F1002" s="1"/>
    </row>
    <row r="1003" ht="15.75" customHeight="1">
      <c r="A1003" s="1500">
        <v>42830.0</v>
      </c>
      <c r="B1003" s="1499">
        <v>200.0</v>
      </c>
      <c r="C1003" s="1"/>
      <c r="D1003" s="1"/>
      <c r="E1003" s="1"/>
      <c r="F1003" s="1"/>
    </row>
    <row r="1004" ht="15.75" customHeight="1">
      <c r="A1004" s="1498">
        <v>42829.0</v>
      </c>
      <c r="B1004" s="1499">
        <v>201.0</v>
      </c>
      <c r="C1004" s="1"/>
      <c r="D1004" s="1"/>
      <c r="E1004" s="1"/>
      <c r="F1004" s="1"/>
    </row>
    <row r="1005" ht="15.75" customHeight="1">
      <c r="A1005" s="1500">
        <v>42828.0</v>
      </c>
      <c r="B1005" s="1499">
        <v>200.0</v>
      </c>
      <c r="C1005" s="1"/>
      <c r="D1005" s="1"/>
      <c r="E1005" s="1"/>
      <c r="F1005" s="1"/>
    </row>
    <row r="1006" ht="15.75" customHeight="1">
      <c r="A1006" s="1498">
        <v>42825.0</v>
      </c>
      <c r="B1006" s="1499">
        <v>196.0</v>
      </c>
      <c r="C1006" s="1"/>
      <c r="D1006" s="1"/>
      <c r="E1006" s="1"/>
      <c r="F1006" s="1"/>
    </row>
    <row r="1007" ht="15.75" customHeight="1">
      <c r="A1007" s="1500">
        <v>42824.0</v>
      </c>
      <c r="B1007" s="1499">
        <v>193.0</v>
      </c>
      <c r="C1007" s="1"/>
      <c r="D1007" s="1"/>
      <c r="E1007" s="1"/>
      <c r="F1007" s="1"/>
    </row>
    <row r="1008" ht="15.75" customHeight="1">
      <c r="A1008" s="1498">
        <v>42823.0</v>
      </c>
      <c r="B1008" s="1499">
        <v>191.0</v>
      </c>
      <c r="C1008" s="1"/>
      <c r="D1008" s="1"/>
      <c r="E1008" s="1"/>
      <c r="F1008" s="1"/>
    </row>
    <row r="1009" ht="15.75" customHeight="1">
      <c r="A1009" s="1500">
        <v>42822.0</v>
      </c>
      <c r="B1009" s="1499">
        <v>190.0</v>
      </c>
      <c r="C1009" s="1"/>
      <c r="D1009" s="1"/>
      <c r="E1009" s="1"/>
      <c r="F1009" s="1"/>
    </row>
    <row r="1010" ht="15.75" customHeight="1">
      <c r="A1010" s="1498">
        <v>42821.0</v>
      </c>
      <c r="B1010" s="1499">
        <v>196.0</v>
      </c>
      <c r="C1010" s="1"/>
      <c r="D1010" s="1"/>
      <c r="E1010" s="1"/>
      <c r="F1010" s="1"/>
    </row>
    <row r="1011" ht="15.75" customHeight="1">
      <c r="A1011" s="1500">
        <v>42818.0</v>
      </c>
      <c r="B1011" s="1499">
        <v>196.0</v>
      </c>
      <c r="C1011" s="1"/>
      <c r="D1011" s="1"/>
      <c r="E1011" s="1"/>
      <c r="F1011" s="1"/>
    </row>
    <row r="1012" ht="15.75" customHeight="1">
      <c r="A1012" s="1498">
        <v>42817.0</v>
      </c>
      <c r="B1012" s="1499">
        <v>201.0</v>
      </c>
      <c r="C1012" s="1"/>
      <c r="D1012" s="1"/>
      <c r="E1012" s="1"/>
      <c r="F1012" s="1"/>
    </row>
    <row r="1013" ht="15.75" customHeight="1">
      <c r="A1013" s="1500">
        <v>42816.0</v>
      </c>
      <c r="B1013" s="1499">
        <v>206.0</v>
      </c>
      <c r="C1013" s="1"/>
      <c r="D1013" s="1"/>
      <c r="E1013" s="1"/>
      <c r="F1013" s="1"/>
    </row>
    <row r="1014" ht="15.75" customHeight="1">
      <c r="A1014" s="1498">
        <v>42815.0</v>
      </c>
      <c r="B1014" s="1499">
        <v>204.0</v>
      </c>
      <c r="C1014" s="1"/>
      <c r="D1014" s="1"/>
      <c r="E1014" s="1"/>
      <c r="F1014" s="1"/>
    </row>
    <row r="1015" ht="15.75" customHeight="1">
      <c r="A1015" s="1500">
        <v>42814.0</v>
      </c>
      <c r="B1015" s="1499">
        <v>203.0</v>
      </c>
      <c r="C1015" s="1"/>
      <c r="D1015" s="1"/>
      <c r="E1015" s="1"/>
      <c r="F1015" s="1"/>
    </row>
    <row r="1016" ht="15.75" customHeight="1">
      <c r="A1016" s="1498">
        <v>42811.0</v>
      </c>
      <c r="B1016" s="1499">
        <v>204.0</v>
      </c>
      <c r="C1016" s="1"/>
      <c r="D1016" s="1"/>
      <c r="E1016" s="1"/>
      <c r="F1016" s="1"/>
    </row>
    <row r="1017" ht="15.75" customHeight="1">
      <c r="A1017" s="1500">
        <v>42810.0</v>
      </c>
      <c r="B1017" s="1499">
        <v>202.0</v>
      </c>
      <c r="C1017" s="1"/>
      <c r="D1017" s="1"/>
      <c r="E1017" s="1"/>
      <c r="F1017" s="1"/>
    </row>
    <row r="1018" ht="15.75" customHeight="1">
      <c r="A1018" s="1498">
        <v>42809.0</v>
      </c>
      <c r="B1018" s="1499">
        <v>205.0</v>
      </c>
      <c r="C1018" s="1"/>
      <c r="D1018" s="1"/>
      <c r="E1018" s="1"/>
      <c r="F1018" s="1"/>
    </row>
    <row r="1019" ht="15.75" customHeight="1">
      <c r="A1019" s="1500">
        <v>42808.0</v>
      </c>
      <c r="B1019" s="1499">
        <v>212.0</v>
      </c>
      <c r="C1019" s="1"/>
      <c r="D1019" s="1"/>
      <c r="E1019" s="1"/>
      <c r="F1019" s="1"/>
    </row>
    <row r="1020" ht="15.75" customHeight="1">
      <c r="A1020" s="1498">
        <v>42807.0</v>
      </c>
      <c r="B1020" s="1499">
        <v>207.0</v>
      </c>
      <c r="C1020" s="1"/>
      <c r="D1020" s="1"/>
      <c r="E1020" s="1"/>
      <c r="F1020" s="1"/>
    </row>
    <row r="1021" ht="15.75" customHeight="1">
      <c r="A1021" s="1500">
        <v>42804.0</v>
      </c>
      <c r="B1021" s="1499">
        <v>204.0</v>
      </c>
      <c r="C1021" s="1"/>
      <c r="D1021" s="1"/>
      <c r="E1021" s="1"/>
      <c r="F1021" s="1"/>
    </row>
    <row r="1022" ht="15.75" customHeight="1">
      <c r="A1022" s="1498">
        <v>42803.0</v>
      </c>
      <c r="B1022" s="1499">
        <v>208.0</v>
      </c>
      <c r="C1022" s="1"/>
      <c r="D1022" s="1"/>
      <c r="E1022" s="1"/>
      <c r="F1022" s="1"/>
    </row>
    <row r="1023" ht="15.75" customHeight="1">
      <c r="A1023" s="1500">
        <v>42802.0</v>
      </c>
      <c r="B1023" s="1499">
        <v>203.0</v>
      </c>
      <c r="C1023" s="1"/>
      <c r="D1023" s="1"/>
      <c r="E1023" s="1"/>
      <c r="F1023" s="1"/>
    </row>
    <row r="1024" ht="15.75" customHeight="1">
      <c r="A1024" s="1498">
        <v>42801.0</v>
      </c>
      <c r="B1024" s="1499">
        <v>198.0</v>
      </c>
      <c r="C1024" s="1"/>
      <c r="D1024" s="1"/>
      <c r="E1024" s="1"/>
      <c r="F1024" s="1"/>
    </row>
    <row r="1025" ht="15.75" customHeight="1">
      <c r="A1025" s="1500">
        <v>42800.0</v>
      </c>
      <c r="B1025" s="1499">
        <v>198.0</v>
      </c>
      <c r="C1025" s="1"/>
      <c r="D1025" s="1"/>
      <c r="E1025" s="1"/>
      <c r="F1025" s="1"/>
    </row>
    <row r="1026" ht="15.75" customHeight="1">
      <c r="A1026" s="1498">
        <v>42797.0</v>
      </c>
      <c r="B1026" s="1499">
        <v>199.0</v>
      </c>
      <c r="C1026" s="1"/>
      <c r="D1026" s="1"/>
      <c r="E1026" s="1"/>
      <c r="F1026" s="1"/>
    </row>
    <row r="1027" ht="15.75" customHeight="1">
      <c r="A1027" s="1500">
        <v>42796.0</v>
      </c>
      <c r="B1027" s="1499">
        <v>205.0</v>
      </c>
      <c r="C1027" s="1"/>
      <c r="D1027" s="1"/>
      <c r="E1027" s="1"/>
      <c r="F1027" s="1"/>
    </row>
    <row r="1028" ht="15.75" customHeight="1">
      <c r="A1028" s="1498">
        <v>42795.0</v>
      </c>
      <c r="B1028" s="1499">
        <v>205.0</v>
      </c>
      <c r="C1028" s="1"/>
      <c r="D1028" s="1"/>
      <c r="E1028" s="1"/>
      <c r="F1028" s="1"/>
    </row>
    <row r="1029" ht="15.75" customHeight="1">
      <c r="A1029" s="1500">
        <v>42794.0</v>
      </c>
      <c r="B1029" s="1499">
        <v>213.0</v>
      </c>
      <c r="C1029" s="1"/>
      <c r="D1029" s="1"/>
      <c r="E1029" s="1"/>
      <c r="F1029" s="1"/>
    </row>
    <row r="1030" ht="15.75" customHeight="1">
      <c r="A1030" s="1498">
        <v>42793.0</v>
      </c>
      <c r="B1030" s="1499">
        <v>213.0</v>
      </c>
      <c r="C1030" s="1"/>
      <c r="D1030" s="1"/>
      <c r="E1030" s="1"/>
      <c r="F1030" s="1"/>
    </row>
    <row r="1031" ht="15.75" customHeight="1">
      <c r="A1031" s="1500">
        <v>42790.0</v>
      </c>
      <c r="B1031" s="1499">
        <v>213.0</v>
      </c>
      <c r="C1031" s="1"/>
      <c r="D1031" s="1"/>
      <c r="E1031" s="1"/>
      <c r="F1031" s="1"/>
    </row>
    <row r="1032" ht="15.75" customHeight="1">
      <c r="A1032" s="1498">
        <v>42789.0</v>
      </c>
      <c r="B1032" s="1499">
        <v>210.0</v>
      </c>
      <c r="C1032" s="1"/>
      <c r="D1032" s="1"/>
      <c r="E1032" s="1"/>
      <c r="F1032" s="1"/>
    </row>
    <row r="1033" ht="15.75" customHeight="1">
      <c r="A1033" s="1500">
        <v>42788.0</v>
      </c>
      <c r="B1033" s="1499">
        <v>216.0</v>
      </c>
      <c r="C1033" s="1"/>
      <c r="D1033" s="1"/>
      <c r="E1033" s="1"/>
      <c r="F1033" s="1"/>
    </row>
    <row r="1034" ht="15.75" customHeight="1">
      <c r="A1034" s="1498">
        <v>42787.0</v>
      </c>
      <c r="B1034" s="1499">
        <v>217.0</v>
      </c>
      <c r="C1034" s="1"/>
      <c r="D1034" s="1"/>
      <c r="E1034" s="1"/>
      <c r="F1034" s="1"/>
    </row>
    <row r="1035" ht="15.75" customHeight="1">
      <c r="A1035" s="1500">
        <v>42786.0</v>
      </c>
      <c r="B1035" s="1499">
        <v>226.0</v>
      </c>
      <c r="C1035" s="1"/>
      <c r="D1035" s="1"/>
      <c r="E1035" s="1"/>
      <c r="F1035" s="1"/>
    </row>
    <row r="1036" ht="15.75" customHeight="1">
      <c r="A1036" s="1498">
        <v>42783.0</v>
      </c>
      <c r="B1036" s="1499">
        <v>226.0</v>
      </c>
      <c r="C1036" s="1"/>
      <c r="D1036" s="1"/>
      <c r="E1036" s="1"/>
      <c r="F1036" s="1"/>
    </row>
    <row r="1037" ht="15.75" customHeight="1">
      <c r="A1037" s="1500">
        <v>42782.0</v>
      </c>
      <c r="B1037" s="1499">
        <v>225.0</v>
      </c>
      <c r="C1037" s="1"/>
      <c r="D1037" s="1"/>
      <c r="E1037" s="1"/>
      <c r="F1037" s="1"/>
    </row>
    <row r="1038" ht="15.75" customHeight="1">
      <c r="A1038" s="1498">
        <v>42781.0</v>
      </c>
      <c r="B1038" s="1499">
        <v>219.0</v>
      </c>
      <c r="C1038" s="1"/>
      <c r="D1038" s="1"/>
      <c r="E1038" s="1"/>
      <c r="F1038" s="1"/>
    </row>
    <row r="1039" ht="15.75" customHeight="1">
      <c r="A1039" s="1500">
        <v>42780.0</v>
      </c>
      <c r="B1039" s="1499">
        <v>212.0</v>
      </c>
      <c r="C1039" s="1"/>
      <c r="D1039" s="1"/>
      <c r="E1039" s="1"/>
      <c r="F1039" s="1"/>
    </row>
    <row r="1040" ht="15.75" customHeight="1">
      <c r="A1040" s="1498">
        <v>42779.0</v>
      </c>
      <c r="B1040" s="1499">
        <v>213.0</v>
      </c>
      <c r="C1040" s="1"/>
      <c r="D1040" s="1"/>
      <c r="E1040" s="1"/>
      <c r="F1040" s="1"/>
    </row>
    <row r="1041" ht="15.75" customHeight="1">
      <c r="A1041" s="1500">
        <v>42776.0</v>
      </c>
      <c r="B1041" s="1499">
        <v>216.0</v>
      </c>
      <c r="C1041" s="1"/>
      <c r="D1041" s="1"/>
      <c r="E1041" s="1"/>
      <c r="F1041" s="1"/>
    </row>
    <row r="1042" ht="15.75" customHeight="1">
      <c r="A1042" s="1498">
        <v>42775.0</v>
      </c>
      <c r="B1042" s="1499">
        <v>221.0</v>
      </c>
      <c r="C1042" s="1"/>
      <c r="D1042" s="1"/>
      <c r="E1042" s="1"/>
      <c r="F1042" s="1"/>
    </row>
    <row r="1043" ht="15.75" customHeight="1">
      <c r="A1043" s="1500">
        <v>42774.0</v>
      </c>
      <c r="B1043" s="1499">
        <v>224.0</v>
      </c>
      <c r="C1043" s="1"/>
      <c r="D1043" s="1"/>
      <c r="E1043" s="1"/>
      <c r="F1043" s="1"/>
    </row>
    <row r="1044" ht="15.75" customHeight="1">
      <c r="A1044" s="1498">
        <v>42773.0</v>
      </c>
      <c r="B1044" s="1499">
        <v>228.0</v>
      </c>
      <c r="C1044" s="1"/>
      <c r="D1044" s="1"/>
      <c r="E1044" s="1"/>
      <c r="F1044" s="1"/>
    </row>
    <row r="1045" ht="15.75" customHeight="1">
      <c r="A1045" s="1500">
        <v>42772.0</v>
      </c>
      <c r="B1045" s="1499">
        <v>219.0</v>
      </c>
      <c r="C1045" s="1"/>
      <c r="D1045" s="1"/>
      <c r="E1045" s="1"/>
      <c r="F1045" s="1"/>
    </row>
    <row r="1046" ht="15.75" customHeight="1">
      <c r="A1046" s="1498">
        <v>42769.0</v>
      </c>
      <c r="B1046" s="1499">
        <v>214.0</v>
      </c>
      <c r="C1046" s="1"/>
      <c r="D1046" s="1"/>
      <c r="E1046" s="1"/>
      <c r="F1046" s="1"/>
    </row>
    <row r="1047" ht="15.75" customHeight="1">
      <c r="A1047" s="1500">
        <v>42768.0</v>
      </c>
      <c r="B1047" s="1499">
        <v>218.0</v>
      </c>
      <c r="C1047" s="1"/>
      <c r="D1047" s="1"/>
      <c r="E1047" s="1"/>
      <c r="F1047" s="1"/>
    </row>
    <row r="1048" ht="15.75" customHeight="1">
      <c r="A1048" s="1498">
        <v>42767.0</v>
      </c>
      <c r="B1048" s="1499">
        <v>225.0</v>
      </c>
      <c r="C1048" s="1"/>
      <c r="D1048" s="1"/>
      <c r="E1048" s="1"/>
      <c r="F1048" s="1"/>
    </row>
    <row r="1049" ht="15.75" customHeight="1">
      <c r="A1049" s="1500">
        <v>42766.0</v>
      </c>
      <c r="B1049" s="1499">
        <v>228.0</v>
      </c>
      <c r="C1049" s="1"/>
      <c r="D1049" s="1"/>
      <c r="E1049" s="1"/>
      <c r="F1049" s="1"/>
    </row>
    <row r="1050" ht="15.75" customHeight="1">
      <c r="A1050" s="1498">
        <v>42765.0</v>
      </c>
      <c r="B1050" s="1499">
        <v>229.0</v>
      </c>
      <c r="C1050" s="1"/>
      <c r="D1050" s="1"/>
      <c r="E1050" s="1"/>
      <c r="F1050" s="1"/>
    </row>
    <row r="1051" ht="15.75" customHeight="1">
      <c r="A1051" s="1500">
        <v>42762.0</v>
      </c>
      <c r="B1051" s="1499">
        <v>226.0</v>
      </c>
      <c r="C1051" s="1"/>
      <c r="D1051" s="1"/>
      <c r="E1051" s="1"/>
      <c r="F1051" s="1"/>
    </row>
    <row r="1052" ht="15.75" customHeight="1">
      <c r="A1052" s="1498">
        <v>42761.0</v>
      </c>
      <c r="B1052" s="1499">
        <v>230.0</v>
      </c>
      <c r="C1052" s="1"/>
      <c r="D1052" s="1"/>
      <c r="E1052" s="1"/>
      <c r="F1052" s="1"/>
    </row>
    <row r="1053" ht="15.75" customHeight="1">
      <c r="A1053" s="1500">
        <v>42760.0</v>
      </c>
      <c r="B1053" s="1499">
        <v>228.0</v>
      </c>
      <c r="C1053" s="1"/>
      <c r="D1053" s="1"/>
      <c r="E1053" s="1"/>
      <c r="F1053" s="1"/>
    </row>
    <row r="1054" ht="15.75" customHeight="1">
      <c r="A1054" s="1498">
        <v>42759.0</v>
      </c>
      <c r="B1054" s="1499">
        <v>239.0</v>
      </c>
      <c r="C1054" s="1"/>
      <c r="D1054" s="1"/>
      <c r="E1054" s="1"/>
      <c r="F1054" s="1"/>
    </row>
    <row r="1055" ht="15.75" customHeight="1">
      <c r="A1055" s="1500">
        <v>42758.0</v>
      </c>
      <c r="B1055" s="1499">
        <v>243.0</v>
      </c>
      <c r="C1055" s="1"/>
      <c r="D1055" s="1"/>
      <c r="E1055" s="1"/>
      <c r="F1055" s="1"/>
    </row>
    <row r="1056" ht="15.75" customHeight="1">
      <c r="A1056" s="1498">
        <v>42755.0</v>
      </c>
      <c r="B1056" s="1499">
        <v>240.0</v>
      </c>
      <c r="C1056" s="1"/>
      <c r="D1056" s="1"/>
      <c r="E1056" s="1"/>
      <c r="F1056" s="1"/>
    </row>
    <row r="1057" ht="15.75" customHeight="1">
      <c r="A1057" s="1500">
        <v>42754.0</v>
      </c>
      <c r="B1057" s="1499">
        <v>244.0</v>
      </c>
      <c r="C1057" s="1"/>
      <c r="D1057" s="1"/>
      <c r="E1057" s="1"/>
      <c r="F1057" s="1"/>
    </row>
    <row r="1058" ht="15.75" customHeight="1">
      <c r="A1058" s="1498">
        <v>42753.0</v>
      </c>
      <c r="B1058" s="1499">
        <v>235.0</v>
      </c>
      <c r="C1058" s="1"/>
      <c r="D1058" s="1"/>
      <c r="E1058" s="1"/>
      <c r="F1058" s="1"/>
    </row>
    <row r="1059" ht="15.75" customHeight="1">
      <c r="A1059" s="1500">
        <v>42752.0</v>
      </c>
      <c r="B1059" s="1499">
        <v>233.0</v>
      </c>
      <c r="C1059" s="1"/>
      <c r="D1059" s="1"/>
      <c r="E1059" s="1"/>
      <c r="F1059" s="1"/>
    </row>
    <row r="1060" ht="15.75" customHeight="1">
      <c r="A1060" s="1498">
        <v>42751.0</v>
      </c>
      <c r="B1060" s="1499">
        <v>234.0</v>
      </c>
      <c r="C1060" s="1"/>
      <c r="D1060" s="1"/>
      <c r="E1060" s="1"/>
      <c r="F1060" s="1"/>
    </row>
    <row r="1061" ht="15.75" customHeight="1">
      <c r="A1061" s="1500">
        <v>42748.0</v>
      </c>
      <c r="B1061" s="1499">
        <v>234.0</v>
      </c>
      <c r="C1061" s="1"/>
      <c r="D1061" s="1"/>
      <c r="E1061" s="1"/>
      <c r="F1061" s="1"/>
    </row>
    <row r="1062" ht="15.75" customHeight="1">
      <c r="A1062" s="1498">
        <v>42747.0</v>
      </c>
      <c r="B1062" s="1499">
        <v>240.0</v>
      </c>
      <c r="C1062" s="1"/>
      <c r="D1062" s="1"/>
      <c r="E1062" s="1"/>
      <c r="F1062" s="1"/>
    </row>
    <row r="1063" ht="15.75" customHeight="1">
      <c r="A1063" s="1500">
        <v>42746.0</v>
      </c>
      <c r="B1063" s="1499">
        <v>245.0</v>
      </c>
      <c r="C1063" s="1"/>
      <c r="D1063" s="1"/>
      <c r="E1063" s="1"/>
      <c r="F1063" s="1"/>
    </row>
    <row r="1064" ht="15.75" customHeight="1">
      <c r="A1064" s="1498">
        <v>42745.0</v>
      </c>
      <c r="B1064" s="1499">
        <v>243.0</v>
      </c>
      <c r="C1064" s="1"/>
      <c r="D1064" s="1"/>
      <c r="E1064" s="1"/>
      <c r="F1064" s="1"/>
    </row>
    <row r="1065" ht="15.75" customHeight="1">
      <c r="A1065" s="1500">
        <v>42744.0</v>
      </c>
      <c r="B1065" s="1499">
        <v>235.0</v>
      </c>
      <c r="C1065" s="1"/>
      <c r="D1065" s="1"/>
      <c r="E1065" s="1"/>
      <c r="F1065" s="1"/>
    </row>
    <row r="1066" ht="15.75" customHeight="1">
      <c r="A1066" s="1498">
        <v>42741.0</v>
      </c>
      <c r="B1066" s="1499">
        <v>234.0</v>
      </c>
      <c r="C1066" s="1"/>
      <c r="D1066" s="1"/>
      <c r="E1066" s="1"/>
      <c r="F1066" s="1"/>
    </row>
    <row r="1067" ht="15.75" customHeight="1">
      <c r="A1067" s="1500">
        <v>42740.0</v>
      </c>
      <c r="B1067" s="1499">
        <v>241.0</v>
      </c>
      <c r="C1067" s="1"/>
      <c r="D1067" s="1"/>
      <c r="E1067" s="1"/>
      <c r="F1067" s="1"/>
    </row>
    <row r="1068" ht="15.75" customHeight="1">
      <c r="A1068" s="1498">
        <v>42739.0</v>
      </c>
      <c r="B1068" s="1499">
        <v>239.0</v>
      </c>
      <c r="C1068" s="1"/>
      <c r="D1068" s="1"/>
      <c r="E1068" s="1"/>
      <c r="F1068" s="1"/>
    </row>
    <row r="1069" ht="15.75" customHeight="1">
      <c r="A1069" s="1500">
        <v>42738.0</v>
      </c>
      <c r="B1069" s="1499">
        <v>234.0</v>
      </c>
      <c r="C1069" s="1"/>
      <c r="D1069" s="1"/>
      <c r="E1069" s="1"/>
      <c r="F1069" s="1"/>
    </row>
    <row r="1070" ht="15.75" customHeight="1">
      <c r="A1070" s="1498">
        <v>42737.0</v>
      </c>
      <c r="B1070" s="1499">
        <v>232.0</v>
      </c>
      <c r="C1070" s="1"/>
      <c r="D1070" s="1"/>
      <c r="E1070" s="1"/>
      <c r="F1070" s="1"/>
    </row>
    <row r="1071" ht="15.75" customHeight="1">
      <c r="A1071" s="1501" t="s">
        <v>218</v>
      </c>
      <c r="B1071" s="1121">
        <f>AVERAGE(B6:B1070)</f>
        <v>219.4657277</v>
      </c>
      <c r="C1071" s="1"/>
      <c r="D1071" s="1"/>
      <c r="E1071" s="1"/>
      <c r="F1071" s="1"/>
    </row>
    <row r="1072" ht="15.75" customHeight="1">
      <c r="A1072" s="1" t="s">
        <v>359</v>
      </c>
      <c r="B1072" s="58">
        <f>+B1071/10000</f>
        <v>0.02194657277</v>
      </c>
      <c r="C1072" s="1"/>
      <c r="D1072" s="1"/>
      <c r="E1072" s="1"/>
      <c r="F1072" s="1"/>
    </row>
  </sheetData>
  <hyperlinks>
    <hyperlink r:id="rId1" ref="A1"/>
    <hyperlink r:id="rId2" ref="C3"/>
    <hyperlink r:id="rId3" location=":~:text=El%20%C3%ADndice%20riesgo%20pa%C3%ADs%20se,nivel%20desde%20finales%20de%20febrero.&amp;text=A%20la%20par%20que%20se,inversionistas%20extranjeros%20por%20valores%20gubernamentales." ref="C4"/>
    <hyperlink r:id="rId4" location=":~:text=El%20%C3%ADndice%20riesgo%20pa%C3%ADs%20se,nivel%20desde%20finales%20de%20febrero.&amp;text=A%20la%20par%20que%20se,inversionistas%20extranjeros%20por%20valores%20gubernamentales." ref="C42"/>
  </hyperlinks>
  <printOptions/>
  <pageMargins bottom="0.75" footer="0.0" header="0.0" left="0.7" right="0.7" top="0.75"/>
  <pageSetup orientation="portrait"/>
  <drawing r:id="rId5"/>
</worksheet>
</file>