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QuanLyDuAnPhanMem\BaiTapLyThuyet3\"/>
    </mc:Choice>
  </mc:AlternateContent>
  <xr:revisionPtr revIDLastSave="0" documentId="13_ncr:1_{80E0127E-DF7B-465E-B25B-155A66994D10}" xr6:coauthVersionLast="47" xr6:coauthVersionMax="47" xr10:uidLastSave="{00000000-0000-0000-0000-000000000000}"/>
  <bookViews>
    <workbookView xWindow="11856" yWindow="192" windowWidth="11136" windowHeight="12180" xr2:uid="{E0F39453-0B3F-4423-AF45-492B96088DE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7" i="1" l="1"/>
  <c r="B128" i="1"/>
  <c r="B130" i="1"/>
  <c r="C114" i="1"/>
  <c r="C115" i="1" s="1"/>
  <c r="D114" i="1"/>
  <c r="D115" i="1" s="1"/>
  <c r="E114" i="1"/>
  <c r="E115" i="1" s="1"/>
  <c r="F114" i="1"/>
  <c r="F115" i="1" s="1"/>
  <c r="G114" i="1"/>
  <c r="G115" i="1" s="1"/>
  <c r="B114" i="1"/>
  <c r="B115" i="1" s="1"/>
  <c r="B103" i="1"/>
  <c r="B101" i="1"/>
  <c r="B84" i="1"/>
  <c r="B83" i="1"/>
  <c r="B52" i="1"/>
  <c r="B63" i="1"/>
  <c r="C48" i="1"/>
  <c r="D48" i="1"/>
  <c r="E48" i="1"/>
  <c r="F48" i="1"/>
  <c r="G48" i="1"/>
  <c r="H48" i="1"/>
  <c r="I48" i="1"/>
  <c r="B48" i="1"/>
  <c r="C59" i="1"/>
  <c r="D59" i="1"/>
  <c r="E59" i="1"/>
  <c r="F59" i="1"/>
  <c r="G59" i="1"/>
  <c r="H59" i="1"/>
  <c r="I59" i="1"/>
  <c r="B59" i="1"/>
  <c r="I61" i="1"/>
  <c r="H61" i="1"/>
  <c r="G61" i="1"/>
  <c r="F61" i="1"/>
  <c r="E61" i="1"/>
  <c r="D61" i="1"/>
  <c r="C61" i="1"/>
  <c r="B61" i="1"/>
  <c r="C50" i="1"/>
  <c r="D50" i="1"/>
  <c r="E50" i="1"/>
  <c r="F50" i="1"/>
  <c r="G50" i="1"/>
  <c r="H50" i="1"/>
  <c r="H51" i="1" s="1"/>
  <c r="I50" i="1"/>
  <c r="I51" i="1" s="1"/>
  <c r="B50" i="1"/>
  <c r="G24" i="1"/>
  <c r="F24" i="1"/>
  <c r="E24" i="1"/>
  <c r="D24" i="1"/>
  <c r="C24" i="1"/>
  <c r="B24" i="1"/>
  <c r="G22" i="1"/>
  <c r="G25" i="1" s="1"/>
  <c r="F22" i="1"/>
  <c r="E22" i="1"/>
  <c r="D22" i="1"/>
  <c r="C22" i="1"/>
  <c r="B22" i="1"/>
  <c r="B12" i="1"/>
  <c r="C11" i="1"/>
  <c r="D11" i="1"/>
  <c r="E11" i="1"/>
  <c r="F11" i="1"/>
  <c r="G11" i="1"/>
  <c r="B11" i="1"/>
  <c r="C9" i="1"/>
  <c r="D9" i="1"/>
  <c r="E9" i="1"/>
  <c r="E12" i="1" s="1"/>
  <c r="F9" i="1"/>
  <c r="G9" i="1"/>
  <c r="B9" i="1"/>
  <c r="C12" i="1" l="1"/>
  <c r="B14" i="1" s="1"/>
  <c r="B16" i="1" s="1"/>
  <c r="B28" i="1"/>
  <c r="B25" i="1"/>
  <c r="B15" i="1"/>
  <c r="C25" i="1"/>
  <c r="E51" i="1"/>
  <c r="D12" i="1"/>
  <c r="F12" i="1"/>
  <c r="G12" i="1"/>
  <c r="F25" i="1"/>
  <c r="D116" i="1"/>
  <c r="E116" i="1" s="1"/>
  <c r="F116" i="1" s="1"/>
  <c r="G116" i="1" s="1"/>
  <c r="C116" i="1"/>
  <c r="G51" i="1"/>
  <c r="F51" i="1"/>
  <c r="D51" i="1"/>
  <c r="C51" i="1"/>
  <c r="B51" i="1"/>
  <c r="D62" i="1"/>
  <c r="B62" i="1"/>
  <c r="I62" i="1"/>
  <c r="H62" i="1"/>
  <c r="G62" i="1"/>
  <c r="F62" i="1"/>
  <c r="E62" i="1"/>
  <c r="C62" i="1"/>
  <c r="D25" i="1"/>
  <c r="E25" i="1"/>
  <c r="B27" i="1" l="1"/>
  <c r="B29" i="1" s="1"/>
  <c r="B53" i="1"/>
  <c r="B64" i="1"/>
</calcChain>
</file>

<file path=xl/sharedStrings.xml><?xml version="1.0" encoding="utf-8"?>
<sst xmlns="http://schemas.openxmlformats.org/spreadsheetml/2006/main" count="96" uniqueCount="69">
  <si>
    <t>Bài 1: Phân tích dự án đầu tư</t>
  </si>
  <si>
    <t>Lãi suất:</t>
  </si>
  <si>
    <t>Dự án thứ nhất</t>
  </si>
  <si>
    <t>Năm</t>
  </si>
  <si>
    <t>đầu tư</t>
  </si>
  <si>
    <t>lợi nhuận</t>
  </si>
  <si>
    <t>dòng tiền ròng</t>
  </si>
  <si>
    <t>Hệ số chiết khấu</t>
  </si>
  <si>
    <t>Giá trị hiện tại</t>
  </si>
  <si>
    <t xml:space="preserve">Giá trị hiện tại của từng dòng tiền </t>
  </si>
  <si>
    <t>NPV dự án 1:</t>
  </si>
  <si>
    <t>Tổng vốn đầu tư (PV):</t>
  </si>
  <si>
    <t>Lợi nhuận /Vốn đầu từ:</t>
  </si>
  <si>
    <t>Dự án thứ hai</t>
  </si>
  <si>
    <t>SO SÁNH KẾT QUẢ</t>
  </si>
  <si>
    <t>Chỉ tiêu</t>
  </si>
  <si>
    <t>dự án 1</t>
  </si>
  <si>
    <t>dự án 2</t>
  </si>
  <si>
    <t>NPV</t>
  </si>
  <si>
    <t>Lợi nhuận/Vốn</t>
  </si>
  <si>
    <t>quyết định</t>
  </si>
  <si>
    <t>Lợi nhuận /Vốn đầu tư (PI):</t>
  </si>
  <si>
    <t>Nếu không bị giới hạn vốn: chọn Dự án 1, vì tổng tiền lời mang về nhiều hơn (NPV = 398,48 &gt; 292,54).
Nếu vốn hạn chế: chọn Dự án 2, vì mỗi đồng vốn bỏ ra sinh lời tốt hơn (Lợi nhuận/Vốn = 2,143 &gt; 0,695).</t>
  </si>
  <si>
    <t>Bài 2.</t>
  </si>
  <si>
    <t>Tỷ lệ chiết khấu (r):</t>
  </si>
  <si>
    <t>Dự án A</t>
  </si>
  <si>
    <t>Dòng vào</t>
  </si>
  <si>
    <t>Dòng ra</t>
  </si>
  <si>
    <t>Dòng tiền ròng</t>
  </si>
  <si>
    <t>NPV của dự án A</t>
  </si>
  <si>
    <t>Dự án B</t>
  </si>
  <si>
    <t>NPV của dự án B</t>
  </si>
  <si>
    <t>BẢNG SO SÁNH KẾT QUẢ</t>
  </si>
  <si>
    <t>Tiêu chí</t>
  </si>
  <si>
    <t>dự án A</t>
  </si>
  <si>
    <t>dự án B</t>
  </si>
  <si>
    <t>Tổng vốn đầu tư</t>
  </si>
  <si>
    <t>tổng vốn đầu tư</t>
  </si>
  <si>
    <t>có thể tài trợ cho 1 trong 2 dự án vì NPV của dự án B lớn hơn của dự án A nhưng vốn đầu tư của dự án A ít hơn dự án B</t>
  </si>
  <si>
    <t>Bài 3. thời gian hoàn vốn</t>
  </si>
  <si>
    <t>Chi phí phát triển</t>
  </si>
  <si>
    <t>Dòng tiền ròng hằng năm</t>
  </si>
  <si>
    <t>Thời gian hoàn vốn dự án A (năm):</t>
  </si>
  <si>
    <t>Thời gian hoàn vốn dự án B (năm):</t>
  </si>
  <si>
    <t>công ty khỏi nghiệp quan tâm đến dòng tiền vì có thể thiếu vốn lưu động, dự án hoàn vốn nhanh giúp giảm rùi ro. Theo tiêu chí thời gian hoàn vốn, Dự án A tốt hơn vì thu hồi vốn nhanh hơn (3,75 năm so với 4 năm). Điều này đồng nghĩa với việc công ty sẽ có dòng tiền trở lại sớm hơn, giảm áp lực tài chính trong giai đoạn khởi nghiệp</t>
  </si>
  <si>
    <t>Bài 4</t>
  </si>
  <si>
    <t>Chi phí đầu tư:</t>
  </si>
  <si>
    <t>Dòng tiền hằng năm:</t>
  </si>
  <si>
    <t>Tỷ lệ chiết khấu:</t>
  </si>
  <si>
    <t>công thức khi dòng tiền đều: -LN(1 - (I×r)/CF) / LN(1+r)</t>
  </si>
  <si>
    <t>I = "vốn đầu tư ban đầu"</t>
  </si>
  <si>
    <t>r = "tỷ lệ chiết khấu"</t>
  </si>
  <si>
    <t>CF = "dòng tiền hằng năm"</t>
  </si>
  <si>
    <t>kiểm tra điều kiện áp dụng: CF / r &gt; I</t>
  </si>
  <si>
    <t>thỏa điều kiện</t>
  </si>
  <si>
    <t>Thời gian hoàn vốn (năm):</t>
  </si>
  <si>
    <t>Kết luận: thời gian hoàn vốn là 8 năm</t>
  </si>
  <si>
    <t>Bài 5</t>
  </si>
  <si>
    <t>Đầu tư</t>
  </si>
  <si>
    <t>Lợi nhuận</t>
  </si>
  <si>
    <t>PV dòng tiền</t>
  </si>
  <si>
    <t>Kết luận: Năm hoàn vốn là năm thứ 5 khi dòng tiền tích lũy &gt; 0</t>
  </si>
  <si>
    <t>Bài 6</t>
  </si>
  <si>
    <t>Dòng tiền tích lũy từng năm</t>
  </si>
  <si>
    <t>Khoản nợ năm 2:</t>
  </si>
  <si>
    <t xml:space="preserve">Khoản nợ năm 5: </t>
  </si>
  <si>
    <t>Giá trị tương lai của nợ năm 2 đến năm 3:</t>
  </si>
  <si>
    <t>Giá trị tương lai của nợ năm 5 về năm 3:</t>
  </si>
  <si>
    <t>Tổng nợ phải trả năm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</si>
</sst>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charset val="163"/>
      <scheme val="minor"/>
    </font>
    <font>
      <sz val="11"/>
      <color theme="1"/>
      <name val="Aptos Narrow"/>
      <family val="2"/>
      <charset val="163"/>
      <scheme val="minor"/>
    </font>
    <font>
      <b/>
      <sz val="11"/>
      <color theme="1"/>
      <name val="Aptos Narrow"/>
      <family val="2"/>
      <scheme val="minor"/>
    </font>
    <font>
      <b/>
      <sz val="13"/>
      <color theme="1"/>
      <name val="Times New Roman"/>
      <family val="1"/>
    </font>
    <font>
      <sz val="13"/>
      <color theme="1"/>
      <name val="Times New Roman"/>
      <family val="1"/>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9" fontId="0" fillId="0" borderId="0" xfId="1"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applyBorder="1"/>
    <xf numFmtId="0" fontId="0" fillId="0" borderId="0" xfId="0" applyAlignment="1">
      <alignment wrapText="1"/>
    </xf>
    <xf numFmtId="0" fontId="0" fillId="0" borderId="1" xfId="0" applyBorder="1" applyAlignment="1">
      <alignment wrapText="1"/>
    </xf>
    <xf numFmtId="0" fontId="2" fillId="0" borderId="0" xfId="0" applyFont="1"/>
    <xf numFmtId="0" fontId="3" fillId="0" borderId="0" xfId="0" applyFont="1"/>
    <xf numFmtId="0" fontId="4" fillId="0" borderId="0" xfId="0" applyFont="1"/>
    <xf numFmtId="9" fontId="4" fillId="0" borderId="0" xfId="1" applyFont="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0"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4" fillId="0" borderId="1" xfId="0" applyFont="1" applyBorder="1"/>
    <xf numFmtId="0" fontId="4" fillId="0" borderId="1" xfId="0" applyFont="1" applyBorder="1" applyAlignment="1">
      <alignment wrapText="1"/>
    </xf>
    <xf numFmtId="0" fontId="4" fillId="0" borderId="1" xfId="0" applyFont="1" applyBorder="1" applyAlignment="1">
      <alignment vertical="top" wrapText="1"/>
    </xf>
    <xf numFmtId="0" fontId="4" fillId="0" borderId="0" xfId="0" applyFont="1" applyFill="1" applyBorder="1"/>
    <xf numFmtId="0" fontId="4" fillId="0" borderId="1" xfId="0" applyFont="1" applyFill="1" applyBorder="1"/>
    <xf numFmtId="9" fontId="0" fillId="0" borderId="9" xfId="1" applyFont="1" applyBorder="1"/>
    <xf numFmtId="0" fontId="0" fillId="0" borderId="10" xfId="0" applyBorder="1" applyAlignment="1">
      <alignment wrapText="1"/>
    </xf>
    <xf numFmtId="0" fontId="0" fillId="0" borderId="12" xfId="0" applyBorder="1"/>
    <xf numFmtId="0" fontId="0" fillId="0" borderId="11" xfId="0" applyBorder="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F28AE-F3CD-4246-A1BC-1ABEFEBD6655}">
  <dimension ref="A1:I130"/>
  <sheetViews>
    <sheetView tabSelected="1" topLeftCell="A118" zoomScale="115" zoomScaleNormal="115" workbookViewId="0">
      <selection activeCell="C127" sqref="C127"/>
    </sheetView>
  </sheetViews>
  <sheetFormatPr defaultRowHeight="14.4" x14ac:dyDescent="0.3"/>
  <cols>
    <col min="1" max="1" width="33.5546875" customWidth="1"/>
  </cols>
  <sheetData>
    <row r="1" spans="1:7" ht="16.8" x14ac:dyDescent="0.3">
      <c r="A1" s="15" t="s">
        <v>0</v>
      </c>
      <c r="B1" s="16"/>
      <c r="C1" s="16"/>
      <c r="D1" s="16"/>
      <c r="E1" s="16"/>
      <c r="F1" s="16"/>
      <c r="G1" s="16"/>
    </row>
    <row r="2" spans="1:7" ht="16.8" x14ac:dyDescent="0.3">
      <c r="A2" s="16"/>
      <c r="B2" s="16"/>
      <c r="C2" s="16"/>
      <c r="D2" s="16"/>
      <c r="E2" s="16"/>
      <c r="F2" s="16"/>
      <c r="G2" s="16"/>
    </row>
    <row r="3" spans="1:7" ht="16.8" x14ac:dyDescent="0.3">
      <c r="A3" s="16" t="s">
        <v>1</v>
      </c>
      <c r="B3" s="17">
        <v>0.17</v>
      </c>
      <c r="C3" s="16"/>
      <c r="D3" s="16"/>
      <c r="E3" s="16"/>
      <c r="F3" s="16"/>
      <c r="G3" s="16"/>
    </row>
    <row r="4" spans="1:7" ht="16.8" x14ac:dyDescent="0.3">
      <c r="A4" s="16"/>
      <c r="B4" s="16"/>
      <c r="C4" s="16"/>
      <c r="D4" s="16"/>
      <c r="E4" s="16"/>
      <c r="F4" s="16"/>
      <c r="G4" s="16"/>
    </row>
    <row r="5" spans="1:7" ht="16.8" x14ac:dyDescent="0.3">
      <c r="A5" s="18" t="s">
        <v>2</v>
      </c>
      <c r="B5" s="19"/>
      <c r="C5" s="19"/>
      <c r="D5" s="19"/>
      <c r="E5" s="19"/>
      <c r="F5" s="19"/>
      <c r="G5" s="20"/>
    </row>
    <row r="6" spans="1:7" ht="16.8" x14ac:dyDescent="0.3">
      <c r="A6" s="21" t="s">
        <v>3</v>
      </c>
      <c r="B6" s="22">
        <v>0</v>
      </c>
      <c r="C6" s="22">
        <v>1</v>
      </c>
      <c r="D6" s="22">
        <v>2</v>
      </c>
      <c r="E6" s="22">
        <v>3</v>
      </c>
      <c r="F6" s="22">
        <v>4</v>
      </c>
      <c r="G6" s="23">
        <v>5</v>
      </c>
    </row>
    <row r="7" spans="1:7" ht="16.8" x14ac:dyDescent="0.3">
      <c r="A7" s="21" t="s">
        <v>4</v>
      </c>
      <c r="B7" s="22">
        <v>500</v>
      </c>
      <c r="C7" s="22">
        <v>0</v>
      </c>
      <c r="D7" s="22">
        <v>100</v>
      </c>
      <c r="E7" s="22">
        <v>0</v>
      </c>
      <c r="F7" s="22">
        <v>0</v>
      </c>
      <c r="G7" s="23">
        <v>0</v>
      </c>
    </row>
    <row r="8" spans="1:7" ht="16.8" x14ac:dyDescent="0.3">
      <c r="A8" s="21" t="s">
        <v>5</v>
      </c>
      <c r="B8" s="22">
        <v>0</v>
      </c>
      <c r="C8" s="22">
        <v>250</v>
      </c>
      <c r="D8" s="22">
        <v>350</v>
      </c>
      <c r="E8" s="22">
        <v>450</v>
      </c>
      <c r="F8" s="22">
        <v>500</v>
      </c>
      <c r="G8" s="23">
        <v>-100</v>
      </c>
    </row>
    <row r="9" spans="1:7" ht="16.8" x14ac:dyDescent="0.3">
      <c r="A9" s="21" t="s">
        <v>6</v>
      </c>
      <c r="B9" s="22">
        <f>B8-B7</f>
        <v>-500</v>
      </c>
      <c r="C9" s="22">
        <f t="shared" ref="C9:G9" si="0">C8-C7</f>
        <v>250</v>
      </c>
      <c r="D9" s="22">
        <f t="shared" si="0"/>
        <v>250</v>
      </c>
      <c r="E9" s="22">
        <f t="shared" si="0"/>
        <v>450</v>
      </c>
      <c r="F9" s="22">
        <f t="shared" si="0"/>
        <v>500</v>
      </c>
      <c r="G9" s="23">
        <f t="shared" si="0"/>
        <v>-100</v>
      </c>
    </row>
    <row r="10" spans="1:7" ht="16.8" x14ac:dyDescent="0.3">
      <c r="A10" s="21"/>
      <c r="B10" s="22"/>
      <c r="C10" s="22"/>
      <c r="D10" s="22"/>
      <c r="E10" s="22"/>
      <c r="F10" s="22"/>
      <c r="G10" s="23"/>
    </row>
    <row r="11" spans="1:7" ht="16.8" x14ac:dyDescent="0.3">
      <c r="A11" s="21" t="s">
        <v>7</v>
      </c>
      <c r="B11" s="22">
        <f>1/((1+$B$3)^B6)</f>
        <v>1</v>
      </c>
      <c r="C11" s="22">
        <f t="shared" ref="C11:G11" si="1">1/((1+$B$3)^C6)</f>
        <v>0.85470085470085477</v>
      </c>
      <c r="D11" s="22">
        <f t="shared" si="1"/>
        <v>0.73051355102637161</v>
      </c>
      <c r="E11" s="22">
        <f t="shared" si="1"/>
        <v>0.62437055643279626</v>
      </c>
      <c r="F11" s="22">
        <f t="shared" si="1"/>
        <v>0.53365004823315931</v>
      </c>
      <c r="G11" s="23">
        <f t="shared" si="1"/>
        <v>0.45611115233603361</v>
      </c>
    </row>
    <row r="12" spans="1:7" ht="16.8" x14ac:dyDescent="0.3">
      <c r="A12" s="21" t="s">
        <v>9</v>
      </c>
      <c r="B12" s="22">
        <f>B9*B11</f>
        <v>-500</v>
      </c>
      <c r="C12" s="22">
        <f t="shared" ref="C12:F12" si="2">C9*C11</f>
        <v>213.67521367521368</v>
      </c>
      <c r="D12" s="22">
        <f t="shared" si="2"/>
        <v>182.6283877565929</v>
      </c>
      <c r="E12" s="22">
        <f t="shared" si="2"/>
        <v>280.96675039475832</v>
      </c>
      <c r="F12" s="22">
        <f t="shared" si="2"/>
        <v>266.82502411657964</v>
      </c>
      <c r="G12" s="23">
        <f>G9*G11</f>
        <v>-45.611115233603364</v>
      </c>
    </row>
    <row r="13" spans="1:7" ht="16.8" x14ac:dyDescent="0.3">
      <c r="A13" s="21"/>
      <c r="B13" s="22"/>
      <c r="C13" s="22"/>
      <c r="D13" s="22"/>
      <c r="E13" s="22"/>
      <c r="F13" s="22"/>
      <c r="G13" s="23"/>
    </row>
    <row r="14" spans="1:7" ht="16.8" x14ac:dyDescent="0.3">
      <c r="A14" s="21" t="s">
        <v>10</v>
      </c>
      <c r="B14" s="22">
        <f>SUM(B12:G12)</f>
        <v>398.48426070954116</v>
      </c>
      <c r="C14" s="22"/>
      <c r="D14" s="22"/>
      <c r="E14" s="22"/>
      <c r="F14" s="22"/>
      <c r="G14" s="23"/>
    </row>
    <row r="15" spans="1:7" ht="16.8" x14ac:dyDescent="0.3">
      <c r="A15" s="21" t="s">
        <v>11</v>
      </c>
      <c r="B15" s="22">
        <f>B11*B7+D7*D11</f>
        <v>573.05135510263722</v>
      </c>
      <c r="C15" s="22"/>
      <c r="D15" s="22"/>
      <c r="E15" s="22"/>
      <c r="F15" s="22"/>
      <c r="G15" s="23"/>
    </row>
    <row r="16" spans="1:7" ht="16.8" x14ac:dyDescent="0.3">
      <c r="A16" s="24" t="s">
        <v>12</v>
      </c>
      <c r="B16" s="25">
        <f>B14/ABS(B15)</f>
        <v>0.69537268721434231</v>
      </c>
      <c r="C16" s="25"/>
      <c r="D16" s="25"/>
      <c r="E16" s="25"/>
      <c r="F16" s="25"/>
      <c r="G16" s="26"/>
    </row>
    <row r="17" spans="1:7" ht="16.8" x14ac:dyDescent="0.3">
      <c r="A17" s="16"/>
      <c r="B17" s="16"/>
      <c r="C17" s="16"/>
      <c r="D17" s="16"/>
      <c r="E17" s="16"/>
      <c r="F17" s="16"/>
      <c r="G17" s="16"/>
    </row>
    <row r="18" spans="1:7" ht="16.8" x14ac:dyDescent="0.3">
      <c r="A18" s="18" t="s">
        <v>13</v>
      </c>
      <c r="B18" s="19"/>
      <c r="C18" s="19"/>
      <c r="D18" s="19"/>
      <c r="E18" s="19"/>
      <c r="F18" s="19"/>
      <c r="G18" s="20"/>
    </row>
    <row r="19" spans="1:7" ht="16.8" x14ac:dyDescent="0.3">
      <c r="A19" s="21" t="s">
        <v>3</v>
      </c>
      <c r="B19" s="22">
        <v>0</v>
      </c>
      <c r="C19" s="22">
        <v>1</v>
      </c>
      <c r="D19" s="22">
        <v>2</v>
      </c>
      <c r="E19" s="22">
        <v>3</v>
      </c>
      <c r="F19" s="22">
        <v>4</v>
      </c>
      <c r="G19" s="23">
        <v>5</v>
      </c>
    </row>
    <row r="20" spans="1:7" ht="16.8" x14ac:dyDescent="0.3">
      <c r="A20" s="21" t="s">
        <v>4</v>
      </c>
      <c r="B20" s="22">
        <v>100</v>
      </c>
      <c r="C20" s="22">
        <v>0</v>
      </c>
      <c r="D20" s="22">
        <v>50</v>
      </c>
      <c r="E20" s="22">
        <v>0</v>
      </c>
      <c r="F20" s="22">
        <v>0</v>
      </c>
      <c r="G20" s="23">
        <v>0</v>
      </c>
    </row>
    <row r="21" spans="1:7" ht="16.8" x14ac:dyDescent="0.3">
      <c r="A21" s="21" t="s">
        <v>5</v>
      </c>
      <c r="B21" s="22"/>
      <c r="C21" s="22">
        <v>-100</v>
      </c>
      <c r="D21" s="22">
        <v>200</v>
      </c>
      <c r="E21" s="22">
        <v>200</v>
      </c>
      <c r="F21" s="22">
        <v>200</v>
      </c>
      <c r="G21" s="23">
        <v>300</v>
      </c>
    </row>
    <row r="22" spans="1:7" ht="16.8" x14ac:dyDescent="0.3">
      <c r="A22" s="21" t="s">
        <v>6</v>
      </c>
      <c r="B22" s="22">
        <f>B21-B20</f>
        <v>-100</v>
      </c>
      <c r="C22" s="22">
        <f t="shared" ref="C22" si="3">C21-C20</f>
        <v>-100</v>
      </c>
      <c r="D22" s="22">
        <f t="shared" ref="D22" si="4">D21-D20</f>
        <v>150</v>
      </c>
      <c r="E22" s="22">
        <f t="shared" ref="E22" si="5">E21-E20</f>
        <v>200</v>
      </c>
      <c r="F22" s="22">
        <f t="shared" ref="F22" si="6">F21-F20</f>
        <v>200</v>
      </c>
      <c r="G22" s="23">
        <f t="shared" ref="G22" si="7">G21-G20</f>
        <v>300</v>
      </c>
    </row>
    <row r="23" spans="1:7" ht="16.8" x14ac:dyDescent="0.3">
      <c r="A23" s="21"/>
      <c r="B23" s="22"/>
      <c r="C23" s="22"/>
      <c r="D23" s="22"/>
      <c r="E23" s="22"/>
      <c r="F23" s="22"/>
      <c r="G23" s="23"/>
    </row>
    <row r="24" spans="1:7" ht="16.8" x14ac:dyDescent="0.3">
      <c r="A24" s="21" t="s">
        <v>7</v>
      </c>
      <c r="B24" s="22">
        <f>1/((1+$B$3)^B19)</f>
        <v>1</v>
      </c>
      <c r="C24" s="22">
        <f t="shared" ref="C24:G24" si="8">1/((1+$B$3)^C19)</f>
        <v>0.85470085470085477</v>
      </c>
      <c r="D24" s="22">
        <f t="shared" si="8"/>
        <v>0.73051355102637161</v>
      </c>
      <c r="E24" s="22">
        <f t="shared" si="8"/>
        <v>0.62437055643279626</v>
      </c>
      <c r="F24" s="22">
        <f t="shared" si="8"/>
        <v>0.53365004823315931</v>
      </c>
      <c r="G24" s="23">
        <f t="shared" si="8"/>
        <v>0.45611115233603361</v>
      </c>
    </row>
    <row r="25" spans="1:7" ht="16.8" x14ac:dyDescent="0.3">
      <c r="A25" s="21" t="s">
        <v>9</v>
      </c>
      <c r="B25" s="22">
        <f>B22*B24</f>
        <v>-100</v>
      </c>
      <c r="C25" s="22">
        <f t="shared" ref="C25" si="9">C22*C24</f>
        <v>-85.470085470085479</v>
      </c>
      <c r="D25" s="22">
        <f t="shared" ref="D25" si="10">D22*D24</f>
        <v>109.57703265395574</v>
      </c>
      <c r="E25" s="22">
        <f t="shared" ref="E25" si="11">E22*E24</f>
        <v>124.87411128655926</v>
      </c>
      <c r="F25" s="22">
        <f t="shared" ref="F25" si="12">F22*F24</f>
        <v>106.73000964663186</v>
      </c>
      <c r="G25" s="23">
        <f>G22*G24</f>
        <v>136.83334570081007</v>
      </c>
    </row>
    <row r="26" spans="1:7" ht="16.8" x14ac:dyDescent="0.3">
      <c r="A26" s="21"/>
      <c r="B26" s="22"/>
      <c r="C26" s="22"/>
      <c r="D26" s="22"/>
      <c r="E26" s="22"/>
      <c r="F26" s="22"/>
      <c r="G26" s="23"/>
    </row>
    <row r="27" spans="1:7" ht="16.8" x14ac:dyDescent="0.3">
      <c r="A27" s="21" t="s">
        <v>10</v>
      </c>
      <c r="B27" s="22">
        <f>SUM(B25:G25)</f>
        <v>292.54441381787143</v>
      </c>
      <c r="C27" s="22"/>
      <c r="D27" s="22"/>
      <c r="E27" s="22"/>
      <c r="F27" s="22"/>
      <c r="G27" s="23"/>
    </row>
    <row r="28" spans="1:7" ht="16.8" x14ac:dyDescent="0.3">
      <c r="A28" s="21" t="s">
        <v>11</v>
      </c>
      <c r="B28" s="22">
        <f>B24*B20+D20*D24</f>
        <v>136.52567755131858</v>
      </c>
      <c r="C28" s="22"/>
      <c r="D28" s="22"/>
      <c r="E28" s="22"/>
      <c r="F28" s="22"/>
      <c r="G28" s="23"/>
    </row>
    <row r="29" spans="1:7" ht="16.8" x14ac:dyDescent="0.3">
      <c r="A29" s="24" t="s">
        <v>21</v>
      </c>
      <c r="B29" s="25">
        <f>B27/ABS(B28)</f>
        <v>2.1427794321541236</v>
      </c>
      <c r="C29" s="25"/>
      <c r="D29" s="25"/>
      <c r="E29" s="25"/>
      <c r="F29" s="25"/>
      <c r="G29" s="26"/>
    </row>
    <row r="30" spans="1:7" ht="16.8" x14ac:dyDescent="0.3">
      <c r="A30" s="16"/>
      <c r="B30" s="16"/>
      <c r="C30" s="16"/>
      <c r="D30" s="16"/>
      <c r="E30" s="16"/>
      <c r="F30" s="16"/>
      <c r="G30" s="16"/>
    </row>
    <row r="31" spans="1:7" ht="16.8" x14ac:dyDescent="0.3">
      <c r="A31" s="16"/>
      <c r="B31" s="16"/>
      <c r="C31" s="16"/>
      <c r="D31" s="16"/>
      <c r="E31" s="16"/>
      <c r="F31" s="16"/>
      <c r="G31" s="16"/>
    </row>
    <row r="32" spans="1:7" ht="16.8" x14ac:dyDescent="0.3">
      <c r="A32" s="16" t="s">
        <v>14</v>
      </c>
      <c r="B32" s="16"/>
      <c r="C32" s="16"/>
      <c r="D32" s="16"/>
      <c r="E32" s="16"/>
      <c r="F32" s="16"/>
      <c r="G32" s="16"/>
    </row>
    <row r="33" spans="1:9" ht="16.8" x14ac:dyDescent="0.3">
      <c r="A33" s="27" t="s">
        <v>15</v>
      </c>
      <c r="B33" s="27" t="s">
        <v>16</v>
      </c>
      <c r="C33" s="27" t="s">
        <v>17</v>
      </c>
      <c r="D33" s="16"/>
      <c r="E33" s="16"/>
      <c r="F33" s="16"/>
      <c r="G33" s="16"/>
    </row>
    <row r="34" spans="1:9" ht="16.8" x14ac:dyDescent="0.3">
      <c r="A34" s="27" t="s">
        <v>18</v>
      </c>
      <c r="B34" s="27">
        <v>398.48430000000002</v>
      </c>
      <c r="C34" s="27">
        <v>292.5444</v>
      </c>
      <c r="D34" s="16"/>
      <c r="E34" s="16"/>
      <c r="F34" s="16"/>
      <c r="G34" s="16"/>
    </row>
    <row r="35" spans="1:9" ht="16.8" x14ac:dyDescent="0.3">
      <c r="A35" s="27" t="s">
        <v>19</v>
      </c>
      <c r="B35" s="27">
        <v>0.69499999999999995</v>
      </c>
      <c r="C35" s="27">
        <v>2.1429999999999998</v>
      </c>
      <c r="D35" s="16"/>
      <c r="E35" s="16"/>
      <c r="F35" s="16"/>
      <c r="G35" s="16"/>
    </row>
    <row r="36" spans="1:9" ht="16.8" x14ac:dyDescent="0.3">
      <c r="A36" s="16"/>
      <c r="B36" s="16"/>
      <c r="C36" s="16"/>
      <c r="D36" s="16"/>
      <c r="E36" s="16"/>
      <c r="F36" s="16"/>
      <c r="G36" s="16"/>
    </row>
    <row r="37" spans="1:9" ht="16.8" x14ac:dyDescent="0.3">
      <c r="A37" s="27" t="s">
        <v>20</v>
      </c>
      <c r="B37" s="16"/>
      <c r="C37" s="16"/>
      <c r="D37" s="16"/>
      <c r="E37" s="16"/>
      <c r="F37" s="16"/>
      <c r="G37" s="16"/>
    </row>
    <row r="38" spans="1:9" ht="117.6" x14ac:dyDescent="0.3">
      <c r="A38" s="29" t="s">
        <v>22</v>
      </c>
      <c r="B38" s="16"/>
      <c r="C38" s="16"/>
      <c r="D38" s="16"/>
      <c r="E38" s="16"/>
      <c r="F38" s="16"/>
      <c r="G38" s="16"/>
    </row>
    <row r="39" spans="1:9" ht="16.8" x14ac:dyDescent="0.3">
      <c r="A39" s="16"/>
      <c r="B39" s="16"/>
      <c r="C39" s="16"/>
      <c r="D39" s="16"/>
      <c r="E39" s="16"/>
      <c r="F39" s="16"/>
      <c r="G39" s="16"/>
    </row>
    <row r="40" spans="1:9" ht="16.8" x14ac:dyDescent="0.3">
      <c r="A40" s="16"/>
      <c r="B40" s="16"/>
      <c r="C40" s="16"/>
      <c r="D40" s="16"/>
      <c r="E40" s="16"/>
      <c r="F40" s="16"/>
      <c r="G40" s="16"/>
    </row>
    <row r="41" spans="1:9" ht="16.8" x14ac:dyDescent="0.3">
      <c r="A41" s="15" t="s">
        <v>23</v>
      </c>
      <c r="B41" s="16"/>
      <c r="C41" s="16"/>
      <c r="D41" s="16"/>
      <c r="E41" s="16"/>
      <c r="F41" s="16"/>
      <c r="G41" s="16"/>
      <c r="H41" s="16"/>
      <c r="I41" s="16"/>
    </row>
    <row r="42" spans="1:9" ht="16.8" x14ac:dyDescent="0.3">
      <c r="A42" s="16" t="s">
        <v>24</v>
      </c>
      <c r="B42" s="17">
        <v>0.18</v>
      </c>
      <c r="C42" s="16"/>
      <c r="D42" s="16"/>
      <c r="E42" s="16"/>
      <c r="F42" s="16"/>
      <c r="G42" s="16"/>
      <c r="H42" s="16"/>
      <c r="I42" s="16"/>
    </row>
    <row r="43" spans="1:9" ht="16.8" x14ac:dyDescent="0.3">
      <c r="A43" s="16"/>
      <c r="B43" s="16"/>
      <c r="C43" s="16"/>
      <c r="D43" s="16"/>
      <c r="E43" s="16"/>
      <c r="F43" s="16"/>
      <c r="G43" s="16"/>
      <c r="H43" s="16"/>
      <c r="I43" s="16"/>
    </row>
    <row r="44" spans="1:9" ht="16.8" x14ac:dyDescent="0.3">
      <c r="A44" s="16" t="s">
        <v>25</v>
      </c>
      <c r="B44" s="16"/>
      <c r="C44" s="16"/>
      <c r="D44" s="16"/>
      <c r="E44" s="16"/>
      <c r="F44" s="16"/>
      <c r="G44" s="16"/>
      <c r="H44" s="16"/>
      <c r="I44" s="16"/>
    </row>
    <row r="45" spans="1:9" ht="16.8" x14ac:dyDescent="0.3">
      <c r="A45" s="18" t="s">
        <v>3</v>
      </c>
      <c r="B45" s="19">
        <v>0</v>
      </c>
      <c r="C45" s="19">
        <v>1</v>
      </c>
      <c r="D45" s="19">
        <v>2</v>
      </c>
      <c r="E45" s="19">
        <v>3</v>
      </c>
      <c r="F45" s="19">
        <v>4</v>
      </c>
      <c r="G45" s="19">
        <v>5</v>
      </c>
      <c r="H45" s="19">
        <v>6</v>
      </c>
      <c r="I45" s="20">
        <v>7</v>
      </c>
    </row>
    <row r="46" spans="1:9" ht="16.8" x14ac:dyDescent="0.3">
      <c r="A46" s="21" t="s">
        <v>26</v>
      </c>
      <c r="B46" s="22">
        <v>0</v>
      </c>
      <c r="C46" s="22">
        <v>0</v>
      </c>
      <c r="D46" s="22">
        <v>150</v>
      </c>
      <c r="E46" s="22">
        <v>220</v>
      </c>
      <c r="F46" s="22">
        <v>215</v>
      </c>
      <c r="G46" s="22">
        <v>205</v>
      </c>
      <c r="H46" s="22">
        <v>197</v>
      </c>
      <c r="I46" s="23">
        <v>100</v>
      </c>
    </row>
    <row r="47" spans="1:9" ht="16.8" x14ac:dyDescent="0.3">
      <c r="A47" s="21" t="s">
        <v>27</v>
      </c>
      <c r="B47" s="22">
        <v>225</v>
      </c>
      <c r="C47" s="22">
        <v>190</v>
      </c>
      <c r="D47" s="22">
        <v>0</v>
      </c>
      <c r="E47" s="22">
        <v>30</v>
      </c>
      <c r="F47" s="22">
        <v>0</v>
      </c>
      <c r="G47" s="22">
        <v>30</v>
      </c>
      <c r="H47" s="22">
        <v>0</v>
      </c>
      <c r="I47" s="23">
        <v>30</v>
      </c>
    </row>
    <row r="48" spans="1:9" ht="16.8" x14ac:dyDescent="0.3">
      <c r="A48" s="21" t="s">
        <v>28</v>
      </c>
      <c r="B48" s="22">
        <f>B46-B47</f>
        <v>-225</v>
      </c>
      <c r="C48" s="22">
        <f t="shared" ref="C48:I48" si="13">C46-C47</f>
        <v>-190</v>
      </c>
      <c r="D48" s="22">
        <f t="shared" si="13"/>
        <v>150</v>
      </c>
      <c r="E48" s="22">
        <f t="shared" si="13"/>
        <v>190</v>
      </c>
      <c r="F48" s="22">
        <f t="shared" si="13"/>
        <v>215</v>
      </c>
      <c r="G48" s="22">
        <f t="shared" si="13"/>
        <v>175</v>
      </c>
      <c r="H48" s="22">
        <f t="shared" si="13"/>
        <v>197</v>
      </c>
      <c r="I48" s="22">
        <f t="shared" si="13"/>
        <v>70</v>
      </c>
    </row>
    <row r="49" spans="1:9" ht="16.8" x14ac:dyDescent="0.3">
      <c r="A49" s="21"/>
      <c r="B49" s="22"/>
      <c r="C49" s="22"/>
      <c r="D49" s="22"/>
      <c r="E49" s="22"/>
      <c r="F49" s="22"/>
      <c r="G49" s="22"/>
      <c r="H49" s="22"/>
      <c r="I49" s="23"/>
    </row>
    <row r="50" spans="1:9" ht="16.8" x14ac:dyDescent="0.3">
      <c r="A50" s="21" t="s">
        <v>7</v>
      </c>
      <c r="B50" s="22">
        <f>1/((1+$B$42)^B45)</f>
        <v>1</v>
      </c>
      <c r="C50" s="22">
        <f t="shared" ref="C50:I50" si="14">1/((1+$B$42)^C45)</f>
        <v>0.84745762711864414</v>
      </c>
      <c r="D50" s="22">
        <f t="shared" si="14"/>
        <v>0.71818442976156283</v>
      </c>
      <c r="E50" s="22">
        <f t="shared" si="14"/>
        <v>0.6086308726792905</v>
      </c>
      <c r="F50" s="22">
        <f t="shared" si="14"/>
        <v>0.51578887515194116</v>
      </c>
      <c r="G50" s="22">
        <f t="shared" si="14"/>
        <v>0.43710921623045873</v>
      </c>
      <c r="H50" s="22">
        <f t="shared" si="14"/>
        <v>0.37043153917835481</v>
      </c>
      <c r="I50" s="23">
        <f t="shared" si="14"/>
        <v>0.31392503320199561</v>
      </c>
    </row>
    <row r="51" spans="1:9" ht="16.8" x14ac:dyDescent="0.3">
      <c r="A51" s="21" t="s">
        <v>8</v>
      </c>
      <c r="B51" s="22">
        <f>B50*B48</f>
        <v>-225</v>
      </c>
      <c r="C51" s="22">
        <f t="shared" ref="C51:I51" si="15">C50*C48</f>
        <v>-161.0169491525424</v>
      </c>
      <c r="D51" s="22">
        <f t="shared" si="15"/>
        <v>107.72766446423442</v>
      </c>
      <c r="E51" s="22">
        <f t="shared" si="15"/>
        <v>115.6398658090652</v>
      </c>
      <c r="F51" s="22">
        <f t="shared" si="15"/>
        <v>110.89460815766735</v>
      </c>
      <c r="G51" s="22">
        <f t="shared" si="15"/>
        <v>76.494112840330274</v>
      </c>
      <c r="H51" s="22">
        <f t="shared" si="15"/>
        <v>72.975013218135899</v>
      </c>
      <c r="I51" s="23">
        <f t="shared" si="15"/>
        <v>21.974752324139693</v>
      </c>
    </row>
    <row r="52" spans="1:9" ht="16.8" x14ac:dyDescent="0.3">
      <c r="A52" s="21" t="s">
        <v>37</v>
      </c>
      <c r="B52" s="22">
        <f>SUM(B47:I47)</f>
        <v>505</v>
      </c>
      <c r="C52" s="22"/>
      <c r="D52" s="22"/>
      <c r="E52" s="22"/>
      <c r="F52" s="22"/>
      <c r="G52" s="22"/>
      <c r="H52" s="22"/>
      <c r="I52" s="23"/>
    </row>
    <row r="53" spans="1:9" ht="16.8" x14ac:dyDescent="0.3">
      <c r="A53" s="24" t="s">
        <v>29</v>
      </c>
      <c r="B53" s="25">
        <f>SUM(B51:I51)</f>
        <v>119.68906766103044</v>
      </c>
      <c r="C53" s="25"/>
      <c r="D53" s="25"/>
      <c r="E53" s="25"/>
      <c r="F53" s="25"/>
      <c r="G53" s="25"/>
      <c r="H53" s="25"/>
      <c r="I53" s="26"/>
    </row>
    <row r="54" spans="1:9" ht="16.8" x14ac:dyDescent="0.3">
      <c r="A54" s="16"/>
      <c r="B54" s="16"/>
      <c r="C54" s="16"/>
      <c r="D54" s="16"/>
      <c r="E54" s="16"/>
      <c r="F54" s="16"/>
      <c r="G54" s="16"/>
      <c r="H54" s="16"/>
      <c r="I54" s="16"/>
    </row>
    <row r="55" spans="1:9" ht="16.8" x14ac:dyDescent="0.3">
      <c r="A55" s="30" t="s">
        <v>30</v>
      </c>
      <c r="B55" s="16"/>
      <c r="C55" s="16"/>
      <c r="D55" s="16"/>
      <c r="E55" s="16"/>
      <c r="F55" s="16"/>
      <c r="G55" s="16"/>
      <c r="H55" s="16"/>
      <c r="I55" s="16"/>
    </row>
    <row r="56" spans="1:9" ht="16.8" x14ac:dyDescent="0.3">
      <c r="A56" s="18" t="s">
        <v>3</v>
      </c>
      <c r="B56" s="19">
        <v>0</v>
      </c>
      <c r="C56" s="19">
        <v>1</v>
      </c>
      <c r="D56" s="19">
        <v>2</v>
      </c>
      <c r="E56" s="19">
        <v>3</v>
      </c>
      <c r="F56" s="19">
        <v>4</v>
      </c>
      <c r="G56" s="19">
        <v>5</v>
      </c>
      <c r="H56" s="19">
        <v>6</v>
      </c>
      <c r="I56" s="20">
        <v>7</v>
      </c>
    </row>
    <row r="57" spans="1:9" ht="16.8" x14ac:dyDescent="0.3">
      <c r="A57" s="21" t="s">
        <v>26</v>
      </c>
      <c r="B57" s="22">
        <v>0</v>
      </c>
      <c r="C57" s="22">
        <v>50</v>
      </c>
      <c r="D57" s="22">
        <v>150</v>
      </c>
      <c r="E57" s="22">
        <v>250</v>
      </c>
      <c r="F57" s="22">
        <v>250</v>
      </c>
      <c r="G57" s="22">
        <v>200</v>
      </c>
      <c r="H57" s="22">
        <v>180</v>
      </c>
      <c r="I57" s="23">
        <v>120</v>
      </c>
    </row>
    <row r="58" spans="1:9" ht="16.8" x14ac:dyDescent="0.3">
      <c r="A58" s="21" t="s">
        <v>27</v>
      </c>
      <c r="B58" s="22">
        <v>300</v>
      </c>
      <c r="C58" s="22">
        <v>100</v>
      </c>
      <c r="D58" s="22">
        <v>0</v>
      </c>
      <c r="E58" s="22">
        <v>50</v>
      </c>
      <c r="F58" s="22">
        <v>0</v>
      </c>
      <c r="G58" s="22">
        <v>50</v>
      </c>
      <c r="H58" s="22">
        <v>0</v>
      </c>
      <c r="I58" s="23">
        <v>50</v>
      </c>
    </row>
    <row r="59" spans="1:9" ht="16.8" x14ac:dyDescent="0.3">
      <c r="A59" s="21" t="s">
        <v>28</v>
      </c>
      <c r="B59" s="22">
        <f>B57-B58</f>
        <v>-300</v>
      </c>
      <c r="C59" s="22">
        <f t="shared" ref="C59:I59" si="16">C57-C58</f>
        <v>-50</v>
      </c>
      <c r="D59" s="22">
        <f t="shared" si="16"/>
        <v>150</v>
      </c>
      <c r="E59" s="22">
        <f t="shared" si="16"/>
        <v>200</v>
      </c>
      <c r="F59" s="22">
        <f t="shared" si="16"/>
        <v>250</v>
      </c>
      <c r="G59" s="22">
        <f t="shared" si="16"/>
        <v>150</v>
      </c>
      <c r="H59" s="22">
        <f t="shared" si="16"/>
        <v>180</v>
      </c>
      <c r="I59" s="22">
        <f t="shared" si="16"/>
        <v>70</v>
      </c>
    </row>
    <row r="60" spans="1:9" ht="16.8" x14ac:dyDescent="0.3">
      <c r="A60" s="21"/>
      <c r="B60" s="22"/>
      <c r="C60" s="22"/>
      <c r="D60" s="22"/>
      <c r="E60" s="22"/>
      <c r="F60" s="22"/>
      <c r="G60" s="22"/>
      <c r="H60" s="22"/>
      <c r="I60" s="23"/>
    </row>
    <row r="61" spans="1:9" ht="16.8" x14ac:dyDescent="0.3">
      <c r="A61" s="21" t="s">
        <v>7</v>
      </c>
      <c r="B61" s="22">
        <f>1/((1+$B$42)^B56)</f>
        <v>1</v>
      </c>
      <c r="C61" s="22">
        <f t="shared" ref="C61:I61" si="17">1/((1+$B$42)^C56)</f>
        <v>0.84745762711864414</v>
      </c>
      <c r="D61" s="22">
        <f t="shared" si="17"/>
        <v>0.71818442976156283</v>
      </c>
      <c r="E61" s="22">
        <f t="shared" si="17"/>
        <v>0.6086308726792905</v>
      </c>
      <c r="F61" s="22">
        <f t="shared" si="17"/>
        <v>0.51578887515194116</v>
      </c>
      <c r="G61" s="22">
        <f t="shared" si="17"/>
        <v>0.43710921623045873</v>
      </c>
      <c r="H61" s="22">
        <f t="shared" si="17"/>
        <v>0.37043153917835481</v>
      </c>
      <c r="I61" s="23">
        <f t="shared" si="17"/>
        <v>0.31392503320199561</v>
      </c>
    </row>
    <row r="62" spans="1:9" ht="16.8" x14ac:dyDescent="0.3">
      <c r="A62" s="21" t="s">
        <v>8</v>
      </c>
      <c r="B62" s="22">
        <f>B61*B59</f>
        <v>-300</v>
      </c>
      <c r="C62" s="22">
        <f t="shared" ref="C62" si="18">C61*C59</f>
        <v>-42.372881355932208</v>
      </c>
      <c r="D62" s="22">
        <f t="shared" ref="D62" si="19">D61*D59</f>
        <v>107.72766446423442</v>
      </c>
      <c r="E62" s="22">
        <f t="shared" ref="E62" si="20">E61*E59</f>
        <v>121.72617453585811</v>
      </c>
      <c r="F62" s="22">
        <f t="shared" ref="F62" si="21">F61*F59</f>
        <v>128.94721878798529</v>
      </c>
      <c r="G62" s="22">
        <f t="shared" ref="G62" si="22">G61*G59</f>
        <v>65.566382434568808</v>
      </c>
      <c r="H62" s="22">
        <f t="shared" ref="H62" si="23">H61*H59</f>
        <v>66.67767705210386</v>
      </c>
      <c r="I62" s="23">
        <f t="shared" ref="I62" si="24">I61*I59</f>
        <v>21.974752324139693</v>
      </c>
    </row>
    <row r="63" spans="1:9" ht="16.8" x14ac:dyDescent="0.3">
      <c r="A63" s="21" t="s">
        <v>36</v>
      </c>
      <c r="B63" s="22">
        <f>SUM(B58:I58)</f>
        <v>550</v>
      </c>
      <c r="C63" s="22"/>
      <c r="D63" s="22"/>
      <c r="E63" s="22"/>
      <c r="F63" s="22"/>
      <c r="G63" s="22"/>
      <c r="H63" s="22"/>
      <c r="I63" s="23"/>
    </row>
    <row r="64" spans="1:9" ht="16.8" x14ac:dyDescent="0.3">
      <c r="A64" s="24" t="s">
        <v>31</v>
      </c>
      <c r="B64" s="25">
        <f>SUM(B62:I62)</f>
        <v>170.24698824295794</v>
      </c>
      <c r="C64" s="25"/>
      <c r="D64" s="25"/>
      <c r="E64" s="25"/>
      <c r="F64" s="25"/>
      <c r="G64" s="25"/>
      <c r="H64" s="25"/>
      <c r="I64" s="26"/>
    </row>
    <row r="65" spans="1:9" ht="16.8" x14ac:dyDescent="0.3">
      <c r="A65" s="16"/>
      <c r="B65" s="16"/>
      <c r="C65" s="16"/>
      <c r="D65" s="16"/>
      <c r="E65" s="16"/>
      <c r="F65" s="16"/>
      <c r="G65" s="16"/>
      <c r="H65" s="16"/>
      <c r="I65" s="16"/>
    </row>
    <row r="66" spans="1:9" ht="16.8" x14ac:dyDescent="0.3">
      <c r="A66" s="30" t="s">
        <v>32</v>
      </c>
      <c r="B66" s="16"/>
      <c r="C66" s="16"/>
      <c r="D66" s="16"/>
      <c r="E66" s="16"/>
      <c r="F66" s="16"/>
      <c r="G66" s="16"/>
      <c r="H66" s="16"/>
      <c r="I66" s="16"/>
    </row>
    <row r="67" spans="1:9" ht="16.8" x14ac:dyDescent="0.3">
      <c r="A67" s="27" t="s">
        <v>33</v>
      </c>
      <c r="B67" s="27" t="s">
        <v>34</v>
      </c>
      <c r="C67" s="27" t="s">
        <v>35</v>
      </c>
      <c r="D67" s="16"/>
      <c r="E67" s="16"/>
      <c r="F67" s="16"/>
      <c r="G67" s="16"/>
      <c r="H67" s="16"/>
      <c r="I67" s="16"/>
    </row>
    <row r="68" spans="1:9" ht="16.8" x14ac:dyDescent="0.3">
      <c r="A68" s="31" t="s">
        <v>18</v>
      </c>
      <c r="B68" s="27">
        <v>119.68899999999999</v>
      </c>
      <c r="C68" s="27">
        <v>170.24700000000001</v>
      </c>
      <c r="D68" s="16"/>
      <c r="E68" s="16"/>
      <c r="F68" s="16"/>
      <c r="G68" s="16"/>
      <c r="H68" s="16"/>
      <c r="I68" s="16"/>
    </row>
    <row r="69" spans="1:9" ht="16.8" x14ac:dyDescent="0.3">
      <c r="A69" s="16"/>
      <c r="B69" s="16"/>
      <c r="C69" s="16"/>
      <c r="D69" s="16"/>
      <c r="E69" s="16"/>
      <c r="F69" s="16"/>
      <c r="G69" s="16"/>
      <c r="H69" s="16"/>
      <c r="I69" s="16"/>
    </row>
    <row r="70" spans="1:9" ht="16.8" x14ac:dyDescent="0.3">
      <c r="A70" s="31" t="s">
        <v>20</v>
      </c>
      <c r="B70" s="16"/>
      <c r="C70" s="16"/>
      <c r="D70" s="16"/>
      <c r="E70" s="16"/>
      <c r="F70" s="16"/>
      <c r="G70" s="16"/>
      <c r="H70" s="16"/>
      <c r="I70" s="16"/>
    </row>
    <row r="71" spans="1:9" ht="67.2" x14ac:dyDescent="0.3">
      <c r="A71" s="28" t="s">
        <v>38</v>
      </c>
      <c r="B71" s="16"/>
      <c r="C71" s="16"/>
      <c r="D71" s="16"/>
      <c r="E71" s="16"/>
      <c r="F71" s="16"/>
      <c r="G71" s="16"/>
      <c r="H71" s="16"/>
      <c r="I71" s="16"/>
    </row>
    <row r="74" spans="1:9" x14ac:dyDescent="0.3">
      <c r="A74" s="14" t="s">
        <v>39</v>
      </c>
    </row>
    <row r="75" spans="1:9" x14ac:dyDescent="0.3">
      <c r="A75" s="2" t="s">
        <v>25</v>
      </c>
      <c r="B75" s="4"/>
    </row>
    <row r="76" spans="1:9" x14ac:dyDescent="0.3">
      <c r="A76" s="5" t="s">
        <v>40</v>
      </c>
      <c r="B76" s="7">
        <v>150000</v>
      </c>
    </row>
    <row r="77" spans="1:9" x14ac:dyDescent="0.3">
      <c r="A77" s="5" t="s">
        <v>41</v>
      </c>
      <c r="B77" s="7">
        <v>40000</v>
      </c>
    </row>
    <row r="78" spans="1:9" x14ac:dyDescent="0.3">
      <c r="A78" s="5"/>
      <c r="B78" s="7"/>
    </row>
    <row r="79" spans="1:9" x14ac:dyDescent="0.3">
      <c r="A79" s="5" t="s">
        <v>30</v>
      </c>
      <c r="B79" s="7"/>
    </row>
    <row r="80" spans="1:9" x14ac:dyDescent="0.3">
      <c r="A80" s="5" t="s">
        <v>40</v>
      </c>
      <c r="B80" s="7">
        <v>200000</v>
      </c>
    </row>
    <row r="81" spans="1:2" x14ac:dyDescent="0.3">
      <c r="A81" s="5" t="s">
        <v>41</v>
      </c>
      <c r="B81" s="7">
        <v>50000</v>
      </c>
    </row>
    <row r="82" spans="1:2" x14ac:dyDescent="0.3">
      <c r="A82" s="5"/>
      <c r="B82" s="7"/>
    </row>
    <row r="83" spans="1:2" x14ac:dyDescent="0.3">
      <c r="A83" s="5" t="s">
        <v>42</v>
      </c>
      <c r="B83" s="7">
        <f>B76/B77</f>
        <v>3.75</v>
      </c>
    </row>
    <row r="84" spans="1:2" x14ac:dyDescent="0.3">
      <c r="A84" s="8" t="s">
        <v>43</v>
      </c>
      <c r="B84" s="10">
        <f>B80/B81</f>
        <v>4</v>
      </c>
    </row>
    <row r="86" spans="1:2" x14ac:dyDescent="0.3">
      <c r="A86" s="11" t="s">
        <v>20</v>
      </c>
    </row>
    <row r="87" spans="1:2" ht="129.6" x14ac:dyDescent="0.3">
      <c r="A87" s="13" t="s">
        <v>44</v>
      </c>
    </row>
    <row r="90" spans="1:2" x14ac:dyDescent="0.3">
      <c r="A90" s="14" t="s">
        <v>45</v>
      </c>
    </row>
    <row r="92" spans="1:2" x14ac:dyDescent="0.3">
      <c r="A92" s="2" t="s">
        <v>46</v>
      </c>
      <c r="B92" s="4">
        <v>5000</v>
      </c>
    </row>
    <row r="93" spans="1:2" x14ac:dyDescent="0.3">
      <c r="A93" s="5" t="s">
        <v>47</v>
      </c>
      <c r="B93" s="7">
        <v>1000</v>
      </c>
    </row>
    <row r="94" spans="1:2" x14ac:dyDescent="0.3">
      <c r="A94" s="8" t="s">
        <v>48</v>
      </c>
      <c r="B94" s="32">
        <v>0.1</v>
      </c>
    </row>
    <row r="96" spans="1:2" ht="28.8" x14ac:dyDescent="0.3">
      <c r="A96" s="33" t="s">
        <v>49</v>
      </c>
    </row>
    <row r="97" spans="1:7" x14ac:dyDescent="0.3">
      <c r="A97" s="34" t="s">
        <v>50</v>
      </c>
    </row>
    <row r="98" spans="1:7" x14ac:dyDescent="0.3">
      <c r="A98" s="34" t="s">
        <v>51</v>
      </c>
    </row>
    <row r="99" spans="1:7" x14ac:dyDescent="0.3">
      <c r="A99" s="35" t="s">
        <v>52</v>
      </c>
    </row>
    <row r="101" spans="1:7" x14ac:dyDescent="0.3">
      <c r="A101" t="s">
        <v>53</v>
      </c>
      <c r="B101">
        <f>B93/B94</f>
        <v>10000</v>
      </c>
      <c r="C101" t="s">
        <v>54</v>
      </c>
    </row>
    <row r="103" spans="1:7" x14ac:dyDescent="0.3">
      <c r="A103" t="s">
        <v>55</v>
      </c>
      <c r="B103">
        <f>-LN(1-(B92*B94)/B93)/LN(1+B94)</f>
        <v>7.2725408973417132</v>
      </c>
    </row>
    <row r="105" spans="1:7" x14ac:dyDescent="0.3">
      <c r="A105" t="s">
        <v>56</v>
      </c>
    </row>
    <row r="108" spans="1:7" x14ac:dyDescent="0.3">
      <c r="A108" s="14" t="s">
        <v>57</v>
      </c>
    </row>
    <row r="109" spans="1:7" x14ac:dyDescent="0.3">
      <c r="A109" t="s">
        <v>1</v>
      </c>
      <c r="B109" s="1">
        <v>0.17</v>
      </c>
    </row>
    <row r="111" spans="1:7" x14ac:dyDescent="0.3">
      <c r="A111" s="2" t="s">
        <v>3</v>
      </c>
      <c r="B111" s="3">
        <v>0</v>
      </c>
      <c r="C111" s="3">
        <v>1</v>
      </c>
      <c r="D111" s="3">
        <v>2</v>
      </c>
      <c r="E111" s="3">
        <v>3</v>
      </c>
      <c r="F111" s="3">
        <v>4</v>
      </c>
      <c r="G111" s="4">
        <v>5</v>
      </c>
    </row>
    <row r="112" spans="1:7" x14ac:dyDescent="0.3">
      <c r="A112" s="5" t="s">
        <v>58</v>
      </c>
      <c r="B112" s="6">
        <v>100</v>
      </c>
      <c r="C112" s="6">
        <v>0</v>
      </c>
      <c r="D112" s="6">
        <v>0</v>
      </c>
      <c r="E112" s="6">
        <v>0</v>
      </c>
      <c r="F112" s="6">
        <v>0</v>
      </c>
      <c r="G112" s="7">
        <v>0</v>
      </c>
    </row>
    <row r="113" spans="1:7" x14ac:dyDescent="0.3">
      <c r="A113" s="5" t="s">
        <v>59</v>
      </c>
      <c r="B113" s="6"/>
      <c r="C113" s="6">
        <v>30</v>
      </c>
      <c r="D113" s="6">
        <v>30</v>
      </c>
      <c r="E113" s="6">
        <v>30</v>
      </c>
      <c r="F113" s="6">
        <v>40</v>
      </c>
      <c r="G113" s="7">
        <v>40</v>
      </c>
    </row>
    <row r="114" spans="1:7" x14ac:dyDescent="0.3">
      <c r="A114" s="5" t="s">
        <v>28</v>
      </c>
      <c r="B114" s="6">
        <f>B113-B112</f>
        <v>-100</v>
      </c>
      <c r="C114" s="6">
        <f t="shared" ref="C114:G114" si="25">C113-C112</f>
        <v>30</v>
      </c>
      <c r="D114" s="6">
        <f t="shared" si="25"/>
        <v>30</v>
      </c>
      <c r="E114" s="6">
        <f t="shared" si="25"/>
        <v>30</v>
      </c>
      <c r="F114" s="6">
        <f t="shared" si="25"/>
        <v>40</v>
      </c>
      <c r="G114" s="7">
        <f t="shared" si="25"/>
        <v>40</v>
      </c>
    </row>
    <row r="115" spans="1:7" x14ac:dyDescent="0.3">
      <c r="A115" s="5" t="s">
        <v>60</v>
      </c>
      <c r="B115" s="6">
        <f>B114/(1+$B$109)^B111</f>
        <v>-100</v>
      </c>
      <c r="C115" s="6">
        <f>C114/(1+$B$109)^C111</f>
        <v>25.641025641025642</v>
      </c>
      <c r="D115" s="6">
        <f>D114/(1+$B$109)^D111</f>
        <v>21.915406530791149</v>
      </c>
      <c r="E115" s="6">
        <f>E114/(1+$B$109)^E111</f>
        <v>18.731116692983889</v>
      </c>
      <c r="F115" s="6">
        <f>F114/(1+$B$109)^F111</f>
        <v>21.34600192932637</v>
      </c>
      <c r="G115" s="7">
        <f>G114/(1+$B$109)^G111</f>
        <v>18.244446093441343</v>
      </c>
    </row>
    <row r="116" spans="1:7" x14ac:dyDescent="0.3">
      <c r="A116" s="8" t="s">
        <v>63</v>
      </c>
      <c r="B116" s="9">
        <v>-100</v>
      </c>
      <c r="C116" s="9">
        <f>C115+B115</f>
        <v>-74.358974358974365</v>
      </c>
      <c r="D116" s="9">
        <f>D115+C115+B115</f>
        <v>-52.443567828183205</v>
      </c>
      <c r="E116" s="9">
        <f>D116+E115</f>
        <v>-33.712451135199316</v>
      </c>
      <c r="F116" s="9">
        <f>E116+F115</f>
        <v>-12.366449205872946</v>
      </c>
      <c r="G116" s="10">
        <f>F116+G115</f>
        <v>5.877996887568397</v>
      </c>
    </row>
    <row r="118" spans="1:7" ht="28.8" x14ac:dyDescent="0.3">
      <c r="A118" s="12" t="s">
        <v>61</v>
      </c>
    </row>
    <row r="121" spans="1:7" x14ac:dyDescent="0.3">
      <c r="A121" s="14" t="s">
        <v>62</v>
      </c>
    </row>
    <row r="122" spans="1:7" x14ac:dyDescent="0.3">
      <c r="A122" t="s">
        <v>1</v>
      </c>
      <c r="B122" s="1">
        <v>0.17</v>
      </c>
    </row>
    <row r="124" spans="1:7" x14ac:dyDescent="0.3">
      <c r="A124" t="s">
        <v>64</v>
      </c>
      <c r="B124">
        <v>100</v>
      </c>
    </row>
    <row r="125" spans="1:7" x14ac:dyDescent="0.3">
      <c r="A125" t="s">
        <v>65</v>
      </c>
      <c r="B125">
        <v>300</v>
      </c>
    </row>
    <row r="127" spans="1:7" x14ac:dyDescent="0.3">
      <c r="A127" t="s">
        <v>66</v>
      </c>
      <c r="B127">
        <f>B124*(1+B122)^1</f>
        <v>117</v>
      </c>
    </row>
    <row r="128" spans="1:7" x14ac:dyDescent="0.3">
      <c r="A128" t="s">
        <v>67</v>
      </c>
      <c r="B128">
        <f>B125/(1+B122)^2</f>
        <v>219.15406530791151</v>
      </c>
    </row>
    <row r="130" spans="1:2" x14ac:dyDescent="0.3">
      <c r="A130" t="s">
        <v>68</v>
      </c>
      <c r="B130">
        <f>B128+B127</f>
        <v>336.15406530791154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Thái Thông</dc:creator>
  <cp:lastModifiedBy>Thái Thông</cp:lastModifiedBy>
  <dcterms:created xsi:type="dcterms:W3CDTF">2025-09-18T07:22:13Z</dcterms:created>
  <dcterms:modified xsi:type="dcterms:W3CDTF">2025-09-18T12:53:01Z</dcterms:modified>
</cp:coreProperties>
</file>