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9"/>
  <workbookPr/>
  <mc:AlternateContent xmlns:mc="http://schemas.openxmlformats.org/markup-compatibility/2006">
    <mc:Choice Requires="x15">
      <x15ac:absPath xmlns:x15ac="http://schemas.microsoft.com/office/spreadsheetml/2010/11/ac" url="https://dtudk.sharepoint.com/sites/SupplyChaingroup24/Delte dokumenter/General/Verkefni 2/"/>
    </mc:Choice>
  </mc:AlternateContent>
  <xr:revisionPtr revIDLastSave="615" documentId="11_1704DECE73C807444F3A68D445B1938B48D22EE3" xr6:coauthVersionLast="47" xr6:coauthVersionMax="47" xr10:uidLastSave="{CA5646B6-E173-4055-9336-60F8FB5A6219}"/>
  <bookViews>
    <workbookView xWindow="-28920" yWindow="-120" windowWidth="29040" windowHeight="15840" firstSheet="1" activeTab="1" xr2:uid="{00000000-000D-0000-FFFF-FFFF00000000}"/>
  </bookViews>
  <sheets>
    <sheet name="Part1" sheetId="1" r:id="rId1"/>
    <sheet name="Part2" sheetId="2" r:id="rId2"/>
    <sheet name="Sheet1" sheetId="3" r:id="rId3"/>
  </sheets>
  <definedNames>
    <definedName name="_xlnm._FilterDatabase" localSheetId="2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10" i="2" l="1"/>
  <c r="X110" i="2"/>
  <c r="W108" i="2"/>
  <c r="A8" i="2"/>
  <c r="A3" i="2"/>
  <c r="A4" i="2"/>
  <c r="A5" i="2"/>
  <c r="A6" i="2"/>
  <c r="A7" i="2"/>
  <c r="A9" i="2"/>
  <c r="A10" i="2"/>
  <c r="A11" i="2"/>
  <c r="A12" i="2"/>
  <c r="A14" i="2"/>
  <c r="A15" i="2"/>
  <c r="B15" i="2"/>
  <c r="A17" i="2"/>
  <c r="Y110" i="2"/>
  <c r="Y108" i="2"/>
  <c r="U108" i="2"/>
  <c r="T107" i="2"/>
  <c r="S107" i="2"/>
  <c r="R107" i="2"/>
  <c r="Q107" i="2"/>
  <c r="P107" i="2"/>
  <c r="O107" i="2"/>
  <c r="U107" i="2" s="1"/>
  <c r="AG105" i="2"/>
  <c r="AG81" i="2"/>
  <c r="AF60" i="2"/>
  <c r="AF81" i="2" s="1"/>
  <c r="AF105" i="2" s="1"/>
  <c r="AE41" i="2"/>
  <c r="AE60" i="2" s="1"/>
  <c r="AE81" i="2" s="1"/>
  <c r="AE105" i="2" s="1"/>
  <c r="AE27" i="2"/>
  <c r="AD24" i="2"/>
  <c r="U109" i="2" l="1"/>
  <c r="X108" i="2"/>
  <c r="AD26" i="2"/>
  <c r="AD27" i="2"/>
  <c r="AD28" i="2" s="1"/>
  <c r="AD41" i="2" s="1"/>
  <c r="AD60" i="2" s="1"/>
  <c r="AD81" i="2" s="1"/>
  <c r="AD105" i="2" s="1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F51" i="2"/>
  <c r="I51" i="2" s="1"/>
  <c r="F52" i="2"/>
  <c r="I52" i="2" s="1"/>
  <c r="F53" i="2"/>
  <c r="I53" i="2" s="1"/>
  <c r="F54" i="2"/>
  <c r="I54" i="2" s="1"/>
  <c r="F55" i="2"/>
  <c r="I55" i="2" s="1"/>
  <c r="F56" i="2"/>
  <c r="I56" i="2" s="1"/>
  <c r="F57" i="2"/>
  <c r="I57" i="2" s="1"/>
  <c r="F58" i="2"/>
  <c r="I58" i="2" s="1"/>
  <c r="F59" i="2"/>
  <c r="I59" i="2" s="1"/>
  <c r="F60" i="2"/>
  <c r="I60" i="2" s="1"/>
  <c r="F61" i="2"/>
  <c r="I61" i="2" s="1"/>
  <c r="F62" i="2"/>
  <c r="I62" i="2" s="1"/>
  <c r="F63" i="2"/>
  <c r="I63" i="2" s="1"/>
  <c r="F64" i="2"/>
  <c r="I64" i="2" s="1"/>
  <c r="F65" i="2"/>
  <c r="I65" i="2" s="1"/>
  <c r="F66" i="2"/>
  <c r="I66" i="2" s="1"/>
  <c r="F67" i="2"/>
  <c r="I67" i="2" s="1"/>
  <c r="F68" i="2"/>
  <c r="I68" i="2" s="1"/>
  <c r="F69" i="2"/>
  <c r="I69" i="2" s="1"/>
  <c r="F70" i="2"/>
  <c r="I70" i="2" s="1"/>
  <c r="F71" i="2"/>
  <c r="I71" i="2" s="1"/>
  <c r="F72" i="2"/>
  <c r="I72" i="2" s="1"/>
  <c r="F73" i="2"/>
  <c r="I73" i="2" s="1"/>
  <c r="F74" i="2"/>
  <c r="I74" i="2" s="1"/>
  <c r="F75" i="2"/>
  <c r="I75" i="2" s="1"/>
  <c r="F76" i="2"/>
  <c r="I76" i="2" s="1"/>
  <c r="F77" i="2"/>
  <c r="I77" i="2" s="1"/>
  <c r="F78" i="2"/>
  <c r="I78" i="2" s="1"/>
  <c r="F79" i="2"/>
  <c r="I79" i="2" s="1"/>
  <c r="F80" i="2"/>
  <c r="I80" i="2" s="1"/>
  <c r="F81" i="2"/>
  <c r="I81" i="2" s="1"/>
  <c r="F82" i="2"/>
  <c r="I82" i="2" s="1"/>
  <c r="F83" i="2"/>
  <c r="I83" i="2" s="1"/>
  <c r="F84" i="2"/>
  <c r="I84" i="2" s="1"/>
  <c r="F85" i="2"/>
  <c r="I85" i="2" s="1"/>
  <c r="F86" i="2"/>
  <c r="I86" i="2" s="1"/>
  <c r="F87" i="2"/>
  <c r="I87" i="2" s="1"/>
  <c r="F88" i="2"/>
  <c r="I88" i="2" s="1"/>
  <c r="F89" i="2"/>
  <c r="I89" i="2" s="1"/>
  <c r="F90" i="2"/>
  <c r="I90" i="2" s="1"/>
  <c r="F91" i="2"/>
  <c r="I91" i="2" s="1"/>
  <c r="F92" i="2"/>
  <c r="I92" i="2" s="1"/>
  <c r="F93" i="2"/>
  <c r="I93" i="2" s="1"/>
  <c r="F94" i="2"/>
  <c r="I94" i="2" s="1"/>
  <c r="F95" i="2"/>
  <c r="I95" i="2" s="1"/>
  <c r="F96" i="2"/>
  <c r="I96" i="2" s="1"/>
  <c r="F97" i="2"/>
  <c r="I97" i="2" s="1"/>
  <c r="F98" i="2"/>
  <c r="I98" i="2" s="1"/>
  <c r="F99" i="2"/>
  <c r="I99" i="2" s="1"/>
  <c r="F100" i="2"/>
  <c r="I100" i="2" s="1"/>
  <c r="F101" i="2"/>
  <c r="I101" i="2" s="1"/>
  <c r="F102" i="2"/>
  <c r="I102" i="2" s="1"/>
  <c r="F103" i="2"/>
  <c r="I103" i="2" s="1"/>
  <c r="F104" i="2"/>
  <c r="I104" i="2" s="1"/>
  <c r="F105" i="2"/>
  <c r="I105" i="2" s="1"/>
  <c r="F106" i="2"/>
  <c r="I106" i="2" s="1"/>
  <c r="F107" i="2"/>
  <c r="I107" i="2" s="1"/>
  <c r="F108" i="2"/>
  <c r="I108" i="2" s="1"/>
  <c r="F109" i="2"/>
  <c r="I109" i="2" s="1"/>
  <c r="F110" i="2"/>
  <c r="I110" i="2" s="1"/>
  <c r="F111" i="2"/>
  <c r="I111" i="2" s="1"/>
  <c r="F112" i="2"/>
  <c r="I112" i="2" s="1"/>
  <c r="F113" i="2"/>
  <c r="I113" i="2" s="1"/>
  <c r="F114" i="2"/>
  <c r="I114" i="2" s="1"/>
  <c r="F115" i="2"/>
  <c r="I115" i="2" s="1"/>
  <c r="F116" i="2"/>
  <c r="I116" i="2" s="1"/>
  <c r="F117" i="2"/>
  <c r="I117" i="2" s="1"/>
  <c r="F118" i="2"/>
  <c r="I118" i="2" s="1"/>
  <c r="F119" i="2"/>
  <c r="I119" i="2" s="1"/>
  <c r="F120" i="2"/>
  <c r="I120" i="2" s="1"/>
  <c r="F121" i="2"/>
  <c r="I121" i="2" s="1"/>
  <c r="F122" i="2"/>
  <c r="I122" i="2" s="1"/>
  <c r="F123" i="2"/>
  <c r="I123" i="2" s="1"/>
  <c r="F124" i="2"/>
  <c r="I124" i="2" s="1"/>
  <c r="F125" i="2"/>
  <c r="I125" i="2" s="1"/>
  <c r="F126" i="2"/>
  <c r="I126" i="2" s="1"/>
  <c r="F127" i="2"/>
  <c r="I127" i="2" s="1"/>
  <c r="F50" i="2"/>
  <c r="I50" i="2" s="1"/>
  <c r="F37" i="2"/>
  <c r="I37" i="2" s="1"/>
  <c r="F38" i="2"/>
  <c r="I38" i="2" s="1"/>
  <c r="F39" i="2"/>
  <c r="I39" i="2" s="1"/>
  <c r="F40" i="2"/>
  <c r="I40" i="2" s="1"/>
  <c r="F41" i="2"/>
  <c r="I41" i="2" s="1"/>
  <c r="F42" i="2"/>
  <c r="I42" i="2" s="1"/>
  <c r="F43" i="2"/>
  <c r="I43" i="2" s="1"/>
  <c r="F44" i="2"/>
  <c r="I44" i="2" s="1"/>
  <c r="F45" i="2"/>
  <c r="I45" i="2" s="1"/>
  <c r="F46" i="2"/>
  <c r="I46" i="2" s="1"/>
  <c r="F47" i="2"/>
  <c r="I47" i="2" s="1"/>
  <c r="F48" i="2"/>
  <c r="I48" i="2" s="1"/>
  <c r="F49" i="2"/>
  <c r="I49" i="2" s="1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23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F23" i="2"/>
  <c r="I23" i="2" s="1"/>
  <c r="F24" i="2"/>
  <c r="I24" i="2" s="1"/>
  <c r="F25" i="2"/>
  <c r="F26" i="2"/>
  <c r="F27" i="2"/>
  <c r="F28" i="2"/>
  <c r="F29" i="2"/>
  <c r="F30" i="2"/>
  <c r="F31" i="2"/>
  <c r="F32" i="2"/>
  <c r="F33" i="2"/>
  <c r="F34" i="2"/>
  <c r="F35" i="2"/>
  <c r="F36" i="2"/>
  <c r="I36" i="2" s="1"/>
  <c r="I33" i="2" l="1"/>
  <c r="I31" i="2"/>
  <c r="I30" i="2"/>
  <c r="I29" i="2"/>
  <c r="I28" i="2"/>
  <c r="I25" i="2"/>
  <c r="I35" i="2"/>
  <c r="I27" i="2"/>
  <c r="I32" i="2"/>
  <c r="I34" i="2"/>
  <c r="I26" i="2"/>
  <c r="E19" i="2" a="1"/>
  <c r="E19" i="2" s="1"/>
  <c r="AC23" i="2" s="1"/>
  <c r="AC24" i="2" s="1"/>
  <c r="AC26" i="2" s="1"/>
  <c r="AC27" i="2" s="1"/>
  <c r="AC28" i="2" s="1"/>
  <c r="AC41" i="2" s="1"/>
  <c r="AC60" i="2" s="1"/>
  <c r="AC81" i="2" s="1"/>
  <c r="AC105" i="2" s="1"/>
  <c r="N39" i="1" l="1"/>
  <c r="N40" i="1"/>
  <c r="N41" i="1"/>
  <c r="N42" i="1"/>
  <c r="N43" i="1"/>
  <c r="N44" i="1"/>
  <c r="N38" i="1"/>
  <c r="M39" i="1"/>
  <c r="M40" i="1"/>
  <c r="M41" i="1"/>
  <c r="M42" i="1"/>
  <c r="M43" i="1"/>
  <c r="M44" i="1"/>
  <c r="M38" i="1"/>
  <c r="L39" i="1"/>
  <c r="L40" i="1"/>
  <c r="L41" i="1"/>
  <c r="L42" i="1"/>
  <c r="L43" i="1"/>
  <c r="L44" i="1"/>
  <c r="L38" i="1"/>
  <c r="K39" i="1"/>
  <c r="K40" i="1"/>
  <c r="K41" i="1"/>
  <c r="K42" i="1"/>
  <c r="K43" i="1"/>
  <c r="K44" i="1"/>
  <c r="K38" i="1"/>
  <c r="J39" i="1"/>
  <c r="J40" i="1"/>
  <c r="J41" i="1"/>
  <c r="J42" i="1"/>
  <c r="J43" i="1"/>
  <c r="J44" i="1"/>
  <c r="J38" i="1"/>
  <c r="I39" i="1"/>
  <c r="I40" i="1"/>
  <c r="I41" i="1"/>
  <c r="I42" i="1"/>
  <c r="I43" i="1"/>
  <c r="I44" i="1"/>
  <c r="I38" i="1"/>
  <c r="H39" i="1"/>
  <c r="H40" i="1"/>
  <c r="H41" i="1"/>
  <c r="H42" i="1"/>
  <c r="H43" i="1"/>
  <c r="H44" i="1"/>
  <c r="H38" i="1"/>
  <c r="G39" i="1"/>
  <c r="G40" i="1"/>
  <c r="G41" i="1"/>
  <c r="G42" i="1"/>
  <c r="G43" i="1"/>
  <c r="G44" i="1"/>
  <c r="G38" i="1"/>
  <c r="F41" i="1"/>
  <c r="F39" i="1"/>
  <c r="F40" i="1"/>
  <c r="F42" i="1"/>
  <c r="F43" i="1"/>
  <c r="F44" i="1"/>
  <c r="F38" i="1"/>
  <c r="E38" i="1"/>
  <c r="E39" i="1"/>
  <c r="E40" i="1"/>
  <c r="E41" i="1"/>
  <c r="E42" i="1"/>
  <c r="E43" i="1"/>
  <c r="E44" i="1"/>
  <c r="K30" i="1"/>
  <c r="K31" i="1"/>
  <c r="K32" i="1"/>
  <c r="K33" i="1"/>
  <c r="K34" i="1"/>
  <c r="K29" i="1"/>
  <c r="J30" i="1"/>
  <c r="J31" i="1"/>
  <c r="J32" i="1"/>
  <c r="J33" i="1"/>
  <c r="J34" i="1"/>
  <c r="J29" i="1"/>
  <c r="I30" i="1"/>
  <c r="I31" i="1"/>
  <c r="I32" i="1"/>
  <c r="I33" i="1"/>
  <c r="I34" i="1"/>
  <c r="I29" i="1"/>
  <c r="H29" i="1"/>
  <c r="G29" i="1"/>
  <c r="F29" i="1"/>
  <c r="E29" i="1"/>
  <c r="H30" i="1"/>
  <c r="H31" i="1"/>
  <c r="H32" i="1"/>
  <c r="H33" i="1"/>
  <c r="H34" i="1"/>
  <c r="G30" i="1"/>
  <c r="G31" i="1"/>
  <c r="G32" i="1"/>
  <c r="G33" i="1"/>
  <c r="G34" i="1"/>
  <c r="E28" i="1" a="1"/>
  <c r="E28" i="1" s="1"/>
  <c r="F30" i="1"/>
  <c r="F31" i="1"/>
  <c r="F32" i="1"/>
  <c r="F33" i="1"/>
  <c r="F34" i="1"/>
  <c r="E30" i="1"/>
  <c r="E31" i="1"/>
  <c r="E32" i="1"/>
  <c r="E33" i="1"/>
  <c r="E34" i="1"/>
  <c r="I10" i="1" l="1"/>
  <c r="I14" i="1"/>
  <c r="I13" i="1"/>
  <c r="I12" i="1"/>
  <c r="I11" i="1"/>
  <c r="I9" i="1"/>
  <c r="I8" i="1"/>
  <c r="I5" i="1"/>
  <c r="I6" i="1"/>
  <c r="I7" i="1"/>
  <c r="I4" i="1"/>
  <c r="I3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<sst xmlns="http://schemas.openxmlformats.org/spreadsheetml/2006/main" count="319" uniqueCount="108">
  <si>
    <t>Id</t>
  </si>
  <si>
    <t>Country</t>
  </si>
  <si>
    <t>City</t>
  </si>
  <si>
    <t>X coord</t>
  </si>
  <si>
    <t>Y coord</t>
  </si>
  <si>
    <t>Opening cost</t>
  </si>
  <si>
    <t>Closing cost</t>
  </si>
  <si>
    <t>f</t>
  </si>
  <si>
    <t>Demand</t>
  </si>
  <si>
    <t>Capacity</t>
  </si>
  <si>
    <t>Production plants</t>
  </si>
  <si>
    <t>France</t>
  </si>
  <si>
    <t>Paris</t>
  </si>
  <si>
    <t>-</t>
  </si>
  <si>
    <t>Netherlands</t>
  </si>
  <si>
    <t>Amsterdam</t>
  </si>
  <si>
    <t>Spain</t>
  </si>
  <si>
    <t>Madrid</t>
  </si>
  <si>
    <t>Switzerland</t>
  </si>
  <si>
    <t>Zürich</t>
  </si>
  <si>
    <t>Germany</t>
  </si>
  <si>
    <t>Berlin</t>
  </si>
  <si>
    <t>Czech republic</t>
  </si>
  <si>
    <t>Prague</t>
  </si>
  <si>
    <t>Distribution centers</t>
  </si>
  <si>
    <t>Denmark</t>
  </si>
  <si>
    <t>Aarhus</t>
  </si>
  <si>
    <t>Marseille</t>
  </si>
  <si>
    <t>Bilbao</t>
  </si>
  <si>
    <t>Italy</t>
  </si>
  <si>
    <t>Torino</t>
  </si>
  <si>
    <t>Frankfurt</t>
  </si>
  <si>
    <t>Austria</t>
  </si>
  <si>
    <t>Wien</t>
  </si>
  <si>
    <t>Poland</t>
  </si>
  <si>
    <t>Warsaw</t>
  </si>
  <si>
    <t>Customers</t>
  </si>
  <si>
    <t>Copenhagen</t>
  </si>
  <si>
    <t>Düsseldorf</t>
  </si>
  <si>
    <t>Munich</t>
  </si>
  <si>
    <t>Wroclaw</t>
  </si>
  <si>
    <t>Hungary</t>
  </si>
  <si>
    <t>Budapest</t>
  </si>
  <si>
    <t>Belgium</t>
  </si>
  <si>
    <t>Brussels</t>
  </si>
  <si>
    <t>Florence</t>
  </si>
  <si>
    <t>Tolouse</t>
  </si>
  <si>
    <t>Barcelona</t>
  </si>
  <si>
    <t>Seville</t>
  </si>
  <si>
    <t>Plant/DC</t>
  </si>
  <si>
    <t>DC/ Customer</t>
  </si>
  <si>
    <t>Dusseldorf</t>
  </si>
  <si>
    <t>Bibao</t>
  </si>
  <si>
    <t>Distances (km)</t>
  </si>
  <si>
    <t>DC</t>
  </si>
  <si>
    <t>X</t>
  </si>
  <si>
    <t>Y</t>
  </si>
  <si>
    <t>Q4</t>
  </si>
  <si>
    <t>(0,4,0)</t>
  </si>
  <si>
    <t>(0,10,15,0)</t>
  </si>
  <si>
    <t>(0,6,0)</t>
  </si>
  <si>
    <t>(0,9,3,0)</t>
  </si>
  <si>
    <t>(0,1,12,0)</t>
  </si>
  <si>
    <t>(0,13,0)</t>
  </si>
  <si>
    <t>(0,11,0)</t>
  </si>
  <si>
    <t>(0,8,0)</t>
  </si>
  <si>
    <t>(0,7,14,5,0)</t>
  </si>
  <si>
    <t>(0,2,0)</t>
  </si>
  <si>
    <t>d</t>
  </si>
  <si>
    <t>C</t>
  </si>
  <si>
    <t>Routes</t>
  </si>
  <si>
    <t>i</t>
  </si>
  <si>
    <t>j</t>
  </si>
  <si>
    <t>c_i0</t>
  </si>
  <si>
    <t>c_0j</t>
  </si>
  <si>
    <t>c_ij</t>
  </si>
  <si>
    <t>s_ij</t>
  </si>
  <si>
    <t>Merge?</t>
  </si>
  <si>
    <t>D1</t>
  </si>
  <si>
    <t>D2</t>
  </si>
  <si>
    <t>D3</t>
  </si>
  <si>
    <t>YES</t>
  </si>
  <si>
    <t>(0,1,10,0)</t>
  </si>
  <si>
    <t>(0,3,0)</t>
  </si>
  <si>
    <t>(0,5,0)</t>
  </si>
  <si>
    <t>(0,7,0)</t>
  </si>
  <si>
    <t>(0,9,0)</t>
  </si>
  <si>
    <t>(0,12,0)</t>
  </si>
  <si>
    <t>(0,14,0)</t>
  </si>
  <si>
    <t>(0,15,0)</t>
  </si>
  <si>
    <t>(0,3,9,0)</t>
  </si>
  <si>
    <t>Exceeds cap</t>
  </si>
  <si>
    <t>(0,1,10,12,0)</t>
  </si>
  <si>
    <t>(0,7,14,0)</t>
  </si>
  <si>
    <t>(0,3,9,7,14,0)</t>
  </si>
  <si>
    <t>SUBTOUR / same route</t>
  </si>
  <si>
    <t>(0,11,13,0)</t>
  </si>
  <si>
    <t>(0,4,15,0)</t>
  </si>
  <si>
    <t>(0,2,8,0)</t>
  </si>
  <si>
    <t>eins</t>
  </si>
  <si>
    <t>(0,5,6,0)</t>
  </si>
  <si>
    <t>No more routes can be merged without exceeding capacity</t>
  </si>
  <si>
    <t>Total cost</t>
  </si>
  <si>
    <t>Savings</t>
  </si>
  <si>
    <t>driver cost</t>
  </si>
  <si>
    <t>total savings</t>
  </si>
  <si>
    <t>saving in route</t>
  </si>
  <si>
    <t>saving in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</si>
</sst>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%"/>
    <numFmt numFmtId="165" formatCode="0.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0" xfId="0" applyNumberFormat="1"/>
    <xf numFmtId="1" fontId="0" fillId="0" borderId="8" xfId="0" applyNumberFormat="1" applyBorder="1"/>
    <xf numFmtId="1" fontId="0" fillId="0" borderId="9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0" xfId="0" applyNumberFormat="1" applyBorder="1"/>
    <xf numFmtId="1" fontId="0" fillId="0" borderId="13" xfId="0" applyNumberFormat="1" applyBorder="1"/>
    <xf numFmtId="0" fontId="0" fillId="0" borderId="0" xfId="0" applyAlignment="1">
      <alignment horizontal="center" vertical="center" textRotation="90"/>
    </xf>
    <xf numFmtId="1" fontId="0" fillId="2" borderId="0" xfId="0" applyNumberFormat="1" applyFill="1"/>
    <xf numFmtId="0" fontId="2" fillId="0" borderId="0" xfId="0" applyFont="1" applyAlignment="1">
      <alignment horizontal="center"/>
    </xf>
    <xf numFmtId="9" fontId="0" fillId="0" borderId="0" xfId="1" applyFont="1" applyBorder="1"/>
    <xf numFmtId="0" fontId="2" fillId="0" borderId="0" xfId="0" applyFont="1"/>
    <xf numFmtId="1" fontId="2" fillId="0" borderId="0" xfId="0" applyNumberFormat="1" applyFont="1"/>
    <xf numFmtId="164" fontId="2" fillId="0" borderId="0" xfId="1" applyNumberFormat="1" applyFont="1" applyBorder="1"/>
    <xf numFmtId="0" fontId="0" fillId="0" borderId="15" xfId="0" applyBorder="1"/>
    <xf numFmtId="1" fontId="3" fillId="0" borderId="0" xfId="0" applyNumberFormat="1" applyFont="1"/>
    <xf numFmtId="41" fontId="0" fillId="0" borderId="0" xfId="2" applyFont="1"/>
    <xf numFmtId="41" fontId="0" fillId="0" borderId="2" xfId="2" applyFont="1" applyBorder="1"/>
    <xf numFmtId="41" fontId="0" fillId="0" borderId="6" xfId="2" applyFont="1" applyBorder="1" applyAlignment="1">
      <alignment horizontal="center"/>
    </xf>
    <xf numFmtId="41" fontId="0" fillId="0" borderId="8" xfId="2" applyFont="1" applyBorder="1"/>
    <xf numFmtId="41" fontId="0" fillId="0" borderId="7" xfId="2" applyFont="1" applyBorder="1"/>
    <xf numFmtId="41" fontId="0" fillId="0" borderId="6" xfId="2" applyFont="1" applyBorder="1"/>
    <xf numFmtId="41" fontId="0" fillId="0" borderId="9" xfId="2" applyFont="1" applyBorder="1" applyAlignment="1">
      <alignment horizontal="center"/>
    </xf>
    <xf numFmtId="41" fontId="0" fillId="0" borderId="10" xfId="2" applyFont="1" applyBorder="1"/>
    <xf numFmtId="41" fontId="0" fillId="0" borderId="0" xfId="2" applyFont="1" applyBorder="1"/>
    <xf numFmtId="41" fontId="0" fillId="0" borderId="9" xfId="2" applyFont="1" applyBorder="1"/>
    <xf numFmtId="41" fontId="0" fillId="0" borderId="10" xfId="2" applyFont="1" applyBorder="1" applyAlignment="1">
      <alignment horizontal="center"/>
    </xf>
    <xf numFmtId="41" fontId="0" fillId="0" borderId="0" xfId="2" applyFont="1" applyBorder="1" applyAlignment="1">
      <alignment horizontal="center"/>
    </xf>
    <xf numFmtId="41" fontId="0" fillId="0" borderId="5" xfId="2" applyFont="1" applyBorder="1"/>
    <xf numFmtId="41" fontId="0" fillId="0" borderId="11" xfId="2" applyFont="1" applyBorder="1"/>
    <xf numFmtId="41" fontId="0" fillId="0" borderId="13" xfId="2" applyFont="1" applyBorder="1" applyAlignment="1">
      <alignment horizontal="center"/>
    </xf>
    <xf numFmtId="41" fontId="0" fillId="0" borderId="14" xfId="2" applyFont="1" applyBorder="1" applyAlignment="1">
      <alignment horizontal="center"/>
    </xf>
    <xf numFmtId="41" fontId="0" fillId="0" borderId="13" xfId="2" applyFont="1" applyBorder="1"/>
    <xf numFmtId="41" fontId="0" fillId="0" borderId="12" xfId="2" applyFont="1" applyBorder="1"/>
    <xf numFmtId="41" fontId="0" fillId="0" borderId="0" xfId="2" applyFont="1" applyFill="1" applyBorder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1" fontId="6" fillId="0" borderId="0" xfId="0" applyNumberFormat="1" applyFont="1"/>
    <xf numFmtId="0" fontId="0" fillId="0" borderId="0" xfId="0" quotePrefix="1"/>
    <xf numFmtId="1" fontId="5" fillId="0" borderId="0" xfId="0" applyNumberFormat="1" applyFont="1"/>
    <xf numFmtId="0" fontId="5" fillId="0" borderId="0" xfId="0" applyFont="1"/>
    <xf numFmtId="0" fontId="0" fillId="3" borderId="0" xfId="0" applyFill="1" applyAlignment="1">
      <alignment horizontal="center"/>
    </xf>
    <xf numFmtId="41" fontId="0" fillId="3" borderId="0" xfId="2" applyFont="1" applyFill="1"/>
    <xf numFmtId="41" fontId="2" fillId="3" borderId="22" xfId="2" applyFont="1" applyFill="1" applyBorder="1"/>
    <xf numFmtId="41" fontId="0" fillId="0" borderId="0" xfId="2" applyFont="1" applyAlignment="1">
      <alignment horizontal="center"/>
    </xf>
    <xf numFmtId="41" fontId="0" fillId="0" borderId="0" xfId="0" applyNumberFormat="1" applyAlignment="1">
      <alignment horizontal="center"/>
    </xf>
    <xf numFmtId="41" fontId="0" fillId="0" borderId="0" xfId="0" applyNumberFormat="1"/>
    <xf numFmtId="0" fontId="0" fillId="4" borderId="0" xfId="0" applyFill="1"/>
    <xf numFmtId="41" fontId="0" fillId="4" borderId="0" xfId="0" applyNumberFormat="1" applyFill="1"/>
    <xf numFmtId="41" fontId="0" fillId="0" borderId="1" xfId="2" applyFont="1" applyBorder="1" applyAlignment="1">
      <alignment horizontal="center" vertical="center" textRotation="90"/>
    </xf>
    <xf numFmtId="41" fontId="0" fillId="0" borderId="3" xfId="2" applyFont="1" applyBorder="1" applyAlignment="1">
      <alignment horizontal="center" vertical="center" textRotation="90"/>
    </xf>
    <xf numFmtId="41" fontId="0" fillId="0" borderId="4" xfId="2" applyFont="1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3">
    <cellStyle name="Comma [0]" xfId="2" builtinId="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Locations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2742DA9-AE7F-4299-830A-38ADE1A1824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07F1-4C56-8A90-BBAD93FE68C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22E77A6-91FA-48C7-801A-CE0F165535F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7F1-4C56-8A90-BBAD93FE68C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AEE4CCB-05A8-4D34-8011-C89734FE32A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7F1-4C56-8A90-BBAD93FE68C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2288AC2-575E-4825-B9CD-A031E77530D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7F1-4C56-8A90-BBAD93FE68C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4E31098-0318-42A2-817D-97DFC88BB3A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7F1-4C56-8A90-BBAD93FE68C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0E5DB88-C1E0-435E-B7A9-103BE588872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7F1-4C56-8A90-BBAD93FE68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Part1!$E$2:$E$7</c:f>
              <c:numCache>
                <c:formatCode>_(* #,##0_);_(* \(#,##0\);_(* "-"_);_(@_)</c:formatCode>
                <c:ptCount val="6"/>
                <c:pt idx="0">
                  <c:v>1900</c:v>
                </c:pt>
                <c:pt idx="1">
                  <c:v>2250</c:v>
                </c:pt>
                <c:pt idx="2">
                  <c:v>1200</c:v>
                </c:pt>
                <c:pt idx="3">
                  <c:v>2750</c:v>
                </c:pt>
                <c:pt idx="4">
                  <c:v>3200</c:v>
                </c:pt>
                <c:pt idx="5">
                  <c:v>3450</c:v>
                </c:pt>
              </c:numCache>
            </c:numRef>
          </c:xVal>
          <c:yVal>
            <c:numRef>
              <c:f>Part1!$F$2:$F$7</c:f>
              <c:numCache>
                <c:formatCode>_(* #,##0_);_(* \(#,##0\);_(* "-"_);_(@_)</c:formatCode>
                <c:ptCount val="6"/>
                <c:pt idx="0">
                  <c:v>2250</c:v>
                </c:pt>
                <c:pt idx="1">
                  <c:v>2950</c:v>
                </c:pt>
                <c:pt idx="2">
                  <c:v>750</c:v>
                </c:pt>
                <c:pt idx="3">
                  <c:v>1900</c:v>
                </c:pt>
                <c:pt idx="4">
                  <c:v>3025</c:v>
                </c:pt>
                <c:pt idx="5">
                  <c:v>2400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Part1!$D$2:$D$7</c15:f>
                <c15:dlblRangeCache>
                  <c:ptCount val="6"/>
                  <c:pt idx="0">
                    <c:v> Paris </c:v>
                  </c:pt>
                  <c:pt idx="1">
                    <c:v> Amsterdam </c:v>
                  </c:pt>
                  <c:pt idx="2">
                    <c:v> Madrid </c:v>
                  </c:pt>
                  <c:pt idx="3">
                    <c:v> Zürich </c:v>
                  </c:pt>
                  <c:pt idx="4">
                    <c:v> Berlin </c:v>
                  </c:pt>
                  <c:pt idx="5">
                    <c:v> Prague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7F1-4C56-8A90-BBAD93FE68CF}"/>
            </c:ext>
          </c:extLst>
        </c:ser>
        <c:ser>
          <c:idx val="1"/>
          <c:order val="1"/>
          <c:tx>
            <c:strRef>
              <c:f>Part1!$D$8:$D$14</c:f>
              <c:strCache>
                <c:ptCount val="7"/>
                <c:pt idx="0">
                  <c:v> Aarhus </c:v>
                </c:pt>
                <c:pt idx="1">
                  <c:v> Marseille </c:v>
                </c:pt>
                <c:pt idx="2">
                  <c:v> Bilbao </c:v>
                </c:pt>
                <c:pt idx="3">
                  <c:v> Torino </c:v>
                </c:pt>
                <c:pt idx="4">
                  <c:v> Frankfurt </c:v>
                </c:pt>
                <c:pt idx="5">
                  <c:v> Wien </c:v>
                </c:pt>
                <c:pt idx="6">
                  <c:v> Warsaw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13C2EF1-D187-4B62-89F2-78D870DB3AC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07F1-4C56-8A90-BBAD93FE68C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608616F-68F9-4BA4-A8B6-F1724D3E441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7F1-4C56-8A90-BBAD93FE68C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793A3C9-EE01-41B2-8BA1-DAABCC0E558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7F1-4C56-8A90-BBAD93FE68C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5F9B674-0512-42AA-AB51-A90EC1BBF29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7F1-4C56-8A90-BBAD93FE68C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2DA3313-3AAA-4AB3-A4AF-5BA04958572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7F1-4C56-8A90-BBAD93FE68C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7805EA0-BDF0-4495-9DDB-3BAD15EEF40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7F1-4C56-8A90-BBAD93FE68C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D5107A9-C25B-472A-9473-61BB0006F14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7F1-4C56-8A90-BBAD93FE68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Part1!$E$8:$E$14</c:f>
              <c:numCache>
                <c:formatCode>_(* #,##0_);_(* \(#,##0\);_(* "-"_);_(@_)</c:formatCode>
                <c:ptCount val="7"/>
                <c:pt idx="0">
                  <c:v>2850</c:v>
                </c:pt>
                <c:pt idx="1">
                  <c:v>2200</c:v>
                </c:pt>
                <c:pt idx="2">
                  <c:v>1200</c:v>
                </c:pt>
                <c:pt idx="3">
                  <c:v>2750</c:v>
                </c:pt>
                <c:pt idx="4">
                  <c:v>2800</c:v>
                </c:pt>
                <c:pt idx="5">
                  <c:v>3600</c:v>
                </c:pt>
                <c:pt idx="6">
                  <c:v>4100</c:v>
                </c:pt>
              </c:numCache>
            </c:numRef>
          </c:xVal>
          <c:yVal>
            <c:numRef>
              <c:f>Part1!$F$8:$F$14</c:f>
              <c:numCache>
                <c:formatCode>_(* #,##0_);_(* \(#,##0\);_(* "-"_);_(@_)</c:formatCode>
                <c:ptCount val="7"/>
                <c:pt idx="0">
                  <c:v>3700</c:v>
                </c:pt>
                <c:pt idx="1">
                  <c:v>1300</c:v>
                </c:pt>
                <c:pt idx="2">
                  <c:v>1200</c:v>
                </c:pt>
                <c:pt idx="3">
                  <c:v>1550</c:v>
                </c:pt>
                <c:pt idx="4">
                  <c:v>2450</c:v>
                </c:pt>
                <c:pt idx="5">
                  <c:v>2100</c:v>
                </c:pt>
                <c:pt idx="6">
                  <c:v>2900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Part1!$D$8:$D$14</c15:f>
                <c15:dlblRangeCache>
                  <c:ptCount val="7"/>
                  <c:pt idx="0">
                    <c:v> Aarhus </c:v>
                  </c:pt>
                  <c:pt idx="1">
                    <c:v> Marseille </c:v>
                  </c:pt>
                  <c:pt idx="2">
                    <c:v> Bilbao </c:v>
                  </c:pt>
                  <c:pt idx="3">
                    <c:v> Torino </c:v>
                  </c:pt>
                  <c:pt idx="4">
                    <c:v> Frankfurt </c:v>
                  </c:pt>
                  <c:pt idx="5">
                    <c:v> Wien </c:v>
                  </c:pt>
                  <c:pt idx="6">
                    <c:v> Warsaw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07F1-4C56-8A90-BBAD93FE68CF}"/>
            </c:ext>
          </c:extLst>
        </c:ser>
        <c:ser>
          <c:idx val="2"/>
          <c:order val="2"/>
          <c:tx>
            <c:strRef>
              <c:f>Part1!$D$15:$D$24</c:f>
              <c:strCache>
                <c:ptCount val="10"/>
                <c:pt idx="0">
                  <c:v> Copenhagen </c:v>
                </c:pt>
                <c:pt idx="1">
                  <c:v> Düsseldorf </c:v>
                </c:pt>
                <c:pt idx="2">
                  <c:v> Munich </c:v>
                </c:pt>
                <c:pt idx="3">
                  <c:v> Wroclaw </c:v>
                </c:pt>
                <c:pt idx="4">
                  <c:v> Budapest </c:v>
                </c:pt>
                <c:pt idx="5">
                  <c:v> Brussels </c:v>
                </c:pt>
                <c:pt idx="6">
                  <c:v> Florence </c:v>
                </c:pt>
                <c:pt idx="7">
                  <c:v> Tolouse </c:v>
                </c:pt>
                <c:pt idx="8">
                  <c:v> Barcelona </c:v>
                </c:pt>
                <c:pt idx="9">
                  <c:v> Seville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3C36D80-A470-46AC-8F5A-1C68AD065D7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07F1-4C56-8A90-BBAD93FE68C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CB5B8AA-DBED-4CD4-A0B5-D26B474A92D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07F1-4C56-8A90-BBAD93FE68C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EBEF2C7-DE6F-4AAE-8010-0212EEFD113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07F1-4C56-8A90-BBAD93FE68C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FE86FEA-2EB5-4CF2-A763-C798C263586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07F1-4C56-8A90-BBAD93FE68C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A9C5A1C-527F-45A3-8D1A-7A851752EB8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07F1-4C56-8A90-BBAD93FE68C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7D85FB1-FF74-441F-AEB6-3D8318780C2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07F1-4C56-8A90-BBAD93FE68C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8A1CA52-A5D7-4580-B2D9-13469B78EA1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07F1-4C56-8A90-BBAD93FE68C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B93C125-9684-4E33-8306-C3A3E870B84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07F1-4C56-8A90-BBAD93FE68C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A320BE1-11BA-492C-A1B5-AACF6167D8F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07F1-4C56-8A90-BBAD93FE68C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FA7AB23-C559-4C30-8494-CC23156FCA7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07F1-4C56-8A90-BBAD93FE68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Part1!$E$15:$E$24</c:f>
              <c:numCache>
                <c:formatCode>_(* #,##0_);_(* \(#,##0\);_(* "-"_);_(@_)</c:formatCode>
                <c:ptCount val="10"/>
                <c:pt idx="0">
                  <c:v>3100</c:v>
                </c:pt>
                <c:pt idx="1">
                  <c:v>2600</c:v>
                </c:pt>
                <c:pt idx="2">
                  <c:v>3050</c:v>
                </c:pt>
                <c:pt idx="3">
                  <c:v>3800</c:v>
                </c:pt>
                <c:pt idx="4">
                  <c:v>4050</c:v>
                </c:pt>
                <c:pt idx="5">
                  <c:v>2150</c:v>
                </c:pt>
                <c:pt idx="6">
                  <c:v>3050</c:v>
                </c:pt>
                <c:pt idx="7">
                  <c:v>1800</c:v>
                </c:pt>
                <c:pt idx="8">
                  <c:v>1850</c:v>
                </c:pt>
                <c:pt idx="9">
                  <c:v>900</c:v>
                </c:pt>
              </c:numCache>
            </c:numRef>
          </c:xVal>
          <c:yVal>
            <c:numRef>
              <c:f>Part1!$F$15:$F$24</c:f>
              <c:numCache>
                <c:formatCode>_(* #,##0_);_(* \(#,##0\);_(* "-"_);_(@_)</c:formatCode>
                <c:ptCount val="10"/>
                <c:pt idx="0">
                  <c:v>3600</c:v>
                </c:pt>
                <c:pt idx="1">
                  <c:v>2850</c:v>
                </c:pt>
                <c:pt idx="2">
                  <c:v>2200</c:v>
                </c:pt>
                <c:pt idx="3">
                  <c:v>2700</c:v>
                </c:pt>
                <c:pt idx="4">
                  <c:v>1950</c:v>
                </c:pt>
                <c:pt idx="5">
                  <c:v>2550</c:v>
                </c:pt>
                <c:pt idx="6">
                  <c:v>1300</c:v>
                </c:pt>
                <c:pt idx="7">
                  <c:v>1300</c:v>
                </c:pt>
                <c:pt idx="8">
                  <c:v>950</c:v>
                </c:pt>
                <c:pt idx="9">
                  <c:v>300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Part1!$D$15:$D$24</c15:f>
                <c15:dlblRangeCache>
                  <c:ptCount val="10"/>
                  <c:pt idx="0">
                    <c:v> Copenhagen </c:v>
                  </c:pt>
                  <c:pt idx="1">
                    <c:v> Düsseldorf </c:v>
                  </c:pt>
                  <c:pt idx="2">
                    <c:v> Munich </c:v>
                  </c:pt>
                  <c:pt idx="3">
                    <c:v> Wroclaw </c:v>
                  </c:pt>
                  <c:pt idx="4">
                    <c:v> Budapest </c:v>
                  </c:pt>
                  <c:pt idx="5">
                    <c:v> Brussels </c:v>
                  </c:pt>
                  <c:pt idx="6">
                    <c:v> Florence </c:v>
                  </c:pt>
                  <c:pt idx="7">
                    <c:v> Tolouse </c:v>
                  </c:pt>
                  <c:pt idx="8">
                    <c:v> Barcelona </c:v>
                  </c:pt>
                  <c:pt idx="9">
                    <c:v> Seville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07F1-4C56-8A90-BBAD93FE68C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03113816"/>
        <c:axId val="503113488"/>
      </c:scatterChart>
      <c:valAx>
        <c:axId val="503113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113488"/>
        <c:crosses val="autoZero"/>
        <c:crossBetween val="midCat"/>
      </c:valAx>
      <c:valAx>
        <c:axId val="50311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113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6EB06BA-C8DD-432B-A088-6E3C90E8C39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FC2-4DA5-9911-C6F6CC7D8A2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79AF1FB-BE7E-4075-A715-84728AE121A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FC2-4DA5-9911-C6F6CC7D8A2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E6E06AE-ED58-4762-96A0-3AFDDE4E8E4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FC2-4DA5-9911-C6F6CC7D8A2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699525E-272B-4CE7-8C7C-8999D39BD84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FC2-4DA5-9911-C6F6CC7D8A2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791530A-C428-4EE6-96F5-A35BEF42F34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FC2-4DA5-9911-C6F6CC7D8A2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B0A9BD2-6298-4FA0-BD41-7CC2F2F5D7D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FC2-4DA5-9911-C6F6CC7D8A2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310D2AC-A33E-431A-A982-182D496D659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FC2-4DA5-9911-C6F6CC7D8A2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CC8A5FD-2182-4AE5-8B8C-146B4C57371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FC2-4DA5-9911-C6F6CC7D8A2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45DBF90-C5B8-4BCD-9791-9BD4460510C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FC2-4DA5-9911-C6F6CC7D8A2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A0566B7-85D7-446A-9E96-586B1334F77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FC2-4DA5-9911-C6F6CC7D8A2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4B99391-108C-402D-B6FF-BF9A726E8EE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FC2-4DA5-9911-C6F6CC7D8A2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B80368D-EFDE-4A9D-B74B-6F14E9FEA79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FC2-4DA5-9911-C6F6CC7D8A2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9C8853C-66BE-4FF4-B91E-B9A72E49203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FC2-4DA5-9911-C6F6CC7D8A2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53AB304-63E3-479B-B4A3-C2FC2FE96C9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FC2-4DA5-9911-C6F6CC7D8A2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C3A2CED-3EA4-455C-BFE9-98749D27EF2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FC2-4DA5-9911-C6F6CC7D8A22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F12D0D6-79FB-4564-91E7-C1E32019178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FC2-4DA5-9911-C6F6CC7D8A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Part2!$W$2:$W$17</c:f>
              <c:numCache>
                <c:formatCode>General</c:formatCode>
                <c:ptCount val="16"/>
                <c:pt idx="0">
                  <c:v>150</c:v>
                </c:pt>
                <c:pt idx="1">
                  <c:v>204</c:v>
                </c:pt>
                <c:pt idx="2">
                  <c:v>137</c:v>
                </c:pt>
                <c:pt idx="3">
                  <c:v>340</c:v>
                </c:pt>
                <c:pt idx="4">
                  <c:v>284</c:v>
                </c:pt>
                <c:pt idx="5">
                  <c:v>178</c:v>
                </c:pt>
                <c:pt idx="6">
                  <c:v>158</c:v>
                </c:pt>
                <c:pt idx="7">
                  <c:v>471</c:v>
                </c:pt>
                <c:pt idx="8">
                  <c:v>96</c:v>
                </c:pt>
                <c:pt idx="9">
                  <c:v>418</c:v>
                </c:pt>
                <c:pt idx="10">
                  <c:v>149</c:v>
                </c:pt>
                <c:pt idx="11">
                  <c:v>7</c:v>
                </c:pt>
                <c:pt idx="12">
                  <c:v>134</c:v>
                </c:pt>
                <c:pt idx="13">
                  <c:v>139</c:v>
                </c:pt>
                <c:pt idx="14">
                  <c:v>310</c:v>
                </c:pt>
                <c:pt idx="15">
                  <c:v>19</c:v>
                </c:pt>
              </c:numCache>
            </c:numRef>
          </c:xVal>
          <c:yVal>
            <c:numRef>
              <c:f>Part2!$X$2:$X$17</c:f>
              <c:numCache>
                <c:formatCode>General</c:formatCode>
                <c:ptCount val="16"/>
                <c:pt idx="0">
                  <c:v>300</c:v>
                </c:pt>
                <c:pt idx="1">
                  <c:v>9</c:v>
                </c:pt>
                <c:pt idx="2">
                  <c:v>367</c:v>
                </c:pt>
                <c:pt idx="3">
                  <c:v>159</c:v>
                </c:pt>
                <c:pt idx="4">
                  <c:v>189</c:v>
                </c:pt>
                <c:pt idx="5">
                  <c:v>322</c:v>
                </c:pt>
                <c:pt idx="6">
                  <c:v>242</c:v>
                </c:pt>
                <c:pt idx="7">
                  <c:v>396</c:v>
                </c:pt>
                <c:pt idx="8">
                  <c:v>303</c:v>
                </c:pt>
                <c:pt idx="9">
                  <c:v>87</c:v>
                </c:pt>
                <c:pt idx="10">
                  <c:v>5</c:v>
                </c:pt>
                <c:pt idx="11">
                  <c:v>468</c:v>
                </c:pt>
                <c:pt idx="12">
                  <c:v>110</c:v>
                </c:pt>
                <c:pt idx="13">
                  <c:v>454</c:v>
                </c:pt>
                <c:pt idx="14">
                  <c:v>403</c:v>
                </c:pt>
                <c:pt idx="15">
                  <c:v>135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Part2!$C$2:$C$17</c15:f>
                <c15:dlblRangeCache>
                  <c:ptCount val="16"/>
                  <c:pt idx="0">
                    <c:v>DC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FC2-4DA5-9911-C6F6CC7D8A2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65067896"/>
        <c:axId val="465063304"/>
      </c:scatterChart>
      <c:valAx>
        <c:axId val="465067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63304"/>
        <c:crosses val="autoZero"/>
        <c:crossBetween val="midCat"/>
      </c:valAx>
      <c:valAx>
        <c:axId val="46506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67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422414</xdr:colOff>
      <xdr:row>0</xdr:row>
      <xdr:rowOff>0</xdr:rowOff>
    </xdr:from>
    <xdr:to>
      <xdr:col>22</xdr:col>
      <xdr:colOff>538370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11205</xdr:colOff>
      <xdr:row>1</xdr:row>
      <xdr:rowOff>40341</xdr:rowOff>
    </xdr:from>
    <xdr:to>
      <xdr:col>31</xdr:col>
      <xdr:colOff>67235</xdr:colOff>
      <xdr:row>15</xdr:row>
      <xdr:rowOff>116541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zoomScaleNormal="100" workbookViewId="0">
      <selection activeCell="E6" sqref="E6"/>
    </sheetView>
  </sheetViews>
  <sheetFormatPr defaultRowHeight="14.45"/>
  <cols>
    <col min="3" max="3" width="14" bestFit="1" customWidth="1"/>
    <col min="4" max="4" width="11.28515625" bestFit="1" customWidth="1"/>
    <col min="7" max="7" width="12.5703125" bestFit="1" customWidth="1"/>
    <col min="8" max="8" width="11.42578125" bestFit="1" customWidth="1"/>
    <col min="9" max="9" width="11.42578125" customWidth="1"/>
    <col min="18" max="18" width="28.85546875" bestFit="1" customWidth="1"/>
    <col min="19" max="19" width="11.5703125" bestFit="1" customWidth="1"/>
    <col min="24" max="24" width="32.7109375" bestFit="1" customWidth="1"/>
    <col min="25" max="25" width="10.5703125" bestFit="1" customWidth="1"/>
  </cols>
  <sheetData>
    <row r="1" spans="1:11" ht="15" thickBot="1">
      <c r="A1" s="23"/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</row>
    <row r="2" spans="1:11" ht="15" customHeight="1">
      <c r="A2" s="77" t="s">
        <v>10</v>
      </c>
      <c r="B2" s="24">
        <v>1</v>
      </c>
      <c r="C2" s="24" t="s">
        <v>11</v>
      </c>
      <c r="D2" s="24" t="s">
        <v>12</v>
      </c>
      <c r="E2" s="24">
        <v>1900</v>
      </c>
      <c r="F2" s="24">
        <v>2250</v>
      </c>
      <c r="G2" s="25" t="s">
        <v>13</v>
      </c>
      <c r="H2" s="26">
        <v>800000</v>
      </c>
      <c r="I2" s="27">
        <f>-H2</f>
        <v>-800000</v>
      </c>
      <c r="J2" s="28"/>
      <c r="K2" s="26">
        <v>8000</v>
      </c>
    </row>
    <row r="3" spans="1:11">
      <c r="A3" s="78"/>
      <c r="B3" s="23">
        <v>2</v>
      </c>
      <c r="C3" s="23" t="s">
        <v>14</v>
      </c>
      <c r="D3" s="23" t="s">
        <v>15</v>
      </c>
      <c r="E3" s="23">
        <v>2250</v>
      </c>
      <c r="F3" s="23">
        <v>2950</v>
      </c>
      <c r="G3" s="29" t="s">
        <v>13</v>
      </c>
      <c r="H3" s="30">
        <v>730000</v>
      </c>
      <c r="I3" s="31">
        <f>-H3</f>
        <v>-730000</v>
      </c>
      <c r="J3" s="32"/>
      <c r="K3" s="30">
        <v>6500</v>
      </c>
    </row>
    <row r="4" spans="1:11">
      <c r="A4" s="78"/>
      <c r="B4" s="23">
        <v>3</v>
      </c>
      <c r="C4" s="23" t="s">
        <v>16</v>
      </c>
      <c r="D4" s="23" t="s">
        <v>17</v>
      </c>
      <c r="E4" s="23">
        <v>1200</v>
      </c>
      <c r="F4" s="23">
        <v>750</v>
      </c>
      <c r="G4" s="32">
        <v>1200000</v>
      </c>
      <c r="H4" s="33" t="s">
        <v>13</v>
      </c>
      <c r="I4" s="34">
        <f>G4</f>
        <v>1200000</v>
      </c>
      <c r="J4" s="32"/>
      <c r="K4" s="30">
        <v>4800</v>
      </c>
    </row>
    <row r="5" spans="1:11">
      <c r="A5" s="78"/>
      <c r="B5" s="23">
        <v>4</v>
      </c>
      <c r="C5" s="23" t="s">
        <v>18</v>
      </c>
      <c r="D5" s="23" t="s">
        <v>19</v>
      </c>
      <c r="E5" s="23">
        <v>2750</v>
      </c>
      <c r="F5" s="23">
        <v>1900</v>
      </c>
      <c r="G5" s="32">
        <v>1850000</v>
      </c>
      <c r="H5" s="33" t="s">
        <v>13</v>
      </c>
      <c r="I5" s="34">
        <f t="shared" ref="I5:I7" si="0">G5</f>
        <v>1850000</v>
      </c>
      <c r="J5" s="32"/>
      <c r="K5" s="30">
        <v>3600</v>
      </c>
    </row>
    <row r="6" spans="1:11">
      <c r="A6" s="78"/>
      <c r="B6" s="23">
        <v>5</v>
      </c>
      <c r="C6" s="23" t="s">
        <v>20</v>
      </c>
      <c r="D6" s="23" t="s">
        <v>21</v>
      </c>
      <c r="E6" s="23">
        <v>3200</v>
      </c>
      <c r="F6" s="23">
        <v>3025</v>
      </c>
      <c r="G6" s="32">
        <v>1600000</v>
      </c>
      <c r="H6" s="33" t="s">
        <v>13</v>
      </c>
      <c r="I6" s="34">
        <f t="shared" si="0"/>
        <v>1600000</v>
      </c>
      <c r="J6" s="32"/>
      <c r="K6" s="30">
        <v>8100</v>
      </c>
    </row>
    <row r="7" spans="1:11" ht="15" thickBot="1">
      <c r="A7" s="79"/>
      <c r="B7" s="35">
        <v>6</v>
      </c>
      <c r="C7" s="35" t="s">
        <v>22</v>
      </c>
      <c r="D7" s="35" t="s">
        <v>23</v>
      </c>
      <c r="E7" s="35">
        <v>3450</v>
      </c>
      <c r="F7" s="35">
        <v>2400</v>
      </c>
      <c r="G7" s="36">
        <v>950000</v>
      </c>
      <c r="H7" s="37" t="s">
        <v>13</v>
      </c>
      <c r="I7" s="38">
        <f t="shared" si="0"/>
        <v>950000</v>
      </c>
      <c r="J7" s="36"/>
      <c r="K7" s="39">
        <v>5200</v>
      </c>
    </row>
    <row r="8" spans="1:11">
      <c r="A8" s="77" t="s">
        <v>24</v>
      </c>
      <c r="B8" s="24">
        <v>1</v>
      </c>
      <c r="C8" s="24" t="s">
        <v>25</v>
      </c>
      <c r="D8" s="24" t="s">
        <v>26</v>
      </c>
      <c r="E8" s="24">
        <v>2850</v>
      </c>
      <c r="F8" s="24">
        <v>3700</v>
      </c>
      <c r="G8" s="29" t="s">
        <v>13</v>
      </c>
      <c r="H8" s="30">
        <v>130000</v>
      </c>
      <c r="I8" s="31">
        <f>-H8</f>
        <v>-130000</v>
      </c>
      <c r="J8" s="28"/>
      <c r="K8" s="26">
        <v>6000</v>
      </c>
    </row>
    <row r="9" spans="1:11">
      <c r="A9" s="78"/>
      <c r="B9" s="23">
        <v>2</v>
      </c>
      <c r="C9" s="23" t="s">
        <v>11</v>
      </c>
      <c r="D9" s="23" t="s">
        <v>27</v>
      </c>
      <c r="E9" s="23">
        <v>2200</v>
      </c>
      <c r="F9" s="23">
        <v>1300</v>
      </c>
      <c r="G9" s="29" t="s">
        <v>13</v>
      </c>
      <c r="H9" s="30">
        <v>185000</v>
      </c>
      <c r="I9" s="31">
        <f>-H9</f>
        <v>-185000</v>
      </c>
      <c r="J9" s="32"/>
      <c r="K9" s="30">
        <v>7000</v>
      </c>
    </row>
    <row r="10" spans="1:11">
      <c r="A10" s="78"/>
      <c r="B10" s="23">
        <v>3</v>
      </c>
      <c r="C10" s="23" t="s">
        <v>16</v>
      </c>
      <c r="D10" s="23" t="s">
        <v>28</v>
      </c>
      <c r="E10" s="23">
        <v>1200</v>
      </c>
      <c r="F10" s="23">
        <v>1200</v>
      </c>
      <c r="G10" s="32">
        <v>680000</v>
      </c>
      <c r="H10" s="33" t="s">
        <v>13</v>
      </c>
      <c r="I10" s="34">
        <f>G10</f>
        <v>680000</v>
      </c>
      <c r="J10" s="32"/>
      <c r="K10" s="30">
        <v>5000</v>
      </c>
    </row>
    <row r="11" spans="1:11">
      <c r="A11" s="78"/>
      <c r="B11" s="23">
        <v>4</v>
      </c>
      <c r="C11" s="23" t="s">
        <v>29</v>
      </c>
      <c r="D11" s="23" t="s">
        <v>30</v>
      </c>
      <c r="E11" s="23">
        <v>2750</v>
      </c>
      <c r="F11" s="23">
        <v>1550</v>
      </c>
      <c r="G11" s="32">
        <v>810000</v>
      </c>
      <c r="H11" s="33" t="s">
        <v>13</v>
      </c>
      <c r="I11" s="34">
        <f t="shared" ref="I11:I14" si="1">G11</f>
        <v>810000</v>
      </c>
      <c r="J11" s="32"/>
      <c r="K11" s="30">
        <v>4000</v>
      </c>
    </row>
    <row r="12" spans="1:11">
      <c r="A12" s="78"/>
      <c r="B12" s="23">
        <v>5</v>
      </c>
      <c r="C12" s="23" t="s">
        <v>20</v>
      </c>
      <c r="D12" s="23" t="s">
        <v>31</v>
      </c>
      <c r="E12" s="23">
        <v>2800</v>
      </c>
      <c r="F12" s="23">
        <v>2450</v>
      </c>
      <c r="G12" s="32">
        <v>940000</v>
      </c>
      <c r="H12" s="33" t="s">
        <v>13</v>
      </c>
      <c r="I12" s="34">
        <f t="shared" si="1"/>
        <v>940000</v>
      </c>
      <c r="J12" s="32"/>
      <c r="K12" s="30">
        <v>7500</v>
      </c>
    </row>
    <row r="13" spans="1:11">
      <c r="A13" s="78"/>
      <c r="B13" s="23">
        <v>6</v>
      </c>
      <c r="C13" s="23" t="s">
        <v>32</v>
      </c>
      <c r="D13" s="23" t="s">
        <v>33</v>
      </c>
      <c r="E13" s="23">
        <v>3600</v>
      </c>
      <c r="F13" s="23">
        <v>2100</v>
      </c>
      <c r="G13" s="32">
        <v>920000</v>
      </c>
      <c r="H13" s="33" t="s">
        <v>13</v>
      </c>
      <c r="I13" s="34">
        <f t="shared" si="1"/>
        <v>920000</v>
      </c>
      <c r="J13" s="32"/>
      <c r="K13" s="30">
        <v>3400</v>
      </c>
    </row>
    <row r="14" spans="1:11" ht="15" thickBot="1">
      <c r="A14" s="79"/>
      <c r="B14" s="35">
        <v>7</v>
      </c>
      <c r="C14" s="35" t="s">
        <v>34</v>
      </c>
      <c r="D14" s="35" t="s">
        <v>35</v>
      </c>
      <c r="E14" s="35">
        <v>4100</v>
      </c>
      <c r="F14" s="35">
        <v>2900</v>
      </c>
      <c r="G14" s="32">
        <v>770000</v>
      </c>
      <c r="H14" s="33" t="s">
        <v>13</v>
      </c>
      <c r="I14" s="34">
        <f t="shared" si="1"/>
        <v>770000</v>
      </c>
      <c r="J14" s="36"/>
      <c r="K14" s="39">
        <v>2800</v>
      </c>
    </row>
    <row r="15" spans="1:11">
      <c r="A15" s="77" t="s">
        <v>36</v>
      </c>
      <c r="B15" s="24">
        <v>1</v>
      </c>
      <c r="C15" s="24" t="s">
        <v>25</v>
      </c>
      <c r="D15" s="24" t="s">
        <v>37</v>
      </c>
      <c r="E15" s="24">
        <v>3100</v>
      </c>
      <c r="F15" s="24">
        <v>3600</v>
      </c>
      <c r="G15" s="28"/>
      <c r="H15" s="27"/>
      <c r="I15" s="27"/>
      <c r="J15" s="26">
        <v>1500</v>
      </c>
      <c r="K15" s="23"/>
    </row>
    <row r="16" spans="1:11">
      <c r="A16" s="78"/>
      <c r="B16" s="23">
        <v>2</v>
      </c>
      <c r="C16" s="23" t="s">
        <v>20</v>
      </c>
      <c r="D16" s="23" t="s">
        <v>38</v>
      </c>
      <c r="E16" s="23">
        <v>2600</v>
      </c>
      <c r="F16" s="23">
        <v>2850</v>
      </c>
      <c r="G16" s="32"/>
      <c r="H16" s="23"/>
      <c r="I16" s="23"/>
      <c r="J16" s="30">
        <v>2200</v>
      </c>
      <c r="K16" s="23"/>
    </row>
    <row r="17" spans="1:11">
      <c r="A17" s="78"/>
      <c r="B17" s="23">
        <v>3</v>
      </c>
      <c r="C17" s="23" t="s">
        <v>20</v>
      </c>
      <c r="D17" s="23" t="s">
        <v>39</v>
      </c>
      <c r="E17" s="23">
        <v>3050</v>
      </c>
      <c r="F17" s="23">
        <v>2200</v>
      </c>
      <c r="G17" s="32"/>
      <c r="H17" s="23"/>
      <c r="I17" s="23"/>
      <c r="J17" s="30">
        <v>6100</v>
      </c>
      <c r="K17" s="23"/>
    </row>
    <row r="18" spans="1:11">
      <c r="A18" s="78"/>
      <c r="B18" s="23">
        <v>4</v>
      </c>
      <c r="C18" s="23" t="s">
        <v>34</v>
      </c>
      <c r="D18" s="23" t="s">
        <v>40</v>
      </c>
      <c r="E18" s="23">
        <v>3800</v>
      </c>
      <c r="F18" s="23">
        <v>2700</v>
      </c>
      <c r="G18" s="32"/>
      <c r="H18" s="23"/>
      <c r="I18" s="23"/>
      <c r="J18" s="30">
        <v>1400</v>
      </c>
      <c r="K18" s="23"/>
    </row>
    <row r="19" spans="1:11">
      <c r="A19" s="78"/>
      <c r="B19" s="23">
        <v>5</v>
      </c>
      <c r="C19" s="23" t="s">
        <v>41</v>
      </c>
      <c r="D19" s="23" t="s">
        <v>42</v>
      </c>
      <c r="E19" s="23">
        <v>4050</v>
      </c>
      <c r="F19" s="23">
        <v>1950</v>
      </c>
      <c r="G19" s="32"/>
      <c r="H19" s="23"/>
      <c r="I19" s="23"/>
      <c r="J19" s="30">
        <v>2100</v>
      </c>
      <c r="K19" s="23"/>
    </row>
    <row r="20" spans="1:11">
      <c r="A20" s="78"/>
      <c r="B20" s="23">
        <v>6</v>
      </c>
      <c r="C20" s="23" t="s">
        <v>43</v>
      </c>
      <c r="D20" s="23" t="s">
        <v>44</v>
      </c>
      <c r="E20" s="23">
        <v>2150</v>
      </c>
      <c r="F20" s="23">
        <v>2550</v>
      </c>
      <c r="G20" s="32"/>
      <c r="H20" s="23"/>
      <c r="I20" s="23"/>
      <c r="J20" s="30">
        <v>1800</v>
      </c>
      <c r="K20" s="23"/>
    </row>
    <row r="21" spans="1:11">
      <c r="A21" s="78"/>
      <c r="B21" s="23">
        <v>7</v>
      </c>
      <c r="C21" s="23" t="s">
        <v>29</v>
      </c>
      <c r="D21" s="23" t="s">
        <v>45</v>
      </c>
      <c r="E21" s="23">
        <v>3050</v>
      </c>
      <c r="F21" s="23">
        <v>1300</v>
      </c>
      <c r="G21" s="32"/>
      <c r="H21" s="23"/>
      <c r="I21" s="23"/>
      <c r="J21" s="30">
        <v>3800</v>
      </c>
      <c r="K21" s="23"/>
    </row>
    <row r="22" spans="1:11">
      <c r="A22" s="78"/>
      <c r="B22" s="23">
        <v>8</v>
      </c>
      <c r="C22" s="23" t="s">
        <v>11</v>
      </c>
      <c r="D22" s="23" t="s">
        <v>46</v>
      </c>
      <c r="E22" s="23">
        <v>1800</v>
      </c>
      <c r="F22" s="23">
        <v>1300</v>
      </c>
      <c r="G22" s="32"/>
      <c r="H22" s="23"/>
      <c r="I22" s="23"/>
      <c r="J22" s="30">
        <v>900</v>
      </c>
      <c r="K22" s="23"/>
    </row>
    <row r="23" spans="1:11">
      <c r="A23" s="78"/>
      <c r="B23" s="23">
        <v>9</v>
      </c>
      <c r="C23" s="23" t="s">
        <v>16</v>
      </c>
      <c r="D23" s="23" t="s">
        <v>47</v>
      </c>
      <c r="E23" s="23">
        <v>1850</v>
      </c>
      <c r="F23" s="23">
        <v>950</v>
      </c>
      <c r="G23" s="32"/>
      <c r="H23" s="23"/>
      <c r="I23" s="23"/>
      <c r="J23" s="30">
        <v>4200</v>
      </c>
      <c r="K23" s="23"/>
    </row>
    <row r="24" spans="1:11" ht="15" thickBot="1">
      <c r="A24" s="79"/>
      <c r="B24" s="35">
        <v>10</v>
      </c>
      <c r="C24" s="35" t="s">
        <v>16</v>
      </c>
      <c r="D24" s="35" t="s">
        <v>48</v>
      </c>
      <c r="E24" s="35">
        <v>900</v>
      </c>
      <c r="F24" s="35">
        <v>300</v>
      </c>
      <c r="G24" s="36"/>
      <c r="H24" s="40"/>
      <c r="I24" s="40"/>
      <c r="J24" s="39">
        <v>1500</v>
      </c>
      <c r="K24" s="23"/>
    </row>
    <row r="27" spans="1:11">
      <c r="E27" s="41">
        <v>1</v>
      </c>
      <c r="F27" s="41">
        <v>2</v>
      </c>
      <c r="G27">
        <v>3</v>
      </c>
      <c r="H27">
        <v>4</v>
      </c>
      <c r="I27">
        <v>5</v>
      </c>
      <c r="J27" s="41">
        <v>6</v>
      </c>
      <c r="K27">
        <v>7</v>
      </c>
    </row>
    <row r="28" spans="1:11">
      <c r="D28" s="4" t="s">
        <v>49</v>
      </c>
      <c r="E28" s="3" t="str" cm="1">
        <f t="array" ref="E28:K28">TRANSPOSE(D8:D14)</f>
        <v>Aarhus</v>
      </c>
      <c r="F28" s="3" t="str">
        <v>Marseille</v>
      </c>
      <c r="G28" s="3" t="str">
        <v>Bilbao</v>
      </c>
      <c r="H28" s="3" t="str">
        <v>Torino</v>
      </c>
      <c r="I28" s="3" t="str">
        <v>Frankfurt</v>
      </c>
      <c r="J28" s="3" t="str">
        <v>Wien</v>
      </c>
      <c r="K28" s="3" t="str">
        <v>Warsaw</v>
      </c>
    </row>
    <row r="29" spans="1:11">
      <c r="A29" s="80"/>
      <c r="C29" s="7">
        <v>1</v>
      </c>
      <c r="D29" s="2" t="s">
        <v>12</v>
      </c>
      <c r="E29" s="7">
        <f>SQRT((E2-$E$8)^2+(F2-$F$8)^2)</f>
        <v>1733.4935823359717</v>
      </c>
      <c r="F29" s="7">
        <f>SQRT((E2-$E$9)^2+(F2-$F$9)^2)</f>
        <v>996.24294225856374</v>
      </c>
      <c r="G29" s="7">
        <f>SQRT((E2-$E$10)^2+(F2-$F$10)^2)</f>
        <v>1261.9429464123962</v>
      </c>
      <c r="H29" s="7">
        <f>SQRT((E2-$E$11)^2+(F2-$F$11)^2)</f>
        <v>1101.1357772772619</v>
      </c>
      <c r="I29" s="7">
        <f>SQRT((E2-$E$12)^2+(F2-$F$12)^2)</f>
        <v>921.95444572928875</v>
      </c>
      <c r="J29" s="7">
        <f>SQRT((E2-$E$13)^2+(F2-$F$13)^2)</f>
        <v>1706.6048165876011</v>
      </c>
      <c r="K29" s="7">
        <f>SQRT((E2-$E$14)^2+(F2-$F$14)^2)</f>
        <v>2294.0139493908923</v>
      </c>
    </row>
    <row r="30" spans="1:11">
      <c r="A30" s="80"/>
      <c r="C30" s="7">
        <v>2</v>
      </c>
      <c r="D30" s="2" t="s">
        <v>15</v>
      </c>
      <c r="E30" s="7">
        <f t="shared" ref="E30:E34" si="2">SQRT((E3-$E$8)^2+(F3-$F$8)^2)</f>
        <v>960.46863561492728</v>
      </c>
      <c r="F30" s="7">
        <f t="shared" ref="F30:F34" si="3">SQRT((E3-$E$9)^2+(F3-$F$9)^2)</f>
        <v>1650.7574019219178</v>
      </c>
      <c r="G30" s="7">
        <f t="shared" ref="G30:G34" si="4">SQRT((E3-$E$10)^2+(F3-$F$10)^2)</f>
        <v>2040.8331631958551</v>
      </c>
      <c r="H30" s="7">
        <f t="shared" ref="H30:H34" si="5">SQRT((E3-$E$11)^2+(F3-$F$11)^2)</f>
        <v>1486.6068747318504</v>
      </c>
      <c r="I30" s="7">
        <f t="shared" ref="I30:I34" si="6">SQRT((E3-$E$12)^2+(F3-$F$12)^2)</f>
        <v>743.30343736592522</v>
      </c>
      <c r="J30" s="7">
        <f>SQRT((E3-$E$13)^2+(F3-$F$13)^2)</f>
        <v>1595.3056133543816</v>
      </c>
      <c r="K30" s="7">
        <f t="shared" ref="K30:K34" si="7">SQRT((E3-$E$14)^2+(F3-$F$14)^2)</f>
        <v>1850.6755523321747</v>
      </c>
    </row>
    <row r="31" spans="1:11">
      <c r="A31" s="80"/>
      <c r="C31" s="7"/>
      <c r="D31" s="2" t="s">
        <v>17</v>
      </c>
      <c r="E31" s="7">
        <f t="shared" si="2"/>
        <v>3380.0887562311141</v>
      </c>
      <c r="F31" s="7">
        <f t="shared" si="3"/>
        <v>1141.2712210513328</v>
      </c>
      <c r="G31" s="7">
        <f t="shared" si="4"/>
        <v>450</v>
      </c>
      <c r="H31" s="7">
        <f t="shared" si="5"/>
        <v>1744.2763542512407</v>
      </c>
      <c r="I31" s="7">
        <f t="shared" si="6"/>
        <v>2334.5235059857505</v>
      </c>
      <c r="J31" s="7">
        <f t="shared" ref="J31:J34" si="8">SQRT((E4-$E$13)^2+(F4-$F$13)^2)</f>
        <v>2753.633962602873</v>
      </c>
      <c r="K31" s="7">
        <f t="shared" si="7"/>
        <v>3610.0554012369394</v>
      </c>
    </row>
    <row r="32" spans="1:11">
      <c r="A32" s="80"/>
      <c r="C32" s="7"/>
      <c r="D32" s="2" t="s">
        <v>19</v>
      </c>
      <c r="E32" s="7">
        <f t="shared" si="2"/>
        <v>1802.7756377319947</v>
      </c>
      <c r="F32" s="7">
        <f t="shared" si="3"/>
        <v>813.94102980498531</v>
      </c>
      <c r="G32" s="7">
        <f t="shared" si="4"/>
        <v>1700.7351351694949</v>
      </c>
      <c r="H32" s="7">
        <f t="shared" si="5"/>
        <v>350</v>
      </c>
      <c r="I32" s="7">
        <f t="shared" si="6"/>
        <v>552.26805085936303</v>
      </c>
      <c r="J32" s="7">
        <f t="shared" si="8"/>
        <v>873.212459828649</v>
      </c>
      <c r="K32" s="7">
        <f t="shared" si="7"/>
        <v>1680.0297616411442</v>
      </c>
    </row>
    <row r="33" spans="1:19">
      <c r="A33" s="80"/>
      <c r="C33" s="7"/>
      <c r="D33" s="2" t="s">
        <v>21</v>
      </c>
      <c r="E33" s="7">
        <f t="shared" si="2"/>
        <v>760.34531628727746</v>
      </c>
      <c r="F33" s="7">
        <f t="shared" si="3"/>
        <v>1993.8969381590414</v>
      </c>
      <c r="G33" s="7">
        <f t="shared" si="4"/>
        <v>2707.5126961844517</v>
      </c>
      <c r="H33" s="7">
        <f t="shared" si="5"/>
        <v>1542.1170513291136</v>
      </c>
      <c r="I33" s="7">
        <f t="shared" si="6"/>
        <v>700.44628630609498</v>
      </c>
      <c r="J33" s="7">
        <f t="shared" si="8"/>
        <v>1007.7822185373187</v>
      </c>
      <c r="K33" s="7">
        <f t="shared" si="7"/>
        <v>908.63909226931241</v>
      </c>
    </row>
    <row r="34" spans="1:19" ht="15" thickBot="1">
      <c r="A34" s="80"/>
      <c r="C34" s="7"/>
      <c r="D34" s="21" t="s">
        <v>23</v>
      </c>
      <c r="E34" s="7">
        <f t="shared" si="2"/>
        <v>1431.7821063276353</v>
      </c>
      <c r="F34" s="7">
        <f t="shared" si="3"/>
        <v>1665.0825805346713</v>
      </c>
      <c r="G34" s="7">
        <f t="shared" si="4"/>
        <v>2550</v>
      </c>
      <c r="H34" s="7">
        <f t="shared" si="5"/>
        <v>1101.1357772772619</v>
      </c>
      <c r="I34" s="7">
        <f t="shared" si="6"/>
        <v>651.92024052026488</v>
      </c>
      <c r="J34" s="7">
        <f t="shared" si="8"/>
        <v>335.41019662496848</v>
      </c>
      <c r="K34" s="7">
        <f t="shared" si="7"/>
        <v>820.06097334283629</v>
      </c>
    </row>
    <row r="35" spans="1:19"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</row>
    <row r="37" spans="1:19">
      <c r="A37" s="80"/>
      <c r="C37" s="7"/>
      <c r="D37" s="7" t="s">
        <v>50</v>
      </c>
      <c r="E37" s="7" t="s">
        <v>37</v>
      </c>
      <c r="F37" s="7" t="s">
        <v>51</v>
      </c>
      <c r="G37" s="7" t="s">
        <v>39</v>
      </c>
      <c r="H37" s="7" t="s">
        <v>40</v>
      </c>
      <c r="I37" s="7" t="s">
        <v>42</v>
      </c>
      <c r="J37" s="7" t="s">
        <v>44</v>
      </c>
      <c r="K37" s="7" t="s">
        <v>45</v>
      </c>
      <c r="L37" s="7" t="s">
        <v>46</v>
      </c>
      <c r="M37" s="7" t="s">
        <v>47</v>
      </c>
      <c r="N37" t="s">
        <v>48</v>
      </c>
    </row>
    <row r="38" spans="1:19">
      <c r="A38" s="80"/>
      <c r="C38" s="7">
        <v>1</v>
      </c>
      <c r="D38" s="7" t="s">
        <v>26</v>
      </c>
      <c r="E38" s="22">
        <f t="shared" ref="E38:E44" si="9">SQRT((E8-$E$15)^2+(F8-$F$15)^2)</f>
        <v>269.2582403567252</v>
      </c>
      <c r="F38" s="22">
        <f t="shared" ref="F38:F44" si="10">SQRT((E8-$E$16)^2+(F8-$F$16)^2)</f>
        <v>886.00225733346747</v>
      </c>
      <c r="G38" s="22">
        <f t="shared" ref="G38:G44" si="11">SQRT((E8-$E$17)^2+(F8-$F$17)^2)</f>
        <v>1513.2745950421556</v>
      </c>
      <c r="H38" s="7">
        <f t="shared" ref="H38:H44" si="12">SQRT((E8-$E$18)^2+(F8-$F$18)^2)</f>
        <v>1379.3114224133722</v>
      </c>
      <c r="I38" s="7">
        <f t="shared" ref="I38:I44" si="13">SQRT((E8-$E$19)^2+(F8-$F$19)^2)</f>
        <v>2121.9095173922947</v>
      </c>
      <c r="J38" s="7">
        <f t="shared" ref="J38:J44" si="14">SQRT((E8-$E$20)^2+(F8-$F$20)^2)</f>
        <v>1346.2912017836261</v>
      </c>
      <c r="K38" s="7">
        <f t="shared" ref="K38:K44" si="15">SQRT((E8-$E$21)^2+(F8-$F$21)^2)</f>
        <v>2408.3189157584593</v>
      </c>
      <c r="L38" s="7">
        <f t="shared" ref="L38:L44" si="16">SQRT((E8-$E$22)^2+(F8-$F$22)^2)</f>
        <v>2619.6373794859469</v>
      </c>
      <c r="M38" s="7">
        <f t="shared" ref="M38:M44" si="17">SQRT((E8-$E$23)^2+(F8-$F$23)^2)</f>
        <v>2926.1749776799061</v>
      </c>
      <c r="N38" s="7">
        <f t="shared" ref="N38:N44" si="18">SQRT((E8-$E$24)^2+(F8-$F$24)^2)</f>
        <v>3919.5025194532022</v>
      </c>
    </row>
    <row r="39" spans="1:19">
      <c r="A39" s="80"/>
      <c r="C39" s="7">
        <v>2</v>
      </c>
      <c r="D39" s="7" t="s">
        <v>27</v>
      </c>
      <c r="E39" s="22">
        <f t="shared" si="9"/>
        <v>2469.8178070456938</v>
      </c>
      <c r="F39" s="22">
        <f t="shared" si="10"/>
        <v>1600.7810593582121</v>
      </c>
      <c r="G39" s="22">
        <f t="shared" si="11"/>
        <v>1237.9418403139948</v>
      </c>
      <c r="H39" s="7">
        <f t="shared" si="12"/>
        <v>2126.0291625469299</v>
      </c>
      <c r="I39" s="7">
        <f t="shared" si="13"/>
        <v>1960.8671551127577</v>
      </c>
      <c r="J39" s="7">
        <f t="shared" si="14"/>
        <v>1250.9996003196804</v>
      </c>
      <c r="K39" s="7">
        <f t="shared" si="15"/>
        <v>850</v>
      </c>
      <c r="L39" s="7">
        <f t="shared" si="16"/>
        <v>400</v>
      </c>
      <c r="M39" s="7">
        <f t="shared" si="17"/>
        <v>494.97474683058329</v>
      </c>
      <c r="N39" s="7">
        <f t="shared" si="18"/>
        <v>1640.1219466856726</v>
      </c>
    </row>
    <row r="40" spans="1:19">
      <c r="A40" s="80"/>
      <c r="C40" s="7">
        <v>3</v>
      </c>
      <c r="D40" s="7" t="s">
        <v>52</v>
      </c>
      <c r="E40" s="22">
        <f t="shared" si="9"/>
        <v>3061.0455730027934</v>
      </c>
      <c r="F40" s="22">
        <f t="shared" si="10"/>
        <v>2163.9085008382403</v>
      </c>
      <c r="G40" s="22">
        <f t="shared" si="11"/>
        <v>2102.9740844813091</v>
      </c>
      <c r="H40" s="7">
        <f t="shared" si="12"/>
        <v>3001.6662039607268</v>
      </c>
      <c r="I40" s="7">
        <f t="shared" si="13"/>
        <v>2947.0324056582749</v>
      </c>
      <c r="J40" s="7">
        <f t="shared" si="14"/>
        <v>1650.7574019219178</v>
      </c>
      <c r="K40" s="7">
        <f t="shared" si="15"/>
        <v>1852.7007313648905</v>
      </c>
      <c r="L40" s="7">
        <f t="shared" si="16"/>
        <v>608.27625302982199</v>
      </c>
      <c r="M40" s="7">
        <f t="shared" si="17"/>
        <v>696.41941385920597</v>
      </c>
      <c r="N40" s="7">
        <f t="shared" si="18"/>
        <v>948.68329805051383</v>
      </c>
    </row>
    <row r="41" spans="1:19">
      <c r="A41" s="80"/>
      <c r="C41" s="7">
        <v>4</v>
      </c>
      <c r="D41" s="7" t="s">
        <v>30</v>
      </c>
      <c r="E41" s="22">
        <f t="shared" si="9"/>
        <v>2079.663434308542</v>
      </c>
      <c r="F41" s="22">
        <f t="shared" si="10"/>
        <v>1308.6252328302401</v>
      </c>
      <c r="G41" s="22">
        <f t="shared" si="11"/>
        <v>715.89105316381767</v>
      </c>
      <c r="H41" s="7">
        <f t="shared" si="12"/>
        <v>1557.2411502397438</v>
      </c>
      <c r="I41" s="7">
        <f t="shared" si="13"/>
        <v>1360.1470508735442</v>
      </c>
      <c r="J41" s="7">
        <f t="shared" si="14"/>
        <v>1166.19037896906</v>
      </c>
      <c r="K41" s="7">
        <f t="shared" si="15"/>
        <v>390.51248379533274</v>
      </c>
      <c r="L41" s="7">
        <f t="shared" si="16"/>
        <v>982.34413521942497</v>
      </c>
      <c r="M41" s="7">
        <f t="shared" si="17"/>
        <v>1081.6653826391969</v>
      </c>
      <c r="N41" s="7">
        <f t="shared" si="18"/>
        <v>2232.7113561766105</v>
      </c>
    </row>
    <row r="42" spans="1:19">
      <c r="A42" s="80"/>
      <c r="C42" s="7">
        <v>5</v>
      </c>
      <c r="D42" s="7" t="s">
        <v>31</v>
      </c>
      <c r="E42" s="22">
        <f t="shared" si="9"/>
        <v>1188.4864324004714</v>
      </c>
      <c r="F42" s="22">
        <f t="shared" si="10"/>
        <v>447.21359549995793</v>
      </c>
      <c r="G42" s="22">
        <f t="shared" si="11"/>
        <v>353.55339059327378</v>
      </c>
      <c r="H42" s="7">
        <f t="shared" si="12"/>
        <v>1030.7764064044152</v>
      </c>
      <c r="I42" s="7">
        <f t="shared" si="13"/>
        <v>1346.2912017836261</v>
      </c>
      <c r="J42" s="7">
        <f t="shared" si="14"/>
        <v>657.64732189829522</v>
      </c>
      <c r="K42" s="7">
        <f t="shared" si="15"/>
        <v>1176.860229593982</v>
      </c>
      <c r="L42" s="7">
        <f t="shared" si="16"/>
        <v>1523.975065412817</v>
      </c>
      <c r="M42" s="7">
        <f t="shared" si="17"/>
        <v>1775.5280904564704</v>
      </c>
      <c r="N42" s="7">
        <f t="shared" si="18"/>
        <v>2869.2333470807143</v>
      </c>
    </row>
    <row r="43" spans="1:19">
      <c r="A43" s="80"/>
      <c r="C43" s="7">
        <v>6</v>
      </c>
      <c r="D43" s="7" t="s">
        <v>33</v>
      </c>
      <c r="E43" s="22">
        <f t="shared" si="9"/>
        <v>1581.1388300841897</v>
      </c>
      <c r="F43" s="22">
        <f t="shared" si="10"/>
        <v>1250</v>
      </c>
      <c r="G43" s="22">
        <f t="shared" si="11"/>
        <v>559.01699437494744</v>
      </c>
      <c r="H43" s="7">
        <f t="shared" si="12"/>
        <v>632.45553203367592</v>
      </c>
      <c r="I43" s="7">
        <f t="shared" si="13"/>
        <v>474.34164902525691</v>
      </c>
      <c r="J43" s="7">
        <f t="shared" si="14"/>
        <v>1518.2226450688977</v>
      </c>
      <c r="K43" s="7">
        <f t="shared" si="15"/>
        <v>970.82439194737992</v>
      </c>
      <c r="L43" s="7">
        <f t="shared" si="16"/>
        <v>1969.771560359221</v>
      </c>
      <c r="M43" s="7">
        <f t="shared" si="17"/>
        <v>2094.0391591371927</v>
      </c>
      <c r="N43" s="7">
        <f t="shared" si="18"/>
        <v>3244.9961479175904</v>
      </c>
    </row>
    <row r="44" spans="1:19">
      <c r="C44" s="7">
        <v>7</v>
      </c>
      <c r="D44" t="s">
        <v>35</v>
      </c>
      <c r="E44" s="22">
        <f t="shared" si="9"/>
        <v>1220.6555615733703</v>
      </c>
      <c r="F44" s="22">
        <f t="shared" si="10"/>
        <v>1500.8331019803634</v>
      </c>
      <c r="G44" s="22">
        <f t="shared" si="11"/>
        <v>1261.9429464123962</v>
      </c>
      <c r="H44" s="7">
        <f t="shared" si="12"/>
        <v>360.55512754639892</v>
      </c>
      <c r="I44" s="7">
        <f t="shared" si="13"/>
        <v>951.31487952202235</v>
      </c>
      <c r="J44" s="7">
        <f t="shared" si="14"/>
        <v>1981.161275615895</v>
      </c>
      <c r="K44" s="7">
        <f t="shared" si="15"/>
        <v>1913.7659209004637</v>
      </c>
      <c r="L44" s="7">
        <f t="shared" si="16"/>
        <v>2801.7851452243799</v>
      </c>
      <c r="M44" s="7">
        <f t="shared" si="17"/>
        <v>2977.4149861918813</v>
      </c>
      <c r="N44" s="7">
        <f t="shared" si="18"/>
        <v>4123.1056256176607</v>
      </c>
    </row>
    <row r="46" spans="1:19">
      <c r="C46" s="81"/>
      <c r="D46" s="81"/>
      <c r="E46" s="81"/>
      <c r="F46" s="81"/>
      <c r="G46" s="81"/>
      <c r="H46" s="81"/>
      <c r="I46" s="81"/>
      <c r="J46" s="81"/>
      <c r="S46" s="7"/>
    </row>
    <row r="47" spans="1:19">
      <c r="S47" s="7"/>
    </row>
    <row r="48" spans="1:19">
      <c r="A48" s="80"/>
      <c r="C48" s="7"/>
      <c r="D48" s="7"/>
      <c r="E48" s="15"/>
      <c r="F48" s="7"/>
      <c r="G48" s="7"/>
      <c r="H48" s="7"/>
      <c r="I48" s="7"/>
      <c r="J48" s="15"/>
      <c r="K48" s="7"/>
      <c r="M48" s="7"/>
      <c r="N48" s="17"/>
      <c r="S48" s="7"/>
    </row>
    <row r="49" spans="1:19">
      <c r="A49" s="80"/>
      <c r="C49" s="7"/>
      <c r="D49" s="7"/>
      <c r="E49" s="15"/>
      <c r="F49" s="7"/>
      <c r="G49" s="7"/>
      <c r="H49" s="7"/>
      <c r="I49" s="7"/>
      <c r="J49" s="15"/>
      <c r="M49" s="7"/>
      <c r="N49" s="17"/>
      <c r="R49" s="18"/>
      <c r="S49" s="19"/>
    </row>
    <row r="50" spans="1:19">
      <c r="A50" s="80"/>
      <c r="C50" s="15"/>
      <c r="D50" s="15"/>
      <c r="E50" s="15"/>
      <c r="F50" s="15"/>
      <c r="G50" s="15"/>
      <c r="H50" s="15"/>
      <c r="I50" s="15"/>
      <c r="J50" s="15"/>
      <c r="M50" s="7"/>
      <c r="N50" s="17"/>
      <c r="R50" s="18"/>
    </row>
    <row r="51" spans="1:19">
      <c r="A51" s="80"/>
      <c r="C51" s="15"/>
      <c r="D51" s="15"/>
      <c r="E51" s="15"/>
      <c r="F51" s="15"/>
      <c r="G51" s="15"/>
      <c r="H51" s="15"/>
      <c r="I51" s="15"/>
      <c r="J51" s="15"/>
      <c r="M51" s="7"/>
      <c r="N51" s="17"/>
    </row>
    <row r="52" spans="1:19">
      <c r="A52" s="80"/>
      <c r="C52" s="7"/>
      <c r="D52" s="7"/>
      <c r="E52" s="15"/>
      <c r="F52" s="7"/>
      <c r="G52" s="7"/>
      <c r="H52" s="7"/>
      <c r="I52" s="7"/>
      <c r="J52" s="15"/>
      <c r="M52" s="7"/>
      <c r="N52" s="17"/>
    </row>
    <row r="53" spans="1:19">
      <c r="A53" s="80"/>
      <c r="C53" s="7"/>
      <c r="D53" s="7"/>
      <c r="E53" s="15"/>
      <c r="F53" s="7"/>
      <c r="G53" s="7"/>
      <c r="H53" s="7"/>
      <c r="I53" s="7"/>
      <c r="J53" s="15"/>
      <c r="M53" s="7"/>
      <c r="N53" s="17"/>
      <c r="S53" s="7"/>
    </row>
    <row r="54" spans="1:19">
      <c r="A54" s="14"/>
      <c r="M54" s="7"/>
      <c r="S54" s="7"/>
    </row>
    <row r="55" spans="1:19"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R55" s="18"/>
      <c r="S55" s="19"/>
    </row>
    <row r="57" spans="1:19">
      <c r="A57" s="80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P57" s="7"/>
      <c r="Q57" s="17"/>
    </row>
    <row r="58" spans="1:19">
      <c r="A58" s="80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P58" s="7"/>
      <c r="Q58" s="17"/>
    </row>
    <row r="59" spans="1:19">
      <c r="A59" s="80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P59" s="7"/>
      <c r="Q59" s="17"/>
    </row>
    <row r="60" spans="1:19">
      <c r="A60" s="80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P60" s="7"/>
      <c r="Q60" s="17"/>
    </row>
    <row r="61" spans="1:19">
      <c r="A61" s="80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P61" s="7"/>
      <c r="Q61" s="17"/>
    </row>
    <row r="62" spans="1:19">
      <c r="A62" s="80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P62" s="7"/>
      <c r="Q62" s="17"/>
    </row>
    <row r="63" spans="1:19">
      <c r="A63" s="80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P63" s="7"/>
      <c r="Q63" s="17"/>
    </row>
    <row r="65" spans="3:19">
      <c r="S65" s="7"/>
    </row>
    <row r="66" spans="3:19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S66" s="7"/>
    </row>
    <row r="67" spans="3:19">
      <c r="S67" s="7"/>
    </row>
    <row r="68" spans="3:19">
      <c r="R68" s="18"/>
      <c r="S68" s="19"/>
    </row>
  </sheetData>
  <mergeCells count="10">
    <mergeCell ref="C35:M35"/>
    <mergeCell ref="C46:J46"/>
    <mergeCell ref="A48:A53"/>
    <mergeCell ref="C55:M55"/>
    <mergeCell ref="A57:A63"/>
    <mergeCell ref="A2:A7"/>
    <mergeCell ref="A8:A14"/>
    <mergeCell ref="A15:A24"/>
    <mergeCell ref="A29:A34"/>
    <mergeCell ref="A37:A43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27"/>
  <sheetViews>
    <sheetView tabSelected="1" topLeftCell="Q95" zoomScale="70" zoomScaleNormal="70" workbookViewId="0">
      <selection activeCell="Z111" sqref="Z111"/>
    </sheetView>
  </sheetViews>
  <sheetFormatPr defaultRowHeight="15" customHeight="1"/>
  <cols>
    <col min="2" max="2" width="11.140625" customWidth="1"/>
    <col min="3" max="3" width="9.140625" style="1"/>
    <col min="14" max="14" width="20.140625" bestFit="1" customWidth="1"/>
    <col min="15" max="15" width="11.28515625" bestFit="1" customWidth="1"/>
    <col min="16" max="16" width="11.85546875" bestFit="1" customWidth="1"/>
    <col min="17" max="17" width="9.7109375" bestFit="1" customWidth="1"/>
    <col min="21" max="21" width="9.7109375" customWidth="1"/>
    <col min="24" max="24" width="13.140625" bestFit="1" customWidth="1"/>
    <col min="25" max="25" width="13.42578125" bestFit="1" customWidth="1"/>
    <col min="26" max="26" width="11.140625" bestFit="1" customWidth="1"/>
    <col min="29" max="29" width="16.42578125" bestFit="1" customWidth="1"/>
    <col min="30" max="30" width="15.42578125" bestFit="1" customWidth="1"/>
    <col min="31" max="31" width="17.28515625" bestFit="1" customWidth="1"/>
    <col min="32" max="32" width="13.140625" bestFit="1" customWidth="1"/>
    <col min="33" max="33" width="12.5703125" bestFit="1" customWidth="1"/>
    <col min="34" max="34" width="11.5703125" bestFit="1" customWidth="1"/>
    <col min="42" max="42" width="20.7109375" bestFit="1" customWidth="1"/>
  </cols>
  <sheetData>
    <row r="1" spans="1:43">
      <c r="A1" t="s">
        <v>53</v>
      </c>
      <c r="D1" s="16" t="s">
        <v>54</v>
      </c>
      <c r="E1" s="16">
        <v>1</v>
      </c>
      <c r="F1" s="16">
        <v>2</v>
      </c>
      <c r="G1" s="16">
        <v>3</v>
      </c>
      <c r="H1" s="16">
        <v>4</v>
      </c>
      <c r="I1" s="16">
        <v>5</v>
      </c>
      <c r="J1" s="16">
        <v>6</v>
      </c>
      <c r="K1" s="16">
        <v>7</v>
      </c>
      <c r="L1" s="16">
        <v>8</v>
      </c>
      <c r="M1" s="16">
        <v>9</v>
      </c>
      <c r="N1" s="16">
        <v>10</v>
      </c>
      <c r="O1" s="16">
        <v>11</v>
      </c>
      <c r="P1" s="16">
        <v>12</v>
      </c>
      <c r="Q1" s="16">
        <v>13</v>
      </c>
      <c r="R1" s="16">
        <v>14</v>
      </c>
      <c r="S1" s="16">
        <v>15</v>
      </c>
      <c r="T1" s="16"/>
      <c r="V1" t="s">
        <v>8</v>
      </c>
      <c r="W1" t="s">
        <v>55</v>
      </c>
      <c r="X1" t="s">
        <v>56</v>
      </c>
    </row>
    <row r="2" spans="1:43">
      <c r="A2" t="s">
        <v>57</v>
      </c>
      <c r="C2" s="16" t="s">
        <v>54</v>
      </c>
      <c r="D2" s="5">
        <v>0</v>
      </c>
      <c r="E2" s="6">
        <v>295.96790366524544</v>
      </c>
      <c r="F2" s="6">
        <v>68.249542123006222</v>
      </c>
      <c r="G2" s="6">
        <v>236.60304309116566</v>
      </c>
      <c r="H2" s="6">
        <v>174.00287353949071</v>
      </c>
      <c r="I2" s="6">
        <v>35.608987629529715</v>
      </c>
      <c r="J2" s="6">
        <v>58.54912467321779</v>
      </c>
      <c r="K2" s="6">
        <v>335.04775778984106</v>
      </c>
      <c r="L2" s="6">
        <v>54.083269131959838</v>
      </c>
      <c r="M2" s="6">
        <v>342.33463161065083</v>
      </c>
      <c r="N2" s="6">
        <v>295.0016949103852</v>
      </c>
      <c r="O2" s="6">
        <v>220.61958208645035</v>
      </c>
      <c r="P2" s="6">
        <v>190.67249408344142</v>
      </c>
      <c r="Q2" s="6">
        <v>154.39235732380018</v>
      </c>
      <c r="R2" s="6">
        <v>190.28662590944219</v>
      </c>
      <c r="S2" s="8">
        <v>210.67985190805504</v>
      </c>
      <c r="T2" s="7"/>
      <c r="U2" t="s">
        <v>54</v>
      </c>
      <c r="V2" t="s">
        <v>13</v>
      </c>
      <c r="W2">
        <v>150</v>
      </c>
      <c r="X2">
        <v>300</v>
      </c>
    </row>
    <row r="3" spans="1:43">
      <c r="A3" s="18">
        <f>2*D6</f>
        <v>348.00574707898141</v>
      </c>
      <c r="B3" t="s">
        <v>58</v>
      </c>
      <c r="C3" s="16">
        <v>1</v>
      </c>
      <c r="D3" s="9">
        <v>295.96790366524544</v>
      </c>
      <c r="E3" s="7">
        <v>0</v>
      </c>
      <c r="F3" s="7">
        <v>364.21559549255988</v>
      </c>
      <c r="G3" s="7">
        <v>202.47468977627796</v>
      </c>
      <c r="H3" s="7">
        <v>196.97715603592209</v>
      </c>
      <c r="I3" s="7">
        <v>314.0780157858872</v>
      </c>
      <c r="J3" s="7">
        <v>237.49736840647307</v>
      </c>
      <c r="K3" s="7">
        <v>470.1680550611664</v>
      </c>
      <c r="L3" s="7">
        <v>313.20919526731649</v>
      </c>
      <c r="M3" s="7">
        <v>227.77181564012699</v>
      </c>
      <c r="N3" s="7">
        <v>55.145262715848951</v>
      </c>
      <c r="O3" s="7">
        <v>499.48973963435924</v>
      </c>
      <c r="P3" s="7">
        <v>122.88612614937456</v>
      </c>
      <c r="Q3" s="7">
        <v>449.72213643537719</v>
      </c>
      <c r="R3" s="7">
        <v>408.00980380378115</v>
      </c>
      <c r="S3" s="12">
        <v>223.83252668010519</v>
      </c>
      <c r="T3" s="7"/>
      <c r="U3" s="7">
        <v>1</v>
      </c>
      <c r="V3" s="7">
        <v>20</v>
      </c>
      <c r="W3">
        <v>204</v>
      </c>
      <c r="X3">
        <v>9</v>
      </c>
      <c r="AH3" s="59"/>
      <c r="AJ3" s="7"/>
      <c r="AM3" s="7"/>
    </row>
    <row r="4" spans="1:43">
      <c r="A4" s="7">
        <f>D12+S12+D17</f>
        <v>689.52930992694257</v>
      </c>
      <c r="B4" t="s">
        <v>59</v>
      </c>
      <c r="C4" s="16">
        <v>2</v>
      </c>
      <c r="D4" s="9">
        <v>68.249542123006222</v>
      </c>
      <c r="E4" s="7">
        <v>364.21559549255988</v>
      </c>
      <c r="F4" s="7">
        <v>0</v>
      </c>
      <c r="G4" s="7">
        <v>290.64239195272256</v>
      </c>
      <c r="H4" s="7">
        <v>230.85276693165278</v>
      </c>
      <c r="I4" s="7">
        <v>60.876925020897694</v>
      </c>
      <c r="J4" s="7">
        <v>126.75172582651489</v>
      </c>
      <c r="K4" s="7">
        <v>335.25661813005274</v>
      </c>
      <c r="L4" s="7">
        <v>76.006578662639456</v>
      </c>
      <c r="M4" s="7">
        <v>396.6875344651001</v>
      </c>
      <c r="N4" s="7">
        <v>362.19884041780142</v>
      </c>
      <c r="O4" s="7">
        <v>164.62381358722072</v>
      </c>
      <c r="P4" s="7">
        <v>257.01750913118741</v>
      </c>
      <c r="Q4" s="7">
        <v>87.022985469357465</v>
      </c>
      <c r="R4" s="7">
        <v>176.70597047072292</v>
      </c>
      <c r="S4" s="12">
        <v>260.28445977430152</v>
      </c>
      <c r="T4" s="7"/>
      <c r="U4" s="7">
        <v>2</v>
      </c>
      <c r="V4" s="7">
        <v>38</v>
      </c>
      <c r="W4">
        <v>137</v>
      </c>
      <c r="X4">
        <v>367</v>
      </c>
      <c r="AH4" s="7"/>
      <c r="AJ4" s="7"/>
      <c r="AM4" s="7"/>
    </row>
    <row r="5" spans="1:43">
      <c r="A5" s="18">
        <f>2*D8</f>
        <v>117.09824934643558</v>
      </c>
      <c r="B5" t="s">
        <v>60</v>
      </c>
      <c r="C5" s="16">
        <v>3</v>
      </c>
      <c r="D5" s="9">
        <v>236.60304309116566</v>
      </c>
      <c r="E5" s="7">
        <v>202.47468977627796</v>
      </c>
      <c r="F5" s="7">
        <v>290.64239195272256</v>
      </c>
      <c r="G5" s="7">
        <v>0</v>
      </c>
      <c r="H5" s="7">
        <v>63.529520697074361</v>
      </c>
      <c r="I5" s="7">
        <v>229.8107917396396</v>
      </c>
      <c r="J5" s="7">
        <v>200.03249735980401</v>
      </c>
      <c r="K5" s="7">
        <v>270.79512551004314</v>
      </c>
      <c r="L5" s="7">
        <v>283.32313707143652</v>
      </c>
      <c r="M5" s="7">
        <v>106.15083607772479</v>
      </c>
      <c r="N5" s="7">
        <v>245.35076930794409</v>
      </c>
      <c r="O5" s="7">
        <v>454.27964955520514</v>
      </c>
      <c r="P5" s="7">
        <v>211.74749113035554</v>
      </c>
      <c r="Q5" s="7">
        <v>356.96778566139551</v>
      </c>
      <c r="R5" s="7">
        <v>245.8373446000424</v>
      </c>
      <c r="S5" s="12">
        <v>321.89594592041698</v>
      </c>
      <c r="T5" s="7"/>
      <c r="U5" s="7">
        <v>3</v>
      </c>
      <c r="V5" s="7">
        <v>16</v>
      </c>
      <c r="W5">
        <v>340</v>
      </c>
      <c r="X5">
        <v>159</v>
      </c>
      <c r="AH5" s="7"/>
      <c r="AJ5" s="7"/>
      <c r="AM5" s="7"/>
    </row>
    <row r="6" spans="1:43">
      <c r="A6" s="7">
        <f>D11+G11+G2</f>
        <v>685.08851077954125</v>
      </c>
      <c r="B6" t="s">
        <v>61</v>
      </c>
      <c r="C6" s="16">
        <v>4</v>
      </c>
      <c r="D6" s="9">
        <v>174.00287353949071</v>
      </c>
      <c r="E6" s="7">
        <v>196.97715603592209</v>
      </c>
      <c r="F6" s="7">
        <v>230.85276693165278</v>
      </c>
      <c r="G6" s="7">
        <v>63.529520697074361</v>
      </c>
      <c r="H6" s="7">
        <v>0</v>
      </c>
      <c r="I6" s="7">
        <v>170.07351351694948</v>
      </c>
      <c r="J6" s="7">
        <v>136.69308687713507</v>
      </c>
      <c r="K6" s="7">
        <v>278.95877831679718</v>
      </c>
      <c r="L6" s="7">
        <v>219.86359407596339</v>
      </c>
      <c r="M6" s="7">
        <v>168.40427548016706</v>
      </c>
      <c r="N6" s="7">
        <v>228.21262015935929</v>
      </c>
      <c r="O6" s="7">
        <v>393.15391388106514</v>
      </c>
      <c r="P6" s="7">
        <v>169.53170794869024</v>
      </c>
      <c r="Q6" s="7">
        <v>302.07614933986429</v>
      </c>
      <c r="R6" s="7">
        <v>215.57365330670629</v>
      </c>
      <c r="S6" s="12">
        <v>270.44592805217093</v>
      </c>
      <c r="T6" s="7"/>
      <c r="U6" s="7">
        <v>4</v>
      </c>
      <c r="V6" s="7">
        <v>41</v>
      </c>
      <c r="W6">
        <v>284</v>
      </c>
      <c r="X6">
        <v>189</v>
      </c>
      <c r="AH6" s="7"/>
      <c r="AM6" s="7"/>
    </row>
    <row r="7" spans="1:43">
      <c r="A7" s="7">
        <f>D3+P3+D14</f>
        <v>609.52652389806144</v>
      </c>
      <c r="B7" t="s">
        <v>62</v>
      </c>
      <c r="C7" s="16">
        <v>5</v>
      </c>
      <c r="D7" s="9">
        <v>35.608987629529715</v>
      </c>
      <c r="E7" s="7">
        <v>314.0780157858872</v>
      </c>
      <c r="F7" s="7">
        <v>60.876925020897694</v>
      </c>
      <c r="G7" s="7">
        <v>229.8107917396396</v>
      </c>
      <c r="H7" s="7">
        <v>170.07351351694948</v>
      </c>
      <c r="I7" s="7">
        <v>0</v>
      </c>
      <c r="J7" s="7">
        <v>82.462112512353215</v>
      </c>
      <c r="K7" s="7">
        <v>302.20026472523148</v>
      </c>
      <c r="L7" s="7">
        <v>84.172442046075858</v>
      </c>
      <c r="M7" s="7">
        <v>335.89432862136869</v>
      </c>
      <c r="N7" s="7">
        <v>318.3237345847777</v>
      </c>
      <c r="O7" s="7">
        <v>224.84883811129646</v>
      </c>
      <c r="P7" s="7">
        <v>216.51789764358972</v>
      </c>
      <c r="Q7" s="7">
        <v>137.64083696345355</v>
      </c>
      <c r="R7" s="7">
        <v>154.87091398968369</v>
      </c>
      <c r="S7" s="12">
        <v>245.45875417267155</v>
      </c>
      <c r="T7" s="7"/>
      <c r="U7" s="7">
        <v>5</v>
      </c>
      <c r="V7" s="7">
        <v>19</v>
      </c>
      <c r="W7">
        <v>178</v>
      </c>
      <c r="X7">
        <v>322</v>
      </c>
      <c r="AH7" s="7"/>
    </row>
    <row r="8" spans="1:43">
      <c r="A8" s="18">
        <f>2*D15</f>
        <v>308.78471464760037</v>
      </c>
      <c r="B8" t="s">
        <v>63</v>
      </c>
      <c r="C8" s="16">
        <v>6</v>
      </c>
      <c r="D8" s="9">
        <v>58.54912467321779</v>
      </c>
      <c r="E8" s="7">
        <v>237.49736840647307</v>
      </c>
      <c r="F8" s="7">
        <v>126.75172582651489</v>
      </c>
      <c r="G8" s="7">
        <v>200.03249735980401</v>
      </c>
      <c r="H8" s="7">
        <v>136.69308687713507</v>
      </c>
      <c r="I8" s="7">
        <v>82.462112512353215</v>
      </c>
      <c r="J8" s="7">
        <v>0</v>
      </c>
      <c r="K8" s="7">
        <v>348.83377130088769</v>
      </c>
      <c r="L8" s="7">
        <v>86.977008456258133</v>
      </c>
      <c r="M8" s="7">
        <v>302.69621735330622</v>
      </c>
      <c r="N8" s="7">
        <v>237.17082451262846</v>
      </c>
      <c r="O8" s="7">
        <v>271.80323765547752</v>
      </c>
      <c r="P8" s="7">
        <v>134.16407864998737</v>
      </c>
      <c r="Q8" s="7">
        <v>212.8497122384712</v>
      </c>
      <c r="R8" s="7">
        <v>221.41589825484527</v>
      </c>
      <c r="S8" s="12">
        <v>175.41379649275024</v>
      </c>
      <c r="T8" s="7"/>
      <c r="U8" s="7">
        <v>6</v>
      </c>
      <c r="V8" s="7">
        <v>30</v>
      </c>
      <c r="W8">
        <v>158</v>
      </c>
      <c r="X8">
        <v>242</v>
      </c>
      <c r="AH8" s="7"/>
      <c r="AJ8" s="7"/>
      <c r="AM8" s="7"/>
    </row>
    <row r="9" spans="1:43">
      <c r="A9" s="18">
        <f>2*D13</f>
        <v>441.2391641729007</v>
      </c>
      <c r="B9" t="s">
        <v>64</v>
      </c>
      <c r="C9" s="16">
        <v>7</v>
      </c>
      <c r="D9" s="9">
        <v>335.04775778984106</v>
      </c>
      <c r="E9" s="7">
        <v>470.1680550611664</v>
      </c>
      <c r="F9" s="7">
        <v>335.25661813005274</v>
      </c>
      <c r="G9" s="7">
        <v>270.79512551004314</v>
      </c>
      <c r="H9" s="7">
        <v>278.95877831679718</v>
      </c>
      <c r="I9" s="7">
        <v>302.20026472523148</v>
      </c>
      <c r="J9" s="7">
        <v>348.83377130088769</v>
      </c>
      <c r="K9" s="7">
        <v>0</v>
      </c>
      <c r="L9" s="7">
        <v>386.35993581115525</v>
      </c>
      <c r="M9" s="7">
        <v>313.51236020291128</v>
      </c>
      <c r="N9" s="7">
        <v>506.52245754754051</v>
      </c>
      <c r="O9" s="7">
        <v>469.55297890653407</v>
      </c>
      <c r="P9" s="7">
        <v>442.00113122027187</v>
      </c>
      <c r="Q9" s="7">
        <v>337.02818873204063</v>
      </c>
      <c r="R9" s="7">
        <v>161.15210206509875</v>
      </c>
      <c r="S9" s="12">
        <v>521.94348353054477</v>
      </c>
      <c r="T9" s="7"/>
      <c r="U9" s="7">
        <v>7</v>
      </c>
      <c r="V9" s="7">
        <v>17</v>
      </c>
      <c r="W9">
        <v>471</v>
      </c>
      <c r="X9">
        <v>396</v>
      </c>
      <c r="AJ9" s="7"/>
      <c r="AM9" s="7"/>
      <c r="AQ9" s="7"/>
    </row>
    <row r="10" spans="1:43">
      <c r="A10" s="18">
        <f>2*D10</f>
        <v>108.16653826391968</v>
      </c>
      <c r="B10" t="s">
        <v>65</v>
      </c>
      <c r="C10" s="16">
        <v>8</v>
      </c>
      <c r="D10" s="9">
        <v>54.083269131959838</v>
      </c>
      <c r="E10" s="7">
        <v>313.20919526731649</v>
      </c>
      <c r="F10" s="7">
        <v>76.006578662639456</v>
      </c>
      <c r="G10" s="7">
        <v>283.32313707143652</v>
      </c>
      <c r="H10" s="7">
        <v>219.86359407596339</v>
      </c>
      <c r="I10" s="7">
        <v>84.172442046075858</v>
      </c>
      <c r="J10" s="7">
        <v>86.977008456258133</v>
      </c>
      <c r="K10" s="7">
        <v>386.35993581115525</v>
      </c>
      <c r="L10" s="7">
        <v>0</v>
      </c>
      <c r="M10" s="7">
        <v>387.73702428321184</v>
      </c>
      <c r="N10" s="7">
        <v>302.67639485100256</v>
      </c>
      <c r="O10" s="7">
        <v>187.47266467407988</v>
      </c>
      <c r="P10" s="7">
        <v>196.70536342458993</v>
      </c>
      <c r="Q10" s="7">
        <v>157.00318468107582</v>
      </c>
      <c r="R10" s="7">
        <v>236.21176939348302</v>
      </c>
      <c r="S10" s="12">
        <v>184.80530295421721</v>
      </c>
      <c r="T10" s="7"/>
      <c r="U10" s="7">
        <v>8</v>
      </c>
      <c r="V10" s="7">
        <v>38</v>
      </c>
      <c r="W10">
        <v>96</v>
      </c>
      <c r="X10">
        <v>303</v>
      </c>
      <c r="AJ10" s="7"/>
      <c r="AM10" s="7"/>
    </row>
    <row r="11" spans="1:43">
      <c r="A11" s="7">
        <f>D9+R9+R7+D7</f>
        <v>686.67976147415322</v>
      </c>
      <c r="B11" t="s">
        <v>66</v>
      </c>
      <c r="C11" s="16">
        <v>9</v>
      </c>
      <c r="D11" s="9">
        <v>342.33463161065083</v>
      </c>
      <c r="E11" s="7">
        <v>227.77181564012699</v>
      </c>
      <c r="F11" s="7">
        <v>396.6875344651001</v>
      </c>
      <c r="G11" s="7">
        <v>106.15083607772479</v>
      </c>
      <c r="H11" s="7">
        <v>168.40427548016706</v>
      </c>
      <c r="I11" s="7">
        <v>335.89432862136869</v>
      </c>
      <c r="J11" s="7">
        <v>302.69621735330622</v>
      </c>
      <c r="K11" s="7">
        <v>313.51236020291128</v>
      </c>
      <c r="L11" s="7">
        <v>387.73702428321184</v>
      </c>
      <c r="M11" s="7">
        <v>0</v>
      </c>
      <c r="N11" s="7">
        <v>281.22055401410472</v>
      </c>
      <c r="O11" s="7">
        <v>560.43019190618202</v>
      </c>
      <c r="P11" s="7">
        <v>284.92981591964013</v>
      </c>
      <c r="Q11" s="7">
        <v>461.00976128494284</v>
      </c>
      <c r="R11" s="7">
        <v>333.94610343586885</v>
      </c>
      <c r="S11" s="12">
        <v>401.8768468075761</v>
      </c>
      <c r="T11" s="7"/>
      <c r="U11" s="7">
        <v>9</v>
      </c>
      <c r="V11" s="7">
        <v>26</v>
      </c>
      <c r="W11">
        <v>418</v>
      </c>
      <c r="X11">
        <v>87</v>
      </c>
      <c r="AM11" s="7"/>
    </row>
    <row r="12" spans="1:43">
      <c r="A12" s="18">
        <f>2*D4</f>
        <v>136.49908424601244</v>
      </c>
      <c r="B12" t="s">
        <v>67</v>
      </c>
      <c r="C12" s="16">
        <v>10</v>
      </c>
      <c r="D12" s="9">
        <v>295.0016949103852</v>
      </c>
      <c r="E12" s="7">
        <v>55.145262715848951</v>
      </c>
      <c r="F12" s="7">
        <v>362.19884041780142</v>
      </c>
      <c r="G12" s="7">
        <v>245.35076930794409</v>
      </c>
      <c r="H12" s="7">
        <v>228.21262015935929</v>
      </c>
      <c r="I12" s="7">
        <v>318.3237345847777</v>
      </c>
      <c r="J12" s="7">
        <v>237.17082451262846</v>
      </c>
      <c r="K12" s="7">
        <v>506.52245754754051</v>
      </c>
      <c r="L12" s="7">
        <v>302.67639485100256</v>
      </c>
      <c r="M12" s="7">
        <v>281.22055401410472</v>
      </c>
      <c r="N12" s="7">
        <v>0</v>
      </c>
      <c r="O12" s="7">
        <v>484.28607248195772</v>
      </c>
      <c r="P12" s="7">
        <v>106.06601717798213</v>
      </c>
      <c r="Q12" s="7">
        <v>449.11134476875554</v>
      </c>
      <c r="R12" s="7">
        <v>429.33087473416117</v>
      </c>
      <c r="S12" s="12">
        <v>183.84776310850236</v>
      </c>
      <c r="T12" s="7"/>
      <c r="U12" s="7">
        <v>10</v>
      </c>
      <c r="V12" s="7">
        <v>19</v>
      </c>
      <c r="W12">
        <v>149</v>
      </c>
      <c r="X12">
        <v>5</v>
      </c>
      <c r="AM12" s="7"/>
      <c r="AP12" s="18"/>
      <c r="AQ12" s="20"/>
    </row>
    <row r="13" spans="1:43">
      <c r="C13" s="16">
        <v>11</v>
      </c>
      <c r="D13" s="9">
        <v>220.61958208645035</v>
      </c>
      <c r="E13" s="7">
        <v>499.48973963435924</v>
      </c>
      <c r="F13" s="7">
        <v>164.62381358722072</v>
      </c>
      <c r="G13" s="7">
        <v>454.27964955520514</v>
      </c>
      <c r="H13" s="7">
        <v>393.15391388106514</v>
      </c>
      <c r="I13" s="7">
        <v>224.84883811129646</v>
      </c>
      <c r="J13" s="7">
        <v>271.80323765547752</v>
      </c>
      <c r="K13" s="7">
        <v>469.55297890653407</v>
      </c>
      <c r="L13" s="7">
        <v>187.47266467407988</v>
      </c>
      <c r="M13" s="7">
        <v>560.43019190618202</v>
      </c>
      <c r="N13" s="7">
        <v>484.28607248195772</v>
      </c>
      <c r="O13" s="7">
        <v>0</v>
      </c>
      <c r="P13" s="7">
        <v>379.85918443549576</v>
      </c>
      <c r="Q13" s="7">
        <v>132.74034804836094</v>
      </c>
      <c r="R13" s="7">
        <v>309.89353010348572</v>
      </c>
      <c r="S13" s="12">
        <v>333.2161460673837</v>
      </c>
      <c r="T13" s="7"/>
      <c r="U13" s="7">
        <v>11</v>
      </c>
      <c r="V13" s="7">
        <v>32</v>
      </c>
      <c r="W13">
        <v>7</v>
      </c>
      <c r="X13">
        <v>468</v>
      </c>
    </row>
    <row r="14" spans="1:43">
      <c r="A14">
        <f>SUM(A3:A12)</f>
        <v>4130.6176038345493</v>
      </c>
      <c r="C14" s="16">
        <v>12</v>
      </c>
      <c r="D14" s="9">
        <v>190.67249408344142</v>
      </c>
      <c r="E14" s="7">
        <v>122.88612614937456</v>
      </c>
      <c r="F14" s="7">
        <v>257.01750913118741</v>
      </c>
      <c r="G14" s="7">
        <v>211.74749113035554</v>
      </c>
      <c r="H14" s="7">
        <v>169.53170794869024</v>
      </c>
      <c r="I14" s="7">
        <v>216.51789764358972</v>
      </c>
      <c r="J14" s="7">
        <v>134.16407864998737</v>
      </c>
      <c r="K14" s="7">
        <v>442.00113122027187</v>
      </c>
      <c r="L14" s="7">
        <v>196.70536342458993</v>
      </c>
      <c r="M14" s="7">
        <v>284.92981591964013</v>
      </c>
      <c r="N14" s="7">
        <v>106.06601717798213</v>
      </c>
      <c r="O14" s="7">
        <v>379.85918443549576</v>
      </c>
      <c r="P14" s="7">
        <v>0</v>
      </c>
      <c r="Q14" s="7">
        <v>344.03633529032948</v>
      </c>
      <c r="R14" s="7">
        <v>341.79672321425198</v>
      </c>
      <c r="S14" s="12">
        <v>117.6860229593982</v>
      </c>
      <c r="T14" s="7"/>
      <c r="U14" s="7">
        <v>12</v>
      </c>
      <c r="V14" s="7">
        <v>25</v>
      </c>
      <c r="W14">
        <v>134</v>
      </c>
      <c r="X14">
        <v>110</v>
      </c>
      <c r="AM14" s="7"/>
    </row>
    <row r="15" spans="1:43">
      <c r="A15">
        <f>A14*0.5</f>
        <v>2065.3088019172746</v>
      </c>
      <c r="B15">
        <f>A15+10*200</f>
        <v>4065.3088019172746</v>
      </c>
      <c r="C15" s="16">
        <v>13</v>
      </c>
      <c r="D15" s="9">
        <v>154.39235732380018</v>
      </c>
      <c r="E15" s="7">
        <v>449.72213643537719</v>
      </c>
      <c r="F15" s="7">
        <v>87.022985469357465</v>
      </c>
      <c r="G15" s="7">
        <v>356.96778566139551</v>
      </c>
      <c r="H15" s="7">
        <v>302.07614933986429</v>
      </c>
      <c r="I15" s="7">
        <v>137.64083696345355</v>
      </c>
      <c r="J15" s="7">
        <v>212.8497122384712</v>
      </c>
      <c r="K15" s="7">
        <v>337.02818873204063</v>
      </c>
      <c r="L15" s="7">
        <v>157.00318468107582</v>
      </c>
      <c r="M15" s="7">
        <v>461.00976128494284</v>
      </c>
      <c r="N15" s="7">
        <v>449.11134476875554</v>
      </c>
      <c r="O15" s="7">
        <v>132.74034804836094</v>
      </c>
      <c r="P15" s="7">
        <v>344.03633529032948</v>
      </c>
      <c r="Q15" s="7">
        <v>0</v>
      </c>
      <c r="R15" s="7">
        <v>178.44326829555661</v>
      </c>
      <c r="S15" s="12">
        <v>340.82400150224163</v>
      </c>
      <c r="T15" s="7"/>
      <c r="U15" s="7">
        <v>13</v>
      </c>
      <c r="V15" s="7">
        <v>33</v>
      </c>
      <c r="W15">
        <v>139</v>
      </c>
      <c r="X15">
        <v>454</v>
      </c>
      <c r="AM15" s="7"/>
    </row>
    <row r="16" spans="1:43">
      <c r="C16" s="16">
        <v>14</v>
      </c>
      <c r="D16" s="9">
        <v>190.28662590944219</v>
      </c>
      <c r="E16" s="7">
        <v>408.00980380378115</v>
      </c>
      <c r="F16" s="7">
        <v>176.70597047072292</v>
      </c>
      <c r="G16" s="7">
        <v>245.8373446000424</v>
      </c>
      <c r="H16" s="7">
        <v>215.57365330670629</v>
      </c>
      <c r="I16" s="7">
        <v>154.87091398968369</v>
      </c>
      <c r="J16" s="7">
        <v>221.41589825484527</v>
      </c>
      <c r="K16" s="7">
        <v>161.15210206509875</v>
      </c>
      <c r="L16" s="7">
        <v>236.21176939348302</v>
      </c>
      <c r="M16" s="7">
        <v>333.94610343586885</v>
      </c>
      <c r="N16" s="7">
        <v>429.33087473416117</v>
      </c>
      <c r="O16" s="7">
        <v>309.89353010348572</v>
      </c>
      <c r="P16" s="7">
        <v>341.79672321425198</v>
      </c>
      <c r="Q16" s="7">
        <v>178.44326829555661</v>
      </c>
      <c r="R16" s="7">
        <v>0</v>
      </c>
      <c r="S16" s="12">
        <v>395.6071283483148</v>
      </c>
      <c r="T16" s="7"/>
      <c r="U16" s="7">
        <v>14</v>
      </c>
      <c r="V16" s="7">
        <v>14</v>
      </c>
      <c r="W16">
        <v>310</v>
      </c>
      <c r="X16">
        <v>403</v>
      </c>
      <c r="AM16" s="7"/>
    </row>
    <row r="17" spans="1:39">
      <c r="A17">
        <f>2066+10*200</f>
        <v>4066</v>
      </c>
      <c r="C17" s="16">
        <v>15</v>
      </c>
      <c r="D17" s="10">
        <v>210.67985190805504</v>
      </c>
      <c r="E17" s="11">
        <v>223.83252668010519</v>
      </c>
      <c r="F17" s="11">
        <v>260.28445977430152</v>
      </c>
      <c r="G17" s="11">
        <v>321.89594592041698</v>
      </c>
      <c r="H17" s="11">
        <v>270.44592805217093</v>
      </c>
      <c r="I17" s="11">
        <v>245.45875417267155</v>
      </c>
      <c r="J17" s="11">
        <v>175.41379649275024</v>
      </c>
      <c r="K17" s="11">
        <v>521.94348353054477</v>
      </c>
      <c r="L17" s="11">
        <v>184.80530295421721</v>
      </c>
      <c r="M17" s="11">
        <v>401.8768468075761</v>
      </c>
      <c r="N17" s="11">
        <v>183.84776310850236</v>
      </c>
      <c r="O17" s="11">
        <v>333.2161460673837</v>
      </c>
      <c r="P17" s="11">
        <v>117.6860229593982</v>
      </c>
      <c r="Q17" s="11">
        <v>340.82400150224163</v>
      </c>
      <c r="R17" s="11">
        <v>395.6071283483148</v>
      </c>
      <c r="S17" s="13">
        <v>0</v>
      </c>
      <c r="T17" s="7"/>
      <c r="U17" s="7">
        <v>15</v>
      </c>
      <c r="V17" s="7">
        <v>31</v>
      </c>
      <c r="W17">
        <v>19</v>
      </c>
      <c r="X17">
        <v>135</v>
      </c>
      <c r="AJ17" s="7"/>
    </row>
    <row r="18" spans="1:39">
      <c r="D18" s="7"/>
      <c r="U18" s="7"/>
      <c r="AD18" s="7"/>
      <c r="AE18" s="7"/>
      <c r="AF18" s="7"/>
      <c r="AG18" s="7"/>
      <c r="AH18" s="7"/>
      <c r="AJ18" s="7"/>
      <c r="AM18" s="7"/>
    </row>
    <row r="19" spans="1:39">
      <c r="C19" s="42" t="s">
        <v>68</v>
      </c>
      <c r="E19" s="1" cm="1">
        <f t="array" ref="E19:S19">TRANSPOSE(V3:V17)</f>
        <v>20</v>
      </c>
      <c r="F19" s="1">
        <v>38</v>
      </c>
      <c r="G19" s="1">
        <v>16</v>
      </c>
      <c r="H19" s="1">
        <v>41</v>
      </c>
      <c r="I19" s="1">
        <v>19</v>
      </c>
      <c r="J19" s="1">
        <v>30</v>
      </c>
      <c r="K19" s="1">
        <v>17</v>
      </c>
      <c r="L19" s="1">
        <v>38</v>
      </c>
      <c r="M19" s="1">
        <v>26</v>
      </c>
      <c r="N19" s="1">
        <v>19</v>
      </c>
      <c r="O19" s="1">
        <v>32</v>
      </c>
      <c r="P19" s="1">
        <v>25</v>
      </c>
      <c r="Q19" s="1">
        <v>33</v>
      </c>
      <c r="R19" s="1">
        <v>14</v>
      </c>
      <c r="S19" s="1">
        <v>31</v>
      </c>
      <c r="T19" s="1"/>
      <c r="V19" s="59"/>
      <c r="W19" s="59"/>
      <c r="AJ19" s="7"/>
      <c r="AM19" s="7"/>
    </row>
    <row r="20" spans="1:39">
      <c r="C20" s="1" t="s">
        <v>69</v>
      </c>
      <c r="D20" s="1">
        <v>80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V20" s="1"/>
      <c r="W20" s="1"/>
      <c r="X20" s="1"/>
      <c r="AJ20" s="7"/>
      <c r="AM20" s="7"/>
    </row>
    <row r="21" spans="1:39"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70</v>
      </c>
      <c r="P21" s="1"/>
      <c r="Q21" s="1"/>
      <c r="R21" s="1"/>
      <c r="S21" s="1"/>
      <c r="T21" s="1"/>
      <c r="V21" s="1"/>
      <c r="W21" s="1"/>
      <c r="X21" s="1"/>
      <c r="AJ21" s="7"/>
    </row>
    <row r="22" spans="1:39">
      <c r="D22" s="43" t="s">
        <v>71</v>
      </c>
      <c r="E22" s="43" t="s">
        <v>72</v>
      </c>
      <c r="F22" s="43" t="s">
        <v>73</v>
      </c>
      <c r="G22" s="43" t="s">
        <v>74</v>
      </c>
      <c r="H22" s="43" t="s">
        <v>75</v>
      </c>
      <c r="I22" s="43" t="s">
        <v>76</v>
      </c>
      <c r="J22" s="1"/>
      <c r="K22" s="43" t="s">
        <v>71</v>
      </c>
      <c r="L22" s="43" t="s">
        <v>72</v>
      </c>
      <c r="M22" s="43" t="s">
        <v>76</v>
      </c>
      <c r="N22" s="1" t="s">
        <v>77</v>
      </c>
      <c r="O22" s="1">
        <v>1</v>
      </c>
      <c r="P22" s="1">
        <v>2</v>
      </c>
      <c r="Q22" s="1"/>
      <c r="R22" s="1"/>
      <c r="S22" s="1"/>
      <c r="T22" s="1"/>
      <c r="V22" s="1"/>
      <c r="W22" s="1"/>
      <c r="X22" s="1"/>
      <c r="AC22" t="s">
        <v>78</v>
      </c>
      <c r="AD22" t="s">
        <v>79</v>
      </c>
      <c r="AE22" t="s">
        <v>80</v>
      </c>
      <c r="AJ22" s="7"/>
      <c r="AM22" s="7"/>
    </row>
    <row r="23" spans="1:39">
      <c r="D23" s="44">
        <v>1</v>
      </c>
      <c r="E23" s="45">
        <v>2</v>
      </c>
      <c r="F23" s="57">
        <f t="shared" ref="F23:F86" si="0">INDEX($D$2:$S$17,D23+1,1)</f>
        <v>295.96790366524544</v>
      </c>
      <c r="G23" s="57">
        <f>INDEX($D$2:$S$17,E23+1,1)</f>
        <v>68.249542123006222</v>
      </c>
      <c r="H23" s="57">
        <f>INDEX($D$2:$S$17,D23+1,E23+1)</f>
        <v>364.21559549255988</v>
      </c>
      <c r="I23" s="58">
        <f>F23+G23-H23</f>
        <v>1.8502956917814117E-3</v>
      </c>
      <c r="J23" s="1"/>
      <c r="K23" s="44">
        <v>1</v>
      </c>
      <c r="L23" s="45">
        <v>10</v>
      </c>
      <c r="M23" s="54">
        <v>535.82433585978174</v>
      </c>
      <c r="N23" s="1" t="s">
        <v>81</v>
      </c>
      <c r="O23" s="16" t="s">
        <v>82</v>
      </c>
      <c r="P23" s="1" t="s">
        <v>67</v>
      </c>
      <c r="Q23" s="1" t="s">
        <v>83</v>
      </c>
      <c r="R23" s="1" t="s">
        <v>58</v>
      </c>
      <c r="S23" s="1" t="s">
        <v>84</v>
      </c>
      <c r="T23" s="1" t="s">
        <v>60</v>
      </c>
      <c r="U23" s="1" t="s">
        <v>85</v>
      </c>
      <c r="V23" s="1" t="s">
        <v>65</v>
      </c>
      <c r="W23" s="1" t="s">
        <v>86</v>
      </c>
      <c r="X23" s="1" t="s">
        <v>64</v>
      </c>
      <c r="Y23" s="1" t="s">
        <v>87</v>
      </c>
      <c r="Z23" s="1" t="s">
        <v>63</v>
      </c>
      <c r="AA23" s="1" t="s">
        <v>88</v>
      </c>
      <c r="AB23" s="1" t="s">
        <v>89</v>
      </c>
      <c r="AC23">
        <f>E19+N19</f>
        <v>39</v>
      </c>
      <c r="AJ23" s="7"/>
      <c r="AM23" s="7"/>
    </row>
    <row r="24" spans="1:39">
      <c r="D24" s="47">
        <v>1</v>
      </c>
      <c r="E24" s="1">
        <v>3</v>
      </c>
      <c r="F24" s="59">
        <f t="shared" si="0"/>
        <v>295.96790366524544</v>
      </c>
      <c r="G24" s="59">
        <f t="shared" ref="G24:G86" si="1">INDEX($D$2:$S$17,E24+1,1)</f>
        <v>236.60304309116566</v>
      </c>
      <c r="H24" s="59">
        <f t="shared" ref="H24:H87" si="2">INDEX($D$2:$S$17,D24+1,E24+1)</f>
        <v>202.47468977627796</v>
      </c>
      <c r="I24" s="60">
        <f t="shared" ref="I24:I87" si="3">F24+G24-H24</f>
        <v>330.09625698013315</v>
      </c>
      <c r="J24" s="1"/>
      <c r="K24" s="47">
        <v>3</v>
      </c>
      <c r="L24" s="1">
        <v>9</v>
      </c>
      <c r="M24" s="55">
        <v>472.78683862409173</v>
      </c>
      <c r="N24" s="1" t="s">
        <v>81</v>
      </c>
      <c r="O24" s="16" t="s">
        <v>82</v>
      </c>
      <c r="P24" s="16" t="s">
        <v>90</v>
      </c>
      <c r="Q24" s="1" t="s">
        <v>67</v>
      </c>
      <c r="R24" s="1" t="s">
        <v>58</v>
      </c>
      <c r="S24" s="1" t="s">
        <v>84</v>
      </c>
      <c r="T24" s="1" t="s">
        <v>60</v>
      </c>
      <c r="U24" s="1" t="s">
        <v>85</v>
      </c>
      <c r="V24" s="1" t="s">
        <v>65</v>
      </c>
      <c r="W24" s="1" t="s">
        <v>64</v>
      </c>
      <c r="X24" s="1" t="s">
        <v>87</v>
      </c>
      <c r="Y24" s="1" t="s">
        <v>63</v>
      </c>
      <c r="Z24" s="1" t="s">
        <v>88</v>
      </c>
      <c r="AA24" s="1" t="s">
        <v>89</v>
      </c>
      <c r="AC24">
        <f>AC23</f>
        <v>39</v>
      </c>
      <c r="AD24" s="7">
        <f>V5+V11</f>
        <v>42</v>
      </c>
      <c r="AJ24" s="7"/>
      <c r="AM24" s="7"/>
    </row>
    <row r="25" spans="1:39">
      <c r="D25" s="47">
        <v>1</v>
      </c>
      <c r="E25" s="1">
        <v>4</v>
      </c>
      <c r="F25" s="59">
        <f t="shared" si="0"/>
        <v>295.96790366524544</v>
      </c>
      <c r="G25" s="59">
        <f t="shared" si="1"/>
        <v>174.00287353949071</v>
      </c>
      <c r="H25" s="59">
        <f t="shared" si="2"/>
        <v>196.97715603592209</v>
      </c>
      <c r="I25" s="60">
        <f t="shared" si="3"/>
        <v>272.993621168814</v>
      </c>
      <c r="J25" s="1"/>
      <c r="K25" s="47">
        <v>1</v>
      </c>
      <c r="L25" s="1">
        <v>9</v>
      </c>
      <c r="M25" s="55">
        <v>410.53071963576929</v>
      </c>
      <c r="N25" s="1" t="s">
        <v>91</v>
      </c>
      <c r="O25" s="16"/>
      <c r="P25" s="16"/>
      <c r="Q25" s="1"/>
      <c r="R25" s="1"/>
      <c r="S25" s="1"/>
      <c r="T25" s="1"/>
      <c r="V25" s="1"/>
      <c r="W25" s="1"/>
      <c r="X25" s="1"/>
      <c r="AJ25" s="7"/>
    </row>
    <row r="26" spans="1:39">
      <c r="D26" s="47">
        <v>1</v>
      </c>
      <c r="E26" s="1">
        <v>5</v>
      </c>
      <c r="F26" s="59">
        <f t="shared" si="0"/>
        <v>295.96790366524544</v>
      </c>
      <c r="G26" s="59">
        <f t="shared" si="1"/>
        <v>35.608987629529715</v>
      </c>
      <c r="H26" s="59">
        <f t="shared" si="2"/>
        <v>314.0780157858872</v>
      </c>
      <c r="I26" s="60">
        <f t="shared" si="3"/>
        <v>17.498875508887977</v>
      </c>
      <c r="J26" s="1"/>
      <c r="K26" s="47">
        <v>10</v>
      </c>
      <c r="L26" s="1">
        <v>12</v>
      </c>
      <c r="M26" s="55">
        <v>379.60817181584451</v>
      </c>
      <c r="N26" s="1" t="s">
        <v>81</v>
      </c>
      <c r="O26" s="16" t="s">
        <v>92</v>
      </c>
      <c r="P26" s="16" t="s">
        <v>90</v>
      </c>
      <c r="Q26" s="1" t="s">
        <v>67</v>
      </c>
      <c r="R26" s="1" t="s">
        <v>58</v>
      </c>
      <c r="S26" s="1" t="s">
        <v>84</v>
      </c>
      <c r="T26" s="1" t="s">
        <v>60</v>
      </c>
      <c r="U26" s="1" t="s">
        <v>85</v>
      </c>
      <c r="V26" s="1" t="s">
        <v>65</v>
      </c>
      <c r="W26" s="1" t="s">
        <v>64</v>
      </c>
      <c r="X26" s="1" t="s">
        <v>63</v>
      </c>
      <c r="Y26" s="1" t="s">
        <v>88</v>
      </c>
      <c r="Z26" s="1" t="s">
        <v>89</v>
      </c>
      <c r="AC26" s="7">
        <f>AC24+V14</f>
        <v>64</v>
      </c>
      <c r="AD26" s="7">
        <f>AD24</f>
        <v>42</v>
      </c>
      <c r="AJ26" s="7"/>
      <c r="AM26" s="7"/>
    </row>
    <row r="27" spans="1:39">
      <c r="D27" s="47">
        <v>1</v>
      </c>
      <c r="E27" s="1">
        <v>6</v>
      </c>
      <c r="F27" s="59">
        <f t="shared" si="0"/>
        <v>295.96790366524544</v>
      </c>
      <c r="G27" s="59">
        <f t="shared" si="1"/>
        <v>58.54912467321779</v>
      </c>
      <c r="H27" s="59">
        <f t="shared" si="2"/>
        <v>237.49736840647307</v>
      </c>
      <c r="I27" s="60">
        <f t="shared" si="3"/>
        <v>117.01965993199013</v>
      </c>
      <c r="J27" s="1"/>
      <c r="K27" s="47">
        <v>7</v>
      </c>
      <c r="L27" s="1">
        <v>14</v>
      </c>
      <c r="M27" s="55">
        <v>364.18228163418456</v>
      </c>
      <c r="N27" s="1" t="s">
        <v>81</v>
      </c>
      <c r="O27" s="16" t="s">
        <v>92</v>
      </c>
      <c r="P27" s="16" t="s">
        <v>90</v>
      </c>
      <c r="Q27" s="16" t="s">
        <v>93</v>
      </c>
      <c r="R27" s="1" t="s">
        <v>67</v>
      </c>
      <c r="S27" s="1" t="s">
        <v>58</v>
      </c>
      <c r="T27" s="1" t="s">
        <v>84</v>
      </c>
      <c r="U27" s="1" t="s">
        <v>60</v>
      </c>
      <c r="V27" s="1" t="s">
        <v>65</v>
      </c>
      <c r="W27" s="1" t="s">
        <v>64</v>
      </c>
      <c r="X27" s="1" t="s">
        <v>63</v>
      </c>
      <c r="Y27" s="1" t="s">
        <v>89</v>
      </c>
      <c r="AC27" s="7">
        <f>AC26</f>
        <v>64</v>
      </c>
      <c r="AD27" s="65">
        <f>AD24</f>
        <v>42</v>
      </c>
      <c r="AE27" s="65">
        <f>V9+V16</f>
        <v>31</v>
      </c>
      <c r="AI27" s="7"/>
      <c r="AJ27" s="7"/>
      <c r="AM27" s="7"/>
    </row>
    <row r="28" spans="1:39">
      <c r="D28" s="47">
        <v>1</v>
      </c>
      <c r="E28" s="1">
        <v>7</v>
      </c>
      <c r="F28" s="59">
        <f t="shared" si="0"/>
        <v>295.96790366524544</v>
      </c>
      <c r="G28" s="59">
        <f t="shared" si="1"/>
        <v>335.04775778984106</v>
      </c>
      <c r="H28" s="59">
        <f t="shared" si="2"/>
        <v>470.1680550611664</v>
      </c>
      <c r="I28" s="60">
        <f t="shared" si="3"/>
        <v>160.8476063939201</v>
      </c>
      <c r="J28" s="1"/>
      <c r="K28" s="47">
        <v>7</v>
      </c>
      <c r="L28" s="1">
        <v>9</v>
      </c>
      <c r="M28" s="55">
        <v>363.87002919758061</v>
      </c>
      <c r="N28" s="1" t="s">
        <v>81</v>
      </c>
      <c r="O28" s="16" t="s">
        <v>92</v>
      </c>
      <c r="P28" s="43" t="s">
        <v>94</v>
      </c>
      <c r="Q28" s="1" t="s">
        <v>67</v>
      </c>
      <c r="R28" s="1" t="s">
        <v>58</v>
      </c>
      <c r="S28" s="1" t="s">
        <v>84</v>
      </c>
      <c r="T28" s="1" t="s">
        <v>60</v>
      </c>
      <c r="U28" s="1" t="s">
        <v>65</v>
      </c>
      <c r="V28" s="1" t="s">
        <v>64</v>
      </c>
      <c r="W28" s="1" t="s">
        <v>63</v>
      </c>
      <c r="X28" s="1" t="s">
        <v>89</v>
      </c>
      <c r="AC28" s="7">
        <f>AC27</f>
        <v>64</v>
      </c>
      <c r="AD28" s="7">
        <f>AD27+AE27</f>
        <v>73</v>
      </c>
      <c r="AE28" s="66" t="s">
        <v>13</v>
      </c>
      <c r="AI28" s="7"/>
      <c r="AJ28" s="7"/>
      <c r="AM28" s="7"/>
    </row>
    <row r="29" spans="1:39">
      <c r="D29" s="47">
        <v>1</v>
      </c>
      <c r="E29" s="1">
        <v>8</v>
      </c>
      <c r="F29" s="59">
        <f t="shared" si="0"/>
        <v>295.96790366524544</v>
      </c>
      <c r="G29" s="59">
        <f t="shared" si="1"/>
        <v>54.083269131959838</v>
      </c>
      <c r="H29" s="59">
        <f t="shared" si="2"/>
        <v>313.20919526731649</v>
      </c>
      <c r="I29" s="60">
        <f t="shared" si="3"/>
        <v>36.841977529888766</v>
      </c>
      <c r="J29" s="1"/>
      <c r="K29" s="47">
        <v>1</v>
      </c>
      <c r="L29" s="1">
        <v>12</v>
      </c>
      <c r="M29" s="55">
        <v>363.75427159931229</v>
      </c>
      <c r="N29" s="1" t="s">
        <v>95</v>
      </c>
      <c r="O29" s="1"/>
      <c r="P29" s="1"/>
      <c r="Q29" s="1"/>
      <c r="R29" s="1"/>
      <c r="S29" s="1"/>
      <c r="T29" s="1"/>
      <c r="V29" s="1"/>
      <c r="W29" s="1"/>
      <c r="X29" s="1"/>
      <c r="AI29" s="7"/>
      <c r="AM29" s="7"/>
    </row>
    <row r="30" spans="1:39">
      <c r="D30" s="47">
        <v>1</v>
      </c>
      <c r="E30" s="1">
        <v>9</v>
      </c>
      <c r="F30" s="59">
        <f t="shared" si="0"/>
        <v>295.96790366524544</v>
      </c>
      <c r="G30" s="59">
        <f t="shared" si="1"/>
        <v>342.33463161065083</v>
      </c>
      <c r="H30" s="59">
        <f t="shared" si="2"/>
        <v>227.77181564012699</v>
      </c>
      <c r="I30" s="60">
        <f t="shared" si="3"/>
        <v>410.53071963576929</v>
      </c>
      <c r="J30" s="1"/>
      <c r="K30" s="47">
        <v>9</v>
      </c>
      <c r="L30" s="1">
        <v>10</v>
      </c>
      <c r="M30" s="55">
        <v>356.11577250693125</v>
      </c>
      <c r="N30" s="1" t="s">
        <v>91</v>
      </c>
      <c r="O30" s="1"/>
      <c r="P30" s="1"/>
      <c r="Q30" s="1"/>
      <c r="R30" s="1"/>
      <c r="S30" s="1"/>
      <c r="T30" s="1"/>
      <c r="V30" s="1"/>
      <c r="W30" s="1"/>
      <c r="X30" s="1"/>
      <c r="AI30" s="7"/>
    </row>
    <row r="31" spans="1:39">
      <c r="D31" s="47">
        <v>1</v>
      </c>
      <c r="E31" s="1">
        <v>10</v>
      </c>
      <c r="F31" s="59">
        <f t="shared" si="0"/>
        <v>295.96790366524544</v>
      </c>
      <c r="G31" s="59">
        <f t="shared" si="1"/>
        <v>295.0016949103852</v>
      </c>
      <c r="H31" s="59">
        <f t="shared" si="2"/>
        <v>55.145262715848951</v>
      </c>
      <c r="I31" s="60">
        <f t="shared" si="3"/>
        <v>535.82433585978174</v>
      </c>
      <c r="J31" s="1"/>
      <c r="K31" s="47">
        <v>4</v>
      </c>
      <c r="L31" s="1">
        <v>9</v>
      </c>
      <c r="M31" s="55">
        <v>347.93322966997448</v>
      </c>
      <c r="N31" s="1" t="s">
        <v>91</v>
      </c>
      <c r="O31" s="1"/>
      <c r="P31" s="1"/>
      <c r="Q31" s="1"/>
      <c r="R31" s="1"/>
      <c r="S31" s="1"/>
      <c r="T31" s="1"/>
      <c r="V31" s="1"/>
      <c r="W31" s="1"/>
      <c r="X31" s="1"/>
      <c r="AI31" s="7"/>
    </row>
    <row r="32" spans="1:39">
      <c r="D32" s="47">
        <v>1</v>
      </c>
      <c r="E32" s="1">
        <v>11</v>
      </c>
      <c r="F32" s="59">
        <f t="shared" si="0"/>
        <v>295.96790366524544</v>
      </c>
      <c r="G32" s="59">
        <f t="shared" si="1"/>
        <v>220.61958208645035</v>
      </c>
      <c r="H32" s="59">
        <f t="shared" si="2"/>
        <v>499.48973963435924</v>
      </c>
      <c r="I32" s="60">
        <f t="shared" si="3"/>
        <v>17.097746117336555</v>
      </c>
      <c r="J32" s="1"/>
      <c r="K32" s="47">
        <v>3</v>
      </c>
      <c r="L32" s="1">
        <v>4</v>
      </c>
      <c r="M32" s="55">
        <v>347.07639593358198</v>
      </c>
      <c r="N32" s="1" t="s">
        <v>91</v>
      </c>
      <c r="O32" s="1"/>
      <c r="P32" s="1"/>
      <c r="T32" s="1"/>
      <c r="V32" s="1"/>
      <c r="W32" s="1"/>
      <c r="X32" s="1"/>
      <c r="AI32" s="7"/>
    </row>
    <row r="33" spans="4:35">
      <c r="D33" s="47">
        <v>1</v>
      </c>
      <c r="E33" s="1">
        <v>12</v>
      </c>
      <c r="F33" s="59">
        <f t="shared" si="0"/>
        <v>295.96790366524544</v>
      </c>
      <c r="G33" s="59">
        <f t="shared" si="1"/>
        <v>190.67249408344142</v>
      </c>
      <c r="H33" s="59">
        <f t="shared" si="2"/>
        <v>122.88612614937456</v>
      </c>
      <c r="I33" s="60">
        <f t="shared" si="3"/>
        <v>363.75427159931229</v>
      </c>
      <c r="J33" s="1"/>
      <c r="K33" s="47">
        <v>1</v>
      </c>
      <c r="L33" s="1">
        <v>3</v>
      </c>
      <c r="M33" s="55">
        <v>330.09625698013315</v>
      </c>
      <c r="N33" s="1" t="s">
        <v>91</v>
      </c>
      <c r="O33" s="1"/>
      <c r="P33" s="1"/>
      <c r="T33" s="1"/>
      <c r="V33" s="1"/>
      <c r="W33" s="1"/>
      <c r="X33" s="1"/>
      <c r="AI33" s="7"/>
    </row>
    <row r="34" spans="4:35">
      <c r="D34" s="47">
        <v>1</v>
      </c>
      <c r="E34" s="1">
        <v>13</v>
      </c>
      <c r="F34" s="59">
        <f t="shared" si="0"/>
        <v>295.96790366524544</v>
      </c>
      <c r="G34" s="59">
        <f t="shared" si="1"/>
        <v>154.39235732380018</v>
      </c>
      <c r="H34" s="59">
        <f t="shared" si="2"/>
        <v>449.72213643537719</v>
      </c>
      <c r="I34" s="60">
        <f t="shared" si="3"/>
        <v>0.63812455366843324</v>
      </c>
      <c r="J34" s="1"/>
      <c r="K34" s="47">
        <v>10</v>
      </c>
      <c r="L34" s="1">
        <v>15</v>
      </c>
      <c r="M34" s="55">
        <v>321.83378370993785</v>
      </c>
      <c r="N34" s="1" t="s">
        <v>91</v>
      </c>
      <c r="O34" s="1"/>
      <c r="P34" s="1"/>
      <c r="Q34" s="1"/>
      <c r="R34" s="1"/>
      <c r="S34" s="1"/>
      <c r="T34" s="1"/>
      <c r="V34" s="1"/>
      <c r="W34" s="1"/>
      <c r="X34" s="1"/>
    </row>
    <row r="35" spans="4:35">
      <c r="D35" s="47">
        <v>1</v>
      </c>
      <c r="E35" s="1">
        <v>14</v>
      </c>
      <c r="F35" s="59">
        <f t="shared" si="0"/>
        <v>295.96790366524544</v>
      </c>
      <c r="G35" s="59">
        <f t="shared" si="1"/>
        <v>190.28662590944219</v>
      </c>
      <c r="H35" s="59">
        <f t="shared" si="2"/>
        <v>408.00980380378115</v>
      </c>
      <c r="I35" s="60">
        <f t="shared" si="3"/>
        <v>78.244725770906484</v>
      </c>
      <c r="J35" s="1"/>
      <c r="K35" s="47">
        <v>3</v>
      </c>
      <c r="L35" s="1">
        <v>7</v>
      </c>
      <c r="M35" s="55">
        <v>300.85567537096358</v>
      </c>
      <c r="N35" s="1" t="s">
        <v>95</v>
      </c>
      <c r="O35" s="1"/>
      <c r="P35" s="1"/>
      <c r="Q35" s="1"/>
      <c r="R35" s="1"/>
      <c r="S35" s="1"/>
      <c r="T35" s="1"/>
      <c r="V35" s="1"/>
      <c r="W35" s="1"/>
      <c r="X35" s="1"/>
    </row>
    <row r="36" spans="4:35">
      <c r="D36" s="47">
        <v>1</v>
      </c>
      <c r="E36" s="1">
        <v>15</v>
      </c>
      <c r="F36" s="59">
        <f t="shared" si="0"/>
        <v>295.96790366524544</v>
      </c>
      <c r="G36" s="59">
        <f t="shared" si="1"/>
        <v>210.67985190805504</v>
      </c>
      <c r="H36" s="59">
        <f t="shared" si="2"/>
        <v>223.83252668010519</v>
      </c>
      <c r="I36" s="60">
        <f t="shared" si="3"/>
        <v>282.81522889319535</v>
      </c>
      <c r="J36" s="1"/>
      <c r="K36" s="47">
        <v>3</v>
      </c>
      <c r="L36" s="1">
        <v>10</v>
      </c>
      <c r="M36" s="55">
        <v>286.25396869360679</v>
      </c>
      <c r="N36" s="1" t="s">
        <v>91</v>
      </c>
      <c r="O36" s="1"/>
      <c r="P36" s="1"/>
      <c r="Q36" s="1"/>
      <c r="R36" s="1"/>
      <c r="S36" s="1"/>
      <c r="T36" s="1"/>
      <c r="V36" s="1"/>
      <c r="W36" s="1"/>
      <c r="X36" s="1"/>
    </row>
    <row r="37" spans="4:35">
      <c r="D37" s="44">
        <v>2</v>
      </c>
      <c r="E37" s="45">
        <v>3</v>
      </c>
      <c r="F37" s="57">
        <f>INDEX($D$2:$S$17,D37+1,1)</f>
        <v>68.249542123006222</v>
      </c>
      <c r="G37" s="57">
        <f t="shared" si="1"/>
        <v>236.60304309116566</v>
      </c>
      <c r="H37" s="57">
        <f t="shared" si="2"/>
        <v>290.64239195272256</v>
      </c>
      <c r="I37" s="58">
        <f t="shared" si="3"/>
        <v>14.210193261449319</v>
      </c>
      <c r="J37" s="1"/>
      <c r="K37" s="44">
        <v>12</v>
      </c>
      <c r="L37" s="45">
        <v>15</v>
      </c>
      <c r="M37" s="54">
        <v>283.66632303209826</v>
      </c>
      <c r="N37" s="1" t="s">
        <v>91</v>
      </c>
      <c r="O37" s="1"/>
      <c r="P37" s="1"/>
      <c r="Q37" s="1"/>
      <c r="R37" s="1"/>
      <c r="S37" s="1"/>
      <c r="T37" s="1"/>
      <c r="V37" s="1"/>
      <c r="W37" s="1"/>
      <c r="X37" s="1"/>
    </row>
    <row r="38" spans="4:35">
      <c r="D38" s="47">
        <v>2</v>
      </c>
      <c r="E38" s="1">
        <v>4</v>
      </c>
      <c r="F38" s="59">
        <f t="shared" si="0"/>
        <v>68.249542123006222</v>
      </c>
      <c r="G38" s="59">
        <f t="shared" si="1"/>
        <v>174.00287353949071</v>
      </c>
      <c r="H38" s="59">
        <f t="shared" si="2"/>
        <v>230.85276693165278</v>
      </c>
      <c r="I38" s="60">
        <f t="shared" si="3"/>
        <v>11.399648730844149</v>
      </c>
      <c r="J38" s="1"/>
      <c r="K38" s="47">
        <v>1</v>
      </c>
      <c r="L38" s="1">
        <v>15</v>
      </c>
      <c r="M38" s="55">
        <v>282.81522889319535</v>
      </c>
      <c r="N38" s="1" t="s">
        <v>91</v>
      </c>
      <c r="O38" s="1"/>
      <c r="P38" s="1"/>
      <c r="Q38" s="1"/>
      <c r="R38" s="1"/>
      <c r="S38" s="1"/>
      <c r="T38" s="1"/>
      <c r="V38" s="1"/>
      <c r="W38" s="1"/>
      <c r="X38" s="1"/>
    </row>
    <row r="39" spans="4:35">
      <c r="D39" s="47">
        <v>2</v>
      </c>
      <c r="E39" s="1">
        <v>5</v>
      </c>
      <c r="F39" s="59">
        <f t="shared" si="0"/>
        <v>68.249542123006222</v>
      </c>
      <c r="G39" s="59">
        <f t="shared" si="1"/>
        <v>35.608987629529715</v>
      </c>
      <c r="H39" s="59">
        <f t="shared" si="2"/>
        <v>60.876925020897694</v>
      </c>
      <c r="I39" s="60">
        <f t="shared" si="3"/>
        <v>42.981604731638235</v>
      </c>
      <c r="J39" s="1"/>
      <c r="K39" s="47">
        <v>1</v>
      </c>
      <c r="L39" s="1">
        <v>4</v>
      </c>
      <c r="M39" s="55">
        <v>272.993621168814</v>
      </c>
      <c r="N39" s="1" t="s">
        <v>91</v>
      </c>
      <c r="O39" s="1"/>
      <c r="P39" s="1"/>
      <c r="Q39" s="1"/>
      <c r="R39" s="1"/>
      <c r="S39" s="1"/>
      <c r="T39" s="1"/>
      <c r="V39" s="1"/>
      <c r="W39" s="1"/>
      <c r="X39" s="1"/>
    </row>
    <row r="40" spans="4:35">
      <c r="D40" s="47">
        <v>2</v>
      </c>
      <c r="E40" s="1">
        <v>6</v>
      </c>
      <c r="F40" s="59">
        <f t="shared" si="0"/>
        <v>68.249542123006222</v>
      </c>
      <c r="G40" s="59">
        <f t="shared" si="1"/>
        <v>58.54912467321779</v>
      </c>
      <c r="H40" s="59">
        <f t="shared" si="2"/>
        <v>126.75172582651489</v>
      </c>
      <c r="I40" s="60">
        <f t="shared" si="3"/>
        <v>4.6940969709126534E-2</v>
      </c>
      <c r="K40" s="47">
        <v>9</v>
      </c>
      <c r="L40" s="1">
        <v>12</v>
      </c>
      <c r="M40" s="55">
        <v>248.07730977445209</v>
      </c>
      <c r="N40" s="1" t="s">
        <v>91</v>
      </c>
      <c r="V40" s="1"/>
      <c r="W40" s="1"/>
      <c r="X40" s="1"/>
    </row>
    <row r="41" spans="4:35">
      <c r="D41" s="47">
        <v>2</v>
      </c>
      <c r="E41" s="1">
        <v>7</v>
      </c>
      <c r="F41" s="59">
        <f t="shared" si="0"/>
        <v>68.249542123006222</v>
      </c>
      <c r="G41" s="59">
        <f t="shared" si="1"/>
        <v>335.04775778984106</v>
      </c>
      <c r="H41" s="59">
        <f t="shared" si="2"/>
        <v>335.25661813005274</v>
      </c>
      <c r="I41" s="60">
        <f t="shared" si="3"/>
        <v>68.040681782794536</v>
      </c>
      <c r="K41" s="47">
        <v>11</v>
      </c>
      <c r="L41" s="1">
        <v>13</v>
      </c>
      <c r="M41" s="55">
        <v>242.27159136188959</v>
      </c>
      <c r="N41" s="1" t="s">
        <v>81</v>
      </c>
      <c r="O41" s="16" t="s">
        <v>92</v>
      </c>
      <c r="P41" s="43" t="s">
        <v>94</v>
      </c>
      <c r="Q41" s="18" t="s">
        <v>96</v>
      </c>
      <c r="R41" s="1" t="s">
        <v>67</v>
      </c>
      <c r="S41" s="1" t="s">
        <v>58</v>
      </c>
      <c r="T41" s="1" t="s">
        <v>84</v>
      </c>
      <c r="U41" s="1" t="s">
        <v>60</v>
      </c>
      <c r="V41" s="1" t="s">
        <v>65</v>
      </c>
      <c r="W41" s="1" t="s">
        <v>89</v>
      </c>
      <c r="X41" s="1"/>
      <c r="AC41" s="7">
        <f>AC28</f>
        <v>64</v>
      </c>
      <c r="AD41" s="67">
        <f>AD28</f>
        <v>73</v>
      </c>
      <c r="AE41" s="7">
        <f>V13+V15</f>
        <v>65</v>
      </c>
    </row>
    <row r="42" spans="4:35">
      <c r="D42" s="47">
        <v>2</v>
      </c>
      <c r="E42" s="1">
        <v>8</v>
      </c>
      <c r="F42" s="59">
        <f t="shared" si="0"/>
        <v>68.249542123006222</v>
      </c>
      <c r="G42" s="59">
        <f t="shared" si="1"/>
        <v>54.083269131959838</v>
      </c>
      <c r="H42" s="59">
        <f t="shared" si="2"/>
        <v>76.006578662639456</v>
      </c>
      <c r="I42" s="60">
        <f t="shared" si="3"/>
        <v>46.326232592326605</v>
      </c>
      <c r="K42" s="47">
        <v>4</v>
      </c>
      <c r="L42" s="1">
        <v>10</v>
      </c>
      <c r="M42" s="55">
        <v>240.79194829051664</v>
      </c>
      <c r="N42" s="1" t="s">
        <v>91</v>
      </c>
      <c r="V42" s="1"/>
      <c r="W42" s="1"/>
      <c r="X42" s="1"/>
    </row>
    <row r="43" spans="4:35">
      <c r="D43" s="47">
        <v>2</v>
      </c>
      <c r="E43" s="1">
        <v>9</v>
      </c>
      <c r="F43" s="59">
        <f t="shared" si="0"/>
        <v>68.249542123006222</v>
      </c>
      <c r="G43" s="59">
        <f t="shared" si="1"/>
        <v>342.33463161065083</v>
      </c>
      <c r="H43" s="59">
        <f t="shared" si="2"/>
        <v>396.6875344651001</v>
      </c>
      <c r="I43" s="60">
        <f t="shared" si="3"/>
        <v>13.896639268556953</v>
      </c>
      <c r="K43" s="47">
        <v>4</v>
      </c>
      <c r="L43" s="1">
        <v>7</v>
      </c>
      <c r="M43" s="55">
        <v>230.09185301253456</v>
      </c>
      <c r="N43" s="1" t="s">
        <v>91</v>
      </c>
      <c r="V43" s="1"/>
      <c r="W43" s="1"/>
      <c r="X43" s="1"/>
    </row>
    <row r="44" spans="4:35">
      <c r="D44" s="47">
        <v>2</v>
      </c>
      <c r="E44" s="1">
        <v>10</v>
      </c>
      <c r="F44" s="59">
        <f t="shared" si="0"/>
        <v>68.249542123006222</v>
      </c>
      <c r="G44" s="59">
        <f t="shared" si="1"/>
        <v>295.0016949103852</v>
      </c>
      <c r="H44" s="59">
        <f t="shared" si="2"/>
        <v>362.19884041780142</v>
      </c>
      <c r="I44" s="60">
        <f t="shared" si="3"/>
        <v>1.0523966155899984</v>
      </c>
      <c r="K44" s="47">
        <v>3</v>
      </c>
      <c r="L44" s="1">
        <v>12</v>
      </c>
      <c r="M44" s="55">
        <v>215.52804604425151</v>
      </c>
      <c r="N44" s="1" t="s">
        <v>91</v>
      </c>
      <c r="V44" s="1"/>
      <c r="W44" s="1"/>
      <c r="X44" s="1"/>
    </row>
    <row r="45" spans="4:35">
      <c r="D45" s="47">
        <v>2</v>
      </c>
      <c r="E45" s="1">
        <v>11</v>
      </c>
      <c r="F45" s="59">
        <f t="shared" si="0"/>
        <v>68.249542123006222</v>
      </c>
      <c r="G45" s="59">
        <f t="shared" si="1"/>
        <v>220.61958208645035</v>
      </c>
      <c r="H45" s="59">
        <f t="shared" si="2"/>
        <v>164.62381358722072</v>
      </c>
      <c r="I45" s="60">
        <f t="shared" si="3"/>
        <v>124.24531062223585</v>
      </c>
      <c r="K45" s="47">
        <v>9</v>
      </c>
      <c r="L45" s="1">
        <v>14</v>
      </c>
      <c r="M45" s="55">
        <v>198.67515408422412</v>
      </c>
      <c r="N45" s="1" t="s">
        <v>95</v>
      </c>
      <c r="V45" s="1"/>
      <c r="W45" s="1"/>
      <c r="X45" s="1"/>
      <c r="AH45" s="7"/>
    </row>
    <row r="46" spans="4:35">
      <c r="D46" s="47">
        <v>2</v>
      </c>
      <c r="E46" s="1">
        <v>12</v>
      </c>
      <c r="F46" s="59">
        <f t="shared" si="0"/>
        <v>68.249542123006222</v>
      </c>
      <c r="G46" s="59">
        <f t="shared" si="1"/>
        <v>190.67249408344142</v>
      </c>
      <c r="H46" s="59">
        <f t="shared" si="2"/>
        <v>257.01750913118741</v>
      </c>
      <c r="I46" s="60">
        <f t="shared" si="3"/>
        <v>1.904527075260205</v>
      </c>
      <c r="K46" s="47">
        <v>4</v>
      </c>
      <c r="L46" s="1">
        <v>12</v>
      </c>
      <c r="M46" s="55">
        <v>195.14365967424189</v>
      </c>
      <c r="N46" s="1" t="s">
        <v>91</v>
      </c>
      <c r="V46" s="1"/>
      <c r="W46" s="1"/>
      <c r="X46" s="1"/>
      <c r="AI46" s="7"/>
    </row>
    <row r="47" spans="4:35">
      <c r="D47" s="47">
        <v>2</v>
      </c>
      <c r="E47" s="1">
        <v>13</v>
      </c>
      <c r="F47" s="59">
        <f t="shared" si="0"/>
        <v>68.249542123006222</v>
      </c>
      <c r="G47" s="59">
        <f t="shared" si="1"/>
        <v>154.39235732380018</v>
      </c>
      <c r="H47" s="59">
        <f t="shared" si="2"/>
        <v>87.022985469357465</v>
      </c>
      <c r="I47" s="60">
        <f t="shared" si="3"/>
        <v>135.61891397744893</v>
      </c>
      <c r="K47" s="47">
        <v>3</v>
      </c>
      <c r="L47" s="1">
        <v>14</v>
      </c>
      <c r="M47" s="55">
        <v>181.05232440056545</v>
      </c>
      <c r="N47" s="1" t="s">
        <v>95</v>
      </c>
      <c r="V47" s="1"/>
      <c r="W47" s="1"/>
      <c r="X47" s="1"/>
      <c r="AI47" s="7"/>
    </row>
    <row r="48" spans="4:35">
      <c r="D48" s="47">
        <v>2</v>
      </c>
      <c r="E48" s="1">
        <v>14</v>
      </c>
      <c r="F48" s="59">
        <f t="shared" si="0"/>
        <v>68.249542123006222</v>
      </c>
      <c r="G48" s="59">
        <f t="shared" si="1"/>
        <v>190.28662590944219</v>
      </c>
      <c r="H48" s="59">
        <f t="shared" si="2"/>
        <v>176.70597047072292</v>
      </c>
      <c r="I48" s="60">
        <f t="shared" si="3"/>
        <v>81.830197561725498</v>
      </c>
      <c r="K48" s="47">
        <v>13</v>
      </c>
      <c r="L48" s="1">
        <v>14</v>
      </c>
      <c r="M48" s="55">
        <v>166.23571493768577</v>
      </c>
      <c r="N48" s="1" t="s">
        <v>91</v>
      </c>
      <c r="V48" s="1"/>
      <c r="W48" s="1"/>
      <c r="X48" s="1"/>
      <c r="AI48" s="7"/>
    </row>
    <row r="49" spans="4:35">
      <c r="D49" s="50">
        <v>2</v>
      </c>
      <c r="E49" s="49">
        <v>15</v>
      </c>
      <c r="F49" s="61">
        <f t="shared" si="0"/>
        <v>68.249542123006222</v>
      </c>
      <c r="G49" s="61">
        <f t="shared" si="1"/>
        <v>210.67985190805504</v>
      </c>
      <c r="H49" s="61">
        <f t="shared" si="2"/>
        <v>260.28445977430152</v>
      </c>
      <c r="I49" s="62">
        <f t="shared" si="3"/>
        <v>18.644934256759768</v>
      </c>
      <c r="K49" s="47">
        <v>1</v>
      </c>
      <c r="L49" s="1">
        <v>7</v>
      </c>
      <c r="M49" s="55">
        <v>160.8476063939201</v>
      </c>
      <c r="N49" s="1" t="s">
        <v>91</v>
      </c>
      <c r="V49" s="1"/>
      <c r="W49" s="1"/>
      <c r="X49" s="1"/>
      <c r="AI49" s="7"/>
    </row>
    <row r="50" spans="4:35">
      <c r="D50" s="44">
        <v>3</v>
      </c>
      <c r="E50" s="45">
        <v>4</v>
      </c>
      <c r="F50" s="57">
        <f t="shared" si="0"/>
        <v>236.60304309116566</v>
      </c>
      <c r="G50" s="57">
        <f t="shared" si="1"/>
        <v>174.00287353949071</v>
      </c>
      <c r="H50" s="57">
        <f t="shared" si="2"/>
        <v>63.529520697074361</v>
      </c>
      <c r="I50" s="58">
        <f t="shared" si="3"/>
        <v>347.07639593358198</v>
      </c>
      <c r="K50" s="44">
        <v>7</v>
      </c>
      <c r="L50" s="45">
        <v>13</v>
      </c>
      <c r="M50" s="54">
        <v>152.41192638160061</v>
      </c>
      <c r="N50" s="1" t="s">
        <v>91</v>
      </c>
      <c r="V50" s="1"/>
      <c r="W50" s="1"/>
      <c r="X50" s="1"/>
      <c r="AI50" s="7"/>
    </row>
    <row r="51" spans="4:35">
      <c r="D51" s="47">
        <v>3</v>
      </c>
      <c r="E51" s="1">
        <v>5</v>
      </c>
      <c r="F51" s="59">
        <f t="shared" si="0"/>
        <v>236.60304309116566</v>
      </c>
      <c r="G51" s="59">
        <f t="shared" si="1"/>
        <v>35.608987629529715</v>
      </c>
      <c r="H51" s="59">
        <f t="shared" si="2"/>
        <v>229.8107917396396</v>
      </c>
      <c r="I51" s="60">
        <f t="shared" si="3"/>
        <v>42.401238981055798</v>
      </c>
      <c r="K51" s="47">
        <v>9</v>
      </c>
      <c r="L51" s="1">
        <v>15</v>
      </c>
      <c r="M51" s="55">
        <v>151.1376367111298</v>
      </c>
      <c r="N51" s="1" t="s">
        <v>91</v>
      </c>
      <c r="V51" s="1"/>
      <c r="W51" s="1"/>
      <c r="X51" s="1"/>
      <c r="AI51" s="7"/>
    </row>
    <row r="52" spans="4:35">
      <c r="D52" s="47">
        <v>3</v>
      </c>
      <c r="E52" s="1">
        <v>6</v>
      </c>
      <c r="F52" s="59">
        <f t="shared" si="0"/>
        <v>236.60304309116566</v>
      </c>
      <c r="G52" s="59">
        <f t="shared" si="1"/>
        <v>58.54912467321779</v>
      </c>
      <c r="H52" s="59">
        <f t="shared" si="2"/>
        <v>200.03249735980401</v>
      </c>
      <c r="I52" s="60">
        <f t="shared" si="3"/>
        <v>95.119670404579409</v>
      </c>
      <c r="K52" s="47">
        <v>4</v>
      </c>
      <c r="L52" s="1">
        <v>14</v>
      </c>
      <c r="M52" s="55">
        <v>148.71584614222664</v>
      </c>
      <c r="N52" s="1" t="s">
        <v>91</v>
      </c>
      <c r="V52" s="1"/>
      <c r="W52" s="1"/>
      <c r="X52" s="1"/>
      <c r="AI52" s="7"/>
    </row>
    <row r="53" spans="4:35">
      <c r="D53" s="47">
        <v>3</v>
      </c>
      <c r="E53" s="1">
        <v>7</v>
      </c>
      <c r="F53" s="59">
        <f t="shared" si="0"/>
        <v>236.60304309116566</v>
      </c>
      <c r="G53" s="59">
        <f t="shared" si="1"/>
        <v>335.04775778984106</v>
      </c>
      <c r="H53" s="59">
        <f t="shared" si="2"/>
        <v>270.79512551004314</v>
      </c>
      <c r="I53" s="60">
        <f t="shared" si="3"/>
        <v>300.85567537096358</v>
      </c>
      <c r="K53" s="47">
        <v>2</v>
      </c>
      <c r="L53" s="1">
        <v>13</v>
      </c>
      <c r="M53" s="55">
        <v>135.61891397744893</v>
      </c>
      <c r="N53" s="1" t="s">
        <v>91</v>
      </c>
      <c r="V53" s="1"/>
      <c r="W53" s="1"/>
      <c r="X53" s="1"/>
      <c r="AI53" s="7"/>
    </row>
    <row r="54" spans="4:35">
      <c r="D54" s="47">
        <v>3</v>
      </c>
      <c r="E54" s="1">
        <v>8</v>
      </c>
      <c r="F54" s="59">
        <f t="shared" si="0"/>
        <v>236.60304309116566</v>
      </c>
      <c r="G54" s="59">
        <f t="shared" si="1"/>
        <v>54.083269131959838</v>
      </c>
      <c r="H54" s="59">
        <f t="shared" si="2"/>
        <v>283.32313707143652</v>
      </c>
      <c r="I54" s="60">
        <f t="shared" si="3"/>
        <v>7.3631751516889494</v>
      </c>
      <c r="K54" s="47">
        <v>3</v>
      </c>
      <c r="L54" s="1">
        <v>15</v>
      </c>
      <c r="M54" s="55">
        <v>125.38694907880375</v>
      </c>
      <c r="N54" s="1" t="s">
        <v>91</v>
      </c>
      <c r="V54" s="1"/>
      <c r="W54" s="1"/>
      <c r="X54" s="1"/>
    </row>
    <row r="55" spans="4:35">
      <c r="D55" s="47">
        <v>3</v>
      </c>
      <c r="E55" s="1">
        <v>9</v>
      </c>
      <c r="F55" s="59">
        <f t="shared" si="0"/>
        <v>236.60304309116566</v>
      </c>
      <c r="G55" s="59">
        <f t="shared" si="1"/>
        <v>342.33463161065083</v>
      </c>
      <c r="H55" s="59">
        <f t="shared" si="2"/>
        <v>106.15083607772479</v>
      </c>
      <c r="I55" s="60">
        <f t="shared" si="3"/>
        <v>472.78683862409173</v>
      </c>
      <c r="K55" s="47">
        <v>2</v>
      </c>
      <c r="L55" s="1">
        <v>11</v>
      </c>
      <c r="M55" s="55">
        <v>124.24531062223585</v>
      </c>
      <c r="N55" s="1" t="s">
        <v>91</v>
      </c>
      <c r="V55" s="1"/>
      <c r="W55" s="1"/>
      <c r="X55" s="1"/>
    </row>
    <row r="56" spans="4:35">
      <c r="D56" s="47">
        <v>3</v>
      </c>
      <c r="E56" s="1">
        <v>10</v>
      </c>
      <c r="F56" s="59">
        <f t="shared" si="0"/>
        <v>236.60304309116566</v>
      </c>
      <c r="G56" s="59">
        <f t="shared" si="1"/>
        <v>295.0016949103852</v>
      </c>
      <c r="H56" s="59">
        <f t="shared" si="2"/>
        <v>245.35076930794409</v>
      </c>
      <c r="I56" s="60">
        <f t="shared" si="3"/>
        <v>286.25396869360679</v>
      </c>
      <c r="K56" s="47">
        <v>7</v>
      </c>
      <c r="L56" s="1">
        <v>10</v>
      </c>
      <c r="M56" s="55">
        <v>123.5269951526858</v>
      </c>
      <c r="N56" s="1" t="s">
        <v>91</v>
      </c>
      <c r="V56" s="1"/>
      <c r="W56" s="1"/>
      <c r="X56" s="1"/>
    </row>
    <row r="57" spans="4:35">
      <c r="D57" s="47">
        <v>3</v>
      </c>
      <c r="E57" s="1">
        <v>11</v>
      </c>
      <c r="F57" s="59">
        <f t="shared" si="0"/>
        <v>236.60304309116566</v>
      </c>
      <c r="G57" s="59">
        <f t="shared" si="1"/>
        <v>220.61958208645035</v>
      </c>
      <c r="H57" s="59">
        <f t="shared" si="2"/>
        <v>454.27964955520514</v>
      </c>
      <c r="I57" s="60">
        <f t="shared" si="3"/>
        <v>2.9429756224108701</v>
      </c>
      <c r="K57" s="47">
        <v>1</v>
      </c>
      <c r="L57" s="1">
        <v>6</v>
      </c>
      <c r="M57" s="55">
        <v>117.01965993199013</v>
      </c>
      <c r="N57" s="1" t="s">
        <v>91</v>
      </c>
      <c r="V57" s="1"/>
      <c r="W57" s="1"/>
      <c r="X57" s="1"/>
    </row>
    <row r="58" spans="4:35">
      <c r="D58" s="47">
        <v>3</v>
      </c>
      <c r="E58" s="1">
        <v>12</v>
      </c>
      <c r="F58" s="59">
        <f t="shared" si="0"/>
        <v>236.60304309116566</v>
      </c>
      <c r="G58" s="59">
        <f t="shared" si="1"/>
        <v>190.67249408344142</v>
      </c>
      <c r="H58" s="59">
        <f t="shared" si="2"/>
        <v>211.74749113035554</v>
      </c>
      <c r="I58" s="60">
        <f t="shared" si="3"/>
        <v>215.52804604425151</v>
      </c>
      <c r="K58" s="47">
        <v>6</v>
      </c>
      <c r="L58" s="1">
        <v>10</v>
      </c>
      <c r="M58" s="55">
        <v>116.37999507097456</v>
      </c>
      <c r="N58" s="1" t="s">
        <v>91</v>
      </c>
      <c r="V58" s="1"/>
      <c r="W58" s="1"/>
      <c r="X58" s="1"/>
    </row>
    <row r="59" spans="4:35">
      <c r="D59" s="47">
        <v>3</v>
      </c>
      <c r="E59" s="1">
        <v>13</v>
      </c>
      <c r="F59" s="59">
        <f t="shared" si="0"/>
        <v>236.60304309116566</v>
      </c>
      <c r="G59" s="59">
        <f t="shared" si="1"/>
        <v>154.39235732380018</v>
      </c>
      <c r="H59" s="59">
        <f t="shared" si="2"/>
        <v>356.96778566139551</v>
      </c>
      <c r="I59" s="60">
        <f t="shared" si="3"/>
        <v>34.027614753570333</v>
      </c>
      <c r="K59" s="47">
        <v>6</v>
      </c>
      <c r="L59" s="1">
        <v>12</v>
      </c>
      <c r="M59" s="55">
        <v>115.05754010667184</v>
      </c>
      <c r="N59" s="1" t="s">
        <v>91</v>
      </c>
      <c r="V59" s="1"/>
      <c r="W59" s="1"/>
      <c r="X59" s="1"/>
    </row>
    <row r="60" spans="4:35">
      <c r="D60" s="47">
        <v>3</v>
      </c>
      <c r="E60" s="1">
        <v>14</v>
      </c>
      <c r="F60" s="59">
        <f t="shared" si="0"/>
        <v>236.60304309116566</v>
      </c>
      <c r="G60" s="59">
        <f t="shared" si="1"/>
        <v>190.28662590944219</v>
      </c>
      <c r="H60" s="59">
        <f t="shared" si="2"/>
        <v>245.8373446000424</v>
      </c>
      <c r="I60" s="60">
        <f t="shared" si="3"/>
        <v>181.05232440056545</v>
      </c>
      <c r="K60" s="47">
        <v>4</v>
      </c>
      <c r="L60" s="1">
        <v>15</v>
      </c>
      <c r="M60" s="55">
        <v>114.23679739537482</v>
      </c>
      <c r="N60" s="1" t="s">
        <v>81</v>
      </c>
      <c r="O60" s="16" t="s">
        <v>92</v>
      </c>
      <c r="P60" s="43" t="s">
        <v>94</v>
      </c>
      <c r="Q60" s="18" t="s">
        <v>96</v>
      </c>
      <c r="R60" s="68" t="s">
        <v>97</v>
      </c>
      <c r="S60" s="1" t="s">
        <v>67</v>
      </c>
      <c r="T60" s="1" t="s">
        <v>84</v>
      </c>
      <c r="U60" s="1" t="s">
        <v>60</v>
      </c>
      <c r="V60" s="1" t="s">
        <v>65</v>
      </c>
      <c r="W60" s="1"/>
      <c r="X60" s="1"/>
      <c r="AC60" s="7">
        <f>AC41</f>
        <v>64</v>
      </c>
      <c r="AD60" s="7">
        <f t="shared" ref="AD60:AE60" si="4">AD41</f>
        <v>73</v>
      </c>
      <c r="AE60" s="7">
        <f t="shared" si="4"/>
        <v>65</v>
      </c>
      <c r="AF60" s="7">
        <f>V6+V17</f>
        <v>72</v>
      </c>
    </row>
    <row r="61" spans="4:35">
      <c r="D61" s="50">
        <v>3</v>
      </c>
      <c r="E61" s="49">
        <v>15</v>
      </c>
      <c r="F61" s="61">
        <f t="shared" si="0"/>
        <v>236.60304309116566</v>
      </c>
      <c r="G61" s="61">
        <f t="shared" si="1"/>
        <v>210.67985190805504</v>
      </c>
      <c r="H61" s="61">
        <f t="shared" si="2"/>
        <v>321.89594592041698</v>
      </c>
      <c r="I61" s="62">
        <f t="shared" si="3"/>
        <v>125.38694907880375</v>
      </c>
      <c r="K61" s="47">
        <v>11</v>
      </c>
      <c r="L61" s="1">
        <v>14</v>
      </c>
      <c r="M61" s="55">
        <v>101.01267789240683</v>
      </c>
      <c r="N61" s="1" t="s">
        <v>91</v>
      </c>
      <c r="V61" s="1"/>
      <c r="W61" s="1"/>
      <c r="X61" s="1"/>
    </row>
    <row r="62" spans="4:35">
      <c r="D62" s="44">
        <v>4</v>
      </c>
      <c r="E62" s="45">
        <v>5</v>
      </c>
      <c r="F62" s="57">
        <f t="shared" si="0"/>
        <v>174.00287353949071</v>
      </c>
      <c r="G62" s="57">
        <f t="shared" si="1"/>
        <v>35.608987629529715</v>
      </c>
      <c r="H62" s="57">
        <f t="shared" si="2"/>
        <v>170.07351351694948</v>
      </c>
      <c r="I62" s="58">
        <f t="shared" si="3"/>
        <v>39.538347652070939</v>
      </c>
      <c r="K62" s="44">
        <v>6</v>
      </c>
      <c r="L62" s="45">
        <v>9</v>
      </c>
      <c r="M62" s="54">
        <v>98.187538930562368</v>
      </c>
      <c r="N62" s="1" t="s">
        <v>91</v>
      </c>
      <c r="V62" s="1"/>
      <c r="W62" s="1"/>
      <c r="X62" s="1"/>
    </row>
    <row r="63" spans="4:35">
      <c r="D63" s="47">
        <v>4</v>
      </c>
      <c r="E63" s="1">
        <v>6</v>
      </c>
      <c r="F63" s="59">
        <f t="shared" si="0"/>
        <v>174.00287353949071</v>
      </c>
      <c r="G63" s="59">
        <f t="shared" si="1"/>
        <v>58.54912467321779</v>
      </c>
      <c r="H63" s="59">
        <f t="shared" si="2"/>
        <v>136.69308687713507</v>
      </c>
      <c r="I63" s="60">
        <f t="shared" si="3"/>
        <v>95.858911335573424</v>
      </c>
      <c r="K63" s="47">
        <v>11</v>
      </c>
      <c r="L63" s="1">
        <v>15</v>
      </c>
      <c r="M63" s="55">
        <v>98.083287927121717</v>
      </c>
      <c r="N63" s="1" t="s">
        <v>91</v>
      </c>
      <c r="V63" s="1"/>
      <c r="W63" s="1"/>
      <c r="X63" s="1"/>
    </row>
    <row r="64" spans="4:35">
      <c r="D64" s="47">
        <v>4</v>
      </c>
      <c r="E64" s="1">
        <v>7</v>
      </c>
      <c r="F64" s="59">
        <f t="shared" si="0"/>
        <v>174.00287353949071</v>
      </c>
      <c r="G64" s="59">
        <f t="shared" si="1"/>
        <v>335.04775778984106</v>
      </c>
      <c r="H64" s="59">
        <f t="shared" si="2"/>
        <v>278.95877831679718</v>
      </c>
      <c r="I64" s="60">
        <f t="shared" si="3"/>
        <v>230.09185301253456</v>
      </c>
      <c r="K64" s="47">
        <v>4</v>
      </c>
      <c r="L64" s="1">
        <v>6</v>
      </c>
      <c r="M64" s="55">
        <v>95.858911335573424</v>
      </c>
      <c r="N64" s="1" t="s">
        <v>91</v>
      </c>
      <c r="V64" s="1"/>
      <c r="W64" s="1"/>
      <c r="X64" s="1"/>
    </row>
    <row r="65" spans="4:35">
      <c r="D65" s="47">
        <v>4</v>
      </c>
      <c r="E65" s="1">
        <v>8</v>
      </c>
      <c r="F65" s="59">
        <f t="shared" si="0"/>
        <v>174.00287353949071</v>
      </c>
      <c r="G65" s="59">
        <f t="shared" si="1"/>
        <v>54.083269131959838</v>
      </c>
      <c r="H65" s="59">
        <f t="shared" si="2"/>
        <v>219.86359407596339</v>
      </c>
      <c r="I65" s="60">
        <f t="shared" si="3"/>
        <v>8.2225485954871544</v>
      </c>
      <c r="K65" s="47">
        <v>3</v>
      </c>
      <c r="L65" s="1">
        <v>6</v>
      </c>
      <c r="M65" s="55">
        <v>95.119670404579409</v>
      </c>
      <c r="N65" s="1" t="s">
        <v>91</v>
      </c>
      <c r="V65" s="1"/>
      <c r="W65" s="1"/>
      <c r="X65" s="1"/>
    </row>
    <row r="66" spans="4:35">
      <c r="D66" s="47">
        <v>4</v>
      </c>
      <c r="E66" s="1">
        <v>9</v>
      </c>
      <c r="F66" s="59">
        <f t="shared" si="0"/>
        <v>174.00287353949071</v>
      </c>
      <c r="G66" s="59">
        <f t="shared" si="1"/>
        <v>342.33463161065083</v>
      </c>
      <c r="H66" s="59">
        <f t="shared" si="2"/>
        <v>168.40427548016706</v>
      </c>
      <c r="I66" s="60">
        <f t="shared" si="3"/>
        <v>347.93322966997448</v>
      </c>
      <c r="K66" s="47">
        <v>6</v>
      </c>
      <c r="L66" s="1">
        <v>15</v>
      </c>
      <c r="M66" s="55">
        <v>93.815180088522595</v>
      </c>
      <c r="N66" s="1" t="s">
        <v>91</v>
      </c>
      <c r="V66" s="1"/>
      <c r="W66" s="1"/>
      <c r="X66" s="1"/>
    </row>
    <row r="67" spans="4:35">
      <c r="D67" s="47">
        <v>4</v>
      </c>
      <c r="E67" s="1">
        <v>10</v>
      </c>
      <c r="F67" s="59">
        <f t="shared" si="0"/>
        <v>174.00287353949071</v>
      </c>
      <c r="G67" s="59">
        <f t="shared" si="1"/>
        <v>295.0016949103852</v>
      </c>
      <c r="H67" s="59">
        <f t="shared" si="2"/>
        <v>228.21262015935929</v>
      </c>
      <c r="I67" s="60">
        <f t="shared" si="3"/>
        <v>240.79194829051664</v>
      </c>
      <c r="K67" s="47">
        <v>8</v>
      </c>
      <c r="L67" s="1">
        <v>11</v>
      </c>
      <c r="M67" s="55">
        <v>87.23018654433028</v>
      </c>
      <c r="N67" s="1" t="s">
        <v>91</v>
      </c>
      <c r="V67" s="1"/>
      <c r="W67" s="1"/>
      <c r="X67" s="1"/>
    </row>
    <row r="68" spans="4:35">
      <c r="D68" s="47">
        <v>4</v>
      </c>
      <c r="E68" s="1">
        <v>11</v>
      </c>
      <c r="F68" s="59">
        <f t="shared" si="0"/>
        <v>174.00287353949071</v>
      </c>
      <c r="G68" s="59">
        <f t="shared" si="1"/>
        <v>220.61958208645035</v>
      </c>
      <c r="H68" s="59">
        <f t="shared" si="2"/>
        <v>393.15391388106514</v>
      </c>
      <c r="I68" s="60">
        <f t="shared" si="3"/>
        <v>1.4685417448758926</v>
      </c>
      <c r="K68" s="47">
        <v>7</v>
      </c>
      <c r="L68" s="1">
        <v>11</v>
      </c>
      <c r="M68" s="55">
        <v>86.114360969757342</v>
      </c>
      <c r="N68" s="1" t="s">
        <v>91</v>
      </c>
      <c r="V68" s="1"/>
      <c r="W68" s="1"/>
      <c r="X68" s="1"/>
    </row>
    <row r="69" spans="4:35">
      <c r="D69" s="47">
        <v>4</v>
      </c>
      <c r="E69" s="1">
        <v>12</v>
      </c>
      <c r="F69" s="59">
        <f t="shared" si="0"/>
        <v>174.00287353949071</v>
      </c>
      <c r="G69" s="59">
        <f t="shared" si="1"/>
        <v>190.67249408344142</v>
      </c>
      <c r="H69" s="59">
        <f t="shared" si="2"/>
        <v>169.53170794869024</v>
      </c>
      <c r="I69" s="60">
        <f t="shared" si="3"/>
        <v>195.14365967424189</v>
      </c>
      <c r="K69" s="47">
        <v>7</v>
      </c>
      <c r="L69" s="1">
        <v>12</v>
      </c>
      <c r="M69" s="55">
        <v>83.719120653010577</v>
      </c>
      <c r="N69" s="1" t="s">
        <v>91</v>
      </c>
      <c r="V69" s="1"/>
      <c r="W69" s="1"/>
      <c r="X69" s="1"/>
    </row>
    <row r="70" spans="4:35">
      <c r="D70" s="47">
        <v>4</v>
      </c>
      <c r="E70" s="1">
        <v>13</v>
      </c>
      <c r="F70" s="59">
        <f t="shared" si="0"/>
        <v>174.00287353949071</v>
      </c>
      <c r="G70" s="59">
        <f t="shared" si="1"/>
        <v>154.39235732380018</v>
      </c>
      <c r="H70" s="59">
        <f t="shared" si="2"/>
        <v>302.07614933986429</v>
      </c>
      <c r="I70" s="60">
        <f t="shared" si="3"/>
        <v>26.319081523426576</v>
      </c>
      <c r="K70" s="47">
        <v>2</v>
      </c>
      <c r="L70" s="1">
        <v>14</v>
      </c>
      <c r="M70" s="55">
        <v>81.830197561725498</v>
      </c>
      <c r="N70" s="1" t="s">
        <v>91</v>
      </c>
      <c r="V70" s="1"/>
      <c r="W70" s="1"/>
      <c r="X70" s="1"/>
    </row>
    <row r="71" spans="4:35">
      <c r="D71" s="47">
        <v>4</v>
      </c>
      <c r="E71" s="1">
        <v>14</v>
      </c>
      <c r="F71" s="59">
        <f t="shared" si="0"/>
        <v>174.00287353949071</v>
      </c>
      <c r="G71" s="59">
        <f t="shared" si="1"/>
        <v>190.28662590944219</v>
      </c>
      <c r="H71" s="59">
        <f t="shared" si="2"/>
        <v>215.57365330670629</v>
      </c>
      <c r="I71" s="60">
        <f t="shared" si="3"/>
        <v>148.71584614222664</v>
      </c>
      <c r="K71" s="47">
        <v>8</v>
      </c>
      <c r="L71" s="1">
        <v>15</v>
      </c>
      <c r="M71" s="55">
        <v>79.957818085797669</v>
      </c>
      <c r="N71" s="1" t="s">
        <v>91</v>
      </c>
      <c r="V71" s="1"/>
      <c r="W71" s="1"/>
      <c r="X71" s="1"/>
    </row>
    <row r="72" spans="4:35">
      <c r="D72" s="50">
        <v>4</v>
      </c>
      <c r="E72" s="49">
        <v>15</v>
      </c>
      <c r="F72" s="61">
        <f t="shared" si="0"/>
        <v>174.00287353949071</v>
      </c>
      <c r="G72" s="61">
        <f t="shared" si="1"/>
        <v>210.67985190805504</v>
      </c>
      <c r="H72" s="61">
        <f t="shared" si="2"/>
        <v>270.44592805217093</v>
      </c>
      <c r="I72" s="62">
        <f t="shared" si="3"/>
        <v>114.23679739537482</v>
      </c>
      <c r="K72" s="47">
        <v>1</v>
      </c>
      <c r="L72" s="1">
        <v>14</v>
      </c>
      <c r="M72" s="55">
        <v>78.244725770906484</v>
      </c>
      <c r="N72" s="1" t="s">
        <v>91</v>
      </c>
      <c r="V72" s="1"/>
      <c r="W72" s="1"/>
      <c r="X72" s="1"/>
    </row>
    <row r="73" spans="4:35">
      <c r="D73" s="44">
        <v>5</v>
      </c>
      <c r="E73" s="45">
        <v>6</v>
      </c>
      <c r="F73" s="57">
        <f t="shared" si="0"/>
        <v>35.608987629529715</v>
      </c>
      <c r="G73" s="57">
        <f t="shared" si="1"/>
        <v>58.54912467321779</v>
      </c>
      <c r="H73" s="57">
        <f t="shared" si="2"/>
        <v>82.462112512353215</v>
      </c>
      <c r="I73" s="58">
        <f t="shared" si="3"/>
        <v>11.695999790394282</v>
      </c>
      <c r="K73" s="44">
        <v>5</v>
      </c>
      <c r="L73" s="45">
        <v>14</v>
      </c>
      <c r="M73" s="54">
        <v>71.024699549288215</v>
      </c>
      <c r="N73" s="1" t="s">
        <v>91</v>
      </c>
      <c r="V73" s="1"/>
      <c r="W73" s="1"/>
      <c r="X73" s="1"/>
    </row>
    <row r="74" spans="4:35">
      <c r="D74" s="47">
        <v>5</v>
      </c>
      <c r="E74" s="1">
        <v>7</v>
      </c>
      <c r="F74" s="59">
        <f t="shared" si="0"/>
        <v>35.608987629529715</v>
      </c>
      <c r="G74" s="59">
        <f t="shared" si="1"/>
        <v>335.04775778984106</v>
      </c>
      <c r="H74" s="59">
        <f t="shared" si="2"/>
        <v>302.20026472523148</v>
      </c>
      <c r="I74" s="60">
        <f t="shared" si="3"/>
        <v>68.456480694139316</v>
      </c>
      <c r="K74" s="47">
        <v>5</v>
      </c>
      <c r="L74" s="1">
        <v>7</v>
      </c>
      <c r="M74" s="55">
        <v>68.456480694139316</v>
      </c>
      <c r="N74" s="1" t="s">
        <v>91</v>
      </c>
      <c r="V74" s="1"/>
      <c r="W74" s="1"/>
      <c r="X74" s="1"/>
    </row>
    <row r="75" spans="4:35">
      <c r="D75" s="47">
        <v>5</v>
      </c>
      <c r="E75" s="1">
        <v>8</v>
      </c>
      <c r="F75" s="59">
        <f t="shared" si="0"/>
        <v>35.608987629529715</v>
      </c>
      <c r="G75" s="59">
        <f t="shared" si="1"/>
        <v>54.083269131959838</v>
      </c>
      <c r="H75" s="59">
        <f t="shared" si="2"/>
        <v>84.172442046075858</v>
      </c>
      <c r="I75" s="60">
        <f t="shared" si="3"/>
        <v>5.5198147154136876</v>
      </c>
      <c r="K75" s="47">
        <v>2</v>
      </c>
      <c r="L75" s="1">
        <v>7</v>
      </c>
      <c r="M75" s="55">
        <v>68.040681782794536</v>
      </c>
      <c r="N75" s="1" t="s">
        <v>91</v>
      </c>
      <c r="V75" s="1"/>
      <c r="W75" s="1"/>
      <c r="X75" s="1"/>
    </row>
    <row r="76" spans="4:35">
      <c r="D76" s="47">
        <v>5</v>
      </c>
      <c r="E76" s="1">
        <v>9</v>
      </c>
      <c r="F76" s="59">
        <f t="shared" si="0"/>
        <v>35.608987629529715</v>
      </c>
      <c r="G76" s="59">
        <f t="shared" si="1"/>
        <v>342.33463161065083</v>
      </c>
      <c r="H76" s="59">
        <f t="shared" si="2"/>
        <v>335.89432862136869</v>
      </c>
      <c r="I76" s="60">
        <f t="shared" si="3"/>
        <v>42.049290618811881</v>
      </c>
      <c r="K76" s="47">
        <v>10</v>
      </c>
      <c r="L76" s="1">
        <v>14</v>
      </c>
      <c r="M76" s="55">
        <v>55.95744608566622</v>
      </c>
      <c r="N76" s="1" t="s">
        <v>91</v>
      </c>
      <c r="V76" s="1"/>
      <c r="W76" s="1"/>
      <c r="X76" s="1"/>
    </row>
    <row r="77" spans="4:35">
      <c r="D77" s="47">
        <v>5</v>
      </c>
      <c r="E77" s="1">
        <v>10</v>
      </c>
      <c r="F77" s="59">
        <f t="shared" si="0"/>
        <v>35.608987629529715</v>
      </c>
      <c r="G77" s="59">
        <f t="shared" si="1"/>
        <v>295.0016949103852</v>
      </c>
      <c r="H77" s="59">
        <f t="shared" si="2"/>
        <v>318.3237345847777</v>
      </c>
      <c r="I77" s="60">
        <f t="shared" si="3"/>
        <v>12.286947955137236</v>
      </c>
      <c r="K77" s="47">
        <v>5</v>
      </c>
      <c r="L77" s="1">
        <v>13</v>
      </c>
      <c r="M77" s="55">
        <v>52.360507989876339</v>
      </c>
      <c r="N77" s="1" t="s">
        <v>91</v>
      </c>
      <c r="V77" s="1"/>
      <c r="W77" s="1"/>
      <c r="X77" s="1"/>
    </row>
    <row r="78" spans="4:35">
      <c r="D78" s="47">
        <v>5</v>
      </c>
      <c r="E78" s="1">
        <v>11</v>
      </c>
      <c r="F78" s="59">
        <f t="shared" si="0"/>
        <v>35.608987629529715</v>
      </c>
      <c r="G78" s="59">
        <f t="shared" si="1"/>
        <v>220.61958208645035</v>
      </c>
      <c r="H78" s="59">
        <f t="shared" si="2"/>
        <v>224.84883811129646</v>
      </c>
      <c r="I78" s="60">
        <f t="shared" si="3"/>
        <v>31.379731604683627</v>
      </c>
      <c r="K78" s="47">
        <v>8</v>
      </c>
      <c r="L78" s="1">
        <v>13</v>
      </c>
      <c r="M78" s="55">
        <v>51.472441774684199</v>
      </c>
      <c r="N78" s="1" t="s">
        <v>91</v>
      </c>
      <c r="V78" s="1"/>
      <c r="W78" s="1"/>
      <c r="X78" s="1"/>
    </row>
    <row r="79" spans="4:35">
      <c r="D79" s="47">
        <v>5</v>
      </c>
      <c r="E79" s="1">
        <v>12</v>
      </c>
      <c r="F79" s="59">
        <f t="shared" si="0"/>
        <v>35.608987629529715</v>
      </c>
      <c r="G79" s="59">
        <f t="shared" si="1"/>
        <v>190.67249408344142</v>
      </c>
      <c r="H79" s="59">
        <f t="shared" si="2"/>
        <v>216.51789764358972</v>
      </c>
      <c r="I79" s="60">
        <f t="shared" si="3"/>
        <v>9.7635840693814089</v>
      </c>
      <c r="K79" s="47">
        <v>8</v>
      </c>
      <c r="L79" s="1">
        <v>12</v>
      </c>
      <c r="M79" s="55">
        <v>48.050399790811326</v>
      </c>
      <c r="N79" s="1" t="s">
        <v>91</v>
      </c>
      <c r="V79" s="1"/>
      <c r="W79" s="1"/>
      <c r="X79" s="1"/>
    </row>
    <row r="80" spans="4:35">
      <c r="D80" s="47">
        <v>5</v>
      </c>
      <c r="E80" s="1">
        <v>13</v>
      </c>
      <c r="F80" s="59">
        <f t="shared" si="0"/>
        <v>35.608987629529715</v>
      </c>
      <c r="G80" s="59">
        <f t="shared" si="1"/>
        <v>154.39235732380018</v>
      </c>
      <c r="H80" s="59">
        <f t="shared" si="2"/>
        <v>137.64083696345355</v>
      </c>
      <c r="I80" s="60">
        <f t="shared" si="3"/>
        <v>52.360507989876339</v>
      </c>
      <c r="K80" s="47">
        <v>8</v>
      </c>
      <c r="L80" s="1">
        <v>10</v>
      </c>
      <c r="M80" s="55">
        <v>46.408569191342508</v>
      </c>
      <c r="N80" s="1" t="s">
        <v>91</v>
      </c>
      <c r="V80" s="1"/>
      <c r="W80" s="1"/>
      <c r="X80" s="1"/>
      <c r="AD80" s="18"/>
      <c r="AE80" s="18"/>
      <c r="AF80" s="18"/>
      <c r="AG80" s="18"/>
      <c r="AH80" s="18"/>
      <c r="AI80" s="18"/>
    </row>
    <row r="81" spans="4:33">
      <c r="D81" s="47">
        <v>5</v>
      </c>
      <c r="E81" s="1">
        <v>14</v>
      </c>
      <c r="F81" s="59">
        <f t="shared" si="0"/>
        <v>35.608987629529715</v>
      </c>
      <c r="G81" s="59">
        <f t="shared" si="1"/>
        <v>190.28662590944219</v>
      </c>
      <c r="H81" s="59">
        <f t="shared" si="2"/>
        <v>154.87091398968369</v>
      </c>
      <c r="I81" s="60">
        <f t="shared" si="3"/>
        <v>71.024699549288215</v>
      </c>
      <c r="K81" s="47">
        <v>2</v>
      </c>
      <c r="L81" s="1">
        <v>8</v>
      </c>
      <c r="M81" s="55">
        <v>46.326232592326605</v>
      </c>
      <c r="N81" s="1" t="s">
        <v>81</v>
      </c>
      <c r="O81" s="16" t="s">
        <v>92</v>
      </c>
      <c r="P81" s="43" t="s">
        <v>94</v>
      </c>
      <c r="Q81" s="18" t="s">
        <v>96</v>
      </c>
      <c r="R81" s="68" t="s">
        <v>97</v>
      </c>
      <c r="S81" s="18" t="s">
        <v>98</v>
      </c>
      <c r="T81" s="1" t="s">
        <v>84</v>
      </c>
      <c r="U81" s="1" t="s">
        <v>60</v>
      </c>
      <c r="V81" s="1"/>
      <c r="W81" s="1"/>
      <c r="X81" s="1"/>
      <c r="AC81" s="7">
        <f>AC60</f>
        <v>64</v>
      </c>
      <c r="AD81" s="7">
        <f t="shared" ref="AD81:AF81" si="5">AD60</f>
        <v>73</v>
      </c>
      <c r="AE81" s="7">
        <f t="shared" si="5"/>
        <v>65</v>
      </c>
      <c r="AF81" s="7">
        <f t="shared" si="5"/>
        <v>72</v>
      </c>
      <c r="AG81" s="7">
        <f>V4+V10</f>
        <v>76</v>
      </c>
    </row>
    <row r="82" spans="4:33">
      <c r="D82" s="50">
        <v>5</v>
      </c>
      <c r="E82" s="49">
        <v>15</v>
      </c>
      <c r="F82" s="61">
        <f t="shared" si="0"/>
        <v>35.608987629529715</v>
      </c>
      <c r="G82" s="61">
        <f t="shared" si="1"/>
        <v>210.67985190805504</v>
      </c>
      <c r="H82" s="61">
        <f t="shared" si="2"/>
        <v>245.45875417267155</v>
      </c>
      <c r="I82" s="62">
        <f t="shared" si="3"/>
        <v>0.83008536491320228</v>
      </c>
      <c r="K82" s="47">
        <v>6</v>
      </c>
      <c r="L82" s="1">
        <v>7</v>
      </c>
      <c r="M82" s="55">
        <v>44.763111162171128</v>
      </c>
      <c r="N82" s="1" t="s">
        <v>91</v>
      </c>
      <c r="V82" s="1"/>
      <c r="W82" s="1"/>
      <c r="X82" s="1"/>
    </row>
    <row r="83" spans="4:33">
      <c r="D83" s="44">
        <v>6</v>
      </c>
      <c r="E83" s="45">
        <v>7</v>
      </c>
      <c r="F83" s="57">
        <f t="shared" si="0"/>
        <v>58.54912467321779</v>
      </c>
      <c r="G83" s="57">
        <f t="shared" si="1"/>
        <v>335.04775778984106</v>
      </c>
      <c r="H83" s="57">
        <f t="shared" si="2"/>
        <v>348.83377130088769</v>
      </c>
      <c r="I83" s="58">
        <f t="shared" si="3"/>
        <v>44.763111162171128</v>
      </c>
      <c r="K83" s="44">
        <v>2</v>
      </c>
      <c r="L83" s="45">
        <v>5</v>
      </c>
      <c r="M83" s="54">
        <v>42.981604731638235</v>
      </c>
      <c r="N83" s="1" t="s">
        <v>91</v>
      </c>
      <c r="V83" s="1"/>
      <c r="W83" s="1"/>
      <c r="X83" s="1"/>
    </row>
    <row r="84" spans="4:33">
      <c r="D84" s="47">
        <v>6</v>
      </c>
      <c r="E84" s="1">
        <v>8</v>
      </c>
      <c r="F84" s="59">
        <f t="shared" si="0"/>
        <v>58.54912467321779</v>
      </c>
      <c r="G84" s="59">
        <f t="shared" si="1"/>
        <v>54.083269131959838</v>
      </c>
      <c r="H84" s="59">
        <f t="shared" si="2"/>
        <v>86.977008456258133</v>
      </c>
      <c r="I84" s="60">
        <f t="shared" si="3"/>
        <v>25.655385348919495</v>
      </c>
      <c r="K84" s="47">
        <v>3</v>
      </c>
      <c r="L84" s="1">
        <v>5</v>
      </c>
      <c r="M84" s="55">
        <v>42.401238981055798</v>
      </c>
      <c r="N84" s="1" t="s">
        <v>91</v>
      </c>
      <c r="V84" s="1"/>
      <c r="W84" s="1"/>
      <c r="X84" s="1"/>
    </row>
    <row r="85" spans="4:33">
      <c r="D85" s="47">
        <v>6</v>
      </c>
      <c r="E85" s="1">
        <v>9</v>
      </c>
      <c r="F85" s="59">
        <f t="shared" si="0"/>
        <v>58.54912467321779</v>
      </c>
      <c r="G85" s="59">
        <f t="shared" si="1"/>
        <v>342.33463161065083</v>
      </c>
      <c r="H85" s="59">
        <f t="shared" si="2"/>
        <v>302.69621735330622</v>
      </c>
      <c r="I85" s="60">
        <f t="shared" si="3"/>
        <v>98.187538930562368</v>
      </c>
      <c r="K85" s="47">
        <v>5</v>
      </c>
      <c r="L85" s="1">
        <v>9</v>
      </c>
      <c r="M85" s="55">
        <v>42.049290618811881</v>
      </c>
      <c r="N85" s="1" t="s">
        <v>91</v>
      </c>
      <c r="V85" s="1"/>
      <c r="W85" s="1"/>
      <c r="X85" s="1"/>
    </row>
    <row r="86" spans="4:33">
      <c r="D86" s="47">
        <v>6</v>
      </c>
      <c r="E86" s="1">
        <v>10</v>
      </c>
      <c r="F86" s="59">
        <f t="shared" si="0"/>
        <v>58.54912467321779</v>
      </c>
      <c r="G86" s="59">
        <f t="shared" si="1"/>
        <v>295.0016949103852</v>
      </c>
      <c r="H86" s="59">
        <f t="shared" si="2"/>
        <v>237.17082451262846</v>
      </c>
      <c r="I86" s="60">
        <f t="shared" si="3"/>
        <v>116.37999507097456</v>
      </c>
      <c r="K86" s="47">
        <v>4</v>
      </c>
      <c r="L86" s="1">
        <v>5</v>
      </c>
      <c r="M86" s="55">
        <v>39.538347652070939</v>
      </c>
      <c r="N86" s="1" t="s">
        <v>91</v>
      </c>
      <c r="V86" s="1"/>
      <c r="W86" s="1"/>
      <c r="X86" s="1"/>
    </row>
    <row r="87" spans="4:33">
      <c r="D87" s="47">
        <v>6</v>
      </c>
      <c r="E87" s="1">
        <v>11</v>
      </c>
      <c r="F87" s="59">
        <f t="shared" ref="F87:G127" si="6">INDEX($D$2:$S$17,D87+1,1)</f>
        <v>58.54912467321779</v>
      </c>
      <c r="G87" s="59">
        <f t="shared" si="6"/>
        <v>220.61958208645035</v>
      </c>
      <c r="H87" s="59">
        <f t="shared" si="2"/>
        <v>271.80323765547752</v>
      </c>
      <c r="I87" s="60">
        <f t="shared" si="3"/>
        <v>7.3654691041905949</v>
      </c>
      <c r="K87" s="47">
        <v>12</v>
      </c>
      <c r="L87" s="1">
        <v>14</v>
      </c>
      <c r="M87" s="55">
        <v>39.16239677863166</v>
      </c>
      <c r="N87" s="1" t="s">
        <v>91</v>
      </c>
      <c r="V87" s="1"/>
      <c r="W87" s="1"/>
      <c r="X87" s="1"/>
    </row>
    <row r="88" spans="4:33">
      <c r="D88" s="47">
        <v>6</v>
      </c>
      <c r="E88" s="1">
        <v>12</v>
      </c>
      <c r="F88" s="59">
        <f t="shared" si="6"/>
        <v>58.54912467321779</v>
      </c>
      <c r="G88" s="59">
        <f t="shared" si="6"/>
        <v>190.67249408344142</v>
      </c>
      <c r="H88" s="59">
        <f t="shared" ref="H88:H127" si="7">INDEX($D$2:$S$17,D88+1,E88+1)</f>
        <v>134.16407864998737</v>
      </c>
      <c r="I88" s="60">
        <f t="shared" ref="I88:I127" si="8">F88+G88-H88</f>
        <v>115.05754010667184</v>
      </c>
      <c r="K88" s="47">
        <v>1</v>
      </c>
      <c r="L88" s="1">
        <v>8</v>
      </c>
      <c r="M88" s="55">
        <v>36.841977529888766</v>
      </c>
      <c r="N88" s="1" t="s">
        <v>91</v>
      </c>
      <c r="V88" s="1"/>
      <c r="W88" s="1"/>
      <c r="X88" s="1"/>
    </row>
    <row r="89" spans="4:33">
      <c r="D89" s="47">
        <v>6</v>
      </c>
      <c r="E89" s="1">
        <v>13</v>
      </c>
      <c r="F89" s="59">
        <f t="shared" si="6"/>
        <v>58.54912467321779</v>
      </c>
      <c r="G89" s="59">
        <f t="shared" si="6"/>
        <v>154.39235732380018</v>
      </c>
      <c r="H89" s="59">
        <f t="shared" si="7"/>
        <v>212.8497122384712</v>
      </c>
      <c r="I89" s="60">
        <f t="shared" si="8"/>
        <v>9.1769758546774938E-2</v>
      </c>
      <c r="K89" s="47">
        <v>9</v>
      </c>
      <c r="L89" s="1">
        <v>13</v>
      </c>
      <c r="M89" s="55">
        <v>35.717227649508175</v>
      </c>
      <c r="N89" s="1" t="s">
        <v>91</v>
      </c>
      <c r="V89" s="1"/>
      <c r="W89" s="1"/>
      <c r="X89" s="1"/>
    </row>
    <row r="90" spans="4:33">
      <c r="D90" s="47">
        <v>6</v>
      </c>
      <c r="E90" s="1">
        <v>14</v>
      </c>
      <c r="F90" s="59">
        <f t="shared" si="6"/>
        <v>58.54912467321779</v>
      </c>
      <c r="G90" s="59">
        <f t="shared" si="6"/>
        <v>190.28662590944219</v>
      </c>
      <c r="H90" s="59">
        <f t="shared" si="7"/>
        <v>221.41589825484527</v>
      </c>
      <c r="I90" s="60">
        <f t="shared" si="8"/>
        <v>27.419852327814709</v>
      </c>
      <c r="K90" s="47">
        <v>3</v>
      </c>
      <c r="L90" s="1">
        <v>13</v>
      </c>
      <c r="M90" s="55">
        <v>34.027614753570333</v>
      </c>
      <c r="N90" s="1" t="s">
        <v>91</v>
      </c>
      <c r="V90" s="1"/>
      <c r="W90" s="1"/>
      <c r="X90" s="1"/>
    </row>
    <row r="91" spans="4:33">
      <c r="D91" s="50">
        <v>6</v>
      </c>
      <c r="E91" s="49">
        <v>15</v>
      </c>
      <c r="F91" s="61">
        <f t="shared" si="6"/>
        <v>58.54912467321779</v>
      </c>
      <c r="G91" s="61">
        <f t="shared" si="6"/>
        <v>210.67985190805504</v>
      </c>
      <c r="H91" s="61">
        <f t="shared" si="7"/>
        <v>175.41379649275024</v>
      </c>
      <c r="I91" s="62">
        <f t="shared" si="8"/>
        <v>93.815180088522595</v>
      </c>
      <c r="K91" s="47">
        <v>11</v>
      </c>
      <c r="L91" s="1">
        <v>12</v>
      </c>
      <c r="M91" s="55">
        <v>31.43289173439598</v>
      </c>
      <c r="N91" s="1" t="s">
        <v>91</v>
      </c>
      <c r="V91" s="1"/>
      <c r="W91" s="1"/>
      <c r="X91" s="1"/>
    </row>
    <row r="92" spans="4:33">
      <c r="D92" s="44">
        <v>7</v>
      </c>
      <c r="E92" s="45">
        <v>8</v>
      </c>
      <c r="F92" s="57">
        <f t="shared" si="6"/>
        <v>335.04775778984106</v>
      </c>
      <c r="G92" s="57">
        <f t="shared" si="6"/>
        <v>54.083269131959838</v>
      </c>
      <c r="H92" s="57">
        <f t="shared" si="7"/>
        <v>386.35993581115525</v>
      </c>
      <c r="I92" s="58">
        <f t="shared" si="8"/>
        <v>2.7710911106456138</v>
      </c>
      <c r="K92" s="44">
        <v>5</v>
      </c>
      <c r="L92" s="45">
        <v>11</v>
      </c>
      <c r="M92" s="54">
        <v>31.379731604683627</v>
      </c>
      <c r="N92" s="1" t="s">
        <v>91</v>
      </c>
      <c r="V92" s="1"/>
      <c r="W92" s="1"/>
      <c r="X92" s="1"/>
    </row>
    <row r="93" spans="4:33">
      <c r="D93" s="47">
        <v>7</v>
      </c>
      <c r="E93" s="1">
        <v>9</v>
      </c>
      <c r="F93" s="59">
        <f t="shared" si="6"/>
        <v>335.04775778984106</v>
      </c>
      <c r="G93" s="59">
        <f t="shared" si="6"/>
        <v>342.33463161065083</v>
      </c>
      <c r="H93" s="59">
        <f t="shared" si="7"/>
        <v>313.51236020291128</v>
      </c>
      <c r="I93" s="60">
        <f t="shared" si="8"/>
        <v>363.87002919758061</v>
      </c>
      <c r="K93" s="47">
        <v>10</v>
      </c>
      <c r="L93" s="1">
        <v>11</v>
      </c>
      <c r="M93" s="55">
        <v>31.335204514877887</v>
      </c>
      <c r="N93" s="1" t="s">
        <v>91</v>
      </c>
      <c r="V93" s="1"/>
      <c r="W93" s="1"/>
      <c r="X93" s="1"/>
    </row>
    <row r="94" spans="4:33">
      <c r="D94" s="47">
        <v>7</v>
      </c>
      <c r="E94" s="1">
        <v>10</v>
      </c>
      <c r="F94" s="59">
        <f t="shared" si="6"/>
        <v>335.04775778984106</v>
      </c>
      <c r="G94" s="59">
        <f t="shared" si="6"/>
        <v>295.0016949103852</v>
      </c>
      <c r="H94" s="59">
        <f t="shared" si="7"/>
        <v>506.52245754754051</v>
      </c>
      <c r="I94" s="60">
        <f t="shared" si="8"/>
        <v>123.5269951526858</v>
      </c>
      <c r="K94" s="47">
        <v>6</v>
      </c>
      <c r="L94" s="1">
        <v>14</v>
      </c>
      <c r="M94" s="55">
        <v>27.419852327814709</v>
      </c>
      <c r="N94" s="1" t="s">
        <v>91</v>
      </c>
      <c r="V94" s="1"/>
      <c r="W94" s="1"/>
      <c r="X94" s="1"/>
    </row>
    <row r="95" spans="4:33">
      <c r="D95" s="47">
        <v>7</v>
      </c>
      <c r="E95" s="1">
        <v>11</v>
      </c>
      <c r="F95" s="59">
        <f t="shared" si="6"/>
        <v>335.04775778984106</v>
      </c>
      <c r="G95" s="59">
        <f t="shared" si="6"/>
        <v>220.61958208645035</v>
      </c>
      <c r="H95" s="59">
        <f t="shared" si="7"/>
        <v>469.55297890653407</v>
      </c>
      <c r="I95" s="60">
        <f t="shared" si="8"/>
        <v>86.114360969757342</v>
      </c>
      <c r="K95" s="47">
        <v>4</v>
      </c>
      <c r="L95" s="1">
        <v>13</v>
      </c>
      <c r="M95" s="55">
        <v>26.319081523426576</v>
      </c>
      <c r="N95" s="1" t="s">
        <v>91</v>
      </c>
      <c r="V95" s="1"/>
      <c r="W95" s="1"/>
      <c r="X95" s="1"/>
    </row>
    <row r="96" spans="4:33">
      <c r="D96" s="47">
        <v>7</v>
      </c>
      <c r="E96" s="1">
        <v>12</v>
      </c>
      <c r="F96" s="59">
        <f t="shared" si="6"/>
        <v>335.04775778984106</v>
      </c>
      <c r="G96" s="59">
        <f t="shared" si="6"/>
        <v>190.67249408344142</v>
      </c>
      <c r="H96" s="59">
        <f t="shared" si="7"/>
        <v>442.00113122027187</v>
      </c>
      <c r="I96" s="60">
        <f t="shared" si="8"/>
        <v>83.719120653010577</v>
      </c>
      <c r="K96" s="47">
        <v>6</v>
      </c>
      <c r="L96" s="1">
        <v>8</v>
      </c>
      <c r="M96" s="55">
        <v>25.655385348919495</v>
      </c>
      <c r="N96" s="1" t="s">
        <v>91</v>
      </c>
      <c r="V96" s="1"/>
      <c r="W96" s="1"/>
      <c r="X96" s="1"/>
    </row>
    <row r="97" spans="4:33">
      <c r="D97" s="47">
        <v>7</v>
      </c>
      <c r="E97" s="1">
        <v>13</v>
      </c>
      <c r="F97" s="59">
        <f t="shared" si="6"/>
        <v>335.04775778984106</v>
      </c>
      <c r="G97" s="59">
        <f t="shared" si="6"/>
        <v>154.39235732380018</v>
      </c>
      <c r="H97" s="59">
        <f t="shared" si="7"/>
        <v>337.02818873204063</v>
      </c>
      <c r="I97" s="60">
        <f t="shared" si="8"/>
        <v>152.41192638160061</v>
      </c>
      <c r="K97" s="47">
        <v>13</v>
      </c>
      <c r="L97" s="1">
        <v>15</v>
      </c>
      <c r="M97" s="55">
        <v>24.248207729613625</v>
      </c>
      <c r="N97" s="1" t="s">
        <v>91</v>
      </c>
      <c r="V97" s="1"/>
      <c r="W97" s="1"/>
      <c r="X97" s="1"/>
    </row>
    <row r="98" spans="4:33">
      <c r="D98" s="47">
        <v>7</v>
      </c>
      <c r="E98" s="1">
        <v>14</v>
      </c>
      <c r="F98" s="59">
        <f t="shared" si="6"/>
        <v>335.04775778984106</v>
      </c>
      <c r="G98" s="59">
        <f t="shared" si="6"/>
        <v>190.28662590944219</v>
      </c>
      <c r="H98" s="59">
        <f t="shared" si="7"/>
        <v>161.15210206509875</v>
      </c>
      <c r="I98" s="60">
        <f t="shared" si="8"/>
        <v>364.18228163418456</v>
      </c>
      <c r="K98" s="47">
        <v>7</v>
      </c>
      <c r="L98" s="1">
        <v>15</v>
      </c>
      <c r="M98" s="55">
        <v>23.78412616735136</v>
      </c>
      <c r="N98" s="1" t="s">
        <v>91</v>
      </c>
      <c r="V98" s="1"/>
      <c r="W98" s="1"/>
      <c r="X98" s="1"/>
    </row>
    <row r="99" spans="4:33">
      <c r="D99" s="50">
        <v>7</v>
      </c>
      <c r="E99" s="49">
        <v>15</v>
      </c>
      <c r="F99" s="61">
        <f t="shared" si="6"/>
        <v>335.04775778984106</v>
      </c>
      <c r="G99" s="61">
        <f t="shared" si="6"/>
        <v>210.67985190805504</v>
      </c>
      <c r="H99" s="61">
        <f t="shared" si="7"/>
        <v>521.94348353054477</v>
      </c>
      <c r="I99" s="62">
        <f t="shared" si="8"/>
        <v>23.78412616735136</v>
      </c>
      <c r="K99" s="47">
        <v>2</v>
      </c>
      <c r="L99" s="1">
        <v>15</v>
      </c>
      <c r="M99" s="55">
        <v>18.644934256759768</v>
      </c>
      <c r="N99" s="1" t="s">
        <v>91</v>
      </c>
      <c r="V99" s="1"/>
      <c r="W99" s="1"/>
      <c r="X99" s="1"/>
    </row>
    <row r="100" spans="4:33">
      <c r="D100" s="44">
        <v>8</v>
      </c>
      <c r="E100" s="45">
        <v>9</v>
      </c>
      <c r="F100" s="57">
        <f t="shared" si="6"/>
        <v>54.083269131959838</v>
      </c>
      <c r="G100" s="57">
        <f t="shared" si="6"/>
        <v>342.33463161065083</v>
      </c>
      <c r="H100" s="57">
        <f t="shared" si="7"/>
        <v>387.73702428321184</v>
      </c>
      <c r="I100" s="58">
        <f t="shared" si="8"/>
        <v>8.680876459398803</v>
      </c>
      <c r="K100" s="44">
        <v>1</v>
      </c>
      <c r="L100" s="45">
        <v>5</v>
      </c>
      <c r="M100" s="54">
        <v>17.498875508887977</v>
      </c>
      <c r="N100" s="1" t="s">
        <v>91</v>
      </c>
      <c r="V100" s="1"/>
      <c r="W100" s="1"/>
      <c r="X100" s="1"/>
    </row>
    <row r="101" spans="4:33">
      <c r="D101" s="47">
        <v>8</v>
      </c>
      <c r="E101" s="1">
        <v>10</v>
      </c>
      <c r="F101" s="59">
        <f t="shared" si="6"/>
        <v>54.083269131959838</v>
      </c>
      <c r="G101" s="59">
        <f t="shared" si="6"/>
        <v>295.0016949103852</v>
      </c>
      <c r="H101" s="59">
        <f t="shared" si="7"/>
        <v>302.67639485100256</v>
      </c>
      <c r="I101" s="60">
        <f t="shared" si="8"/>
        <v>46.408569191342508</v>
      </c>
      <c r="K101" s="47">
        <v>1</v>
      </c>
      <c r="L101" s="1">
        <v>11</v>
      </c>
      <c r="M101" s="55">
        <v>17.097746117336555</v>
      </c>
      <c r="N101" s="1" t="s">
        <v>91</v>
      </c>
      <c r="V101" s="1"/>
      <c r="W101" s="1"/>
      <c r="X101" s="1"/>
    </row>
    <row r="102" spans="4:33">
      <c r="D102" s="47">
        <v>8</v>
      </c>
      <c r="E102" s="1">
        <v>11</v>
      </c>
      <c r="F102" s="59">
        <f t="shared" si="6"/>
        <v>54.083269131959838</v>
      </c>
      <c r="G102" s="59">
        <f t="shared" si="6"/>
        <v>220.61958208645035</v>
      </c>
      <c r="H102" s="59">
        <f t="shared" si="7"/>
        <v>187.47266467407988</v>
      </c>
      <c r="I102" s="60">
        <f t="shared" si="8"/>
        <v>87.23018654433028</v>
      </c>
      <c r="K102" s="47">
        <v>2</v>
      </c>
      <c r="L102" s="1">
        <v>3</v>
      </c>
      <c r="M102" s="55">
        <v>14.210193261449319</v>
      </c>
      <c r="N102" s="1" t="s">
        <v>91</v>
      </c>
      <c r="V102" s="1"/>
      <c r="W102" s="1"/>
      <c r="X102" s="1"/>
    </row>
    <row r="103" spans="4:33">
      <c r="D103" s="47">
        <v>8</v>
      </c>
      <c r="E103" s="1">
        <v>12</v>
      </c>
      <c r="F103" s="59">
        <f t="shared" si="6"/>
        <v>54.083269131959838</v>
      </c>
      <c r="G103" s="59">
        <f t="shared" si="6"/>
        <v>190.67249408344142</v>
      </c>
      <c r="H103" s="59">
        <f t="shared" si="7"/>
        <v>196.70536342458993</v>
      </c>
      <c r="I103" s="60">
        <f t="shared" si="8"/>
        <v>48.050399790811326</v>
      </c>
      <c r="K103" s="47">
        <v>2</v>
      </c>
      <c r="L103" s="1">
        <v>9</v>
      </c>
      <c r="M103" s="55">
        <v>13.896639268556953</v>
      </c>
      <c r="N103" s="1" t="s">
        <v>91</v>
      </c>
      <c r="V103" s="1"/>
      <c r="W103" s="1"/>
      <c r="X103" s="1"/>
    </row>
    <row r="104" spans="4:33">
      <c r="D104" s="47">
        <v>8</v>
      </c>
      <c r="E104" s="1">
        <v>13</v>
      </c>
      <c r="F104" s="59">
        <f t="shared" si="6"/>
        <v>54.083269131959838</v>
      </c>
      <c r="G104" s="59">
        <f t="shared" si="6"/>
        <v>154.39235732380018</v>
      </c>
      <c r="H104" s="59">
        <f t="shared" si="7"/>
        <v>157.00318468107582</v>
      </c>
      <c r="I104" s="60">
        <f t="shared" si="8"/>
        <v>51.472441774684199</v>
      </c>
      <c r="K104" s="47">
        <v>5</v>
      </c>
      <c r="L104" s="1">
        <v>10</v>
      </c>
      <c r="M104" s="55">
        <v>12.286947955137236</v>
      </c>
      <c r="N104" s="1" t="s">
        <v>91</v>
      </c>
      <c r="P104" t="s">
        <v>99</v>
      </c>
      <c r="Q104" t="s">
        <v>99</v>
      </c>
      <c r="V104" s="1"/>
      <c r="W104" s="1"/>
      <c r="X104" s="1"/>
    </row>
    <row r="105" spans="4:33">
      <c r="D105" s="47">
        <v>8</v>
      </c>
      <c r="E105" s="1">
        <v>14</v>
      </c>
      <c r="F105" s="59">
        <f t="shared" si="6"/>
        <v>54.083269131959838</v>
      </c>
      <c r="G105" s="59">
        <f t="shared" si="6"/>
        <v>190.28662590944219</v>
      </c>
      <c r="H105" s="59">
        <f t="shared" si="7"/>
        <v>236.21176939348302</v>
      </c>
      <c r="I105" s="60">
        <f t="shared" si="8"/>
        <v>8.1581256479190074</v>
      </c>
      <c r="K105" s="47">
        <v>5</v>
      </c>
      <c r="L105" s="1">
        <v>6</v>
      </c>
      <c r="M105" s="55">
        <v>11.695999790394282</v>
      </c>
      <c r="N105" s="1" t="s">
        <v>81</v>
      </c>
      <c r="O105" s="16" t="s">
        <v>92</v>
      </c>
      <c r="P105" s="43" t="s">
        <v>94</v>
      </c>
      <c r="Q105" s="18" t="s">
        <v>96</v>
      </c>
      <c r="R105" s="68" t="s">
        <v>97</v>
      </c>
      <c r="S105" s="18" t="s">
        <v>98</v>
      </c>
      <c r="T105" s="18" t="s">
        <v>100</v>
      </c>
      <c r="V105" s="1"/>
      <c r="W105" s="1"/>
      <c r="X105" s="1"/>
      <c r="AC105" s="7">
        <f>AC81</f>
        <v>64</v>
      </c>
      <c r="AD105" s="7">
        <f t="shared" ref="AD105:AF105" si="9">AD81</f>
        <v>73</v>
      </c>
      <c r="AE105" s="7">
        <f t="shared" si="9"/>
        <v>65</v>
      </c>
      <c r="AF105" s="7">
        <f t="shared" si="9"/>
        <v>72</v>
      </c>
      <c r="AG105" s="7">
        <f>V7+V8</f>
        <v>49</v>
      </c>
    </row>
    <row r="106" spans="4:33">
      <c r="D106" s="50">
        <v>8</v>
      </c>
      <c r="E106" s="49">
        <v>15</v>
      </c>
      <c r="F106" s="61">
        <f t="shared" si="6"/>
        <v>54.083269131959838</v>
      </c>
      <c r="G106" s="61">
        <f t="shared" si="6"/>
        <v>210.67985190805504</v>
      </c>
      <c r="H106" s="61">
        <f t="shared" si="7"/>
        <v>184.80530295421721</v>
      </c>
      <c r="I106" s="62">
        <f t="shared" si="8"/>
        <v>79.957818085797669</v>
      </c>
      <c r="K106" s="47">
        <v>2</v>
      </c>
      <c r="L106" s="1">
        <v>4</v>
      </c>
      <c r="M106" s="55">
        <v>11.399648730844149</v>
      </c>
      <c r="N106" t="s">
        <v>101</v>
      </c>
      <c r="V106" s="1"/>
      <c r="W106" s="1"/>
      <c r="X106" s="1"/>
    </row>
    <row r="107" spans="4:33">
      <c r="D107" s="44">
        <v>9</v>
      </c>
      <c r="E107" s="45">
        <v>10</v>
      </c>
      <c r="F107" s="57">
        <f t="shared" si="6"/>
        <v>342.33463161065083</v>
      </c>
      <c r="G107" s="57">
        <f t="shared" si="6"/>
        <v>295.0016949103852</v>
      </c>
      <c r="H107" s="57">
        <f t="shared" si="7"/>
        <v>281.22055401410472</v>
      </c>
      <c r="I107" s="58">
        <f t="shared" si="8"/>
        <v>356.11577250693125</v>
      </c>
      <c r="K107" s="44">
        <v>5</v>
      </c>
      <c r="L107" s="45">
        <v>12</v>
      </c>
      <c r="M107" s="54">
        <v>9.7635840693814089</v>
      </c>
      <c r="N107" s="69" t="s">
        <v>102</v>
      </c>
      <c r="O107" s="70">
        <f>E2+N3+P12+P2</f>
        <v>647.85167764251798</v>
      </c>
      <c r="P107" s="70">
        <f>G2+M5+K11+R9+D16</f>
        <v>1007.7049673463425</v>
      </c>
      <c r="Q107" s="70">
        <f>O2+Q13+D15</f>
        <v>507.75228745861148</v>
      </c>
      <c r="R107" s="70">
        <f>H2+S6+S2</f>
        <v>655.12865349971673</v>
      </c>
      <c r="S107" s="70">
        <f>F2+L4+D10</f>
        <v>198.33938991760553</v>
      </c>
      <c r="T107" s="70">
        <f>I2+J7+D8</f>
        <v>176.62022481510073</v>
      </c>
      <c r="U107" s="71">
        <f>SUM(O107:T107)</f>
        <v>3193.3972006798949</v>
      </c>
      <c r="V107" s="1"/>
      <c r="W107" s="1"/>
      <c r="X107" s="1" t="s">
        <v>103</v>
      </c>
      <c r="Y107" s="1" t="s">
        <v>104</v>
      </c>
      <c r="Z107" s="1" t="s">
        <v>105</v>
      </c>
    </row>
    <row r="108" spans="4:33">
      <c r="D108" s="47">
        <v>9</v>
      </c>
      <c r="E108" s="1">
        <v>11</v>
      </c>
      <c r="F108" s="59">
        <f t="shared" si="6"/>
        <v>342.33463161065083</v>
      </c>
      <c r="G108" s="59">
        <f t="shared" si="6"/>
        <v>220.61958208645035</v>
      </c>
      <c r="H108" s="59">
        <f t="shared" si="7"/>
        <v>560.43019190618202</v>
      </c>
      <c r="I108" s="60">
        <f t="shared" si="8"/>
        <v>2.5240217909191642</v>
      </c>
      <c r="K108" s="47">
        <v>8</v>
      </c>
      <c r="L108" s="1">
        <v>9</v>
      </c>
      <c r="M108" s="55">
        <v>8.680876459398803</v>
      </c>
      <c r="U108">
        <f>2*600</f>
        <v>1200</v>
      </c>
      <c r="V108" s="1"/>
      <c r="W108" s="72">
        <f>M23+M24+M26+M27+M28+M41+M60+M81+M105</f>
        <v>2530.8022782714679</v>
      </c>
      <c r="X108" s="74">
        <f>U107</f>
        <v>3193.3972006798949</v>
      </c>
      <c r="Y108" s="1">
        <f>6*200</f>
        <v>1200</v>
      </c>
      <c r="Z108" s="73"/>
    </row>
    <row r="109" spans="4:33">
      <c r="D109" s="47">
        <v>9</v>
      </c>
      <c r="E109" s="1">
        <v>12</v>
      </c>
      <c r="F109" s="59">
        <f t="shared" si="6"/>
        <v>342.33463161065083</v>
      </c>
      <c r="G109" s="59">
        <f t="shared" si="6"/>
        <v>190.67249408344142</v>
      </c>
      <c r="H109" s="59">
        <f t="shared" si="7"/>
        <v>284.92981591964013</v>
      </c>
      <c r="I109" s="60">
        <f t="shared" si="8"/>
        <v>248.07730977445209</v>
      </c>
      <c r="K109" s="47">
        <v>4</v>
      </c>
      <c r="L109" s="1">
        <v>8</v>
      </c>
      <c r="M109" s="55">
        <v>8.2225485954871544</v>
      </c>
      <c r="U109" s="74">
        <f>U107+U108</f>
        <v>4393.3972006798949</v>
      </c>
      <c r="V109" s="1"/>
      <c r="W109" s="1"/>
      <c r="X109" s="1" t="s">
        <v>106</v>
      </c>
      <c r="Y109" t="s">
        <v>107</v>
      </c>
      <c r="Z109" s="75" t="s">
        <v>105</v>
      </c>
    </row>
    <row r="110" spans="4:33">
      <c r="D110" s="47">
        <v>9</v>
      </c>
      <c r="E110" s="1">
        <v>13</v>
      </c>
      <c r="F110" s="59">
        <f t="shared" si="6"/>
        <v>342.33463161065083</v>
      </c>
      <c r="G110" s="59">
        <f t="shared" si="6"/>
        <v>154.39235732380018</v>
      </c>
      <c r="H110" s="59">
        <f t="shared" si="7"/>
        <v>461.00976128494284</v>
      </c>
      <c r="I110" s="60">
        <f t="shared" si="8"/>
        <v>35.717227649508175</v>
      </c>
      <c r="K110" s="47">
        <v>8</v>
      </c>
      <c r="L110" s="1">
        <v>14</v>
      </c>
      <c r="M110" s="55">
        <v>8.1581256479190074</v>
      </c>
      <c r="V110" s="1"/>
      <c r="W110" s="1"/>
      <c r="X110" s="73">
        <f>SUM(D2:S2)+SUM(D2:D17)</f>
        <v>5724.1994789513628</v>
      </c>
      <c r="Y110">
        <f>(15-6)*200</f>
        <v>1800</v>
      </c>
      <c r="Z110" s="76">
        <f>X110-X108+(Y110-Y108)</f>
        <v>3130.8022782714679</v>
      </c>
    </row>
    <row r="111" spans="4:33">
      <c r="D111" s="47">
        <v>9</v>
      </c>
      <c r="E111" s="1">
        <v>14</v>
      </c>
      <c r="F111" s="59">
        <f t="shared" si="6"/>
        <v>342.33463161065083</v>
      </c>
      <c r="G111" s="59">
        <f t="shared" si="6"/>
        <v>190.28662590944219</v>
      </c>
      <c r="H111" s="59">
        <f t="shared" si="7"/>
        <v>333.94610343586885</v>
      </c>
      <c r="I111" s="60">
        <f t="shared" si="8"/>
        <v>198.67515408422412</v>
      </c>
      <c r="K111" s="47">
        <v>6</v>
      </c>
      <c r="L111" s="1">
        <v>11</v>
      </c>
      <c r="M111" s="55">
        <v>7.3654691041905949</v>
      </c>
      <c r="V111" s="1"/>
      <c r="W111" s="1"/>
      <c r="X111" s="1"/>
    </row>
    <row r="112" spans="4:33">
      <c r="D112" s="50">
        <v>9</v>
      </c>
      <c r="E112" s="49">
        <v>15</v>
      </c>
      <c r="F112" s="61">
        <f t="shared" si="6"/>
        <v>342.33463161065083</v>
      </c>
      <c r="G112" s="61">
        <f t="shared" si="6"/>
        <v>210.67985190805504</v>
      </c>
      <c r="H112" s="61">
        <f t="shared" si="7"/>
        <v>401.8768468075761</v>
      </c>
      <c r="I112" s="62">
        <f t="shared" si="8"/>
        <v>151.1376367111298</v>
      </c>
      <c r="K112" s="47">
        <v>3</v>
      </c>
      <c r="L112" s="1">
        <v>8</v>
      </c>
      <c r="M112" s="55">
        <v>7.3631751516889494</v>
      </c>
      <c r="V112" s="1"/>
      <c r="W112" s="1"/>
      <c r="X112" s="1"/>
    </row>
    <row r="113" spans="4:24">
      <c r="D113" s="44">
        <v>10</v>
      </c>
      <c r="E113" s="45">
        <v>11</v>
      </c>
      <c r="F113" s="57">
        <f t="shared" si="6"/>
        <v>295.0016949103852</v>
      </c>
      <c r="G113" s="57">
        <f t="shared" si="6"/>
        <v>220.61958208645035</v>
      </c>
      <c r="H113" s="57">
        <f t="shared" si="7"/>
        <v>484.28607248195772</v>
      </c>
      <c r="I113" s="58">
        <f t="shared" si="8"/>
        <v>31.335204514877887</v>
      </c>
      <c r="K113" s="44">
        <v>5</v>
      </c>
      <c r="L113" s="45">
        <v>8</v>
      </c>
      <c r="M113" s="54">
        <v>5.5198147154136876</v>
      </c>
      <c r="V113" s="1"/>
      <c r="W113" s="1"/>
      <c r="X113" s="1"/>
    </row>
    <row r="114" spans="4:24">
      <c r="D114" s="47">
        <v>10</v>
      </c>
      <c r="E114" s="1">
        <v>12</v>
      </c>
      <c r="F114" s="59">
        <f t="shared" si="6"/>
        <v>295.0016949103852</v>
      </c>
      <c r="G114" s="59">
        <f t="shared" si="6"/>
        <v>190.67249408344142</v>
      </c>
      <c r="H114" s="59">
        <f t="shared" si="7"/>
        <v>106.06601717798213</v>
      </c>
      <c r="I114" s="60">
        <f t="shared" si="8"/>
        <v>379.60817181584451</v>
      </c>
      <c r="K114" s="47">
        <v>14</v>
      </c>
      <c r="L114" s="1">
        <v>15</v>
      </c>
      <c r="M114" s="55">
        <v>5.3593494691824048</v>
      </c>
      <c r="V114" s="1"/>
      <c r="W114" s="1"/>
      <c r="X114" s="1"/>
    </row>
    <row r="115" spans="4:24">
      <c r="D115" s="47">
        <v>10</v>
      </c>
      <c r="E115" s="1">
        <v>13</v>
      </c>
      <c r="F115" s="59">
        <f t="shared" si="6"/>
        <v>295.0016949103852</v>
      </c>
      <c r="G115" s="59">
        <f t="shared" si="6"/>
        <v>154.39235732380018</v>
      </c>
      <c r="H115" s="59">
        <f t="shared" si="7"/>
        <v>449.11134476875554</v>
      </c>
      <c r="I115" s="60">
        <f t="shared" si="8"/>
        <v>0.28270746542983716</v>
      </c>
      <c r="K115" s="47">
        <v>3</v>
      </c>
      <c r="L115" s="1">
        <v>11</v>
      </c>
      <c r="M115" s="55">
        <v>2.9429756224108701</v>
      </c>
      <c r="V115" s="1"/>
      <c r="W115" s="1"/>
      <c r="X115" s="1"/>
    </row>
    <row r="116" spans="4:24">
      <c r="D116" s="47">
        <v>10</v>
      </c>
      <c r="E116" s="1">
        <v>14</v>
      </c>
      <c r="F116" s="59">
        <f t="shared" si="6"/>
        <v>295.0016949103852</v>
      </c>
      <c r="G116" s="59">
        <f t="shared" si="6"/>
        <v>190.28662590944219</v>
      </c>
      <c r="H116" s="59">
        <f t="shared" si="7"/>
        <v>429.33087473416117</v>
      </c>
      <c r="I116" s="60">
        <f t="shared" si="8"/>
        <v>55.95744608566622</v>
      </c>
      <c r="K116" s="47">
        <v>7</v>
      </c>
      <c r="L116" s="1">
        <v>8</v>
      </c>
      <c r="M116" s="55">
        <v>2.7710911106456138</v>
      </c>
      <c r="V116" s="1"/>
      <c r="W116" s="1"/>
      <c r="X116" s="1"/>
    </row>
    <row r="117" spans="4:24">
      <c r="D117" s="50">
        <v>10</v>
      </c>
      <c r="E117" s="49">
        <v>15</v>
      </c>
      <c r="F117" s="61">
        <f t="shared" si="6"/>
        <v>295.0016949103852</v>
      </c>
      <c r="G117" s="61">
        <f t="shared" si="6"/>
        <v>210.67985190805504</v>
      </c>
      <c r="H117" s="61">
        <f t="shared" si="7"/>
        <v>183.84776310850236</v>
      </c>
      <c r="I117" s="62">
        <f t="shared" si="8"/>
        <v>321.83378370993785</v>
      </c>
      <c r="K117" s="47">
        <v>9</v>
      </c>
      <c r="L117" s="1">
        <v>11</v>
      </c>
      <c r="M117" s="55">
        <v>2.5240217909191642</v>
      </c>
      <c r="V117" s="1"/>
      <c r="W117" s="1"/>
      <c r="X117" s="1"/>
    </row>
    <row r="118" spans="4:24">
      <c r="D118" s="44">
        <v>11</v>
      </c>
      <c r="E118" s="45">
        <v>12</v>
      </c>
      <c r="F118" s="57">
        <f t="shared" si="6"/>
        <v>220.61958208645035</v>
      </c>
      <c r="G118" s="57">
        <f t="shared" si="6"/>
        <v>190.67249408344142</v>
      </c>
      <c r="H118" s="57">
        <f t="shared" si="7"/>
        <v>379.85918443549576</v>
      </c>
      <c r="I118" s="58">
        <f t="shared" si="8"/>
        <v>31.43289173439598</v>
      </c>
      <c r="K118" s="44">
        <v>2</v>
      </c>
      <c r="L118" s="45">
        <v>12</v>
      </c>
      <c r="M118" s="54">
        <v>1.904527075260205</v>
      </c>
      <c r="V118" s="1"/>
      <c r="W118" s="1"/>
      <c r="X118" s="1"/>
    </row>
    <row r="119" spans="4:24">
      <c r="D119" s="47">
        <v>11</v>
      </c>
      <c r="E119" s="1">
        <v>13</v>
      </c>
      <c r="F119" s="59">
        <f t="shared" si="6"/>
        <v>220.61958208645035</v>
      </c>
      <c r="G119" s="59">
        <f t="shared" si="6"/>
        <v>154.39235732380018</v>
      </c>
      <c r="H119" s="59">
        <f t="shared" si="7"/>
        <v>132.74034804836094</v>
      </c>
      <c r="I119" s="60">
        <f t="shared" si="8"/>
        <v>242.27159136188959</v>
      </c>
      <c r="K119" s="47">
        <v>4</v>
      </c>
      <c r="L119" s="1">
        <v>11</v>
      </c>
      <c r="M119" s="55">
        <v>1.4685417448758926</v>
      </c>
      <c r="V119" s="1"/>
      <c r="W119" s="1"/>
      <c r="X119" s="1"/>
    </row>
    <row r="120" spans="4:24">
      <c r="D120" s="47">
        <v>11</v>
      </c>
      <c r="E120" s="1">
        <v>14</v>
      </c>
      <c r="F120" s="59">
        <f t="shared" si="6"/>
        <v>220.61958208645035</v>
      </c>
      <c r="G120" s="59">
        <f t="shared" si="6"/>
        <v>190.28662590944219</v>
      </c>
      <c r="H120" s="59">
        <f t="shared" si="7"/>
        <v>309.89353010348572</v>
      </c>
      <c r="I120" s="60">
        <f t="shared" si="8"/>
        <v>101.01267789240683</v>
      </c>
      <c r="K120" s="47">
        <v>2</v>
      </c>
      <c r="L120" s="1">
        <v>10</v>
      </c>
      <c r="M120" s="55">
        <v>1.0523966155899984</v>
      </c>
      <c r="V120" s="1"/>
      <c r="W120" s="1"/>
      <c r="X120" s="1"/>
    </row>
    <row r="121" spans="4:24">
      <c r="D121" s="50">
        <v>11</v>
      </c>
      <c r="E121" s="49">
        <v>15</v>
      </c>
      <c r="F121" s="61">
        <f t="shared" si="6"/>
        <v>220.61958208645035</v>
      </c>
      <c r="G121" s="61">
        <f t="shared" si="6"/>
        <v>210.67985190805504</v>
      </c>
      <c r="H121" s="61">
        <f t="shared" si="7"/>
        <v>333.2161460673837</v>
      </c>
      <c r="I121" s="62">
        <f t="shared" si="8"/>
        <v>98.083287927121717</v>
      </c>
      <c r="K121" s="47">
        <v>12</v>
      </c>
      <c r="L121" s="1">
        <v>13</v>
      </c>
      <c r="M121" s="55">
        <v>1.0285161169121011</v>
      </c>
      <c r="V121" s="1"/>
      <c r="W121" s="1"/>
      <c r="X121" s="1"/>
    </row>
    <row r="122" spans="4:24">
      <c r="D122" s="44">
        <v>12</v>
      </c>
      <c r="E122" s="45">
        <v>13</v>
      </c>
      <c r="F122" s="57">
        <f t="shared" si="6"/>
        <v>190.67249408344142</v>
      </c>
      <c r="G122" s="57">
        <f t="shared" si="6"/>
        <v>154.39235732380018</v>
      </c>
      <c r="H122" s="57">
        <f t="shared" si="7"/>
        <v>344.03633529032948</v>
      </c>
      <c r="I122" s="58">
        <f t="shared" si="8"/>
        <v>1.0285161169121011</v>
      </c>
      <c r="K122" s="44">
        <v>5</v>
      </c>
      <c r="L122" s="45">
        <v>15</v>
      </c>
      <c r="M122" s="54">
        <v>0.83008536491320228</v>
      </c>
      <c r="V122" s="1"/>
      <c r="W122" s="1"/>
      <c r="X122" s="1"/>
    </row>
    <row r="123" spans="4:24">
      <c r="D123" s="47">
        <v>12</v>
      </c>
      <c r="E123" s="1">
        <v>14</v>
      </c>
      <c r="F123" s="59">
        <f t="shared" si="6"/>
        <v>190.67249408344142</v>
      </c>
      <c r="G123" s="59">
        <f t="shared" si="6"/>
        <v>190.28662590944219</v>
      </c>
      <c r="H123" s="59">
        <f t="shared" si="7"/>
        <v>341.79672321425198</v>
      </c>
      <c r="I123" s="60">
        <f t="shared" si="8"/>
        <v>39.16239677863166</v>
      </c>
      <c r="K123" s="47">
        <v>1</v>
      </c>
      <c r="L123" s="1">
        <v>13</v>
      </c>
      <c r="M123" s="55">
        <v>0.63812455366843324</v>
      </c>
      <c r="V123" s="1"/>
      <c r="W123" s="1"/>
      <c r="X123" s="1"/>
    </row>
    <row r="124" spans="4:24">
      <c r="D124" s="50">
        <v>12</v>
      </c>
      <c r="E124" s="49">
        <v>15</v>
      </c>
      <c r="F124" s="61">
        <f t="shared" si="6"/>
        <v>190.67249408344142</v>
      </c>
      <c r="G124" s="61">
        <f t="shared" si="6"/>
        <v>210.67985190805504</v>
      </c>
      <c r="H124" s="61">
        <f t="shared" si="7"/>
        <v>117.6860229593982</v>
      </c>
      <c r="I124" s="62">
        <f t="shared" si="8"/>
        <v>283.66632303209826</v>
      </c>
      <c r="K124" s="47">
        <v>10</v>
      </c>
      <c r="L124" s="1">
        <v>13</v>
      </c>
      <c r="M124" s="55">
        <v>0.28270746542983716</v>
      </c>
      <c r="V124" s="1"/>
      <c r="W124" s="1"/>
      <c r="X124" s="1"/>
    </row>
    <row r="125" spans="4:24">
      <c r="D125" s="44">
        <v>13</v>
      </c>
      <c r="E125" s="45">
        <v>14</v>
      </c>
      <c r="F125" s="57">
        <f t="shared" si="6"/>
        <v>154.39235732380018</v>
      </c>
      <c r="G125" s="57">
        <f t="shared" si="6"/>
        <v>190.28662590944219</v>
      </c>
      <c r="H125" s="57">
        <f t="shared" si="7"/>
        <v>178.44326829555661</v>
      </c>
      <c r="I125" s="58">
        <f t="shared" si="8"/>
        <v>166.23571493768577</v>
      </c>
      <c r="K125" s="44">
        <v>6</v>
      </c>
      <c r="L125" s="45">
        <v>13</v>
      </c>
      <c r="M125" s="54">
        <v>9.1769758546774938E-2</v>
      </c>
    </row>
    <row r="126" spans="4:24">
      <c r="D126" s="50">
        <v>13</v>
      </c>
      <c r="E126" s="49">
        <v>15</v>
      </c>
      <c r="F126" s="61">
        <f t="shared" si="6"/>
        <v>154.39235732380018</v>
      </c>
      <c r="G126" s="61">
        <f t="shared" si="6"/>
        <v>210.67985190805504</v>
      </c>
      <c r="H126" s="61">
        <f t="shared" si="7"/>
        <v>340.82400150224163</v>
      </c>
      <c r="I126" s="62">
        <f t="shared" si="8"/>
        <v>24.248207729613625</v>
      </c>
      <c r="K126" s="47">
        <v>2</v>
      </c>
      <c r="L126" s="1">
        <v>6</v>
      </c>
      <c r="M126" s="55">
        <v>4.6940969709126534E-2</v>
      </c>
    </row>
    <row r="127" spans="4:24">
      <c r="D127" s="51">
        <v>14</v>
      </c>
      <c r="E127" s="52">
        <v>15</v>
      </c>
      <c r="F127" s="63">
        <f t="shared" si="6"/>
        <v>190.28662590944219</v>
      </c>
      <c r="G127" s="63">
        <f t="shared" si="6"/>
        <v>210.67985190805504</v>
      </c>
      <c r="H127" s="63">
        <f t="shared" si="7"/>
        <v>395.6071283483148</v>
      </c>
      <c r="I127" s="64">
        <f t="shared" si="8"/>
        <v>5.3593494691824048</v>
      </c>
      <c r="K127" s="51">
        <v>1</v>
      </c>
      <c r="L127" s="52">
        <v>2</v>
      </c>
      <c r="M127" s="56">
        <v>1.8502956917814117E-3</v>
      </c>
    </row>
  </sheetData>
  <sortState xmlns:xlrd2="http://schemas.microsoft.com/office/spreadsheetml/2017/richdata2" ref="Z20:AB124">
    <sortCondition descending="1" ref="AB20:AB124"/>
  </sortState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49E6-8A46-4DCF-AD39-DC9A11345E2F}">
  <dimension ref="A1:C106"/>
  <sheetViews>
    <sheetView workbookViewId="0"/>
  </sheetViews>
  <sheetFormatPr defaultRowHeight="14.45"/>
  <cols>
    <col min="3" max="3" width="11.85546875" bestFit="1" customWidth="1"/>
  </cols>
  <sheetData>
    <row r="1" spans="1:3" ht="15" thickBot="1">
      <c r="A1" s="43" t="s">
        <v>71</v>
      </c>
      <c r="B1" s="43" t="s">
        <v>72</v>
      </c>
      <c r="C1" s="43" t="s">
        <v>76</v>
      </c>
    </row>
    <row r="2" spans="1:3">
      <c r="A2" s="44">
        <v>1</v>
      </c>
      <c r="B2" s="45">
        <v>10</v>
      </c>
      <c r="C2" s="46">
        <v>535.82433585978174</v>
      </c>
    </row>
    <row r="3" spans="1:3">
      <c r="A3" s="47">
        <v>3</v>
      </c>
      <c r="B3" s="1">
        <v>9</v>
      </c>
      <c r="C3" s="48">
        <v>472.78683862409173</v>
      </c>
    </row>
    <row r="4" spans="1:3">
      <c r="A4" s="47">
        <v>1</v>
      </c>
      <c r="B4" s="1">
        <v>9</v>
      </c>
      <c r="C4" s="48">
        <v>410.53071963576929</v>
      </c>
    </row>
    <row r="5" spans="1:3">
      <c r="A5" s="47">
        <v>10</v>
      </c>
      <c r="B5" s="1">
        <v>12</v>
      </c>
      <c r="C5" s="48">
        <v>379.60817181584451</v>
      </c>
    </row>
    <row r="6" spans="1:3">
      <c r="A6" s="47">
        <v>7</v>
      </c>
      <c r="B6" s="1">
        <v>14</v>
      </c>
      <c r="C6" s="48">
        <v>364.18228163418456</v>
      </c>
    </row>
    <row r="7" spans="1:3">
      <c r="A7" s="47">
        <v>7</v>
      </c>
      <c r="B7" s="1">
        <v>9</v>
      </c>
      <c r="C7" s="48">
        <v>363.87002919758061</v>
      </c>
    </row>
    <row r="8" spans="1:3">
      <c r="A8" s="47">
        <v>1</v>
      </c>
      <c r="B8" s="1">
        <v>12</v>
      </c>
      <c r="C8" s="48">
        <v>363.75427159931229</v>
      </c>
    </row>
    <row r="9" spans="1:3">
      <c r="A9" s="47">
        <v>9</v>
      </c>
      <c r="B9" s="1">
        <v>10</v>
      </c>
      <c r="C9" s="48">
        <v>356.11577250693125</v>
      </c>
    </row>
    <row r="10" spans="1:3">
      <c r="A10" s="47">
        <v>4</v>
      </c>
      <c r="B10" s="1">
        <v>9</v>
      </c>
      <c r="C10" s="48">
        <v>347.93322966997448</v>
      </c>
    </row>
    <row r="11" spans="1:3">
      <c r="A11" s="47">
        <v>3</v>
      </c>
      <c r="B11" s="1">
        <v>4</v>
      </c>
      <c r="C11" s="48">
        <v>347.07639593358198</v>
      </c>
    </row>
    <row r="12" spans="1:3">
      <c r="A12" s="47">
        <v>1</v>
      </c>
      <c r="B12" s="1">
        <v>3</v>
      </c>
      <c r="C12" s="48">
        <v>330.09625698013315</v>
      </c>
    </row>
    <row r="13" spans="1:3">
      <c r="A13" s="47">
        <v>10</v>
      </c>
      <c r="B13" s="1">
        <v>15</v>
      </c>
      <c r="C13" s="48">
        <v>321.83378370993785</v>
      </c>
    </row>
    <row r="14" spans="1:3">
      <c r="A14" s="47">
        <v>3</v>
      </c>
      <c r="B14" s="1">
        <v>7</v>
      </c>
      <c r="C14" s="48">
        <v>300.85567537096358</v>
      </c>
    </row>
    <row r="15" spans="1:3" ht="15" thickBot="1">
      <c r="A15" s="47">
        <v>3</v>
      </c>
      <c r="B15" s="1">
        <v>10</v>
      </c>
      <c r="C15" s="48">
        <v>286.25396869360679</v>
      </c>
    </row>
    <row r="16" spans="1:3">
      <c r="A16" s="44">
        <v>12</v>
      </c>
      <c r="B16" s="45">
        <v>15</v>
      </c>
      <c r="C16" s="46">
        <v>283.66632303209826</v>
      </c>
    </row>
    <row r="17" spans="1:3">
      <c r="A17" s="47">
        <v>1</v>
      </c>
      <c r="B17" s="1">
        <v>15</v>
      </c>
      <c r="C17" s="48">
        <v>282.81522889319535</v>
      </c>
    </row>
    <row r="18" spans="1:3">
      <c r="A18" s="47">
        <v>1</v>
      </c>
      <c r="B18" s="1">
        <v>4</v>
      </c>
      <c r="C18" s="48">
        <v>272.993621168814</v>
      </c>
    </row>
    <row r="19" spans="1:3">
      <c r="A19" s="47">
        <v>9</v>
      </c>
      <c r="B19" s="1">
        <v>12</v>
      </c>
      <c r="C19" s="48">
        <v>248.07730977445209</v>
      </c>
    </row>
    <row r="20" spans="1:3">
      <c r="A20" s="47">
        <v>11</v>
      </c>
      <c r="B20" s="1">
        <v>13</v>
      </c>
      <c r="C20" s="48">
        <v>242.27159136188959</v>
      </c>
    </row>
    <row r="21" spans="1:3">
      <c r="A21" s="47">
        <v>4</v>
      </c>
      <c r="B21" s="1">
        <v>10</v>
      </c>
      <c r="C21" s="48">
        <v>240.79194829051664</v>
      </c>
    </row>
    <row r="22" spans="1:3">
      <c r="A22" s="47">
        <v>4</v>
      </c>
      <c r="B22" s="1">
        <v>7</v>
      </c>
      <c r="C22" s="48">
        <v>230.09185301253456</v>
      </c>
    </row>
    <row r="23" spans="1:3">
      <c r="A23" s="47">
        <v>3</v>
      </c>
      <c r="B23" s="1">
        <v>12</v>
      </c>
      <c r="C23" s="48">
        <v>215.52804604425151</v>
      </c>
    </row>
    <row r="24" spans="1:3">
      <c r="A24" s="47">
        <v>9</v>
      </c>
      <c r="B24" s="1">
        <v>14</v>
      </c>
      <c r="C24" s="48">
        <v>198.67515408422412</v>
      </c>
    </row>
    <row r="25" spans="1:3">
      <c r="A25" s="47">
        <v>4</v>
      </c>
      <c r="B25" s="1">
        <v>12</v>
      </c>
      <c r="C25" s="48">
        <v>195.14365967424189</v>
      </c>
    </row>
    <row r="26" spans="1:3">
      <c r="A26" s="47">
        <v>3</v>
      </c>
      <c r="B26" s="1">
        <v>14</v>
      </c>
      <c r="C26" s="48">
        <v>181.05232440056545</v>
      </c>
    </row>
    <row r="27" spans="1:3">
      <c r="A27" s="47">
        <v>13</v>
      </c>
      <c r="B27" s="1">
        <v>14</v>
      </c>
      <c r="C27" s="48">
        <v>166.23571493768577</v>
      </c>
    </row>
    <row r="28" spans="1:3" ht="15" thickBot="1">
      <c r="A28" s="47">
        <v>1</v>
      </c>
      <c r="B28" s="1">
        <v>7</v>
      </c>
      <c r="C28" s="48">
        <v>160.8476063939201</v>
      </c>
    </row>
    <row r="29" spans="1:3">
      <c r="A29" s="44">
        <v>7</v>
      </c>
      <c r="B29" s="45">
        <v>13</v>
      </c>
      <c r="C29" s="46">
        <v>152.41192638160061</v>
      </c>
    </row>
    <row r="30" spans="1:3">
      <c r="A30" s="47">
        <v>9</v>
      </c>
      <c r="B30" s="1">
        <v>15</v>
      </c>
      <c r="C30" s="48">
        <v>151.1376367111298</v>
      </c>
    </row>
    <row r="31" spans="1:3">
      <c r="A31" s="47">
        <v>4</v>
      </c>
      <c r="B31" s="1">
        <v>14</v>
      </c>
      <c r="C31" s="48">
        <v>148.71584614222664</v>
      </c>
    </row>
    <row r="32" spans="1:3">
      <c r="A32" s="47">
        <v>2</v>
      </c>
      <c r="B32" s="1">
        <v>13</v>
      </c>
      <c r="C32" s="48">
        <v>135.61891397744893</v>
      </c>
    </row>
    <row r="33" spans="1:3">
      <c r="A33" s="47">
        <v>3</v>
      </c>
      <c r="B33" s="1">
        <v>15</v>
      </c>
      <c r="C33" s="48">
        <v>125.38694907880375</v>
      </c>
    </row>
    <row r="34" spans="1:3">
      <c r="A34" s="47">
        <v>2</v>
      </c>
      <c r="B34" s="1">
        <v>11</v>
      </c>
      <c r="C34" s="48">
        <v>124.24531062223585</v>
      </c>
    </row>
    <row r="35" spans="1:3">
      <c r="A35" s="47">
        <v>7</v>
      </c>
      <c r="B35" s="1">
        <v>10</v>
      </c>
      <c r="C35" s="48">
        <v>123.5269951526858</v>
      </c>
    </row>
    <row r="36" spans="1:3">
      <c r="A36" s="47">
        <v>1</v>
      </c>
      <c r="B36" s="1">
        <v>6</v>
      </c>
      <c r="C36" s="48">
        <v>117.01965993199013</v>
      </c>
    </row>
    <row r="37" spans="1:3">
      <c r="A37" s="47">
        <v>6</v>
      </c>
      <c r="B37" s="1">
        <v>10</v>
      </c>
      <c r="C37" s="48">
        <v>116.37999507097456</v>
      </c>
    </row>
    <row r="38" spans="1:3">
      <c r="A38" s="47">
        <v>6</v>
      </c>
      <c r="B38" s="1">
        <v>12</v>
      </c>
      <c r="C38" s="48">
        <v>115.05754010667184</v>
      </c>
    </row>
    <row r="39" spans="1:3">
      <c r="A39" s="47">
        <v>4</v>
      </c>
      <c r="B39" s="1">
        <v>15</v>
      </c>
      <c r="C39" s="48">
        <v>114.23679739537482</v>
      </c>
    </row>
    <row r="40" spans="1:3" ht="15" thickBot="1">
      <c r="A40" s="47">
        <v>11</v>
      </c>
      <c r="B40" s="1">
        <v>14</v>
      </c>
      <c r="C40" s="48">
        <v>101.01267789240683</v>
      </c>
    </row>
    <row r="41" spans="1:3">
      <c r="A41" s="44">
        <v>6</v>
      </c>
      <c r="B41" s="45">
        <v>9</v>
      </c>
      <c r="C41" s="46">
        <v>98.187538930562368</v>
      </c>
    </row>
    <row r="42" spans="1:3">
      <c r="A42" s="47">
        <v>11</v>
      </c>
      <c r="B42" s="1">
        <v>15</v>
      </c>
      <c r="C42" s="48">
        <v>98.083287927121717</v>
      </c>
    </row>
    <row r="43" spans="1:3">
      <c r="A43" s="47">
        <v>4</v>
      </c>
      <c r="B43" s="1">
        <v>6</v>
      </c>
      <c r="C43" s="48">
        <v>95.858911335573424</v>
      </c>
    </row>
    <row r="44" spans="1:3">
      <c r="A44" s="47">
        <v>3</v>
      </c>
      <c r="B44" s="1">
        <v>6</v>
      </c>
      <c r="C44" s="48">
        <v>95.119670404579409</v>
      </c>
    </row>
    <row r="45" spans="1:3">
      <c r="A45" s="47">
        <v>6</v>
      </c>
      <c r="B45" s="1">
        <v>15</v>
      </c>
      <c r="C45" s="48">
        <v>93.815180088522595</v>
      </c>
    </row>
    <row r="46" spans="1:3">
      <c r="A46" s="47">
        <v>8</v>
      </c>
      <c r="B46" s="1">
        <v>11</v>
      </c>
      <c r="C46" s="48">
        <v>87.23018654433028</v>
      </c>
    </row>
    <row r="47" spans="1:3">
      <c r="A47" s="47">
        <v>7</v>
      </c>
      <c r="B47" s="1">
        <v>11</v>
      </c>
      <c r="C47" s="48">
        <v>86.114360969757342</v>
      </c>
    </row>
    <row r="48" spans="1:3">
      <c r="A48" s="47">
        <v>7</v>
      </c>
      <c r="B48" s="1">
        <v>12</v>
      </c>
      <c r="C48" s="48">
        <v>83.719120653010577</v>
      </c>
    </row>
    <row r="49" spans="1:3">
      <c r="A49" s="47">
        <v>2</v>
      </c>
      <c r="B49" s="1">
        <v>14</v>
      </c>
      <c r="C49" s="48">
        <v>81.830197561725498</v>
      </c>
    </row>
    <row r="50" spans="1:3">
      <c r="A50" s="47">
        <v>8</v>
      </c>
      <c r="B50" s="1">
        <v>15</v>
      </c>
      <c r="C50" s="48">
        <v>79.957818085797669</v>
      </c>
    </row>
    <row r="51" spans="1:3" ht="15" thickBot="1">
      <c r="A51" s="47">
        <v>1</v>
      </c>
      <c r="B51" s="1">
        <v>14</v>
      </c>
      <c r="C51" s="48">
        <v>78.244725770906484</v>
      </c>
    </row>
    <row r="52" spans="1:3">
      <c r="A52" s="44">
        <v>5</v>
      </c>
      <c r="B52" s="45">
        <v>14</v>
      </c>
      <c r="C52" s="46">
        <v>71.024699549288215</v>
      </c>
    </row>
    <row r="53" spans="1:3">
      <c r="A53" s="47">
        <v>5</v>
      </c>
      <c r="B53" s="1">
        <v>7</v>
      </c>
      <c r="C53" s="48">
        <v>68.456480694139316</v>
      </c>
    </row>
    <row r="54" spans="1:3">
      <c r="A54" s="47">
        <v>2</v>
      </c>
      <c r="B54" s="1">
        <v>7</v>
      </c>
      <c r="C54" s="48">
        <v>68.040681782794536</v>
      </c>
    </row>
    <row r="55" spans="1:3">
      <c r="A55" s="47">
        <v>10</v>
      </c>
      <c r="B55" s="1">
        <v>14</v>
      </c>
      <c r="C55" s="48">
        <v>55.95744608566622</v>
      </c>
    </row>
    <row r="56" spans="1:3">
      <c r="A56" s="47">
        <v>5</v>
      </c>
      <c r="B56" s="1">
        <v>13</v>
      </c>
      <c r="C56" s="48">
        <v>52.360507989876339</v>
      </c>
    </row>
    <row r="57" spans="1:3">
      <c r="A57" s="47">
        <v>8</v>
      </c>
      <c r="B57" s="1">
        <v>13</v>
      </c>
      <c r="C57" s="48">
        <v>51.472441774684199</v>
      </c>
    </row>
    <row r="58" spans="1:3">
      <c r="A58" s="47">
        <v>8</v>
      </c>
      <c r="B58" s="1">
        <v>12</v>
      </c>
      <c r="C58" s="48">
        <v>48.050399790811326</v>
      </c>
    </row>
    <row r="59" spans="1:3">
      <c r="A59" s="47">
        <v>8</v>
      </c>
      <c r="B59" s="1">
        <v>10</v>
      </c>
      <c r="C59" s="48">
        <v>46.408569191342508</v>
      </c>
    </row>
    <row r="60" spans="1:3">
      <c r="A60" s="47">
        <v>2</v>
      </c>
      <c r="B60" s="1">
        <v>8</v>
      </c>
      <c r="C60" s="48">
        <v>46.326232592326605</v>
      </c>
    </row>
    <row r="61" spans="1:3" ht="15" thickBot="1">
      <c r="A61" s="47">
        <v>6</v>
      </c>
      <c r="B61" s="1">
        <v>7</v>
      </c>
      <c r="C61" s="48">
        <v>44.763111162171128</v>
      </c>
    </row>
    <row r="62" spans="1:3">
      <c r="A62" s="44">
        <v>2</v>
      </c>
      <c r="B62" s="45">
        <v>5</v>
      </c>
      <c r="C62" s="46">
        <v>42.981604731638235</v>
      </c>
    </row>
    <row r="63" spans="1:3">
      <c r="A63" s="47">
        <v>3</v>
      </c>
      <c r="B63" s="1">
        <v>5</v>
      </c>
      <c r="C63" s="48">
        <v>42.401238981055798</v>
      </c>
    </row>
    <row r="64" spans="1:3">
      <c r="A64" s="47">
        <v>5</v>
      </c>
      <c r="B64" s="1">
        <v>9</v>
      </c>
      <c r="C64" s="48">
        <v>42.049290618811881</v>
      </c>
    </row>
    <row r="65" spans="1:3">
      <c r="A65" s="47">
        <v>4</v>
      </c>
      <c r="B65" s="1">
        <v>5</v>
      </c>
      <c r="C65" s="48">
        <v>39.538347652070939</v>
      </c>
    </row>
    <row r="66" spans="1:3">
      <c r="A66" s="47">
        <v>12</v>
      </c>
      <c r="B66" s="1">
        <v>14</v>
      </c>
      <c r="C66" s="48">
        <v>39.16239677863166</v>
      </c>
    </row>
    <row r="67" spans="1:3">
      <c r="A67" s="47">
        <v>1</v>
      </c>
      <c r="B67" s="1">
        <v>8</v>
      </c>
      <c r="C67" s="48">
        <v>36.841977529888766</v>
      </c>
    </row>
    <row r="68" spans="1:3">
      <c r="A68" s="47">
        <v>9</v>
      </c>
      <c r="B68" s="1">
        <v>13</v>
      </c>
      <c r="C68" s="48">
        <v>35.717227649508175</v>
      </c>
    </row>
    <row r="69" spans="1:3">
      <c r="A69" s="47">
        <v>3</v>
      </c>
      <c r="B69" s="1">
        <v>13</v>
      </c>
      <c r="C69" s="48">
        <v>34.027614753570333</v>
      </c>
    </row>
    <row r="70" spans="1:3" ht="15" thickBot="1">
      <c r="A70" s="47">
        <v>11</v>
      </c>
      <c r="B70" s="1">
        <v>12</v>
      </c>
      <c r="C70" s="48">
        <v>31.43289173439598</v>
      </c>
    </row>
    <row r="71" spans="1:3">
      <c r="A71" s="44">
        <v>5</v>
      </c>
      <c r="B71" s="45">
        <v>11</v>
      </c>
      <c r="C71" s="46">
        <v>31.379731604683627</v>
      </c>
    </row>
    <row r="72" spans="1:3">
      <c r="A72" s="47">
        <v>10</v>
      </c>
      <c r="B72" s="1">
        <v>11</v>
      </c>
      <c r="C72" s="48">
        <v>31.335204514877887</v>
      </c>
    </row>
    <row r="73" spans="1:3">
      <c r="A73" s="47">
        <v>6</v>
      </c>
      <c r="B73" s="1">
        <v>14</v>
      </c>
      <c r="C73" s="48">
        <v>27.419852327814709</v>
      </c>
    </row>
    <row r="74" spans="1:3">
      <c r="A74" s="47">
        <v>4</v>
      </c>
      <c r="B74" s="1">
        <v>13</v>
      </c>
      <c r="C74" s="48">
        <v>26.319081523426576</v>
      </c>
    </row>
    <row r="75" spans="1:3">
      <c r="A75" s="47">
        <v>6</v>
      </c>
      <c r="B75" s="1">
        <v>8</v>
      </c>
      <c r="C75" s="48">
        <v>25.655385348919495</v>
      </c>
    </row>
    <row r="76" spans="1:3">
      <c r="A76" s="47">
        <v>13</v>
      </c>
      <c r="B76" s="1">
        <v>15</v>
      </c>
      <c r="C76" s="48">
        <v>24.248207729613625</v>
      </c>
    </row>
    <row r="77" spans="1:3">
      <c r="A77" s="47">
        <v>7</v>
      </c>
      <c r="B77" s="1">
        <v>15</v>
      </c>
      <c r="C77" s="48">
        <v>23.78412616735136</v>
      </c>
    </row>
    <row r="78" spans="1:3" ht="15" thickBot="1">
      <c r="A78" s="47">
        <v>2</v>
      </c>
      <c r="B78" s="1">
        <v>15</v>
      </c>
      <c r="C78" s="48">
        <v>18.644934256759768</v>
      </c>
    </row>
    <row r="79" spans="1:3">
      <c r="A79" s="44">
        <v>1</v>
      </c>
      <c r="B79" s="45">
        <v>5</v>
      </c>
      <c r="C79" s="46">
        <v>17.498875508887977</v>
      </c>
    </row>
    <row r="80" spans="1:3">
      <c r="A80" s="47">
        <v>1</v>
      </c>
      <c r="B80" s="1">
        <v>11</v>
      </c>
      <c r="C80" s="48">
        <v>17.097746117336555</v>
      </c>
    </row>
    <row r="81" spans="1:3">
      <c r="A81" s="47">
        <v>2</v>
      </c>
      <c r="B81" s="1">
        <v>3</v>
      </c>
      <c r="C81" s="48">
        <v>14.210193261449319</v>
      </c>
    </row>
    <row r="82" spans="1:3">
      <c r="A82" s="47">
        <v>2</v>
      </c>
      <c r="B82" s="1">
        <v>9</v>
      </c>
      <c r="C82" s="48">
        <v>13.896639268556953</v>
      </c>
    </row>
    <row r="83" spans="1:3">
      <c r="A83" s="47">
        <v>5</v>
      </c>
      <c r="B83" s="1">
        <v>10</v>
      </c>
      <c r="C83" s="48">
        <v>12.286947955137236</v>
      </c>
    </row>
    <row r="84" spans="1:3">
      <c r="A84" s="47">
        <v>5</v>
      </c>
      <c r="B84" s="1">
        <v>6</v>
      </c>
      <c r="C84" s="48">
        <v>11.695999790394282</v>
      </c>
    </row>
    <row r="85" spans="1:3" ht="15" thickBot="1">
      <c r="A85" s="47">
        <v>2</v>
      </c>
      <c r="B85" s="1">
        <v>4</v>
      </c>
      <c r="C85" s="48">
        <v>11.399648730844149</v>
      </c>
    </row>
    <row r="86" spans="1:3">
      <c r="A86" s="44">
        <v>5</v>
      </c>
      <c r="B86" s="45">
        <v>12</v>
      </c>
      <c r="C86" s="46">
        <v>9.7635840693814089</v>
      </c>
    </row>
    <row r="87" spans="1:3">
      <c r="A87" s="47">
        <v>8</v>
      </c>
      <c r="B87" s="1">
        <v>9</v>
      </c>
      <c r="C87" s="48">
        <v>8.680876459398803</v>
      </c>
    </row>
    <row r="88" spans="1:3">
      <c r="A88" s="47">
        <v>4</v>
      </c>
      <c r="B88" s="1">
        <v>8</v>
      </c>
      <c r="C88" s="48">
        <v>8.2225485954871544</v>
      </c>
    </row>
    <row r="89" spans="1:3">
      <c r="A89" s="47">
        <v>8</v>
      </c>
      <c r="B89" s="1">
        <v>14</v>
      </c>
      <c r="C89" s="48">
        <v>8.1581256479190074</v>
      </c>
    </row>
    <row r="90" spans="1:3">
      <c r="A90" s="47">
        <v>6</v>
      </c>
      <c r="B90" s="1">
        <v>11</v>
      </c>
      <c r="C90" s="48">
        <v>7.3654691041905949</v>
      </c>
    </row>
    <row r="91" spans="1:3" ht="15" thickBot="1">
      <c r="A91" s="47">
        <v>3</v>
      </c>
      <c r="B91" s="1">
        <v>8</v>
      </c>
      <c r="C91" s="48">
        <v>7.3631751516889494</v>
      </c>
    </row>
    <row r="92" spans="1:3">
      <c r="A92" s="44">
        <v>5</v>
      </c>
      <c r="B92" s="45">
        <v>8</v>
      </c>
      <c r="C92" s="46">
        <v>5.5198147154136876</v>
      </c>
    </row>
    <row r="93" spans="1:3">
      <c r="A93" s="47">
        <v>14</v>
      </c>
      <c r="B93" s="1">
        <v>15</v>
      </c>
      <c r="C93" s="48">
        <v>5.3593494691824048</v>
      </c>
    </row>
    <row r="94" spans="1:3">
      <c r="A94" s="47">
        <v>3</v>
      </c>
      <c r="B94" s="1">
        <v>11</v>
      </c>
      <c r="C94" s="48">
        <v>2.9429756224108701</v>
      </c>
    </row>
    <row r="95" spans="1:3">
      <c r="A95" s="47">
        <v>7</v>
      </c>
      <c r="B95" s="1">
        <v>8</v>
      </c>
      <c r="C95" s="48">
        <v>2.7710911106456138</v>
      </c>
    </row>
    <row r="96" spans="1:3" ht="15" thickBot="1">
      <c r="A96" s="47">
        <v>9</v>
      </c>
      <c r="B96" s="1">
        <v>11</v>
      </c>
      <c r="C96" s="48">
        <v>2.5240217909191642</v>
      </c>
    </row>
    <row r="97" spans="1:3">
      <c r="A97" s="44">
        <v>2</v>
      </c>
      <c r="B97" s="45">
        <v>12</v>
      </c>
      <c r="C97" s="46">
        <v>1.904527075260205</v>
      </c>
    </row>
    <row r="98" spans="1:3">
      <c r="A98" s="47">
        <v>4</v>
      </c>
      <c r="B98" s="1">
        <v>11</v>
      </c>
      <c r="C98" s="48">
        <v>1.4685417448758926</v>
      </c>
    </row>
    <row r="99" spans="1:3">
      <c r="A99" s="47">
        <v>2</v>
      </c>
      <c r="B99" s="1">
        <v>10</v>
      </c>
      <c r="C99" s="48">
        <v>1.0523966155899984</v>
      </c>
    </row>
    <row r="100" spans="1:3" ht="15" thickBot="1">
      <c r="A100" s="47">
        <v>12</v>
      </c>
      <c r="B100" s="1">
        <v>13</v>
      </c>
      <c r="C100" s="48">
        <v>1.0285161169121011</v>
      </c>
    </row>
    <row r="101" spans="1:3">
      <c r="A101" s="44">
        <v>5</v>
      </c>
      <c r="B101" s="45">
        <v>15</v>
      </c>
      <c r="C101" s="46">
        <v>0.83008536491320228</v>
      </c>
    </row>
    <row r="102" spans="1:3">
      <c r="A102" s="47">
        <v>1</v>
      </c>
      <c r="B102" s="1">
        <v>13</v>
      </c>
      <c r="C102" s="48">
        <v>0.63812455366843324</v>
      </c>
    </row>
    <row r="103" spans="1:3" ht="15" thickBot="1">
      <c r="A103" s="47">
        <v>10</v>
      </c>
      <c r="B103" s="1">
        <v>13</v>
      </c>
      <c r="C103" s="48">
        <v>0.28270746542983716</v>
      </c>
    </row>
    <row r="104" spans="1:3">
      <c r="A104" s="44">
        <v>6</v>
      </c>
      <c r="B104" s="45">
        <v>13</v>
      </c>
      <c r="C104" s="46">
        <v>9.1769758546774938E-2</v>
      </c>
    </row>
    <row r="105" spans="1:3" ht="15" thickBot="1">
      <c r="A105" s="47">
        <v>2</v>
      </c>
      <c r="B105" s="1">
        <v>6</v>
      </c>
      <c r="C105" s="48">
        <v>4.6940969709126534E-2</v>
      </c>
    </row>
    <row r="106" spans="1:3" ht="15" thickBot="1">
      <c r="A106" s="51">
        <v>1</v>
      </c>
      <c r="B106" s="52">
        <v>2</v>
      </c>
      <c r="C106" s="53">
        <v>1.8502956917814117E-3</v>
      </c>
    </row>
  </sheetData>
  <autoFilter ref="A1:C1" xr:uid="{8F7A49E6-8A46-4DCF-AD39-DC9A11345E2F}">
    <sortState xmlns:xlrd2="http://schemas.microsoft.com/office/spreadsheetml/2017/richdata2" ref="A2:C106">
      <sortCondition descending="1" ref="C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1466572C87964F997E14CFF8A73B64" ma:contentTypeVersion="2" ma:contentTypeDescription="Opret et nyt dokument." ma:contentTypeScope="" ma:versionID="7fbe5450ffe204b7914164bff7376767">
  <xsd:schema xmlns:xsd="http://www.w3.org/2001/XMLSchema" xmlns:xs="http://www.w3.org/2001/XMLSchema" xmlns:p="http://schemas.microsoft.com/office/2006/metadata/properties" xmlns:ns2="abf00c80-508e-428b-8ae5-35a1e0cd95d7" targetNamespace="http://schemas.microsoft.com/office/2006/metadata/properties" ma:root="true" ma:fieldsID="e0998862b249d87f5f45d808f8a513ef" ns2:_="">
    <xsd:import namespace="abf00c80-508e-428b-8ae5-35a1e0cd95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00c80-508e-428b-8ae5-35a1e0cd95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A5B7BA-E130-4299-8794-A337525D4705}"/>
</file>

<file path=customXml/itemProps2.xml><?xml version="1.0" encoding="utf-8"?>
<ds:datastoreItem xmlns:ds="http://schemas.openxmlformats.org/officeDocument/2006/customXml" ds:itemID="{AA84674A-57F1-4085-80C4-58A2445AD3F4}"/>
</file>

<file path=customXml/itemProps3.xml><?xml version="1.0" encoding="utf-8"?>
<ds:datastoreItem xmlns:ds="http://schemas.openxmlformats.org/officeDocument/2006/customXml" ds:itemID="{BA586E90-2168-4FC9-A4C9-A685390E06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DTU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Bernardo Martin Iradi</dc:creator>
  <cp:keywords/>
  <dc:description/>
  <cp:lastModifiedBy>Fjola Dis Vidarsdottir</cp:lastModifiedBy>
  <cp:revision/>
  <dcterms:created xsi:type="dcterms:W3CDTF">2023-03-26T12:51:33Z</dcterms:created>
  <dcterms:modified xsi:type="dcterms:W3CDTF">2023-04-18T19:07:32Z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0x0101004B1466572C87964F997E14CFF8A73B64</vt:lpwstr>
  </property>
</Properties>
</file>